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0" yWindow="6600" windowWidth="28665" windowHeight="6225" tabRatio="673" activeTab="1"/>
  </bookViews>
  <sheets>
    <sheet name="Weekday Totals" sheetId="6" r:id="rId1"/>
    <sheet name="Monthly Totals" sheetId="7" r:id="rId2"/>
    <sheet name="Billy Bey" sheetId="3" r:id="rId3"/>
    <sheet name="HMS" sheetId="10" r:id="rId4"/>
    <sheet name="Liberty Landing Ferry" sheetId="5" r:id="rId5"/>
    <sheet name="New York Water Taxi" sheetId="2" r:id="rId6"/>
    <sheet name="NY Waterway" sheetId="1" r:id="rId7"/>
    <sheet name="SeaStreak" sheetId="4" r:id="rId8"/>
    <sheet name="Baseball" sheetId="8" r:id="rId9"/>
    <sheet name="Sheet1" sheetId="9" state="hidden" r:id="rId10"/>
  </sheets>
  <definedNames>
    <definedName name="_xlnm.Print_Area" localSheetId="8">Baseball!$A$1:$G$76</definedName>
    <definedName name="_xlnm.Print_Area" localSheetId="2">'Billy Bey'!$A$1:$K$76</definedName>
    <definedName name="_xlnm.Print_Area" localSheetId="1">'Monthly Totals'!$A$1:$B$49</definedName>
    <definedName name="_xlnm.Print_Area" localSheetId="0">'Weekday Totals'!$A$1:$T$51</definedName>
  </definedNames>
  <calcPr calcId="152511"/>
</workbook>
</file>

<file path=xl/calcChain.xml><?xml version="1.0" encoding="utf-8"?>
<calcChain xmlns="http://schemas.openxmlformats.org/spreadsheetml/2006/main">
  <c r="K7" i="1" l="1"/>
  <c r="I25" i="1"/>
  <c r="D12" i="1" l="1"/>
  <c r="E12" i="1"/>
  <c r="F12" i="1"/>
  <c r="G12" i="1"/>
  <c r="H12" i="1"/>
  <c r="I12" i="1"/>
  <c r="J12" i="1"/>
  <c r="D14" i="1"/>
  <c r="E14" i="1"/>
  <c r="F14" i="1"/>
  <c r="G14" i="1"/>
  <c r="H14" i="1"/>
  <c r="I14" i="1"/>
  <c r="J14" i="1"/>
  <c r="C38" i="5"/>
  <c r="D56" i="1" l="1"/>
  <c r="E56" i="1"/>
  <c r="F56" i="1"/>
  <c r="G56" i="1"/>
  <c r="H56" i="1"/>
  <c r="I56" i="1"/>
  <c r="J56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G57" i="1"/>
  <c r="H57" i="1"/>
  <c r="I57" i="1"/>
  <c r="J57" i="1"/>
  <c r="D57" i="1"/>
  <c r="E57" i="1"/>
  <c r="L7" i="10"/>
  <c r="L8" i="10"/>
  <c r="L9" i="10"/>
  <c r="L10" i="10"/>
  <c r="H40" i="6" l="1"/>
  <c r="I36" i="10"/>
  <c r="H36" i="10"/>
  <c r="G36" i="10"/>
  <c r="F36" i="10"/>
  <c r="E36" i="10"/>
  <c r="D36" i="10"/>
  <c r="C36" i="10"/>
  <c r="G36" i="1" l="1"/>
  <c r="D35" i="10"/>
  <c r="E35" i="10"/>
  <c r="F35" i="10"/>
  <c r="G35" i="10"/>
  <c r="H35" i="10"/>
  <c r="I35" i="10"/>
  <c r="J35" i="10"/>
  <c r="K35" i="10"/>
  <c r="C37" i="10"/>
  <c r="D37" i="10"/>
  <c r="E37" i="10"/>
  <c r="F37" i="10"/>
  <c r="G37" i="10"/>
  <c r="H37" i="10"/>
  <c r="I37" i="10"/>
  <c r="J37" i="10"/>
  <c r="K37" i="10"/>
  <c r="C26" i="10"/>
  <c r="D26" i="10"/>
  <c r="E26" i="10"/>
  <c r="F26" i="10"/>
  <c r="G26" i="10"/>
  <c r="H26" i="10"/>
  <c r="I26" i="10"/>
  <c r="J26" i="10"/>
  <c r="K26" i="10"/>
  <c r="G25" i="1"/>
  <c r="G15" i="1"/>
  <c r="G37" i="1" l="1"/>
  <c r="G26" i="1"/>
  <c r="K39" i="3" l="1"/>
  <c r="K40" i="3"/>
  <c r="K41" i="3"/>
  <c r="K42" i="3"/>
  <c r="K43" i="3"/>
  <c r="K44" i="3"/>
  <c r="K28" i="3"/>
  <c r="K29" i="3"/>
  <c r="K37" i="3" s="1"/>
  <c r="K30" i="3"/>
  <c r="K31" i="3"/>
  <c r="K32" i="3"/>
  <c r="K33" i="3"/>
  <c r="K17" i="3"/>
  <c r="K18" i="3"/>
  <c r="K19" i="3"/>
  <c r="K20" i="3"/>
  <c r="K24" i="3" s="1"/>
  <c r="K21" i="3"/>
  <c r="K22" i="3"/>
  <c r="K8" i="3"/>
  <c r="K9" i="3"/>
  <c r="K10" i="3"/>
  <c r="K11" i="3"/>
  <c r="F23" i="4"/>
  <c r="C11" i="5"/>
  <c r="C9" i="5"/>
  <c r="C10" i="5"/>
  <c r="D10" i="5" s="1"/>
  <c r="G6" i="4"/>
  <c r="G7" i="4"/>
  <c r="G15" i="4" s="1"/>
  <c r="G8" i="4"/>
  <c r="G9" i="4"/>
  <c r="G10" i="4"/>
  <c r="G13" i="4" s="1"/>
  <c r="G5" i="4"/>
  <c r="B8" i="4"/>
  <c r="B9" i="4" s="1"/>
  <c r="B10" i="4" s="1"/>
  <c r="B11" i="4" s="1"/>
  <c r="K8" i="1"/>
  <c r="K9" i="1"/>
  <c r="K12" i="1" s="1"/>
  <c r="K10" i="1"/>
  <c r="K11" i="1"/>
  <c r="J8" i="2"/>
  <c r="J9" i="2"/>
  <c r="J10" i="2"/>
  <c r="J7" i="2"/>
  <c r="J13" i="2" s="1"/>
  <c r="B8" i="2"/>
  <c r="B9" i="2" s="1"/>
  <c r="B10" i="2" s="1"/>
  <c r="B11" i="2" s="1"/>
  <c r="B16" i="2" s="1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D8" i="5"/>
  <c r="D9" i="5"/>
  <c r="D7" i="5"/>
  <c r="D14" i="5" s="1"/>
  <c r="B12" i="6" s="1"/>
  <c r="B8" i="5"/>
  <c r="B9" i="5" s="1"/>
  <c r="B10" i="5" s="1"/>
  <c r="B11" i="5" s="1"/>
  <c r="B16" i="5" s="1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8" i="10"/>
  <c r="B9" i="10" s="1"/>
  <c r="B10" i="10" s="1"/>
  <c r="B11" i="10" s="1"/>
  <c r="B16" i="10" s="1"/>
  <c r="B17" i="10" s="1"/>
  <c r="B18" i="10" s="1"/>
  <c r="B19" i="10" s="1"/>
  <c r="B20" i="10" s="1"/>
  <c r="B21" i="10" s="1"/>
  <c r="B22" i="10" s="1"/>
  <c r="I23" i="2"/>
  <c r="K61" i="3"/>
  <c r="J61" i="2"/>
  <c r="D61" i="5"/>
  <c r="K69" i="10"/>
  <c r="Q46" i="6" s="1"/>
  <c r="J69" i="10"/>
  <c r="Q44" i="6"/>
  <c r="Q42" i="6"/>
  <c r="H69" i="10"/>
  <c r="Q40" i="6" s="1"/>
  <c r="G69" i="10"/>
  <c r="Q38" i="6"/>
  <c r="F69" i="10"/>
  <c r="Q36" i="6"/>
  <c r="E69" i="10"/>
  <c r="Q34" i="6" s="1"/>
  <c r="D69" i="10"/>
  <c r="E69" i="4"/>
  <c r="F69" i="4"/>
  <c r="C73" i="4" s="1"/>
  <c r="Q24" i="6"/>
  <c r="K58" i="10"/>
  <c r="N46" i="6"/>
  <c r="J58" i="10"/>
  <c r="N44" i="6" s="1"/>
  <c r="I58" i="10"/>
  <c r="N42" i="6" s="1"/>
  <c r="H58" i="10"/>
  <c r="N40" i="6"/>
  <c r="G58" i="10"/>
  <c r="N38" i="6"/>
  <c r="F58" i="10"/>
  <c r="N36" i="6" s="1"/>
  <c r="E58" i="10"/>
  <c r="E74" i="10" s="1"/>
  <c r="D58" i="10"/>
  <c r="E58" i="4"/>
  <c r="N24" i="6" s="1"/>
  <c r="F58" i="4"/>
  <c r="K47" i="10"/>
  <c r="K46" i="6" s="1"/>
  <c r="J47" i="10"/>
  <c r="K44" i="6" s="1"/>
  <c r="I47" i="10"/>
  <c r="K42" i="6"/>
  <c r="H47" i="10"/>
  <c r="K40" i="6"/>
  <c r="G47" i="10"/>
  <c r="F47" i="10"/>
  <c r="K36" i="6" s="1"/>
  <c r="E47" i="10"/>
  <c r="K34" i="6"/>
  <c r="D47" i="10"/>
  <c r="E47" i="4"/>
  <c r="K24" i="6" s="1"/>
  <c r="F47" i="4"/>
  <c r="K36" i="10"/>
  <c r="H46" i="6" s="1"/>
  <c r="J36" i="10"/>
  <c r="H44" i="6"/>
  <c r="H42" i="6"/>
  <c r="H38" i="6"/>
  <c r="H36" i="6"/>
  <c r="H34" i="6"/>
  <c r="E36" i="4"/>
  <c r="F36" i="4"/>
  <c r="H24" i="6"/>
  <c r="K14" i="10"/>
  <c r="B46" i="6" s="1"/>
  <c r="J14" i="10"/>
  <c r="B44" i="6"/>
  <c r="I14" i="10"/>
  <c r="B42" i="6"/>
  <c r="H14" i="10"/>
  <c r="B40" i="6"/>
  <c r="G14" i="10"/>
  <c r="B38" i="6" s="1"/>
  <c r="F14" i="10"/>
  <c r="B36" i="6"/>
  <c r="E14" i="10"/>
  <c r="B34" i="6"/>
  <c r="D14" i="10"/>
  <c r="E14" i="4"/>
  <c r="B24" i="6" s="1"/>
  <c r="F14" i="4"/>
  <c r="E25" i="10"/>
  <c r="E34" i="6"/>
  <c r="F25" i="10"/>
  <c r="E36" i="6"/>
  <c r="G25" i="10"/>
  <c r="E38" i="6"/>
  <c r="H25" i="10"/>
  <c r="E40" i="6" s="1"/>
  <c r="I25" i="10"/>
  <c r="E42" i="6"/>
  <c r="J25" i="10"/>
  <c r="E44" i="6"/>
  <c r="K25" i="10"/>
  <c r="E46" i="6"/>
  <c r="D25" i="10"/>
  <c r="E24" i="6" s="1"/>
  <c r="E25" i="4"/>
  <c r="F25" i="4"/>
  <c r="K12" i="10"/>
  <c r="K23" i="10"/>
  <c r="K34" i="10"/>
  <c r="K45" i="10"/>
  <c r="K56" i="10"/>
  <c r="K73" i="10" s="1"/>
  <c r="B46" i="7" s="1"/>
  <c r="K67" i="10"/>
  <c r="J12" i="10"/>
  <c r="J23" i="10"/>
  <c r="J34" i="10"/>
  <c r="J45" i="10"/>
  <c r="J56" i="10"/>
  <c r="J73" i="10" s="1"/>
  <c r="B44" i="7" s="1"/>
  <c r="J67" i="10"/>
  <c r="I12" i="10"/>
  <c r="I23" i="10"/>
  <c r="I34" i="10"/>
  <c r="I45" i="10"/>
  <c r="I56" i="10"/>
  <c r="I73" i="10" s="1"/>
  <c r="B42" i="7" s="1"/>
  <c r="I67" i="10"/>
  <c r="H12" i="10"/>
  <c r="H23" i="10"/>
  <c r="H34" i="10"/>
  <c r="H45" i="10"/>
  <c r="H56" i="10"/>
  <c r="H73" i="10" s="1"/>
  <c r="B40" i="7" s="1"/>
  <c r="H67" i="10"/>
  <c r="G12" i="10"/>
  <c r="G23" i="10"/>
  <c r="G34" i="10"/>
  <c r="G45" i="10"/>
  <c r="G56" i="10"/>
  <c r="G73" i="10" s="1"/>
  <c r="B38" i="7" s="1"/>
  <c r="G67" i="10"/>
  <c r="F12" i="10"/>
  <c r="F23" i="10"/>
  <c r="F34" i="10"/>
  <c r="F45" i="10"/>
  <c r="F56" i="10"/>
  <c r="F73" i="10" s="1"/>
  <c r="B36" i="7" s="1"/>
  <c r="F67" i="10"/>
  <c r="E12" i="10"/>
  <c r="E23" i="10"/>
  <c r="E34" i="10"/>
  <c r="E45" i="10"/>
  <c r="E56" i="10"/>
  <c r="E73" i="10" s="1"/>
  <c r="B32" i="7" s="1"/>
  <c r="E67" i="10"/>
  <c r="D12" i="10"/>
  <c r="D23" i="10"/>
  <c r="D34" i="10"/>
  <c r="D45" i="10"/>
  <c r="D56" i="10"/>
  <c r="D73" i="10" s="1"/>
  <c r="D67" i="10"/>
  <c r="E67" i="4"/>
  <c r="F67" i="4"/>
  <c r="E56" i="4"/>
  <c r="F56" i="4"/>
  <c r="E45" i="4"/>
  <c r="F45" i="4"/>
  <c r="E34" i="4"/>
  <c r="F34" i="4"/>
  <c r="E23" i="4"/>
  <c r="E12" i="4"/>
  <c r="F12" i="4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C69" i="10"/>
  <c r="G69" i="3"/>
  <c r="H69" i="3"/>
  <c r="Q20" i="6" s="1"/>
  <c r="I69" i="3"/>
  <c r="J69" i="3"/>
  <c r="G69" i="2"/>
  <c r="H69" i="2"/>
  <c r="I69" i="2"/>
  <c r="I69" i="1"/>
  <c r="J69" i="1"/>
  <c r="C69" i="4"/>
  <c r="D69" i="4"/>
  <c r="G36" i="3"/>
  <c r="H36" i="3"/>
  <c r="I36" i="3"/>
  <c r="J36" i="3"/>
  <c r="G36" i="2"/>
  <c r="H36" i="2"/>
  <c r="I36" i="2"/>
  <c r="H20" i="6" s="1"/>
  <c r="I36" i="1"/>
  <c r="J36" i="1"/>
  <c r="C36" i="4"/>
  <c r="D36" i="4"/>
  <c r="C25" i="10"/>
  <c r="G25" i="3"/>
  <c r="H25" i="3"/>
  <c r="I25" i="3"/>
  <c r="J25" i="3"/>
  <c r="G25" i="2"/>
  <c r="H25" i="2"/>
  <c r="I25" i="2"/>
  <c r="J25" i="1"/>
  <c r="C25" i="4"/>
  <c r="D25" i="4"/>
  <c r="L60" i="10"/>
  <c r="L61" i="10"/>
  <c r="L68" i="10" s="1"/>
  <c r="L62" i="10"/>
  <c r="C14" i="10"/>
  <c r="G14" i="3"/>
  <c r="H14" i="3"/>
  <c r="I14" i="3"/>
  <c r="B20" i="6" s="1"/>
  <c r="J14" i="3"/>
  <c r="G14" i="2"/>
  <c r="H14" i="2"/>
  <c r="I14" i="2"/>
  <c r="C14" i="4"/>
  <c r="D14" i="4"/>
  <c r="L14" i="10"/>
  <c r="B27" i="10"/>
  <c r="B28" i="10" s="1"/>
  <c r="B29" i="10" s="1"/>
  <c r="B30" i="10" s="1"/>
  <c r="B31" i="10" s="1"/>
  <c r="B32" i="10" s="1"/>
  <c r="B33" i="10" s="1"/>
  <c r="B38" i="10" s="1"/>
  <c r="B39" i="10"/>
  <c r="B40" i="10" s="1"/>
  <c r="B41" i="10" s="1"/>
  <c r="B42" i="10" s="1"/>
  <c r="B43" i="10" s="1"/>
  <c r="B44" i="10" s="1"/>
  <c r="B49" i="10" s="1"/>
  <c r="B50" i="10" s="1"/>
  <c r="B51" i="10"/>
  <c r="B52" i="10" s="1"/>
  <c r="B53" i="10" s="1"/>
  <c r="B54" i="10" s="1"/>
  <c r="B60" i="10" s="1"/>
  <c r="B61" i="10" s="1"/>
  <c r="B62" i="10" s="1"/>
  <c r="C58" i="10"/>
  <c r="C74" i="10" s="1"/>
  <c r="G58" i="3"/>
  <c r="F74" i="3" s="1"/>
  <c r="H58" i="3"/>
  <c r="I58" i="3"/>
  <c r="J58" i="3"/>
  <c r="G58" i="2"/>
  <c r="H58" i="2"/>
  <c r="I58" i="2"/>
  <c r="C58" i="4"/>
  <c r="D58" i="4"/>
  <c r="B73" i="4" s="1"/>
  <c r="C47" i="10"/>
  <c r="G47" i="3"/>
  <c r="K20" i="6" s="1"/>
  <c r="H47" i="3"/>
  <c r="I47" i="3"/>
  <c r="J47" i="3"/>
  <c r="G47" i="2"/>
  <c r="H47" i="2"/>
  <c r="I47" i="2"/>
  <c r="I47" i="1"/>
  <c r="J47" i="1"/>
  <c r="D73" i="1" s="1"/>
  <c r="C47" i="4"/>
  <c r="D47" i="4"/>
  <c r="K60" i="3"/>
  <c r="K68" i="3" s="1"/>
  <c r="K69" i="3"/>
  <c r="Q6" i="6" s="1"/>
  <c r="C69" i="5"/>
  <c r="D69" i="5"/>
  <c r="Q12" i="6" s="1"/>
  <c r="J60" i="2"/>
  <c r="J68" i="2" s="1"/>
  <c r="J69" i="2"/>
  <c r="Q10" i="6" s="1"/>
  <c r="K60" i="1"/>
  <c r="K69" i="1"/>
  <c r="Q4" i="6" s="1"/>
  <c r="G60" i="4"/>
  <c r="G67" i="4" s="1"/>
  <c r="K49" i="3"/>
  <c r="K50" i="3"/>
  <c r="K51" i="3"/>
  <c r="K59" i="3" s="1"/>
  <c r="K52" i="3"/>
  <c r="K53" i="3"/>
  <c r="L49" i="10"/>
  <c r="L50" i="10"/>
  <c r="L51" i="10"/>
  <c r="L59" i="10" s="1"/>
  <c r="L52" i="10"/>
  <c r="L53" i="10"/>
  <c r="C58" i="5"/>
  <c r="D58" i="5" s="1"/>
  <c r="N12" i="6" s="1"/>
  <c r="J49" i="2"/>
  <c r="J50" i="2"/>
  <c r="J57" i="2" s="1"/>
  <c r="J51" i="2"/>
  <c r="J52" i="2"/>
  <c r="J53" i="2"/>
  <c r="K49" i="1"/>
  <c r="K50" i="1"/>
  <c r="K51" i="1"/>
  <c r="K52" i="1"/>
  <c r="K53" i="1"/>
  <c r="K59" i="1" s="1"/>
  <c r="G49" i="4"/>
  <c r="G50" i="4"/>
  <c r="G51" i="4"/>
  <c r="G57" i="4" s="1"/>
  <c r="G52" i="4"/>
  <c r="G53" i="4"/>
  <c r="K38" i="3"/>
  <c r="L38" i="10"/>
  <c r="L46" i="10" s="1"/>
  <c r="L39" i="10"/>
  <c r="L40" i="10"/>
  <c r="L41" i="10"/>
  <c r="L42" i="10"/>
  <c r="L47" i="10"/>
  <c r="K14" i="6" s="1"/>
  <c r="D38" i="5"/>
  <c r="D39" i="5"/>
  <c r="D46" i="5" s="1"/>
  <c r="D40" i="5"/>
  <c r="D41" i="5"/>
  <c r="D42" i="5"/>
  <c r="J38" i="2"/>
  <c r="J39" i="2"/>
  <c r="J46" i="2" s="1"/>
  <c r="J40" i="2"/>
  <c r="J41" i="2"/>
  <c r="J42" i="2"/>
  <c r="K38" i="1"/>
  <c r="K39" i="1"/>
  <c r="K47" i="1" s="1"/>
  <c r="K4" i="6" s="1"/>
  <c r="K40" i="1"/>
  <c r="K41" i="1"/>
  <c r="K42" i="1"/>
  <c r="K48" i="1" s="1"/>
  <c r="G38" i="4"/>
  <c r="G39" i="4"/>
  <c r="G40" i="4"/>
  <c r="G41" i="4"/>
  <c r="G42" i="4"/>
  <c r="G47" i="4"/>
  <c r="K8" i="6" s="1"/>
  <c r="L27" i="10"/>
  <c r="L28" i="10"/>
  <c r="L35" i="10" s="1"/>
  <c r="L29" i="10"/>
  <c r="L30" i="10"/>
  <c r="L31" i="10"/>
  <c r="K27" i="3"/>
  <c r="D27" i="5"/>
  <c r="D35" i="5" s="1"/>
  <c r="D28" i="5"/>
  <c r="D29" i="5"/>
  <c r="D30" i="5"/>
  <c r="D31" i="5"/>
  <c r="J27" i="2"/>
  <c r="J28" i="2"/>
  <c r="J29" i="2"/>
  <c r="J30" i="2"/>
  <c r="J31" i="2"/>
  <c r="K27" i="1"/>
  <c r="K28" i="1"/>
  <c r="K34" i="1" s="1"/>
  <c r="K29" i="1"/>
  <c r="K30" i="1"/>
  <c r="K31" i="1"/>
  <c r="G27" i="4"/>
  <c r="G34" i="4" s="1"/>
  <c r="G28" i="4"/>
  <c r="G29" i="4"/>
  <c r="G30" i="4"/>
  <c r="G31" i="4"/>
  <c r="L18" i="10"/>
  <c r="L19" i="10"/>
  <c r="L16" i="10"/>
  <c r="L17" i="10"/>
  <c r="L20" i="10"/>
  <c r="L23" i="10" s="1"/>
  <c r="K16" i="3"/>
  <c r="D16" i="5"/>
  <c r="D17" i="5"/>
  <c r="D26" i="5" s="1"/>
  <c r="D18" i="5"/>
  <c r="D19" i="5"/>
  <c r="D20" i="5"/>
  <c r="J16" i="2"/>
  <c r="J24" i="2" s="1"/>
  <c r="J17" i="2"/>
  <c r="J18" i="2"/>
  <c r="J19" i="2"/>
  <c r="J20" i="2"/>
  <c r="J25" i="2"/>
  <c r="E10" i="6" s="1"/>
  <c r="K16" i="1"/>
  <c r="K17" i="1"/>
  <c r="K26" i="1" s="1"/>
  <c r="K18" i="1"/>
  <c r="K19" i="1"/>
  <c r="K20" i="1"/>
  <c r="G16" i="4"/>
  <c r="G17" i="4"/>
  <c r="G18" i="4"/>
  <c r="G19" i="4"/>
  <c r="G20" i="4"/>
  <c r="K5" i="3"/>
  <c r="K6" i="3"/>
  <c r="K12" i="3" s="1"/>
  <c r="K7" i="3"/>
  <c r="G14" i="4"/>
  <c r="K54" i="3"/>
  <c r="K55" i="3"/>
  <c r="K56" i="3"/>
  <c r="K67" i="3"/>
  <c r="L11" i="10"/>
  <c r="L12" i="10"/>
  <c r="L32" i="10"/>
  <c r="L34" i="10" s="1"/>
  <c r="L33" i="10"/>
  <c r="L43" i="10"/>
  <c r="L44" i="10"/>
  <c r="L54" i="10"/>
  <c r="L21" i="10"/>
  <c r="L22" i="10"/>
  <c r="C56" i="5"/>
  <c r="D43" i="5"/>
  <c r="D44" i="5"/>
  <c r="D32" i="5"/>
  <c r="D33" i="5"/>
  <c r="D21" i="5"/>
  <c r="D22" i="5"/>
  <c r="D11" i="5"/>
  <c r="D12" i="5"/>
  <c r="C67" i="5"/>
  <c r="D67" i="5" s="1"/>
  <c r="J11" i="2"/>
  <c r="J54" i="2"/>
  <c r="J55" i="2"/>
  <c r="J43" i="2"/>
  <c r="J44" i="2"/>
  <c r="J32" i="2"/>
  <c r="J33" i="2"/>
  <c r="J21" i="2"/>
  <c r="J22" i="2"/>
  <c r="J23" i="2"/>
  <c r="K54" i="1"/>
  <c r="K55" i="1"/>
  <c r="K43" i="1"/>
  <c r="K44" i="1"/>
  <c r="K32" i="1"/>
  <c r="K33" i="1"/>
  <c r="K21" i="1"/>
  <c r="K22" i="1"/>
  <c r="K23" i="1"/>
  <c r="K67" i="1"/>
  <c r="G54" i="4"/>
  <c r="G55" i="4"/>
  <c r="G56" i="4"/>
  <c r="G43" i="4"/>
  <c r="G44" i="4"/>
  <c r="G46" i="4" s="1"/>
  <c r="G32" i="4"/>
  <c r="G33" i="4"/>
  <c r="G21" i="4"/>
  <c r="G22" i="4"/>
  <c r="G11" i="4"/>
  <c r="G67" i="3"/>
  <c r="H67" i="3"/>
  <c r="I67" i="3"/>
  <c r="J67" i="3"/>
  <c r="G56" i="3"/>
  <c r="H56" i="3"/>
  <c r="I56" i="3"/>
  <c r="J56" i="3"/>
  <c r="G12" i="3"/>
  <c r="H12" i="3"/>
  <c r="I12" i="3"/>
  <c r="J12" i="3"/>
  <c r="G23" i="3"/>
  <c r="H23" i="3"/>
  <c r="I23" i="3"/>
  <c r="J23" i="3"/>
  <c r="G34" i="3"/>
  <c r="H34" i="3"/>
  <c r="I34" i="3"/>
  <c r="J34" i="3"/>
  <c r="G45" i="3"/>
  <c r="H45" i="3"/>
  <c r="I45" i="3"/>
  <c r="J45" i="3"/>
  <c r="C67" i="10"/>
  <c r="C34" i="10"/>
  <c r="C45" i="10"/>
  <c r="C56" i="10"/>
  <c r="C73" i="10" s="1"/>
  <c r="C12" i="10"/>
  <c r="C23" i="10"/>
  <c r="G12" i="2"/>
  <c r="H12" i="2"/>
  <c r="I12" i="2"/>
  <c r="G23" i="2"/>
  <c r="H23" i="2"/>
  <c r="G34" i="2"/>
  <c r="H34" i="2"/>
  <c r="I34" i="2"/>
  <c r="G45" i="2"/>
  <c r="H45" i="2"/>
  <c r="I45" i="2"/>
  <c r="G56" i="2"/>
  <c r="H56" i="2"/>
  <c r="I56" i="2"/>
  <c r="G67" i="2"/>
  <c r="H67" i="2"/>
  <c r="I67" i="2"/>
  <c r="C23" i="4"/>
  <c r="C34" i="4"/>
  <c r="D23" i="4"/>
  <c r="D34" i="4"/>
  <c r="B74" i="4" s="1"/>
  <c r="C45" i="4"/>
  <c r="C56" i="4"/>
  <c r="D45" i="4"/>
  <c r="D56" i="4"/>
  <c r="I23" i="1"/>
  <c r="J23" i="1"/>
  <c r="I34" i="1"/>
  <c r="J34" i="1"/>
  <c r="I45" i="1"/>
  <c r="J45" i="1"/>
  <c r="I67" i="1"/>
  <c r="J67" i="1"/>
  <c r="C12" i="4"/>
  <c r="D12" i="4"/>
  <c r="C67" i="4"/>
  <c r="D67" i="4"/>
  <c r="I69" i="10"/>
  <c r="I74" i="10"/>
  <c r="F74" i="10"/>
  <c r="D74" i="10"/>
  <c r="L70" i="10"/>
  <c r="K70" i="10"/>
  <c r="J70" i="10"/>
  <c r="I70" i="10"/>
  <c r="H70" i="10"/>
  <c r="G70" i="10"/>
  <c r="F70" i="10"/>
  <c r="E70" i="10"/>
  <c r="D70" i="10"/>
  <c r="C70" i="10"/>
  <c r="K68" i="10"/>
  <c r="J68" i="10"/>
  <c r="I68" i="10"/>
  <c r="H68" i="10"/>
  <c r="G68" i="10"/>
  <c r="F68" i="10"/>
  <c r="E68" i="10"/>
  <c r="D68" i="10"/>
  <c r="C68" i="10"/>
  <c r="K59" i="10"/>
  <c r="J59" i="10"/>
  <c r="I59" i="10"/>
  <c r="H59" i="10"/>
  <c r="G59" i="10"/>
  <c r="F59" i="10"/>
  <c r="E59" i="10"/>
  <c r="D59" i="10"/>
  <c r="C59" i="10"/>
  <c r="K57" i="10"/>
  <c r="J57" i="10"/>
  <c r="I57" i="10"/>
  <c r="H57" i="10"/>
  <c r="G57" i="10"/>
  <c r="F57" i="10"/>
  <c r="E57" i="10"/>
  <c r="D57" i="10"/>
  <c r="C57" i="10"/>
  <c r="L48" i="10"/>
  <c r="K48" i="10"/>
  <c r="J48" i="10"/>
  <c r="I48" i="10"/>
  <c r="H48" i="10"/>
  <c r="G48" i="10"/>
  <c r="F48" i="10"/>
  <c r="E48" i="10"/>
  <c r="D48" i="10"/>
  <c r="C48" i="10"/>
  <c r="K46" i="10"/>
  <c r="J46" i="10"/>
  <c r="I46" i="10"/>
  <c r="H46" i="10"/>
  <c r="G46" i="10"/>
  <c r="F46" i="10"/>
  <c r="E46" i="10"/>
  <c r="D46" i="10"/>
  <c r="C46" i="10"/>
  <c r="L37" i="10"/>
  <c r="C35" i="10"/>
  <c r="K24" i="10"/>
  <c r="J24" i="10"/>
  <c r="I24" i="10"/>
  <c r="H24" i="10"/>
  <c r="G24" i="10"/>
  <c r="F24" i="10"/>
  <c r="E24" i="10"/>
  <c r="D24" i="10"/>
  <c r="C24" i="10"/>
  <c r="L15" i="10"/>
  <c r="K15" i="10"/>
  <c r="J15" i="10"/>
  <c r="I15" i="10"/>
  <c r="H15" i="10"/>
  <c r="G15" i="10"/>
  <c r="F15" i="10"/>
  <c r="E15" i="10"/>
  <c r="D15" i="10"/>
  <c r="C15" i="10"/>
  <c r="L13" i="10"/>
  <c r="K13" i="10"/>
  <c r="J13" i="10"/>
  <c r="I13" i="10"/>
  <c r="H13" i="10"/>
  <c r="G13" i="10"/>
  <c r="F13" i="10"/>
  <c r="E13" i="10"/>
  <c r="D13" i="10"/>
  <c r="C13" i="10"/>
  <c r="C56" i="2"/>
  <c r="D34" i="1"/>
  <c r="E34" i="1"/>
  <c r="F34" i="1"/>
  <c r="G34" i="1"/>
  <c r="H34" i="1"/>
  <c r="D35" i="1"/>
  <c r="E35" i="1"/>
  <c r="F35" i="1"/>
  <c r="G35" i="1"/>
  <c r="H35" i="1"/>
  <c r="I35" i="1"/>
  <c r="J35" i="1"/>
  <c r="D36" i="1"/>
  <c r="E36" i="1"/>
  <c r="H22" i="6" s="1"/>
  <c r="F36" i="1"/>
  <c r="H36" i="1"/>
  <c r="H26" i="6" s="1"/>
  <c r="D37" i="1"/>
  <c r="E37" i="1"/>
  <c r="F37" i="1"/>
  <c r="H37" i="1"/>
  <c r="I37" i="1"/>
  <c r="J37" i="1"/>
  <c r="D26" i="1"/>
  <c r="D25" i="1"/>
  <c r="E22" i="6" s="1"/>
  <c r="I26" i="1"/>
  <c r="H25" i="1"/>
  <c r="E23" i="2"/>
  <c r="E24" i="2"/>
  <c r="E25" i="2"/>
  <c r="E26" i="2"/>
  <c r="E23" i="3"/>
  <c r="I24" i="3"/>
  <c r="G55" i="8"/>
  <c r="G54" i="8"/>
  <c r="D60" i="5"/>
  <c r="D55" i="5"/>
  <c r="D54" i="5"/>
  <c r="D53" i="5"/>
  <c r="E45" i="3"/>
  <c r="E34" i="3"/>
  <c r="G48" i="1"/>
  <c r="G10" i="8"/>
  <c r="G12" i="8" s="1"/>
  <c r="B16" i="4"/>
  <c r="B17" i="4" s="1"/>
  <c r="B18" i="4" s="1"/>
  <c r="B19" i="4" s="1"/>
  <c r="B20" i="4" s="1"/>
  <c r="B21" i="4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1"/>
  <c r="B17" i="1"/>
  <c r="B18" i="1"/>
  <c r="B19" i="1" s="1"/>
  <c r="B20" i="1" s="1"/>
  <c r="B21" i="1" s="1"/>
  <c r="B22" i="1" s="1"/>
  <c r="B27" i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D26" i="4"/>
  <c r="E26" i="4"/>
  <c r="B55" i="8"/>
  <c r="D50" i="5"/>
  <c r="D51" i="5"/>
  <c r="D52" i="5"/>
  <c r="E15" i="3"/>
  <c r="G33" i="8"/>
  <c r="G32" i="8"/>
  <c r="E15" i="2"/>
  <c r="E14" i="2"/>
  <c r="E56" i="3"/>
  <c r="E13" i="1"/>
  <c r="D49" i="5"/>
  <c r="E59" i="3"/>
  <c r="E58" i="3"/>
  <c r="D58" i="3"/>
  <c r="F58" i="3"/>
  <c r="D59" i="3"/>
  <c r="F59" i="3"/>
  <c r="G59" i="3"/>
  <c r="H59" i="3"/>
  <c r="I59" i="3"/>
  <c r="J59" i="3"/>
  <c r="C59" i="8"/>
  <c r="I13" i="2"/>
  <c r="C34" i="5"/>
  <c r="D23" i="2"/>
  <c r="F23" i="2"/>
  <c r="E35" i="3"/>
  <c r="E37" i="3"/>
  <c r="G57" i="3"/>
  <c r="E36" i="3"/>
  <c r="C37" i="8"/>
  <c r="C15" i="5"/>
  <c r="C14" i="5"/>
  <c r="E67" i="2"/>
  <c r="E68" i="2"/>
  <c r="E69" i="2"/>
  <c r="E70" i="2"/>
  <c r="F45" i="2"/>
  <c r="F34" i="2"/>
  <c r="F35" i="2"/>
  <c r="F36" i="2"/>
  <c r="F37" i="2"/>
  <c r="C13" i="5"/>
  <c r="E56" i="2"/>
  <c r="C59" i="5"/>
  <c r="D59" i="5" s="1"/>
  <c r="F12" i="2"/>
  <c r="F13" i="2"/>
  <c r="C48" i="5"/>
  <c r="C47" i="5"/>
  <c r="D13" i="4"/>
  <c r="E13" i="4"/>
  <c r="F13" i="4"/>
  <c r="D15" i="4"/>
  <c r="E15" i="4"/>
  <c r="F15" i="4"/>
  <c r="C25" i="5"/>
  <c r="B73" i="5" s="1"/>
  <c r="D12" i="8"/>
  <c r="C73" i="8" s="1"/>
  <c r="C45" i="5"/>
  <c r="E57" i="2"/>
  <c r="E58" i="2"/>
  <c r="C12" i="1"/>
  <c r="C13" i="1"/>
  <c r="C14" i="1"/>
  <c r="C15" i="1"/>
  <c r="C26" i="4"/>
  <c r="D67" i="2"/>
  <c r="F67" i="2"/>
  <c r="D68" i="2"/>
  <c r="F68" i="2"/>
  <c r="G68" i="2"/>
  <c r="H68" i="2"/>
  <c r="I68" i="2"/>
  <c r="D69" i="2"/>
  <c r="F69" i="2"/>
  <c r="D70" i="2"/>
  <c r="F70" i="2"/>
  <c r="G70" i="2"/>
  <c r="H70" i="2"/>
  <c r="I70" i="2"/>
  <c r="Q30" i="6"/>
  <c r="D67" i="1"/>
  <c r="E67" i="1"/>
  <c r="F67" i="1"/>
  <c r="G67" i="1"/>
  <c r="H67" i="1"/>
  <c r="D68" i="1"/>
  <c r="E68" i="1"/>
  <c r="F68" i="1"/>
  <c r="G68" i="1"/>
  <c r="H68" i="1"/>
  <c r="I68" i="1"/>
  <c r="J68" i="1"/>
  <c r="D69" i="1"/>
  <c r="E69" i="1"/>
  <c r="F69" i="1"/>
  <c r="G69" i="1"/>
  <c r="H69" i="1"/>
  <c r="D70" i="1"/>
  <c r="E70" i="1"/>
  <c r="F70" i="1"/>
  <c r="G70" i="1"/>
  <c r="H70" i="1"/>
  <c r="I70" i="1"/>
  <c r="J70" i="1"/>
  <c r="F57" i="1"/>
  <c r="G21" i="8"/>
  <c r="K68" i="1"/>
  <c r="K70" i="1"/>
  <c r="J70" i="2"/>
  <c r="G22" i="8"/>
  <c r="G43" i="8"/>
  <c r="G46" i="8" s="1"/>
  <c r="G44" i="8"/>
  <c r="G11" i="8"/>
  <c r="G13" i="2"/>
  <c r="G15" i="2"/>
  <c r="G24" i="2"/>
  <c r="G26" i="2"/>
  <c r="G35" i="2"/>
  <c r="G37" i="2"/>
  <c r="Q32" i="6"/>
  <c r="D56" i="2"/>
  <c r="F56" i="2"/>
  <c r="D57" i="2"/>
  <c r="F57" i="2"/>
  <c r="G57" i="2"/>
  <c r="H57" i="2"/>
  <c r="I57" i="2"/>
  <c r="D58" i="2"/>
  <c r="N30" i="6" s="1"/>
  <c r="F58" i="2"/>
  <c r="N32" i="6" s="1"/>
  <c r="D59" i="2"/>
  <c r="E59" i="2"/>
  <c r="F59" i="2"/>
  <c r="G59" i="2"/>
  <c r="H59" i="2"/>
  <c r="I59" i="2"/>
  <c r="D45" i="2"/>
  <c r="E45" i="2"/>
  <c r="D46" i="2"/>
  <c r="E46" i="2"/>
  <c r="F46" i="2"/>
  <c r="G46" i="2"/>
  <c r="H46" i="2"/>
  <c r="I46" i="2"/>
  <c r="D47" i="2"/>
  <c r="E47" i="2"/>
  <c r="F47" i="2"/>
  <c r="K32" i="6" s="1"/>
  <c r="D48" i="2"/>
  <c r="E48" i="2"/>
  <c r="F48" i="2"/>
  <c r="G48" i="2"/>
  <c r="H48" i="2"/>
  <c r="I48" i="2"/>
  <c r="D34" i="2"/>
  <c r="E34" i="2"/>
  <c r="D35" i="2"/>
  <c r="E35" i="2"/>
  <c r="H35" i="2"/>
  <c r="I35" i="2"/>
  <c r="D36" i="2"/>
  <c r="H30" i="6" s="1"/>
  <c r="E36" i="2"/>
  <c r="D37" i="2"/>
  <c r="E37" i="2"/>
  <c r="H37" i="2"/>
  <c r="I37" i="2"/>
  <c r="D24" i="2"/>
  <c r="F24" i="2"/>
  <c r="H24" i="2"/>
  <c r="I24" i="2"/>
  <c r="D25" i="2"/>
  <c r="F25" i="2"/>
  <c r="E32" i="6" s="1"/>
  <c r="D26" i="2"/>
  <c r="F26" i="2"/>
  <c r="H26" i="2"/>
  <c r="I26" i="2"/>
  <c r="D12" i="2"/>
  <c r="C74" i="2" s="1"/>
  <c r="B30" i="7" s="1"/>
  <c r="E12" i="2"/>
  <c r="C23" i="1"/>
  <c r="D23" i="1"/>
  <c r="E23" i="1"/>
  <c r="F23" i="1"/>
  <c r="G23" i="1"/>
  <c r="C34" i="1"/>
  <c r="C45" i="1"/>
  <c r="D45" i="1"/>
  <c r="E45" i="1"/>
  <c r="F45" i="1"/>
  <c r="G45" i="1"/>
  <c r="C56" i="3"/>
  <c r="D56" i="3"/>
  <c r="C23" i="3"/>
  <c r="C34" i="3"/>
  <c r="C45" i="3"/>
  <c r="D13" i="2"/>
  <c r="E13" i="2"/>
  <c r="H13" i="2"/>
  <c r="D14" i="2"/>
  <c r="F14" i="2"/>
  <c r="B32" i="6" s="1"/>
  <c r="D15" i="2"/>
  <c r="F15" i="2"/>
  <c r="H15" i="2"/>
  <c r="I15" i="2"/>
  <c r="J15" i="2"/>
  <c r="C15" i="2"/>
  <c r="C14" i="2"/>
  <c r="B28" i="6"/>
  <c r="C12" i="2"/>
  <c r="C13" i="2"/>
  <c r="J46" i="1"/>
  <c r="H32" i="6"/>
  <c r="F74" i="2"/>
  <c r="B34" i="7" s="1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G76" i="8" s="1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24" i="8"/>
  <c r="G56" i="8"/>
  <c r="G57" i="8"/>
  <c r="E46" i="3"/>
  <c r="E47" i="3"/>
  <c r="C23" i="2"/>
  <c r="C24" i="2"/>
  <c r="C25" i="2"/>
  <c r="C26" i="2"/>
  <c r="C34" i="2"/>
  <c r="C35" i="2"/>
  <c r="C36" i="2"/>
  <c r="H28" i="6" s="1"/>
  <c r="C37" i="2"/>
  <c r="C45" i="2"/>
  <c r="C46" i="2"/>
  <c r="C47" i="2"/>
  <c r="C48" i="2"/>
  <c r="D14" i="3"/>
  <c r="E14" i="3"/>
  <c r="F14" i="3"/>
  <c r="D15" i="3"/>
  <c r="F15" i="3"/>
  <c r="G15" i="3"/>
  <c r="H15" i="3"/>
  <c r="I15" i="3"/>
  <c r="J15" i="3"/>
  <c r="C15" i="3"/>
  <c r="C14" i="3"/>
  <c r="B22" i="6" s="1"/>
  <c r="E12" i="3"/>
  <c r="C56" i="1"/>
  <c r="C36" i="3"/>
  <c r="H23" i="1"/>
  <c r="E13" i="3"/>
  <c r="D23" i="3"/>
  <c r="F23" i="3"/>
  <c r="D24" i="3"/>
  <c r="E24" i="3"/>
  <c r="F24" i="3"/>
  <c r="G24" i="3"/>
  <c r="H24" i="3"/>
  <c r="J24" i="3"/>
  <c r="D25" i="3"/>
  <c r="E25" i="3"/>
  <c r="F25" i="3"/>
  <c r="D26" i="3"/>
  <c r="E26" i="3"/>
  <c r="F26" i="3"/>
  <c r="G26" i="3"/>
  <c r="H26" i="3"/>
  <c r="I26" i="3"/>
  <c r="J26" i="3"/>
  <c r="D12" i="3"/>
  <c r="F12" i="3"/>
  <c r="D13" i="3"/>
  <c r="F13" i="3"/>
  <c r="G13" i="3"/>
  <c r="H13" i="3"/>
  <c r="I13" i="3"/>
  <c r="J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5" i="4"/>
  <c r="C13" i="4"/>
  <c r="C59" i="1"/>
  <c r="C58" i="1"/>
  <c r="C57" i="1"/>
  <c r="C37" i="1"/>
  <c r="C36" i="1"/>
  <c r="C35" i="1"/>
  <c r="C26" i="1"/>
  <c r="C25" i="1"/>
  <c r="C24" i="1"/>
  <c r="C69" i="1"/>
  <c r="C67" i="1"/>
  <c r="C69" i="2"/>
  <c r="Q28" i="6" s="1"/>
  <c r="C58" i="2"/>
  <c r="E28" i="6"/>
  <c r="C36" i="5"/>
  <c r="C37" i="5"/>
  <c r="C26" i="5"/>
  <c r="C23" i="5"/>
  <c r="C70" i="3"/>
  <c r="C69" i="3"/>
  <c r="C68" i="3"/>
  <c r="C67" i="3"/>
  <c r="C58" i="3"/>
  <c r="C59" i="3"/>
  <c r="C57" i="3"/>
  <c r="C48" i="3"/>
  <c r="C47" i="3"/>
  <c r="K22" i="6" s="1"/>
  <c r="C46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C73" i="1" s="1"/>
  <c r="D48" i="1"/>
  <c r="E48" i="1"/>
  <c r="F48" i="1"/>
  <c r="H48" i="1"/>
  <c r="I48" i="1"/>
  <c r="J48" i="1"/>
  <c r="H45" i="1"/>
  <c r="D46" i="1"/>
  <c r="E46" i="1"/>
  <c r="F46" i="1"/>
  <c r="G46" i="1"/>
  <c r="H46" i="1"/>
  <c r="I46" i="1"/>
  <c r="C48" i="1"/>
  <c r="C47" i="1"/>
  <c r="E25" i="1"/>
  <c r="F25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H15" i="1"/>
  <c r="I15" i="1"/>
  <c r="J15" i="1"/>
  <c r="F13" i="1"/>
  <c r="G13" i="1"/>
  <c r="H13" i="1"/>
  <c r="I13" i="1"/>
  <c r="J13" i="1"/>
  <c r="F56" i="3"/>
  <c r="D57" i="3"/>
  <c r="E57" i="3"/>
  <c r="F57" i="3"/>
  <c r="H57" i="3"/>
  <c r="I57" i="3"/>
  <c r="J57" i="3"/>
  <c r="D47" i="3"/>
  <c r="F47" i="3"/>
  <c r="D48" i="3"/>
  <c r="E48" i="3"/>
  <c r="F48" i="3"/>
  <c r="G48" i="3"/>
  <c r="H48" i="3"/>
  <c r="I48" i="3"/>
  <c r="J48" i="3"/>
  <c r="D45" i="3"/>
  <c r="F45" i="3"/>
  <c r="D46" i="3"/>
  <c r="F46" i="3"/>
  <c r="G46" i="3"/>
  <c r="H46" i="3"/>
  <c r="I46" i="3"/>
  <c r="J46" i="3"/>
  <c r="F36" i="3"/>
  <c r="F37" i="3"/>
  <c r="G37" i="3"/>
  <c r="H37" i="3"/>
  <c r="I37" i="3"/>
  <c r="J37" i="3"/>
  <c r="F34" i="3"/>
  <c r="D35" i="3"/>
  <c r="F35" i="3"/>
  <c r="G35" i="3"/>
  <c r="H35" i="3"/>
  <c r="I35" i="3"/>
  <c r="J35" i="3"/>
  <c r="C68" i="1"/>
  <c r="C70" i="1"/>
  <c r="C46" i="1"/>
  <c r="C68" i="2"/>
  <c r="C67" i="2"/>
  <c r="B74" i="2"/>
  <c r="B28" i="7" s="1"/>
  <c r="C70" i="2"/>
  <c r="C57" i="2"/>
  <c r="C59" i="2"/>
  <c r="K30" i="6"/>
  <c r="K28" i="6"/>
  <c r="E30" i="6"/>
  <c r="B30" i="6"/>
  <c r="C68" i="5"/>
  <c r="D68" i="5" s="1"/>
  <c r="C70" i="5"/>
  <c r="D70" i="5"/>
  <c r="C57" i="5"/>
  <c r="D57" i="5" s="1"/>
  <c r="C46" i="5"/>
  <c r="C35" i="5"/>
  <c r="C24" i="5"/>
  <c r="J68" i="3"/>
  <c r="I68" i="3"/>
  <c r="H68" i="3"/>
  <c r="G68" i="3"/>
  <c r="F68" i="3"/>
  <c r="E68" i="3"/>
  <c r="D68" i="3"/>
  <c r="F67" i="3"/>
  <c r="E67" i="3"/>
  <c r="D67" i="3"/>
  <c r="J70" i="3"/>
  <c r="I70" i="3"/>
  <c r="H70" i="3"/>
  <c r="G70" i="3"/>
  <c r="F70" i="3"/>
  <c r="E70" i="3"/>
  <c r="D70" i="3"/>
  <c r="F69" i="3"/>
  <c r="E69" i="3"/>
  <c r="D69" i="3"/>
  <c r="C24" i="3"/>
  <c r="K70" i="3"/>
  <c r="C35" i="3"/>
  <c r="D48" i="5"/>
  <c r="D37" i="5"/>
  <c r="D24" i="5"/>
  <c r="B26" i="6"/>
  <c r="Q22" i="6"/>
  <c r="J26" i="2"/>
  <c r="J48" i="2"/>
  <c r="Q26" i="6"/>
  <c r="C74" i="1"/>
  <c r="K48" i="3"/>
  <c r="D74" i="3"/>
  <c r="G59" i="4"/>
  <c r="G35" i="4"/>
  <c r="G26" i="4"/>
  <c r="K13" i="1"/>
  <c r="K24" i="1"/>
  <c r="K37" i="1"/>
  <c r="C73" i="2"/>
  <c r="K57" i="3"/>
  <c r="N26" i="6"/>
  <c r="E26" i="6"/>
  <c r="D73" i="8"/>
  <c r="G74" i="8"/>
  <c r="F48" i="4"/>
  <c r="F46" i="4"/>
  <c r="G48" i="4"/>
  <c r="J12" i="2"/>
  <c r="K14" i="3" l="1"/>
  <c r="B6" i="6" s="1"/>
  <c r="L25" i="10"/>
  <c r="E14" i="6" s="1"/>
  <c r="K36" i="3"/>
  <c r="H6" i="6" s="1"/>
  <c r="K35" i="3"/>
  <c r="K34" i="3"/>
  <c r="G45" i="8"/>
  <c r="G75" i="8" s="1"/>
  <c r="G45" i="4"/>
  <c r="G76" i="4" s="1"/>
  <c r="K47" i="3"/>
  <c r="K6" i="6" s="1"/>
  <c r="K45" i="3"/>
  <c r="K46" i="3"/>
  <c r="B73" i="2"/>
  <c r="D73" i="3"/>
  <c r="J34" i="2"/>
  <c r="J37" i="2"/>
  <c r="J36" i="2"/>
  <c r="H10" i="6" s="1"/>
  <c r="N20" i="6"/>
  <c r="K26" i="6"/>
  <c r="J35" i="2"/>
  <c r="E73" i="2"/>
  <c r="E74" i="3"/>
  <c r="G34" i="8"/>
  <c r="G35" i="8"/>
  <c r="G12" i="4"/>
  <c r="B14" i="6"/>
  <c r="Q48" i="6"/>
  <c r="H74" i="10"/>
  <c r="B73" i="1"/>
  <c r="N22" i="6"/>
  <c r="N48" i="6" s="1"/>
  <c r="K57" i="1"/>
  <c r="L57" i="10"/>
  <c r="D74" i="1"/>
  <c r="D56" i="5"/>
  <c r="F76" i="5" s="1"/>
  <c r="B8" i="6"/>
  <c r="G24" i="4"/>
  <c r="G25" i="4"/>
  <c r="G75" i="4" s="1"/>
  <c r="G23" i="4"/>
  <c r="L58" i="10"/>
  <c r="N14" i="6" s="1"/>
  <c r="C74" i="4"/>
  <c r="B24" i="7" s="1"/>
  <c r="G74" i="10"/>
  <c r="N28" i="6"/>
  <c r="D73" i="2"/>
  <c r="E73" i="3"/>
  <c r="B74" i="1"/>
  <c r="C74" i="8"/>
  <c r="D74" i="8"/>
  <c r="L24" i="10"/>
  <c r="K74" i="10"/>
  <c r="F73" i="3"/>
  <c r="B20" i="7" s="1"/>
  <c r="K23" i="3"/>
  <c r="E20" i="6"/>
  <c r="K36" i="1"/>
  <c r="H4" i="6" s="1"/>
  <c r="K13" i="3"/>
  <c r="G70" i="4"/>
  <c r="K15" i="3"/>
  <c r="D13" i="5"/>
  <c r="C12" i="5"/>
  <c r="B74" i="5" s="1"/>
  <c r="L26" i="10"/>
  <c r="J74" i="10"/>
  <c r="J67" i="2"/>
  <c r="D23" i="5"/>
  <c r="K14" i="1"/>
  <c r="B4" i="6" s="1"/>
  <c r="B16" i="6" s="1"/>
  <c r="G58" i="4"/>
  <c r="N8" i="6" s="1"/>
  <c r="G69" i="4"/>
  <c r="Q8" i="6" s="1"/>
  <c r="N34" i="6"/>
  <c r="E77" i="3"/>
  <c r="B6" i="7" s="1"/>
  <c r="K46" i="1"/>
  <c r="K26" i="3"/>
  <c r="D15" i="5"/>
  <c r="D34" i="5"/>
  <c r="L56" i="10"/>
  <c r="F80" i="10" s="1"/>
  <c r="L67" i="10"/>
  <c r="K25" i="3"/>
  <c r="E6" i="6" s="1"/>
  <c r="K38" i="6"/>
  <c r="K48" i="6" s="1"/>
  <c r="J58" i="2"/>
  <c r="N10" i="6" s="1"/>
  <c r="J14" i="2"/>
  <c r="B10" i="6" s="1"/>
  <c r="K35" i="1"/>
  <c r="G37" i="4"/>
  <c r="J59" i="2"/>
  <c r="G68" i="4"/>
  <c r="K15" i="1"/>
  <c r="K45" i="1"/>
  <c r="L45" i="10"/>
  <c r="F78" i="10" s="1"/>
  <c r="B14" i="7" s="1"/>
  <c r="K25" i="1"/>
  <c r="E4" i="6" s="1"/>
  <c r="G36" i="4"/>
  <c r="H8" i="6" s="1"/>
  <c r="L36" i="10"/>
  <c r="H14" i="6" s="1"/>
  <c r="L69" i="10"/>
  <c r="Q14" i="6" s="1"/>
  <c r="D74" i="2"/>
  <c r="B48" i="6"/>
  <c r="E74" i="2"/>
  <c r="J45" i="2"/>
  <c r="K74" i="2" s="1"/>
  <c r="B10" i="7" s="1"/>
  <c r="J47" i="2"/>
  <c r="K10" i="6" s="1"/>
  <c r="F73" i="2"/>
  <c r="B22" i="7"/>
  <c r="K58" i="3"/>
  <c r="E78" i="3" s="1"/>
  <c r="K56" i="1"/>
  <c r="K58" i="1"/>
  <c r="N4" i="6" s="1"/>
  <c r="H73" i="1"/>
  <c r="H74" i="1"/>
  <c r="B4" i="7" s="1"/>
  <c r="H76" i="1"/>
  <c r="J56" i="2"/>
  <c r="K76" i="2"/>
  <c r="D45" i="5"/>
  <c r="D47" i="5"/>
  <c r="K12" i="6" s="1"/>
  <c r="D36" i="5"/>
  <c r="H12" i="6" s="1"/>
  <c r="H48" i="6"/>
  <c r="D25" i="5"/>
  <c r="F75" i="5" s="1"/>
  <c r="E12" i="6"/>
  <c r="E48" i="6"/>
  <c r="G74" i="4" l="1"/>
  <c r="B8" i="7" s="1"/>
  <c r="F73" i="5"/>
  <c r="H75" i="1"/>
  <c r="Q16" i="6"/>
  <c r="G73" i="8"/>
  <c r="H16" i="6"/>
  <c r="B26" i="7"/>
  <c r="F79" i="10"/>
  <c r="F81" i="10"/>
  <c r="E79" i="3"/>
  <c r="E8" i="6"/>
  <c r="E16" i="6" s="1"/>
  <c r="G73" i="4"/>
  <c r="F74" i="5"/>
  <c r="B12" i="7" s="1"/>
  <c r="B16" i="7" s="1"/>
  <c r="K73" i="2"/>
  <c r="K75" i="2"/>
  <c r="K16" i="6"/>
  <c r="B48" i="7"/>
  <c r="N6" i="6"/>
  <c r="N16" i="6" s="1"/>
  <c r="E80" i="3"/>
  <c r="T16" i="6" s="1"/>
</calcChain>
</file>

<file path=xl/sharedStrings.xml><?xml version="1.0" encoding="utf-8"?>
<sst xmlns="http://schemas.openxmlformats.org/spreadsheetml/2006/main" count="788" uniqueCount="85">
  <si>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</si>
  <si>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</si>
  <si>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</si>
  <si>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</si>
  <si>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</si>
  <si>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</si>
  <si>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</si>
  <si>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</si>
  <si>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</si>
  <si>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</si>
  <si>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</si>
  <si>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</si>
  <si>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</si>
  <si>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</si>
  <si>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</si>
  <si>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</si>
  <si>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</si>
  <si>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</si>
  <si>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</si>
  <si>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</si>
  <si>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</si>
  <si>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</si>
  <si>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</si>
  <si>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</si>
  <si>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</si>
  <si>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</si>
  <si>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</si>
  <si>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</si>
  <si>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</si>
  <si>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</si>
  <si>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</si>
  <si>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</si>
  <si>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</si>
  <si>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</si>
  <si>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</si>
  <si>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</si>
  <si>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</si>
  <si>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</si>
  <si>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</si>
  <si>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</si>
  <si>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</si>
  <si>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</si>
  <si>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</si>
  <si>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</si>
  <si>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</si>
  <si>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</si>
  <si>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</si>
  <si>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</si>
  <si>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</si>
  <si>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</si>
  <si>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</si>
  <si>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</si>
  <si>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</si>
  <si>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</si>
  <si>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</si>
  <si>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</si>
  <si>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</si>
  <si>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</si>
  <si>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</si>
  <si>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</si>
  <si>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</si>
  <si>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</si>
  <si>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</si>
  <si>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</si>
  <si>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</si>
  <si>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</si>
  <si>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</si>
  <si>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</si>
  <si>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</si>
  <si>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</si>
  <si>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</si>
  <si>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</si>
  <si>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</si>
  <si>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</si>
  <si>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</si>
  <si>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</si>
  <si>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</si>
  <si>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 Monthly Totals</t>
  </si>
  <si>
    <t>HMS</t>
  </si>
  <si>
    <t>02.01.17 - 02.03.17</t>
  </si>
  <si>
    <t>02.06.17 - 02.10.17</t>
  </si>
  <si>
    <t>02.13.17 - 02.17.17</t>
  </si>
  <si>
    <t>02.20.17 - 02.24.17</t>
  </si>
  <si>
    <t>02.24.17 - 02.28.17</t>
  </si>
  <si>
    <t>February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</si>
</sst>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470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" fillId="0" borderId="42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3" fontId="19" fillId="0" borderId="44" xfId="0" applyNumberFormat="1" applyFont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25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51" xfId="0" applyNumberFormat="1" applyFont="1" applyFill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0" fontId="1" fillId="0" borderId="1" xfId="0" applyFont="1" applyBorder="1"/>
    <xf numFmtId="164" fontId="1" fillId="0" borderId="4" xfId="0" applyNumberFormat="1" applyFont="1" applyBorder="1"/>
    <xf numFmtId="0" fontId="1" fillId="0" borderId="25" xfId="0" applyFont="1" applyBorder="1"/>
    <xf numFmtId="164" fontId="1" fillId="0" borderId="51" xfId="0" applyNumberFormat="1" applyFont="1" applyBorder="1"/>
    <xf numFmtId="164" fontId="1" fillId="0" borderId="4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164" fontId="1" fillId="0" borderId="44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16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44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5" borderId="35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5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0" fontId="1" fillId="0" borderId="45" xfId="0" applyNumberFormat="1" applyFont="1" applyBorder="1" applyAlignment="1">
      <alignment horizontal="right"/>
    </xf>
    <xf numFmtId="0" fontId="1" fillId="0" borderId="18" xfId="0" applyNumberFormat="1" applyFont="1" applyBorder="1" applyAlignment="1">
      <alignment horizontal="right"/>
    </xf>
    <xf numFmtId="0" fontId="1" fillId="0" borderId="49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1" fillId="0" borderId="7" xfId="0" applyNumberFormat="1" applyFont="1" applyBorder="1" applyAlignment="1">
      <alignment horizontal="right"/>
    </xf>
    <xf numFmtId="0" fontId="1" fillId="0" borderId="32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0" fontId="1" fillId="0" borderId="17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164" fontId="19" fillId="0" borderId="1" xfId="0" applyNumberFormat="1" applyFont="1" applyBorder="1"/>
    <xf numFmtId="164" fontId="19" fillId="0" borderId="25" xfId="0" applyNumberFormat="1" applyFont="1" applyBorder="1"/>
    <xf numFmtId="164" fontId="19" fillId="0" borderId="1" xfId="0" applyNumberFormat="1" applyFont="1" applyBorder="1" applyAlignment="1">
      <alignment horizontal="right"/>
    </xf>
    <xf numFmtId="164" fontId="1" fillId="0" borderId="45" xfId="0" applyNumberFormat="1" applyFont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0" fontId="19" fillId="0" borderId="17" xfId="0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0" fontId="19" fillId="0" borderId="41" xfId="0" applyFont="1" applyFill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3" borderId="44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/>
    <xf numFmtId="3" fontId="12" fillId="0" borderId="44" xfId="0" applyNumberFormat="1" applyFont="1" applyFill="1" applyBorder="1" applyAlignment="1"/>
    <xf numFmtId="3" fontId="12" fillId="3" borderId="44" xfId="0" applyNumberFormat="1" applyFont="1" applyFill="1" applyBorder="1" applyAlignment="1">
      <alignment wrapText="1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9" fillId="0" borderId="44" xfId="0" applyNumberFormat="1" applyFont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3" fontId="12" fillId="0" borderId="4" xfId="0" applyNumberFormat="1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3" fillId="0" borderId="51" xfId="0" applyNumberFormat="1" applyFont="1" applyFill="1" applyBorder="1" applyAlignment="1">
      <alignment horizontal="center" vertical="center" wrapText="1"/>
    </xf>
    <xf numFmtId="3" fontId="12" fillId="3" borderId="51" xfId="0" applyNumberFormat="1" applyFont="1" applyFill="1" applyBorder="1" applyAlignment="1">
      <alignment horizontal="center" vertical="center"/>
    </xf>
    <xf numFmtId="3" fontId="12" fillId="0" borderId="51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36" xfId="0" applyBorder="1"/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0" fillId="3" borderId="4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21" fillId="4" borderId="43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"/>
  <sheetViews>
    <sheetView zoomScaleNormal="100" workbookViewId="0">
      <pane ySplit="2" topLeftCell="A3" activePane="bottomLeft" state="frozen"/>
      <selection pane="bottomLeft" activeCell="P18" activeCellId="1" sqref="P1:Q1048576 P1:Q1048576"/>
    </sheetView>
  </sheetViews>
  <sheetFormatPr defaultRowHeight="13.5" x14ac:dyDescent="0.25"/>
  <cols>
    <col min="1" max="2" width="22.42578125" style="114" customWidth="1"/>
    <col min="3" max="3" width="3.7109375" style="114" customWidth="1"/>
    <col min="4" max="5" width="22.42578125" style="114" customWidth="1"/>
    <col min="6" max="6" width="3.7109375" style="114" customWidth="1"/>
    <col min="7" max="8" width="22.42578125" style="114" customWidth="1"/>
    <col min="9" max="9" width="3.7109375" style="114" customWidth="1"/>
    <col min="10" max="11" width="22.42578125" style="114" customWidth="1"/>
    <col min="12" max="12" width="3.7109375" style="114" customWidth="1"/>
    <col min="13" max="14" width="22.42578125" style="114" customWidth="1"/>
    <col min="15" max="15" width="3.7109375" style="114" customWidth="1"/>
    <col min="16" max="17" width="22.42578125" style="114" hidden="1" customWidth="1"/>
    <col min="18" max="18" width="22.42578125" style="114" customWidth="1"/>
    <col min="19" max="19" width="36.5703125" style="114" bestFit="1" customWidth="1"/>
    <col min="20" max="16384" width="9.140625" style="114"/>
  </cols>
  <sheetData>
    <row r="1" spans="1:20" x14ac:dyDescent="0.25">
      <c r="A1" s="327" t="s">
        <v>52</v>
      </c>
      <c r="B1" s="328"/>
      <c r="C1" s="98"/>
      <c r="D1" s="327" t="s">
        <v>52</v>
      </c>
      <c r="E1" s="328"/>
      <c r="F1" s="56"/>
      <c r="G1" s="327" t="s">
        <v>52</v>
      </c>
      <c r="H1" s="328"/>
      <c r="I1" s="99"/>
      <c r="J1" s="327" t="s">
        <v>52</v>
      </c>
      <c r="K1" s="328"/>
      <c r="L1" s="99"/>
      <c r="M1" s="327" t="s">
        <v>52</v>
      </c>
      <c r="N1" s="328"/>
      <c r="P1" s="327" t="s">
        <v>52</v>
      </c>
      <c r="Q1" s="328"/>
      <c r="R1" s="98"/>
    </row>
    <row r="2" spans="1:20" ht="15.75" customHeight="1" x14ac:dyDescent="0.25">
      <c r="A2" s="329" t="s">
        <v>79</v>
      </c>
      <c r="B2" s="330"/>
      <c r="C2" s="100"/>
      <c r="D2" s="329" t="s">
        <v>80</v>
      </c>
      <c r="E2" s="330"/>
      <c r="F2" s="101"/>
      <c r="G2" s="329" t="s">
        <v>81</v>
      </c>
      <c r="H2" s="330"/>
      <c r="I2" s="99"/>
      <c r="J2" s="329" t="s">
        <v>82</v>
      </c>
      <c r="K2" s="334"/>
      <c r="L2" s="99"/>
      <c r="M2" s="329" t="s">
        <v>83</v>
      </c>
      <c r="N2" s="334"/>
      <c r="P2" s="371" t="s">
        <v>83</v>
      </c>
      <c r="Q2" s="372"/>
      <c r="R2" s="100"/>
    </row>
    <row r="3" spans="1:20" ht="14.25" thickBot="1" x14ac:dyDescent="0.3">
      <c r="A3" s="331" t="s">
        <v>53</v>
      </c>
      <c r="B3" s="332"/>
      <c r="C3" s="98"/>
      <c r="D3" s="331" t="s">
        <v>53</v>
      </c>
      <c r="E3" s="332"/>
      <c r="F3" s="99"/>
      <c r="G3" s="331" t="s">
        <v>53</v>
      </c>
      <c r="H3" s="332"/>
      <c r="I3" s="99"/>
      <c r="J3" s="331" t="s">
        <v>53</v>
      </c>
      <c r="K3" s="333"/>
      <c r="L3" s="99"/>
      <c r="M3" s="331" t="s">
        <v>53</v>
      </c>
      <c r="N3" s="332"/>
      <c r="P3" s="331" t="s">
        <v>53</v>
      </c>
      <c r="Q3" s="332"/>
      <c r="R3" s="98"/>
    </row>
    <row r="4" spans="1:20" s="115" customFormat="1" ht="12.95" customHeight="1" x14ac:dyDescent="0.25">
      <c r="A4" s="341" t="s">
        <v>54</v>
      </c>
      <c r="B4" s="335">
        <f>SUM('NY Waterway'!K14)</f>
        <v>42026</v>
      </c>
      <c r="C4" s="7"/>
      <c r="D4" s="341" t="s">
        <v>54</v>
      </c>
      <c r="E4" s="335">
        <f>SUM('NY Waterway'!K25)</f>
        <v>62708</v>
      </c>
      <c r="F4" s="102"/>
      <c r="G4" s="341" t="s">
        <v>54</v>
      </c>
      <c r="H4" s="335">
        <f>SUM('NY Waterway'!K36)</f>
        <v>69645</v>
      </c>
      <c r="I4" s="102"/>
      <c r="J4" s="341" t="s">
        <v>54</v>
      </c>
      <c r="K4" s="335">
        <f>SUM('NY Waterway'!K47)</f>
        <v>62616</v>
      </c>
      <c r="L4" s="102"/>
      <c r="M4" s="341" t="s">
        <v>54</v>
      </c>
      <c r="N4" s="335">
        <f>SUM('NY Waterway'!K58)</f>
        <v>28939</v>
      </c>
      <c r="P4" s="341" t="s">
        <v>54</v>
      </c>
      <c r="Q4" s="335">
        <f>SUM('NY Waterway'!K69)</f>
        <v>0</v>
      </c>
      <c r="R4" s="7"/>
    </row>
    <row r="5" spans="1:20" s="115" customFormat="1" ht="12.95" customHeight="1" thickBot="1" x14ac:dyDescent="0.3">
      <c r="A5" s="342"/>
      <c r="B5" s="336"/>
      <c r="C5" s="8"/>
      <c r="D5" s="342"/>
      <c r="E5" s="336"/>
      <c r="F5" s="102"/>
      <c r="G5" s="342"/>
      <c r="H5" s="343"/>
      <c r="I5" s="102"/>
      <c r="J5" s="342"/>
      <c r="K5" s="343"/>
      <c r="L5" s="102"/>
      <c r="M5" s="342"/>
      <c r="N5" s="343"/>
      <c r="P5" s="342"/>
      <c r="Q5" s="343"/>
      <c r="R5" s="7"/>
    </row>
    <row r="6" spans="1:20" s="115" customFormat="1" ht="12.95" customHeight="1" x14ac:dyDescent="0.25">
      <c r="A6" s="337" t="s">
        <v>55</v>
      </c>
      <c r="B6" s="335">
        <f>SUM('Billy Bey'!K14)</f>
        <v>29212</v>
      </c>
      <c r="C6" s="7"/>
      <c r="D6" s="337" t="s">
        <v>55</v>
      </c>
      <c r="E6" s="335">
        <f>SUM('Billy Bey'!K25)</f>
        <v>40633</v>
      </c>
      <c r="F6" s="102"/>
      <c r="G6" s="337" t="s">
        <v>55</v>
      </c>
      <c r="H6" s="339">
        <f>SUM('Billy Bey'!K36)</f>
        <v>47464</v>
      </c>
      <c r="I6" s="102"/>
      <c r="J6" s="337" t="s">
        <v>55</v>
      </c>
      <c r="K6" s="339">
        <f>SUM('Billy Bey'!K47)</f>
        <v>40886</v>
      </c>
      <c r="L6" s="102"/>
      <c r="M6" s="337" t="s">
        <v>55</v>
      </c>
      <c r="N6" s="339">
        <f>SUM('Billy Bey'!K58)</f>
        <v>20544</v>
      </c>
      <c r="P6" s="337" t="s">
        <v>55</v>
      </c>
      <c r="Q6" s="339">
        <f>SUM('Billy Bey'!K69)</f>
        <v>0</v>
      </c>
      <c r="R6" s="9"/>
    </row>
    <row r="7" spans="1:20" s="115" customFormat="1" ht="12.95" customHeight="1" thickBot="1" x14ac:dyDescent="0.3">
      <c r="A7" s="338"/>
      <c r="B7" s="336"/>
      <c r="C7" s="8"/>
      <c r="D7" s="338"/>
      <c r="E7" s="336"/>
      <c r="F7" s="102"/>
      <c r="G7" s="338"/>
      <c r="H7" s="340"/>
      <c r="I7" s="102"/>
      <c r="J7" s="338"/>
      <c r="K7" s="340"/>
      <c r="L7" s="102"/>
      <c r="M7" s="338"/>
      <c r="N7" s="340"/>
      <c r="P7" s="338"/>
      <c r="Q7" s="340"/>
      <c r="R7" s="9"/>
    </row>
    <row r="8" spans="1:20" s="115" customFormat="1" ht="12.95" customHeight="1" x14ac:dyDescent="0.25">
      <c r="A8" s="341" t="s">
        <v>56</v>
      </c>
      <c r="B8" s="335">
        <f>SUM(SeaStreak!G14)</f>
        <v>10191</v>
      </c>
      <c r="C8" s="7"/>
      <c r="D8" s="341" t="s">
        <v>56</v>
      </c>
      <c r="E8" s="335">
        <f>SUM(SeaStreak!G25)</f>
        <v>14570</v>
      </c>
      <c r="F8" s="102"/>
      <c r="G8" s="341" t="s">
        <v>56</v>
      </c>
      <c r="H8" s="335">
        <f>SUM(SeaStreak!G36)</f>
        <v>16408</v>
      </c>
      <c r="I8" s="102"/>
      <c r="J8" s="341" t="s">
        <v>56</v>
      </c>
      <c r="K8" s="335">
        <f>SUM(SeaStreak!G47)</f>
        <v>15123</v>
      </c>
      <c r="L8" s="102"/>
      <c r="M8" s="341" t="s">
        <v>56</v>
      </c>
      <c r="N8" s="335">
        <f>SUM(SeaStreak!G58)</f>
        <v>7083</v>
      </c>
      <c r="P8" s="341" t="s">
        <v>56</v>
      </c>
      <c r="Q8" s="335">
        <f>SUM(SeaStreak!G69)</f>
        <v>0</v>
      </c>
      <c r="R8" s="7"/>
    </row>
    <row r="9" spans="1:20" s="115" customFormat="1" ht="12.95" customHeight="1" thickBot="1" x14ac:dyDescent="0.3">
      <c r="A9" s="346"/>
      <c r="B9" s="336"/>
      <c r="C9" s="103"/>
      <c r="D9" s="346"/>
      <c r="E9" s="343"/>
      <c r="F9" s="102"/>
      <c r="G9" s="346"/>
      <c r="H9" s="343"/>
      <c r="I9" s="102"/>
      <c r="J9" s="346"/>
      <c r="K9" s="343"/>
      <c r="L9" s="102"/>
      <c r="M9" s="346"/>
      <c r="N9" s="343"/>
      <c r="P9" s="346"/>
      <c r="Q9" s="343"/>
      <c r="R9" s="7"/>
    </row>
    <row r="10" spans="1:20" s="115" customFormat="1" ht="12.95" customHeight="1" x14ac:dyDescent="0.25">
      <c r="A10" s="337" t="s">
        <v>57</v>
      </c>
      <c r="B10" s="335">
        <f>SUM('New York Water Taxi'!J14)</f>
        <v>792</v>
      </c>
      <c r="C10" s="9"/>
      <c r="D10" s="337" t="s">
        <v>57</v>
      </c>
      <c r="E10" s="339">
        <f>SUM('New York Water Taxi'!J25)</f>
        <v>1045</v>
      </c>
      <c r="F10" s="102"/>
      <c r="G10" s="337" t="s">
        <v>57</v>
      </c>
      <c r="H10" s="339">
        <f>SUM('New York Water Taxi'!J36)</f>
        <v>1779</v>
      </c>
      <c r="I10" s="102"/>
      <c r="J10" s="337" t="s">
        <v>57</v>
      </c>
      <c r="K10" s="339">
        <f>SUM('New York Water Taxi'!J47)</f>
        <v>3445</v>
      </c>
      <c r="L10" s="102"/>
      <c r="M10" s="337" t="s">
        <v>57</v>
      </c>
      <c r="N10" s="339">
        <f>SUM('New York Water Taxi'!J58)</f>
        <v>825</v>
      </c>
      <c r="P10" s="337" t="s">
        <v>57</v>
      </c>
      <c r="Q10" s="339">
        <f>SUM('New York Water Taxi'!J69)</f>
        <v>0</v>
      </c>
      <c r="R10" s="9"/>
    </row>
    <row r="11" spans="1:20" s="115" customFormat="1" ht="12.95" customHeight="1" thickBot="1" x14ac:dyDescent="0.3">
      <c r="A11" s="344"/>
      <c r="B11" s="336"/>
      <c r="C11" s="104"/>
      <c r="D11" s="344"/>
      <c r="E11" s="345"/>
      <c r="F11" s="102"/>
      <c r="G11" s="344"/>
      <c r="H11" s="340"/>
      <c r="I11" s="102"/>
      <c r="J11" s="344"/>
      <c r="K11" s="340"/>
      <c r="L11" s="102"/>
      <c r="M11" s="344"/>
      <c r="N11" s="340"/>
      <c r="P11" s="344"/>
      <c r="Q11" s="340"/>
      <c r="R11" s="9"/>
    </row>
    <row r="12" spans="1:20" s="115" customFormat="1" ht="12.95" customHeight="1" x14ac:dyDescent="0.25">
      <c r="A12" s="351" t="s">
        <v>38</v>
      </c>
      <c r="B12" s="335">
        <f>SUM('Liberty Landing Ferry'!D14)</f>
        <v>1272</v>
      </c>
      <c r="C12" s="9"/>
      <c r="D12" s="351" t="s">
        <v>38</v>
      </c>
      <c r="E12" s="339">
        <f>SUM('Liberty Landing Ferry'!D25)</f>
        <v>2040</v>
      </c>
      <c r="F12" s="102"/>
      <c r="G12" s="351" t="s">
        <v>38</v>
      </c>
      <c r="H12" s="339">
        <f>SUM('Liberty Landing Ferry'!D36)</f>
        <v>2587</v>
      </c>
      <c r="I12" s="102"/>
      <c r="J12" s="351" t="s">
        <v>38</v>
      </c>
      <c r="K12" s="339">
        <f>SUM('Liberty Landing Ferry'!D47)</f>
        <v>3177</v>
      </c>
      <c r="L12" s="102"/>
      <c r="M12" s="351" t="s">
        <v>38</v>
      </c>
      <c r="N12" s="339">
        <f>SUM('Liberty Landing Ferry'!D58)</f>
        <v>1025</v>
      </c>
      <c r="P12" s="351" t="s">
        <v>38</v>
      </c>
      <c r="Q12" s="339">
        <f>SUM('Liberty Landing Ferry'!D69)</f>
        <v>0</v>
      </c>
      <c r="R12" s="9"/>
    </row>
    <row r="13" spans="1:20" s="115" customFormat="1" ht="12.95" customHeight="1" thickBot="1" x14ac:dyDescent="0.3">
      <c r="A13" s="352"/>
      <c r="B13" s="336"/>
      <c r="C13" s="104"/>
      <c r="D13" s="352"/>
      <c r="E13" s="345"/>
      <c r="F13" s="102"/>
      <c r="G13" s="352"/>
      <c r="H13" s="340"/>
      <c r="I13" s="102"/>
      <c r="J13" s="352"/>
      <c r="K13" s="340"/>
      <c r="L13" s="102"/>
      <c r="M13" s="352"/>
      <c r="N13" s="340"/>
      <c r="P13" s="352"/>
      <c r="Q13" s="340"/>
      <c r="R13" s="9"/>
    </row>
    <row r="14" spans="1:20" s="278" customFormat="1" ht="12.95" customHeight="1" x14ac:dyDescent="0.25">
      <c r="A14" s="351" t="s">
        <v>78</v>
      </c>
      <c r="B14" s="339">
        <f>HMS!L14</f>
        <v>8811</v>
      </c>
      <c r="C14" s="104"/>
      <c r="D14" s="351" t="s">
        <v>78</v>
      </c>
      <c r="E14" s="339">
        <f>HMS!L25</f>
        <v>12581</v>
      </c>
      <c r="F14" s="277"/>
      <c r="G14" s="351" t="s">
        <v>78</v>
      </c>
      <c r="H14" s="339">
        <f>HMS!L36</f>
        <v>14360</v>
      </c>
      <c r="I14" s="277"/>
      <c r="J14" s="351" t="s">
        <v>78</v>
      </c>
      <c r="K14" s="339">
        <f>HMS!L47</f>
        <v>17675</v>
      </c>
      <c r="L14" s="277"/>
      <c r="M14" s="351" t="s">
        <v>78</v>
      </c>
      <c r="N14" s="339">
        <f>HMS!L58</f>
        <v>6874</v>
      </c>
      <c r="P14" s="351" t="s">
        <v>78</v>
      </c>
      <c r="Q14" s="339">
        <f>HMS!L69</f>
        <v>0</v>
      </c>
      <c r="R14" s="9"/>
    </row>
    <row r="15" spans="1:20" s="278" customFormat="1" ht="12.95" customHeight="1" thickBot="1" x14ac:dyDescent="0.3">
      <c r="A15" s="352"/>
      <c r="B15" s="345"/>
      <c r="C15" s="104"/>
      <c r="D15" s="352"/>
      <c r="E15" s="345"/>
      <c r="F15" s="277"/>
      <c r="G15" s="352"/>
      <c r="H15" s="345"/>
      <c r="I15" s="277"/>
      <c r="J15" s="352"/>
      <c r="K15" s="345"/>
      <c r="L15" s="277"/>
      <c r="M15" s="352"/>
      <c r="N15" s="345"/>
      <c r="P15" s="352"/>
      <c r="Q15" s="345"/>
      <c r="R15" s="9"/>
    </row>
    <row r="16" spans="1:20" s="106" customFormat="1" ht="12.95" customHeight="1" thickBot="1" x14ac:dyDescent="0.25">
      <c r="A16" s="347" t="s">
        <v>23</v>
      </c>
      <c r="B16" s="349">
        <f>SUM(B4:B15)</f>
        <v>92304</v>
      </c>
      <c r="C16" s="10"/>
      <c r="D16" s="347" t="s">
        <v>23</v>
      </c>
      <c r="E16" s="349">
        <f>SUM(E4:E15)</f>
        <v>133577</v>
      </c>
      <c r="F16" s="105"/>
      <c r="G16" s="347" t="s">
        <v>23</v>
      </c>
      <c r="H16" s="349">
        <f>SUM(H4:H15)</f>
        <v>152243</v>
      </c>
      <c r="I16" s="105"/>
      <c r="J16" s="347" t="s">
        <v>23</v>
      </c>
      <c r="K16" s="349">
        <f>SUM(K4:K15)</f>
        <v>142922</v>
      </c>
      <c r="L16" s="105"/>
      <c r="M16" s="347" t="s">
        <v>23</v>
      </c>
      <c r="N16" s="349">
        <f>SUM(N4:N15)</f>
        <v>65290</v>
      </c>
      <c r="P16" s="347" t="s">
        <v>23</v>
      </c>
      <c r="Q16" s="349">
        <f>SUM(Q4:Q15)</f>
        <v>0</v>
      </c>
      <c r="R16" s="10"/>
      <c r="S16" s="139" t="s">
        <v>65</v>
      </c>
      <c r="T16" s="119">
        <f>AVERAGE('Billy Bey'!E80, 'Liberty Landing Ferry'!F76, 'New York Water Taxi'!K76, 'NY Waterway'!H76, SeaStreak!G76)</f>
        <v>19250.666666666664</v>
      </c>
    </row>
    <row r="17" spans="1:20" s="106" customFormat="1" ht="12.95" customHeight="1" thickBot="1" x14ac:dyDescent="0.3">
      <c r="A17" s="348"/>
      <c r="B17" s="350"/>
      <c r="C17" s="107"/>
      <c r="D17" s="348"/>
      <c r="E17" s="350"/>
      <c r="F17" s="105"/>
      <c r="G17" s="348"/>
      <c r="H17" s="350"/>
      <c r="I17" s="105"/>
      <c r="J17" s="348"/>
      <c r="K17" s="350"/>
      <c r="L17" s="105"/>
      <c r="M17" s="348"/>
      <c r="N17" s="350"/>
      <c r="P17" s="348"/>
      <c r="Q17" s="373"/>
      <c r="R17" s="107"/>
      <c r="S17" s="115"/>
      <c r="T17" s="115"/>
    </row>
    <row r="18" spans="1:20" s="115" customFormat="1" ht="14.25" thickBot="1" x14ac:dyDescent="0.3">
      <c r="A18" s="108"/>
      <c r="B18" s="109"/>
      <c r="C18" s="102"/>
      <c r="D18" s="108"/>
      <c r="E18" s="109"/>
      <c r="F18" s="102"/>
      <c r="G18" s="108"/>
      <c r="H18" s="109"/>
      <c r="I18" s="102"/>
      <c r="J18" s="110"/>
      <c r="K18" s="111"/>
      <c r="L18" s="102"/>
      <c r="M18" s="110"/>
      <c r="N18" s="111"/>
      <c r="P18" s="110"/>
      <c r="Q18" s="111"/>
      <c r="R18" s="102"/>
      <c r="S18" s="114"/>
      <c r="T18" s="114"/>
    </row>
    <row r="19" spans="1:20" ht="14.25" thickBot="1" x14ac:dyDescent="0.3">
      <c r="A19" s="355" t="s">
        <v>58</v>
      </c>
      <c r="B19" s="356"/>
      <c r="C19" s="98"/>
      <c r="D19" s="355" t="s">
        <v>58</v>
      </c>
      <c r="E19" s="356"/>
      <c r="F19" s="99"/>
      <c r="G19" s="355" t="s">
        <v>58</v>
      </c>
      <c r="H19" s="356"/>
      <c r="I19" s="99"/>
      <c r="J19" s="355" t="s">
        <v>58</v>
      </c>
      <c r="K19" s="357"/>
      <c r="L19" s="99"/>
      <c r="M19" s="355" t="s">
        <v>58</v>
      </c>
      <c r="N19" s="356"/>
      <c r="P19" s="355" t="s">
        <v>58</v>
      </c>
      <c r="Q19" s="356"/>
      <c r="R19" s="98"/>
    </row>
    <row r="20" spans="1:20" ht="12.95" customHeight="1" x14ac:dyDescent="0.25">
      <c r="A20" s="341" t="s">
        <v>10</v>
      </c>
      <c r="B20" s="335">
        <f>SUM('Billy Bey'!G14:J14, 'New York Water Taxi'!G14:I14, 'NY Waterway'!I14:J14, SeaStreak!C14:D14,HMS!C14)</f>
        <v>31031</v>
      </c>
      <c r="C20" s="7"/>
      <c r="D20" s="341" t="s">
        <v>10</v>
      </c>
      <c r="E20" s="335">
        <f>SUM('Billy Bey'!G25:J25, 'New York Water Taxi'!G25:I25, 'NY Waterway'!I25:J25, SeaStreak!C25:D25,HMS!C25)</f>
        <v>44820</v>
      </c>
      <c r="F20" s="99"/>
      <c r="G20" s="341" t="s">
        <v>10</v>
      </c>
      <c r="H20" s="335">
        <f>SUM('Billy Bey'!G36:J36, 'New York Water Taxi'!G36:I36, 'NY Waterway'!I36:J36, SeaStreak!C36:D36,HMS!C36)</f>
        <v>50912</v>
      </c>
      <c r="I20" s="99"/>
      <c r="J20" s="341" t="s">
        <v>10</v>
      </c>
      <c r="K20" s="335">
        <f>SUM('Billy Bey'!G47:J47, 'New York Water Taxi'!G47:I47, 'NY Waterway'!I47:J47, SeaStreak!C47:D47,HMS!C47)</f>
        <v>44865</v>
      </c>
      <c r="L20" s="99"/>
      <c r="M20" s="341" t="s">
        <v>10</v>
      </c>
      <c r="N20" s="335">
        <f>SUM('Billy Bey'!G58:J58, 'New York Water Taxi'!G58:I58, 'NY Waterway'!I58:J58, SeaStreak!C58:D58,HMS!C58)</f>
        <v>22078</v>
      </c>
      <c r="P20" s="341" t="s">
        <v>10</v>
      </c>
      <c r="Q20" s="335">
        <f>SUM('Billy Bey'!G69:J69, 'New York Water Taxi'!G69:I69, 'NY Waterway'!I69:J69, SeaStreak!C69:D69,HMS!C69)</f>
        <v>0</v>
      </c>
      <c r="R20" s="7"/>
    </row>
    <row r="21" spans="1:20" ht="12.95" customHeight="1" thickBot="1" x14ac:dyDescent="0.3">
      <c r="A21" s="342"/>
      <c r="B21" s="336"/>
      <c r="C21" s="8"/>
      <c r="D21" s="342"/>
      <c r="E21" s="336"/>
      <c r="F21" s="99"/>
      <c r="G21" s="342"/>
      <c r="H21" s="336"/>
      <c r="I21" s="99"/>
      <c r="J21" s="342"/>
      <c r="K21" s="336"/>
      <c r="L21" s="99"/>
      <c r="M21" s="342"/>
      <c r="N21" s="336"/>
      <c r="P21" s="342"/>
      <c r="Q21" s="336"/>
      <c r="R21" s="8"/>
    </row>
    <row r="22" spans="1:20" ht="12.95" customHeight="1" x14ac:dyDescent="0.25">
      <c r="A22" s="337" t="s">
        <v>8</v>
      </c>
      <c r="B22" s="339">
        <f>SUM('Billy Bey'!C14:D14, 'New York Water Taxi'!E14, 'NY Waterway'!C14:G14)</f>
        <v>30933</v>
      </c>
      <c r="C22" s="9"/>
      <c r="D22" s="337" t="s">
        <v>8</v>
      </c>
      <c r="E22" s="339">
        <f>SUM('Billy Bey'!C25:D25, 'New York Water Taxi'!E25, 'NY Waterway'!C25:G25)</f>
        <v>46424</v>
      </c>
      <c r="F22" s="99"/>
      <c r="G22" s="337" t="s">
        <v>8</v>
      </c>
      <c r="H22" s="339">
        <f>SUM('Billy Bey'!C36:D36, 'New York Water Taxi'!E36, 'NY Waterway'!C36:G36)</f>
        <v>51915</v>
      </c>
      <c r="I22" s="99"/>
      <c r="J22" s="337" t="s">
        <v>8</v>
      </c>
      <c r="K22" s="339">
        <f>SUM('Billy Bey'!C47:D47, 'NY Waterway'!C47:G47, 'New York Water Taxi'!E47)</f>
        <v>48159</v>
      </c>
      <c r="L22" s="99"/>
      <c r="M22" s="337" t="s">
        <v>8</v>
      </c>
      <c r="N22" s="339">
        <f>SUM('Billy Bey'!C58:D58, 'NY Waterway'!C58:G58, 'New York Water Taxi'!E58)</f>
        <v>21458</v>
      </c>
      <c r="P22" s="337" t="s">
        <v>8</v>
      </c>
      <c r="Q22" s="339">
        <f>SUM('Billy Bey'!C69:D69, 'NY Waterway'!C69:G69, 'New York Water Taxi'!E69)</f>
        <v>0</v>
      </c>
      <c r="R22" s="9"/>
    </row>
    <row r="23" spans="1:20" ht="12.95" customHeight="1" thickBot="1" x14ac:dyDescent="0.3">
      <c r="A23" s="354"/>
      <c r="B23" s="353"/>
      <c r="C23" s="101"/>
      <c r="D23" s="354"/>
      <c r="E23" s="340"/>
      <c r="F23" s="99"/>
      <c r="G23" s="354"/>
      <c r="H23" s="353"/>
      <c r="I23" s="99"/>
      <c r="J23" s="354"/>
      <c r="K23" s="353"/>
      <c r="L23" s="99"/>
      <c r="M23" s="354"/>
      <c r="N23" s="353"/>
      <c r="P23" s="354"/>
      <c r="Q23" s="353"/>
      <c r="R23" s="101"/>
    </row>
    <row r="24" spans="1:20" ht="12.95" customHeight="1" x14ac:dyDescent="0.25">
      <c r="A24" s="341" t="s">
        <v>16</v>
      </c>
      <c r="B24" s="335">
        <f>SUM( SeaStreak!E14:F14,HMS!D14)</f>
        <v>5578</v>
      </c>
      <c r="C24" s="7"/>
      <c r="D24" s="341" t="s">
        <v>16</v>
      </c>
      <c r="E24" s="335">
        <f>SUM(SeaStreak!E25:F25,HMS!D25)</f>
        <v>7887</v>
      </c>
      <c r="F24" s="99"/>
      <c r="G24" s="341" t="s">
        <v>16</v>
      </c>
      <c r="H24" s="335">
        <f>SUM(SeaStreak!E36:F36,HMS!D36)</f>
        <v>8899</v>
      </c>
      <c r="I24" s="99"/>
      <c r="J24" s="341" t="s">
        <v>16</v>
      </c>
      <c r="K24" s="335">
        <f>SUM(SeaStreak!E47:F47,HMS!D47)</f>
        <v>9494</v>
      </c>
      <c r="L24" s="99"/>
      <c r="M24" s="341" t="s">
        <v>16</v>
      </c>
      <c r="N24" s="335">
        <f>SUM(SeaStreak!E58:F58,HMS!D58)</f>
        <v>4042</v>
      </c>
      <c r="P24" s="341" t="s">
        <v>16</v>
      </c>
      <c r="Q24" s="335">
        <f>SUM(SeaStreak!E69:F69,HMS!D69)</f>
        <v>0</v>
      </c>
      <c r="R24" s="7"/>
    </row>
    <row r="25" spans="1:20" ht="12.95" customHeight="1" thickBot="1" x14ac:dyDescent="0.3">
      <c r="A25" s="346"/>
      <c r="B25" s="358"/>
      <c r="C25" s="103"/>
      <c r="D25" s="346"/>
      <c r="E25" s="358"/>
      <c r="F25" s="99"/>
      <c r="G25" s="346"/>
      <c r="H25" s="358"/>
      <c r="I25" s="99"/>
      <c r="J25" s="346"/>
      <c r="K25" s="358"/>
      <c r="L25" s="99"/>
      <c r="M25" s="346"/>
      <c r="N25" s="358"/>
      <c r="P25" s="346"/>
      <c r="Q25" s="358"/>
      <c r="R25" s="103"/>
    </row>
    <row r="26" spans="1:20" ht="12.95" customHeight="1" x14ac:dyDescent="0.25">
      <c r="A26" s="337" t="s">
        <v>9</v>
      </c>
      <c r="B26" s="339">
        <f>SUM('Billy Bey'!E14:F14, 'Liberty Landing Ferry'!C14, 'NY Waterway'!H14)</f>
        <v>19431</v>
      </c>
      <c r="C26" s="9"/>
      <c r="D26" s="337" t="s">
        <v>9</v>
      </c>
      <c r="E26" s="359">
        <f>SUM('Billy Bey'!E25:F25, 'Liberty Landing Ferry'!C25, 'NY Waterway'!H25)</f>
        <v>26789</v>
      </c>
      <c r="F26" s="99"/>
      <c r="G26" s="337" t="s">
        <v>9</v>
      </c>
      <c r="H26" s="339">
        <f>SUM('Billy Bey'!E36:F36, 'Liberty Landing Ferry'!C36, 'NY Waterway'!H36)</f>
        <v>31617</v>
      </c>
      <c r="I26" s="99"/>
      <c r="J26" s="337" t="s">
        <v>9</v>
      </c>
      <c r="K26" s="339">
        <f>SUM('Billy Bey'!E47:F47, 'Liberty Landing Ferry'!C47, 'NY Waterway'!H47)</f>
        <v>29111</v>
      </c>
      <c r="L26" s="99"/>
      <c r="M26" s="337" t="s">
        <v>9</v>
      </c>
      <c r="N26" s="339">
        <f>SUM('Billy Bey'!E58:F58, 'Liberty Landing Ferry'!C58, 'NY Waterway'!H58)</f>
        <v>13566</v>
      </c>
      <c r="P26" s="337" t="s">
        <v>9</v>
      </c>
      <c r="Q26" s="339">
        <f>SUM('Billy Bey'!E69:F69, 'Liberty Landing Ferry'!C69, 'NY Waterway'!H69)</f>
        <v>0</v>
      </c>
      <c r="R26" s="9"/>
    </row>
    <row r="27" spans="1:20" ht="12.95" customHeight="1" thickBot="1" x14ac:dyDescent="0.3">
      <c r="A27" s="344"/>
      <c r="B27" s="345"/>
      <c r="C27" s="104"/>
      <c r="D27" s="344"/>
      <c r="E27" s="345"/>
      <c r="F27" s="99"/>
      <c r="G27" s="344"/>
      <c r="H27" s="345"/>
      <c r="I27" s="99"/>
      <c r="J27" s="344"/>
      <c r="K27" s="345"/>
      <c r="L27" s="99"/>
      <c r="M27" s="344"/>
      <c r="N27" s="345"/>
      <c r="P27" s="344"/>
      <c r="Q27" s="345"/>
      <c r="R27" s="104"/>
      <c r="S27" s="113"/>
      <c r="T27" s="113"/>
    </row>
    <row r="28" spans="1:20" s="113" customFormat="1" ht="12.95" customHeight="1" x14ac:dyDescent="0.2">
      <c r="A28" s="337" t="s">
        <v>7</v>
      </c>
      <c r="B28" s="359">
        <f>SUM('New York Water Taxi'!C14)</f>
        <v>0</v>
      </c>
      <c r="C28" s="10"/>
      <c r="D28" s="337" t="s">
        <v>7</v>
      </c>
      <c r="E28" s="359">
        <f>SUM('New York Water Taxi'!C25)</f>
        <v>0</v>
      </c>
      <c r="F28" s="112"/>
      <c r="G28" s="337" t="s">
        <v>7</v>
      </c>
      <c r="H28" s="359">
        <f>SUM('New York Water Taxi'!C36)</f>
        <v>0</v>
      </c>
      <c r="I28" s="112"/>
      <c r="J28" s="337" t="s">
        <v>7</v>
      </c>
      <c r="K28" s="359">
        <f>SUM('New York Water Taxi'!C47)</f>
        <v>0</v>
      </c>
      <c r="L28" s="112"/>
      <c r="M28" s="337" t="s">
        <v>7</v>
      </c>
      <c r="N28" s="359">
        <f>SUM('New York Water Taxi'!C58)</f>
        <v>0</v>
      </c>
      <c r="P28" s="337" t="s">
        <v>7</v>
      </c>
      <c r="Q28" s="359">
        <f>SUM('New York Water Taxi'!C69)</f>
        <v>0</v>
      </c>
      <c r="R28" s="11"/>
    </row>
    <row r="29" spans="1:20" s="113" customFormat="1" ht="12.95" customHeight="1" thickBot="1" x14ac:dyDescent="0.3">
      <c r="A29" s="344"/>
      <c r="B29" s="360"/>
      <c r="C29" s="107"/>
      <c r="D29" s="344"/>
      <c r="E29" s="360"/>
      <c r="F29" s="112"/>
      <c r="G29" s="344"/>
      <c r="H29" s="360"/>
      <c r="I29" s="112"/>
      <c r="J29" s="344"/>
      <c r="K29" s="360"/>
      <c r="L29" s="112"/>
      <c r="M29" s="344"/>
      <c r="N29" s="360"/>
      <c r="P29" s="344"/>
      <c r="Q29" s="360"/>
      <c r="R29" s="12"/>
      <c r="S29" s="114"/>
      <c r="T29" s="114"/>
    </row>
    <row r="30" spans="1:20" ht="12.75" customHeight="1" x14ac:dyDescent="0.25">
      <c r="A30" s="337" t="s">
        <v>39</v>
      </c>
      <c r="B30" s="359">
        <f>SUM('New York Water Taxi'!D14)</f>
        <v>0</v>
      </c>
      <c r="C30" s="99"/>
      <c r="D30" s="337" t="s">
        <v>39</v>
      </c>
      <c r="E30" s="359">
        <f>SUM('New York Water Taxi'!D25)</f>
        <v>0</v>
      </c>
      <c r="F30" s="99"/>
      <c r="G30" s="337" t="s">
        <v>39</v>
      </c>
      <c r="H30" s="359">
        <f>SUM('New York Water Taxi'!D36)</f>
        <v>0</v>
      </c>
      <c r="I30" s="99"/>
      <c r="J30" s="337" t="s">
        <v>39</v>
      </c>
      <c r="K30" s="359">
        <f>SUM('New York Water Taxi'!D47)</f>
        <v>0</v>
      </c>
      <c r="L30" s="99"/>
      <c r="M30" s="337" t="s">
        <v>39</v>
      </c>
      <c r="N30" s="359">
        <f>SUM('New York Water Taxi'!D58)</f>
        <v>0</v>
      </c>
      <c r="P30" s="337" t="s">
        <v>39</v>
      </c>
      <c r="Q30" s="359">
        <f>SUM('New York Water Taxi'!D69)</f>
        <v>0</v>
      </c>
      <c r="R30" s="11"/>
    </row>
    <row r="31" spans="1:20" ht="14.25" thickBot="1" x14ac:dyDescent="0.3">
      <c r="A31" s="344"/>
      <c r="B31" s="361"/>
      <c r="C31" s="99"/>
      <c r="D31" s="344"/>
      <c r="E31" s="361"/>
      <c r="F31" s="99"/>
      <c r="G31" s="344"/>
      <c r="H31" s="361"/>
      <c r="I31" s="99"/>
      <c r="J31" s="344"/>
      <c r="K31" s="361"/>
      <c r="L31" s="99"/>
      <c r="M31" s="344"/>
      <c r="N31" s="361"/>
      <c r="P31" s="344"/>
      <c r="Q31" s="361"/>
      <c r="R31" s="116"/>
    </row>
    <row r="32" spans="1:20" ht="12.75" customHeight="1" x14ac:dyDescent="0.25">
      <c r="A32" s="337" t="s">
        <v>73</v>
      </c>
      <c r="B32" s="359">
        <f>SUM('New York Water Taxi'!F14)</f>
        <v>0</v>
      </c>
      <c r="C32" s="99"/>
      <c r="D32" s="337" t="s">
        <v>73</v>
      </c>
      <c r="E32" s="359">
        <f>SUM('New York Water Taxi'!F25)</f>
        <v>2</v>
      </c>
      <c r="F32" s="99"/>
      <c r="G32" s="337" t="s">
        <v>73</v>
      </c>
      <c r="H32" s="359">
        <f>SUM('New York Water Taxi'!F36)</f>
        <v>68</v>
      </c>
      <c r="I32" s="99"/>
      <c r="J32" s="337" t="s">
        <v>73</v>
      </c>
      <c r="K32" s="359">
        <f>SUM('New York Water Taxi'!F47)</f>
        <v>57</v>
      </c>
      <c r="L32" s="99"/>
      <c r="M32" s="337" t="s">
        <v>73</v>
      </c>
      <c r="N32" s="359">
        <f>SUM('New York Water Taxi'!F58)</f>
        <v>8</v>
      </c>
      <c r="P32" s="337" t="s">
        <v>73</v>
      </c>
      <c r="Q32" s="359">
        <f>SUM('New York Water Taxi'!F69)</f>
        <v>0</v>
      </c>
      <c r="R32" s="11"/>
    </row>
    <row r="33" spans="1:18" ht="14.25" customHeight="1" thickBot="1" x14ac:dyDescent="0.3">
      <c r="A33" s="344"/>
      <c r="B33" s="374"/>
      <c r="C33" s="99"/>
      <c r="D33" s="344"/>
      <c r="E33" s="374"/>
      <c r="F33" s="99"/>
      <c r="G33" s="344"/>
      <c r="H33" s="374"/>
      <c r="I33" s="99"/>
      <c r="J33" s="344"/>
      <c r="K33" s="364"/>
      <c r="L33" s="99"/>
      <c r="M33" s="344"/>
      <c r="N33" s="364"/>
      <c r="P33" s="344"/>
      <c r="Q33" s="364"/>
      <c r="R33" s="11"/>
    </row>
    <row r="34" spans="1:18" x14ac:dyDescent="0.25">
      <c r="A34" s="362" t="s">
        <v>74</v>
      </c>
      <c r="B34" s="359">
        <f>SUM(HMS!E14)</f>
        <v>984</v>
      </c>
      <c r="C34" s="99"/>
      <c r="D34" s="362" t="s">
        <v>74</v>
      </c>
      <c r="E34" s="359">
        <f>SUM(HMS!E25)</f>
        <v>1569</v>
      </c>
      <c r="F34" s="99"/>
      <c r="G34" s="362" t="s">
        <v>74</v>
      </c>
      <c r="H34" s="359">
        <f>SUM(HMS!E36)</f>
        <v>1797</v>
      </c>
      <c r="I34" s="99"/>
      <c r="J34" s="362" t="s">
        <v>74</v>
      </c>
      <c r="K34" s="359">
        <f>SUM(HMS!E47)</f>
        <v>3377</v>
      </c>
      <c r="L34" s="99"/>
      <c r="M34" s="362" t="s">
        <v>74</v>
      </c>
      <c r="N34" s="359">
        <f>SUM(HMS!E58)</f>
        <v>876</v>
      </c>
      <c r="P34" s="362" t="s">
        <v>74</v>
      </c>
      <c r="Q34" s="359">
        <f>SUM(HMS!E69)</f>
        <v>0</v>
      </c>
      <c r="R34" s="11"/>
    </row>
    <row r="35" spans="1:18" ht="14.25" thickBot="1" x14ac:dyDescent="0.3">
      <c r="A35" s="363"/>
      <c r="B35" s="364"/>
      <c r="C35" s="99"/>
      <c r="D35" s="363"/>
      <c r="E35" s="364"/>
      <c r="F35" s="99"/>
      <c r="G35" s="363"/>
      <c r="H35" s="364"/>
      <c r="I35" s="99"/>
      <c r="J35" s="363"/>
      <c r="K35" s="364"/>
      <c r="L35" s="99"/>
      <c r="M35" s="363"/>
      <c r="N35" s="364"/>
      <c r="P35" s="363"/>
      <c r="Q35" s="364"/>
      <c r="R35" s="11"/>
    </row>
    <row r="36" spans="1:18" ht="12.75" customHeight="1" x14ac:dyDescent="0.25">
      <c r="A36" s="362" t="s">
        <v>75</v>
      </c>
      <c r="B36" s="359">
        <f>SUM(HMS!F14)</f>
        <v>591</v>
      </c>
      <c r="C36" s="99"/>
      <c r="D36" s="362" t="s">
        <v>75</v>
      </c>
      <c r="E36" s="359">
        <f>SUM(HMS!F25)</f>
        <v>952</v>
      </c>
      <c r="F36" s="99"/>
      <c r="G36" s="362" t="s">
        <v>75</v>
      </c>
      <c r="H36" s="359">
        <f>SUM(HMS!F36)</f>
        <v>985</v>
      </c>
      <c r="I36" s="99"/>
      <c r="J36" s="362" t="s">
        <v>75</v>
      </c>
      <c r="K36" s="359">
        <f>SUM(HMS!F47)</f>
        <v>1171</v>
      </c>
      <c r="L36" s="99"/>
      <c r="M36" s="362" t="s">
        <v>75</v>
      </c>
      <c r="N36" s="359">
        <f>SUM(HMS!F58)</f>
        <v>481</v>
      </c>
      <c r="P36" s="362" t="s">
        <v>75</v>
      </c>
      <c r="Q36" s="359">
        <f>SUM(HMS!F69)</f>
        <v>0</v>
      </c>
      <c r="R36" s="11"/>
    </row>
    <row r="37" spans="1:18" ht="13.5" customHeight="1" thickBot="1" x14ac:dyDescent="0.3">
      <c r="A37" s="363"/>
      <c r="B37" s="364"/>
      <c r="C37" s="99"/>
      <c r="D37" s="363"/>
      <c r="E37" s="364"/>
      <c r="F37" s="99"/>
      <c r="G37" s="363"/>
      <c r="H37" s="364"/>
      <c r="I37" s="99"/>
      <c r="J37" s="363"/>
      <c r="K37" s="364"/>
      <c r="L37" s="99"/>
      <c r="M37" s="363"/>
      <c r="N37" s="364"/>
      <c r="P37" s="363"/>
      <c r="Q37" s="364"/>
      <c r="R37" s="11"/>
    </row>
    <row r="38" spans="1:18" ht="12.75" customHeight="1" x14ac:dyDescent="0.25">
      <c r="A38" s="362" t="s">
        <v>13</v>
      </c>
      <c r="B38" s="359">
        <f>SUM(HMS!G14)</f>
        <v>1929</v>
      </c>
      <c r="C38" s="99"/>
      <c r="D38" s="362" t="s">
        <v>13</v>
      </c>
      <c r="E38" s="359">
        <f>SUM(HMS!G25)</f>
        <v>2593</v>
      </c>
      <c r="F38" s="99"/>
      <c r="G38" s="362" t="s">
        <v>13</v>
      </c>
      <c r="H38" s="359">
        <f>SUM(HMS!G36)</f>
        <v>3016</v>
      </c>
      <c r="I38" s="99"/>
      <c r="J38" s="362" t="s">
        <v>13</v>
      </c>
      <c r="K38" s="359">
        <f>SUM(HMS!G47)</f>
        <v>3172</v>
      </c>
      <c r="L38" s="99"/>
      <c r="M38" s="362" t="s">
        <v>13</v>
      </c>
      <c r="N38" s="359">
        <f>SUM(HMS!G58)</f>
        <v>1405</v>
      </c>
      <c r="P38" s="362" t="s">
        <v>13</v>
      </c>
      <c r="Q38" s="359">
        <f>SUM(HMS!G69)</f>
        <v>0</v>
      </c>
      <c r="R38" s="11"/>
    </row>
    <row r="39" spans="1:18" ht="13.5" customHeight="1" thickBot="1" x14ac:dyDescent="0.3">
      <c r="A39" s="363"/>
      <c r="B39" s="364"/>
      <c r="C39" s="99"/>
      <c r="D39" s="363"/>
      <c r="E39" s="364"/>
      <c r="F39" s="99"/>
      <c r="G39" s="363"/>
      <c r="H39" s="364"/>
      <c r="I39" s="99"/>
      <c r="J39" s="363"/>
      <c r="K39" s="364"/>
      <c r="L39" s="99"/>
      <c r="M39" s="363"/>
      <c r="N39" s="364"/>
      <c r="P39" s="363"/>
      <c r="Q39" s="364"/>
      <c r="R39" s="11"/>
    </row>
    <row r="40" spans="1:18" ht="12.75" customHeight="1" x14ac:dyDescent="0.25">
      <c r="A40" s="362" t="s">
        <v>14</v>
      </c>
      <c r="B40" s="359">
        <f>SUM(HMS!H14)</f>
        <v>916</v>
      </c>
      <c r="C40" s="99"/>
      <c r="D40" s="362" t="s">
        <v>14</v>
      </c>
      <c r="E40" s="359">
        <f>SUM(HMS!H25)</f>
        <v>1239</v>
      </c>
      <c r="F40" s="99"/>
      <c r="G40" s="362" t="s">
        <v>14</v>
      </c>
      <c r="H40" s="359">
        <f>SUM(HMS!H36)</f>
        <v>1480</v>
      </c>
      <c r="I40" s="99"/>
      <c r="J40" s="362" t="s">
        <v>14</v>
      </c>
      <c r="K40" s="359">
        <f>SUM(HMS!H47)</f>
        <v>1469</v>
      </c>
      <c r="L40" s="99"/>
      <c r="M40" s="362" t="s">
        <v>14</v>
      </c>
      <c r="N40" s="359">
        <f>SUM(HMS!H58)</f>
        <v>680</v>
      </c>
      <c r="P40" s="362" t="s">
        <v>14</v>
      </c>
      <c r="Q40" s="359">
        <f>SUM(HMS!H69)</f>
        <v>0</v>
      </c>
      <c r="R40" s="11"/>
    </row>
    <row r="41" spans="1:18" ht="13.5" customHeight="1" thickBot="1" x14ac:dyDescent="0.3">
      <c r="A41" s="363"/>
      <c r="B41" s="364"/>
      <c r="C41" s="99"/>
      <c r="D41" s="363"/>
      <c r="E41" s="364"/>
      <c r="F41" s="99"/>
      <c r="G41" s="363"/>
      <c r="H41" s="364"/>
      <c r="I41" s="99"/>
      <c r="J41" s="363"/>
      <c r="K41" s="364"/>
      <c r="L41" s="99"/>
      <c r="M41" s="363"/>
      <c r="N41" s="364"/>
      <c r="P41" s="363"/>
      <c r="Q41" s="364"/>
      <c r="R41" s="11"/>
    </row>
    <row r="42" spans="1:18" ht="12.75" customHeight="1" x14ac:dyDescent="0.25">
      <c r="A42" s="362" t="s">
        <v>76</v>
      </c>
      <c r="B42" s="359">
        <f>SUM(HMS!I14)</f>
        <v>911</v>
      </c>
      <c r="C42" s="99"/>
      <c r="D42" s="362" t="s">
        <v>76</v>
      </c>
      <c r="E42" s="359">
        <f>SUM(HMS!I25)</f>
        <v>1302</v>
      </c>
      <c r="F42" s="99"/>
      <c r="G42" s="362" t="s">
        <v>76</v>
      </c>
      <c r="H42" s="359">
        <f>SUM(HMS!I36)</f>
        <v>1554</v>
      </c>
      <c r="I42" s="99"/>
      <c r="J42" s="362" t="s">
        <v>76</v>
      </c>
      <c r="K42" s="359">
        <f>SUM(HMS!I47)</f>
        <v>2047</v>
      </c>
      <c r="L42" s="99"/>
      <c r="M42" s="362" t="s">
        <v>76</v>
      </c>
      <c r="N42" s="359">
        <f>SUM(HMS!I58)</f>
        <v>696</v>
      </c>
      <c r="P42" s="362" t="s">
        <v>76</v>
      </c>
      <c r="Q42" s="359">
        <f>SUM(HMS!J69)</f>
        <v>0</v>
      </c>
      <c r="R42" s="11"/>
    </row>
    <row r="43" spans="1:18" ht="13.5" customHeight="1" thickBot="1" x14ac:dyDescent="0.3">
      <c r="A43" s="363"/>
      <c r="B43" s="364"/>
      <c r="C43" s="99"/>
      <c r="D43" s="363"/>
      <c r="E43" s="364"/>
      <c r="F43" s="99"/>
      <c r="G43" s="363"/>
      <c r="H43" s="364"/>
      <c r="I43" s="99"/>
      <c r="J43" s="363"/>
      <c r="K43" s="364"/>
      <c r="L43" s="99"/>
      <c r="M43" s="363"/>
      <c r="N43" s="364"/>
      <c r="P43" s="363"/>
      <c r="Q43" s="364"/>
      <c r="R43" s="11"/>
    </row>
    <row r="44" spans="1:18" ht="12.75" customHeight="1" x14ac:dyDescent="0.25">
      <c r="A44" s="362" t="s">
        <v>15</v>
      </c>
      <c r="B44" s="359">
        <f>SUM(HMS!J14)</f>
        <v>0</v>
      </c>
      <c r="C44" s="99"/>
      <c r="D44" s="362" t="s">
        <v>15</v>
      </c>
      <c r="E44" s="359">
        <f>SUM(HMS!J25)</f>
        <v>0</v>
      </c>
      <c r="F44" s="99"/>
      <c r="G44" s="362" t="s">
        <v>15</v>
      </c>
      <c r="H44" s="359">
        <f>SUM(HMS!J36)</f>
        <v>0</v>
      </c>
      <c r="I44" s="99"/>
      <c r="J44" s="362" t="s">
        <v>15</v>
      </c>
      <c r="K44" s="359">
        <f>SUM(HMS!J47)</f>
        <v>0</v>
      </c>
      <c r="L44" s="99"/>
      <c r="M44" s="362" t="s">
        <v>15</v>
      </c>
      <c r="N44" s="359">
        <f>SUM(HMS!J58)</f>
        <v>0</v>
      </c>
      <c r="P44" s="362" t="s">
        <v>15</v>
      </c>
      <c r="Q44" s="359">
        <f>SUM(HMS!J69)</f>
        <v>0</v>
      </c>
      <c r="R44" s="11"/>
    </row>
    <row r="45" spans="1:18" ht="13.5" customHeight="1" thickBot="1" x14ac:dyDescent="0.3">
      <c r="A45" s="363"/>
      <c r="B45" s="364"/>
      <c r="C45" s="99"/>
      <c r="D45" s="363"/>
      <c r="E45" s="364"/>
      <c r="F45" s="99"/>
      <c r="G45" s="363"/>
      <c r="H45" s="364"/>
      <c r="I45" s="99"/>
      <c r="J45" s="363"/>
      <c r="K45" s="364"/>
      <c r="L45" s="99"/>
      <c r="M45" s="363"/>
      <c r="N45" s="364"/>
      <c r="P45" s="363"/>
      <c r="Q45" s="364"/>
      <c r="R45" s="11"/>
    </row>
    <row r="46" spans="1:18" ht="13.5" customHeight="1" x14ac:dyDescent="0.25">
      <c r="A46" s="366" t="s">
        <v>36</v>
      </c>
      <c r="B46" s="359">
        <f>SUM(HMS!K14)</f>
        <v>0</v>
      </c>
      <c r="C46" s="99"/>
      <c r="D46" s="366" t="s">
        <v>36</v>
      </c>
      <c r="E46" s="359">
        <f>SUM(HMS!K25)</f>
        <v>0</v>
      </c>
      <c r="F46" s="99"/>
      <c r="G46" s="366" t="s">
        <v>36</v>
      </c>
      <c r="H46" s="367">
        <f>SUM(HMS!K36)</f>
        <v>0</v>
      </c>
      <c r="I46" s="99"/>
      <c r="J46" s="366" t="s">
        <v>36</v>
      </c>
      <c r="K46" s="367">
        <f>SUM(HMS!K47)</f>
        <v>0</v>
      </c>
      <c r="L46" s="99"/>
      <c r="M46" s="366" t="s">
        <v>36</v>
      </c>
      <c r="N46" s="367">
        <f>SUM(HMS!K58)</f>
        <v>0</v>
      </c>
      <c r="P46" s="366" t="s">
        <v>36</v>
      </c>
      <c r="Q46" s="367">
        <f>SUM(HMS!K69)</f>
        <v>0</v>
      </c>
      <c r="R46" s="11"/>
    </row>
    <row r="47" spans="1:18" ht="13.5" customHeight="1" thickBot="1" x14ac:dyDescent="0.3">
      <c r="A47" s="363"/>
      <c r="B47" s="364"/>
      <c r="C47" s="99"/>
      <c r="D47" s="363"/>
      <c r="E47" s="364"/>
      <c r="F47" s="99"/>
      <c r="G47" s="363"/>
      <c r="H47" s="364"/>
      <c r="I47" s="99"/>
      <c r="J47" s="363"/>
      <c r="K47" s="364"/>
      <c r="L47" s="99"/>
      <c r="M47" s="363"/>
      <c r="N47" s="364"/>
      <c r="P47" s="363"/>
      <c r="Q47" s="364"/>
      <c r="R47" s="11"/>
    </row>
    <row r="48" spans="1:18" ht="13.5" customHeight="1" x14ac:dyDescent="0.25">
      <c r="A48" s="368" t="s">
        <v>23</v>
      </c>
      <c r="B48" s="349">
        <f>SUM(B20:B47)</f>
        <v>92304</v>
      </c>
      <c r="C48" s="99"/>
      <c r="D48" s="368" t="s">
        <v>23</v>
      </c>
      <c r="E48" s="349">
        <f>SUM(E20:E47)</f>
        <v>133577</v>
      </c>
      <c r="F48" s="99"/>
      <c r="G48" s="368" t="s">
        <v>23</v>
      </c>
      <c r="H48" s="349">
        <f>SUM(H20:H47)</f>
        <v>152243</v>
      </c>
      <c r="I48" s="99"/>
      <c r="J48" s="370" t="s">
        <v>23</v>
      </c>
      <c r="K48" s="365">
        <f>SUM(K20:K47)</f>
        <v>142922</v>
      </c>
      <c r="L48" s="99"/>
      <c r="M48" s="368" t="s">
        <v>23</v>
      </c>
      <c r="N48" s="365">
        <f>SUM(N20:N47)</f>
        <v>65290</v>
      </c>
      <c r="P48" s="370" t="s">
        <v>23</v>
      </c>
      <c r="Q48" s="365">
        <f>SUM(Q20:Q47)</f>
        <v>0</v>
      </c>
      <c r="R48" s="11"/>
    </row>
    <row r="49" spans="1:18" ht="13.5" customHeight="1" thickBot="1" x14ac:dyDescent="0.3">
      <c r="A49" s="369"/>
      <c r="B49" s="350"/>
      <c r="C49" s="99"/>
      <c r="D49" s="369"/>
      <c r="E49" s="350"/>
      <c r="F49" s="99"/>
      <c r="G49" s="369"/>
      <c r="H49" s="350"/>
      <c r="I49" s="99"/>
      <c r="J49" s="369"/>
      <c r="K49" s="350"/>
      <c r="L49" s="99"/>
      <c r="M49" s="369"/>
      <c r="N49" s="350"/>
      <c r="P49" s="369"/>
      <c r="Q49" s="350"/>
      <c r="R49" s="11"/>
    </row>
    <row r="50" spans="1:18" x14ac:dyDescent="0.25">
      <c r="C50" s="99"/>
      <c r="F50" s="99"/>
      <c r="I50" s="99"/>
      <c r="L50" s="99"/>
      <c r="R50" s="10"/>
    </row>
    <row r="51" spans="1:18" x14ac:dyDescent="0.25">
      <c r="C51" s="99"/>
      <c r="F51" s="99"/>
      <c r="I51" s="99"/>
      <c r="L51" s="99"/>
      <c r="R51" s="107"/>
    </row>
  </sheetData>
  <mergeCells count="288">
    <mergeCell ref="D14:D15"/>
    <mergeCell ref="E14:E15"/>
    <mergeCell ref="G14:G15"/>
    <mergeCell ref="H14:H15"/>
    <mergeCell ref="J14:J15"/>
    <mergeCell ref="K14:K15"/>
    <mergeCell ref="M14:M15"/>
    <mergeCell ref="N14:N15"/>
    <mergeCell ref="P14:P15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Q44:Q45"/>
    <mergeCell ref="P34:P35"/>
    <mergeCell ref="Q34:Q35"/>
    <mergeCell ref="P36:P37"/>
    <mergeCell ref="Q36:Q37"/>
    <mergeCell ref="P38:P39"/>
    <mergeCell ref="Q38:Q39"/>
    <mergeCell ref="P22:P23"/>
    <mergeCell ref="Q22:Q23"/>
    <mergeCell ref="P24:P25"/>
    <mergeCell ref="Q32:Q33"/>
    <mergeCell ref="Q24:Q25"/>
    <mergeCell ref="P26:P27"/>
    <mergeCell ref="Q26:Q27"/>
    <mergeCell ref="P28:P29"/>
    <mergeCell ref="Q28:Q29"/>
    <mergeCell ref="P30:P31"/>
    <mergeCell ref="Q30:Q31"/>
    <mergeCell ref="P10:P11"/>
    <mergeCell ref="Q10:Q11"/>
    <mergeCell ref="P12:P13"/>
    <mergeCell ref="Q12:Q13"/>
    <mergeCell ref="P16:P17"/>
    <mergeCell ref="Q16:Q17"/>
    <mergeCell ref="P19:Q19"/>
    <mergeCell ref="P20:P21"/>
    <mergeCell ref="Q20:Q21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6:N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A40:A41"/>
    <mergeCell ref="B40:B41"/>
    <mergeCell ref="D40:D41"/>
    <mergeCell ref="E40:E41"/>
    <mergeCell ref="G40:G41"/>
    <mergeCell ref="G36:G37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H40:H41"/>
    <mergeCell ref="J40:J41"/>
    <mergeCell ref="K40:K41"/>
    <mergeCell ref="M40:M41"/>
    <mergeCell ref="N38:N39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N34:N35"/>
    <mergeCell ref="J34:J35"/>
    <mergeCell ref="K34:K35"/>
    <mergeCell ref="M34:M35"/>
    <mergeCell ref="K26:K27"/>
    <mergeCell ref="M26:M27"/>
    <mergeCell ref="N30:N31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24:N25"/>
    <mergeCell ref="A22:A23"/>
    <mergeCell ref="B22:B23"/>
    <mergeCell ref="D22:D23"/>
    <mergeCell ref="E22:E23"/>
    <mergeCell ref="G22:G23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H26:H27"/>
    <mergeCell ref="J26:J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A20:A21"/>
    <mergeCell ref="H22:H23"/>
    <mergeCell ref="J22:J23"/>
    <mergeCell ref="K22:K23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2:M23"/>
    <mergeCell ref="N22:N23"/>
    <mergeCell ref="K8:K9"/>
    <mergeCell ref="M8:M9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7:N19 A16 C16:D16 F16:G16 I16:J16 L16:M16 A35:C35 L34 A37:C37 C36 L36 A39:C39 A38 L38 A41:C41 A40 L40 A43:C43 C42 L42 A21:N23 A20 L20:M20 A25:N31 A24 L24:M24 A45:N45 A44 A47:N49 A46 C20:D20 C24:D24 C34 E35:F35 E37:F37 F36 E39:F39 F38 E41:F41 F40 E43:F43 F42 A32:C33 E32:F33 F34 H35:I35 H37:I37 I36 H39:I39 I38 H41:I41 I40 H43:I43 I42 H32:I33 I34 K35:L35 K37:L37 K39:L39 K41:L41 K43:L43 K32:L33 N35 N37 N39 N41 N43 N32:N33 C38 C40 C44:D44 C46:D46 F20:G20 F24:G24 F44:G44 F46:G46 I20:J20 I24:J24 I44:J44 I46:J46 L44:M44 L46:M46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abSelected="1" topLeftCell="A10" zoomScaleNormal="100" workbookViewId="0">
      <selection activeCell="B20" sqref="B20:B4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75" t="s">
        <v>84</v>
      </c>
      <c r="B1" s="376"/>
    </row>
    <row r="2" spans="1:2" ht="15.75" thickBot="1" x14ac:dyDescent="0.3">
      <c r="A2" s="377"/>
      <c r="B2" s="378"/>
    </row>
    <row r="3" spans="1:2" ht="15.75" thickBot="1" x14ac:dyDescent="0.3">
      <c r="A3" s="355" t="s">
        <v>53</v>
      </c>
      <c r="B3" s="379"/>
    </row>
    <row r="4" spans="1:2" ht="12.75" customHeight="1" x14ac:dyDescent="0.25">
      <c r="A4" s="341" t="s">
        <v>54</v>
      </c>
      <c r="B4" s="335">
        <f>SUM('NY Waterway'!H74)</f>
        <v>297231</v>
      </c>
    </row>
    <row r="5" spans="1:2" ht="13.5" customHeight="1" thickBot="1" x14ac:dyDescent="0.3">
      <c r="A5" s="342"/>
      <c r="B5" s="343"/>
    </row>
    <row r="6" spans="1:2" ht="12.75" customHeight="1" x14ac:dyDescent="0.25">
      <c r="A6" s="337" t="s">
        <v>55</v>
      </c>
      <c r="B6" s="339">
        <f>SUM('Billy Bey'!E77)</f>
        <v>191725</v>
      </c>
    </row>
    <row r="7" spans="1:2" ht="13.5" customHeight="1" thickBot="1" x14ac:dyDescent="0.3">
      <c r="A7" s="380"/>
      <c r="B7" s="340"/>
    </row>
    <row r="8" spans="1:2" ht="12.75" customHeight="1" x14ac:dyDescent="0.25">
      <c r="A8" s="341" t="s">
        <v>56</v>
      </c>
      <c r="B8" s="335">
        <f>SUM(SeaStreak!G74)</f>
        <v>67266</v>
      </c>
    </row>
    <row r="9" spans="1:2" ht="13.5" customHeight="1" thickBot="1" x14ac:dyDescent="0.3">
      <c r="A9" s="381"/>
      <c r="B9" s="343"/>
    </row>
    <row r="10" spans="1:2" ht="12.75" customHeight="1" x14ac:dyDescent="0.25">
      <c r="A10" s="337" t="s">
        <v>57</v>
      </c>
      <c r="B10" s="339">
        <f>SUM('New York Water Taxi'!K74)</f>
        <v>20347</v>
      </c>
    </row>
    <row r="11" spans="1:2" ht="13.5" customHeight="1" thickBot="1" x14ac:dyDescent="0.3">
      <c r="A11" s="382"/>
      <c r="B11" s="340"/>
    </row>
    <row r="12" spans="1:2" ht="12.75" customHeight="1" x14ac:dyDescent="0.25">
      <c r="A12" s="351" t="s">
        <v>38</v>
      </c>
      <c r="B12" s="339">
        <f>SUM('Liberty Landing Ferry'!F74)</f>
        <v>13937</v>
      </c>
    </row>
    <row r="13" spans="1:2" ht="13.5" customHeight="1" thickBot="1" x14ac:dyDescent="0.3">
      <c r="A13" s="383"/>
      <c r="B13" s="340"/>
    </row>
    <row r="14" spans="1:2" ht="13.5" customHeight="1" x14ac:dyDescent="0.25">
      <c r="A14" s="351" t="s">
        <v>78</v>
      </c>
      <c r="B14" s="339">
        <f>HMS!F78</f>
        <v>70854</v>
      </c>
    </row>
    <row r="15" spans="1:2" ht="13.5" customHeight="1" thickBot="1" x14ac:dyDescent="0.3">
      <c r="A15" s="383"/>
      <c r="B15" s="340"/>
    </row>
    <row r="16" spans="1:2" x14ac:dyDescent="0.25">
      <c r="A16" s="347" t="s">
        <v>23</v>
      </c>
      <c r="B16" s="349">
        <f>SUM(B4:B15)</f>
        <v>661360</v>
      </c>
    </row>
    <row r="17" spans="1:2" ht="15.75" thickBot="1" x14ac:dyDescent="0.3">
      <c r="A17" s="384"/>
      <c r="B17" s="385"/>
    </row>
    <row r="18" spans="1:2" ht="15.75" thickBot="1" x14ac:dyDescent="0.3">
      <c r="A18" s="54"/>
      <c r="B18" s="55"/>
    </row>
    <row r="19" spans="1:2" ht="15.75" thickBot="1" x14ac:dyDescent="0.3">
      <c r="A19" s="355" t="s">
        <v>58</v>
      </c>
      <c r="B19" s="379"/>
    </row>
    <row r="20" spans="1:2" x14ac:dyDescent="0.25">
      <c r="A20" s="341" t="s">
        <v>10</v>
      </c>
      <c r="B20" s="335">
        <f>SUM('Billy Bey'!F73, 'New York Water Taxi'!E74, 'NY Waterway'!D74, SeaStreak!B74,HMS!C73)</f>
        <v>208401</v>
      </c>
    </row>
    <row r="21" spans="1:2" ht="15.75" thickBot="1" x14ac:dyDescent="0.3">
      <c r="A21" s="342"/>
      <c r="B21" s="336"/>
    </row>
    <row r="22" spans="1:2" x14ac:dyDescent="0.25">
      <c r="A22" s="337" t="s">
        <v>8</v>
      </c>
      <c r="B22" s="339">
        <f>SUM('Billy Bey'!D73, 'NY Waterway'!B74, 'New York Water Taxi'!D74)</f>
        <v>231045</v>
      </c>
    </row>
    <row r="23" spans="1:2" ht="15.75" thickBot="1" x14ac:dyDescent="0.3">
      <c r="A23" s="380"/>
      <c r="B23" s="386"/>
    </row>
    <row r="24" spans="1:2" x14ac:dyDescent="0.25">
      <c r="A24" s="341" t="s">
        <v>16</v>
      </c>
      <c r="B24" s="335">
        <f>SUM(SeaStreak!C74,HMS!D73)</f>
        <v>40110</v>
      </c>
    </row>
    <row r="25" spans="1:2" ht="15.75" thickBot="1" x14ac:dyDescent="0.3">
      <c r="A25" s="381"/>
      <c r="B25" s="387"/>
    </row>
    <row r="26" spans="1:2" ht="12.75" customHeight="1" x14ac:dyDescent="0.25">
      <c r="A26" s="337" t="s">
        <v>9</v>
      </c>
      <c r="B26" s="335">
        <f>SUM('Billy Bey'!E73, 'Liberty Landing Ferry'!B74, 'NY Waterway'!C74)</f>
        <v>137336</v>
      </c>
    </row>
    <row r="27" spans="1:2" ht="15.75" thickBot="1" x14ac:dyDescent="0.3">
      <c r="A27" s="382"/>
      <c r="B27" s="387"/>
    </row>
    <row r="28" spans="1:2" x14ac:dyDescent="0.25">
      <c r="A28" s="337" t="s">
        <v>7</v>
      </c>
      <c r="B28" s="359">
        <f>SUM('New York Water Taxi'!B74)</f>
        <v>0</v>
      </c>
    </row>
    <row r="29" spans="1:2" ht="15.75" thickBot="1" x14ac:dyDescent="0.3">
      <c r="A29" s="382"/>
      <c r="B29" s="360"/>
    </row>
    <row r="30" spans="1:2" x14ac:dyDescent="0.25">
      <c r="A30" s="337" t="s">
        <v>39</v>
      </c>
      <c r="B30" s="359">
        <f>SUM('New York Water Taxi'!C74)</f>
        <v>0</v>
      </c>
    </row>
    <row r="31" spans="1:2" ht="15.75" thickBot="1" x14ac:dyDescent="0.3">
      <c r="A31" s="382"/>
      <c r="B31" s="388"/>
    </row>
    <row r="32" spans="1:2" ht="13.5" customHeight="1" x14ac:dyDescent="0.25">
      <c r="A32" s="362" t="s">
        <v>11</v>
      </c>
      <c r="B32" s="359">
        <f>SUM(HMS!E73)</f>
        <v>11176</v>
      </c>
    </row>
    <row r="33" spans="1:2" ht="14.25" customHeight="1" thickBot="1" x14ac:dyDescent="0.3">
      <c r="A33" s="363"/>
      <c r="B33" s="364"/>
    </row>
    <row r="34" spans="1:2" ht="14.25" customHeight="1" x14ac:dyDescent="0.25">
      <c r="A34" s="362" t="s">
        <v>73</v>
      </c>
      <c r="B34" s="359">
        <f>SUM('New York Water Taxi'!F74)</f>
        <v>224</v>
      </c>
    </row>
    <row r="35" spans="1:2" ht="14.25" customHeight="1" thickBot="1" x14ac:dyDescent="0.3">
      <c r="A35" s="363"/>
      <c r="B35" s="374"/>
    </row>
    <row r="36" spans="1:2" ht="13.5" customHeight="1" x14ac:dyDescent="0.25">
      <c r="A36" s="362" t="s">
        <v>12</v>
      </c>
      <c r="B36" s="359">
        <f>SUM(HMS!F73)</f>
        <v>4597</v>
      </c>
    </row>
    <row r="37" spans="1:2" ht="14.25" customHeight="1" thickBot="1" x14ac:dyDescent="0.3">
      <c r="A37" s="363"/>
      <c r="B37" s="364"/>
    </row>
    <row r="38" spans="1:2" ht="13.5" customHeight="1" x14ac:dyDescent="0.25">
      <c r="A38" s="362" t="s">
        <v>13</v>
      </c>
      <c r="B38" s="367">
        <f>SUM(HMS!G73)</f>
        <v>14000</v>
      </c>
    </row>
    <row r="39" spans="1:2" ht="14.25" customHeight="1" thickBot="1" x14ac:dyDescent="0.3">
      <c r="A39" s="363"/>
      <c r="B39" s="367"/>
    </row>
    <row r="40" spans="1:2" ht="13.5" customHeight="1" x14ac:dyDescent="0.25">
      <c r="A40" s="362" t="s">
        <v>14</v>
      </c>
      <c r="B40" s="359">
        <f>SUM(HMS!H73)</f>
        <v>6585</v>
      </c>
    </row>
    <row r="41" spans="1:2" ht="14.25" customHeight="1" thickBot="1" x14ac:dyDescent="0.3">
      <c r="A41" s="363"/>
      <c r="B41" s="364"/>
    </row>
    <row r="42" spans="1:2" ht="13.5" customHeight="1" x14ac:dyDescent="0.25">
      <c r="A42" s="362" t="s">
        <v>35</v>
      </c>
      <c r="B42" s="367">
        <f>SUM(HMS!I73)</f>
        <v>7886</v>
      </c>
    </row>
    <row r="43" spans="1:2" ht="14.25" customHeight="1" thickBot="1" x14ac:dyDescent="0.3">
      <c r="A43" s="363"/>
      <c r="B43" s="364"/>
    </row>
    <row r="44" spans="1:2" ht="14.25" customHeight="1" x14ac:dyDescent="0.25">
      <c r="A44" s="362" t="s">
        <v>15</v>
      </c>
      <c r="B44" s="359">
        <f>SUM(HMS!J73)</f>
        <v>0</v>
      </c>
    </row>
    <row r="45" spans="1:2" ht="14.25" customHeight="1" thickBot="1" x14ac:dyDescent="0.3">
      <c r="A45" s="363"/>
      <c r="B45" s="364"/>
    </row>
    <row r="46" spans="1:2" ht="14.25" customHeight="1" x14ac:dyDescent="0.25">
      <c r="A46" s="362" t="s">
        <v>36</v>
      </c>
      <c r="B46" s="367">
        <f>SUM(HMS!K73)</f>
        <v>0</v>
      </c>
    </row>
    <row r="47" spans="1:2" ht="14.25" customHeight="1" thickBot="1" x14ac:dyDescent="0.3">
      <c r="A47" s="363"/>
      <c r="B47" s="364"/>
    </row>
    <row r="48" spans="1:2" x14ac:dyDescent="0.25">
      <c r="A48" s="368" t="s">
        <v>23</v>
      </c>
      <c r="B48" s="349">
        <f>SUM(B20:B47)</f>
        <v>661360</v>
      </c>
    </row>
    <row r="49" spans="1:10" ht="15.75" thickBot="1" x14ac:dyDescent="0.3">
      <c r="A49" s="389"/>
      <c r="B49" s="385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2:A33"/>
    <mergeCell ref="B32:B33"/>
    <mergeCell ref="A36:A37"/>
    <mergeCell ref="B36:B37"/>
    <mergeCell ref="A34:A35"/>
    <mergeCell ref="B34:B35"/>
    <mergeCell ref="A26:A27"/>
    <mergeCell ref="B26:B27"/>
    <mergeCell ref="A28:A29"/>
    <mergeCell ref="B28:B29"/>
    <mergeCell ref="A30:A31"/>
    <mergeCell ref="B30:B31"/>
    <mergeCell ref="A20:A21"/>
    <mergeCell ref="B20:B21"/>
    <mergeCell ref="A22:A23"/>
    <mergeCell ref="B22:B23"/>
    <mergeCell ref="A24:A25"/>
    <mergeCell ref="B24:B25"/>
    <mergeCell ref="A12:A13"/>
    <mergeCell ref="B12:B13"/>
    <mergeCell ref="A16:A17"/>
    <mergeCell ref="B16:B17"/>
    <mergeCell ref="A19:B19"/>
    <mergeCell ref="A14:A15"/>
    <mergeCell ref="B14:B15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48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1" sqref="K11"/>
    </sheetView>
  </sheetViews>
  <sheetFormatPr defaultRowHeight="15" outlineLevelRow="1" x14ac:dyDescent="0.25"/>
  <cols>
    <col min="1" max="1" width="18.7109375" style="1" bestFit="1" customWidth="1"/>
    <col min="2" max="2" width="10.7109375" style="152" bestFit="1" customWidth="1"/>
    <col min="3" max="9" width="10.7109375" style="1" customWidth="1"/>
    <col min="10" max="10" width="13" style="1" customWidth="1"/>
    <col min="11" max="11" width="10.7109375" style="1" customWidth="1"/>
    <col min="12" max="12" width="16.28515625" style="1" bestFit="1" customWidth="1"/>
    <col min="13" max="16384" width="9.140625" style="1"/>
  </cols>
  <sheetData>
    <row r="1" spans="1:12" ht="15" customHeight="1" x14ac:dyDescent="0.25">
      <c r="A1" s="31"/>
      <c r="B1" s="198"/>
      <c r="C1" s="407" t="s">
        <v>8</v>
      </c>
      <c r="D1" s="412"/>
      <c r="E1" s="406" t="s">
        <v>9</v>
      </c>
      <c r="F1" s="412"/>
      <c r="G1" s="406" t="s">
        <v>10</v>
      </c>
      <c r="H1" s="407"/>
      <c r="I1" s="407"/>
      <c r="J1" s="407"/>
      <c r="K1" s="410" t="s">
        <v>23</v>
      </c>
    </row>
    <row r="2" spans="1:12" ht="15" customHeight="1" thickBot="1" x14ac:dyDescent="0.3">
      <c r="A2" s="32"/>
      <c r="B2" s="199"/>
      <c r="C2" s="409"/>
      <c r="D2" s="413"/>
      <c r="E2" s="408"/>
      <c r="F2" s="413"/>
      <c r="G2" s="408"/>
      <c r="H2" s="409"/>
      <c r="I2" s="409"/>
      <c r="J2" s="409"/>
      <c r="K2" s="411"/>
    </row>
    <row r="3" spans="1:12" ht="15" customHeight="1" x14ac:dyDescent="0.25">
      <c r="A3" s="392" t="s">
        <v>61</v>
      </c>
      <c r="B3" s="394" t="s">
        <v>62</v>
      </c>
      <c r="C3" s="399" t="s">
        <v>17</v>
      </c>
      <c r="D3" s="401" t="s">
        <v>18</v>
      </c>
      <c r="E3" s="414" t="s">
        <v>17</v>
      </c>
      <c r="F3" s="401" t="s">
        <v>19</v>
      </c>
      <c r="G3" s="414" t="s">
        <v>17</v>
      </c>
      <c r="H3" s="416" t="s">
        <v>20</v>
      </c>
      <c r="I3" s="416" t="s">
        <v>21</v>
      </c>
      <c r="J3" s="416" t="s">
        <v>19</v>
      </c>
      <c r="K3" s="411"/>
    </row>
    <row r="4" spans="1:12" ht="15" customHeight="1" thickBot="1" x14ac:dyDescent="0.3">
      <c r="A4" s="393"/>
      <c r="B4" s="395"/>
      <c r="C4" s="400"/>
      <c r="D4" s="402"/>
      <c r="E4" s="415"/>
      <c r="F4" s="402"/>
      <c r="G4" s="415"/>
      <c r="H4" s="417"/>
      <c r="I4" s="417"/>
      <c r="J4" s="417"/>
      <c r="K4" s="411"/>
    </row>
    <row r="5" spans="1:12" s="2" customFormat="1" ht="15" hidden="1" customHeight="1" thickBot="1" x14ac:dyDescent="0.3">
      <c r="A5" s="33" t="s">
        <v>3</v>
      </c>
      <c r="B5" s="200"/>
      <c r="C5" s="163"/>
      <c r="D5" s="15"/>
      <c r="E5" s="14"/>
      <c r="F5" s="15"/>
      <c r="G5" s="14"/>
      <c r="H5" s="16"/>
      <c r="I5" s="16"/>
      <c r="J5" s="16"/>
      <c r="K5" s="20">
        <f>SUM(C5:J5)</f>
        <v>0</v>
      </c>
    </row>
    <row r="6" spans="1:12" s="2" customFormat="1" ht="13.5" hidden="1" customHeight="1" thickBot="1" x14ac:dyDescent="0.3">
      <c r="A6" s="33" t="s">
        <v>4</v>
      </c>
      <c r="B6" s="215"/>
      <c r="C6" s="164"/>
      <c r="D6" s="15"/>
      <c r="E6" s="14"/>
      <c r="F6" s="15"/>
      <c r="G6" s="14"/>
      <c r="H6" s="16"/>
      <c r="I6" s="16"/>
      <c r="J6" s="16"/>
      <c r="K6" s="20">
        <f>SUM(C6:J6)</f>
        <v>0</v>
      </c>
    </row>
    <row r="7" spans="1:12" s="2" customFormat="1" ht="14.25" customHeight="1" outlineLevel="1" thickBot="1" x14ac:dyDescent="0.3">
      <c r="A7" s="33" t="s">
        <v>5</v>
      </c>
      <c r="B7" s="215">
        <v>42767</v>
      </c>
      <c r="C7" s="164">
        <v>545</v>
      </c>
      <c r="D7" s="22"/>
      <c r="E7" s="21">
        <v>3046</v>
      </c>
      <c r="F7" s="22">
        <v>2078</v>
      </c>
      <c r="G7" s="21">
        <v>1204</v>
      </c>
      <c r="H7" s="23">
        <v>561</v>
      </c>
      <c r="I7" s="23">
        <v>385</v>
      </c>
      <c r="J7" s="23">
        <v>2188</v>
      </c>
      <c r="K7" s="20">
        <f>SUM(C7:J7)</f>
        <v>10007</v>
      </c>
    </row>
    <row r="8" spans="1:12" s="2" customFormat="1" ht="15" customHeight="1" outlineLevel="1" thickBot="1" x14ac:dyDescent="0.3">
      <c r="A8" s="33" t="s">
        <v>6</v>
      </c>
      <c r="B8" s="215">
        <v>42768</v>
      </c>
      <c r="C8" s="171">
        <v>581</v>
      </c>
      <c r="D8" s="27"/>
      <c r="E8" s="26">
        <v>2928</v>
      </c>
      <c r="F8" s="27">
        <v>2375</v>
      </c>
      <c r="G8" s="26">
        <v>1274</v>
      </c>
      <c r="H8" s="28">
        <v>545</v>
      </c>
      <c r="I8" s="28">
        <v>334</v>
      </c>
      <c r="J8" s="28">
        <v>2480</v>
      </c>
      <c r="K8" s="20">
        <f t="shared" ref="K8:K11" si="0">SUM(C8:J8)</f>
        <v>10517</v>
      </c>
      <c r="L8" s="174"/>
    </row>
    <row r="9" spans="1:12" s="2" customFormat="1" ht="15" customHeight="1" outlineLevel="1" thickBot="1" x14ac:dyDescent="0.3">
      <c r="A9" s="33" t="s">
        <v>0</v>
      </c>
      <c r="B9" s="215">
        <v>42769</v>
      </c>
      <c r="C9" s="171">
        <v>489</v>
      </c>
      <c r="D9" s="27"/>
      <c r="E9" s="26">
        <v>2768</v>
      </c>
      <c r="F9" s="27">
        <v>1776</v>
      </c>
      <c r="G9" s="26">
        <v>1010</v>
      </c>
      <c r="H9" s="28">
        <v>470</v>
      </c>
      <c r="I9" s="28">
        <v>333</v>
      </c>
      <c r="J9" s="28">
        <v>1842</v>
      </c>
      <c r="K9" s="20">
        <f t="shared" si="0"/>
        <v>8688</v>
      </c>
      <c r="L9" s="174"/>
    </row>
    <row r="10" spans="1:12" s="2" customFormat="1" ht="15" customHeight="1" outlineLevel="1" thickBot="1" x14ac:dyDescent="0.3">
      <c r="A10" s="33" t="s">
        <v>1</v>
      </c>
      <c r="B10" s="215">
        <v>42770</v>
      </c>
      <c r="C10" s="171"/>
      <c r="D10" s="27"/>
      <c r="E10" s="26">
        <v>1252</v>
      </c>
      <c r="F10" s="27"/>
      <c r="G10" s="26"/>
      <c r="H10" s="28"/>
      <c r="I10" s="28"/>
      <c r="J10" s="28"/>
      <c r="K10" s="20">
        <f t="shared" si="0"/>
        <v>1252</v>
      </c>
      <c r="L10" s="174"/>
    </row>
    <row r="11" spans="1:12" s="2" customFormat="1" ht="15" customHeight="1" outlineLevel="1" thickBot="1" x14ac:dyDescent="0.3">
      <c r="A11" s="33" t="s">
        <v>2</v>
      </c>
      <c r="B11" s="215">
        <v>42771</v>
      </c>
      <c r="C11" s="171"/>
      <c r="D11" s="27"/>
      <c r="E11" s="26">
        <v>958</v>
      </c>
      <c r="F11" s="27"/>
      <c r="G11" s="26"/>
      <c r="H11" s="28"/>
      <c r="I11" s="28"/>
      <c r="J11" s="28"/>
      <c r="K11" s="20">
        <f t="shared" si="0"/>
        <v>958</v>
      </c>
      <c r="L11" s="174"/>
    </row>
    <row r="12" spans="1:12" s="3" customFormat="1" ht="15" customHeight="1" outlineLevel="1" thickBot="1" x14ac:dyDescent="0.3">
      <c r="A12" s="187" t="s">
        <v>25</v>
      </c>
      <c r="B12" s="396" t="s">
        <v>28</v>
      </c>
      <c r="C12" s="188">
        <f t="shared" ref="C12:K12" si="1">SUM(C5:C11)</f>
        <v>1615</v>
      </c>
      <c r="D12" s="120">
        <f t="shared" si="1"/>
        <v>0</v>
      </c>
      <c r="E12" s="120">
        <f t="shared" si="1"/>
        <v>10952</v>
      </c>
      <c r="F12" s="120">
        <f t="shared" si="1"/>
        <v>6229</v>
      </c>
      <c r="G12" s="120">
        <f t="shared" si="1"/>
        <v>3488</v>
      </c>
      <c r="H12" s="120">
        <f t="shared" si="1"/>
        <v>1576</v>
      </c>
      <c r="I12" s="120">
        <f t="shared" si="1"/>
        <v>1052</v>
      </c>
      <c r="J12" s="120">
        <f t="shared" si="1"/>
        <v>6510</v>
      </c>
      <c r="K12" s="120">
        <f t="shared" si="1"/>
        <v>31422</v>
      </c>
    </row>
    <row r="13" spans="1:12" s="3" customFormat="1" ht="15" customHeight="1" outlineLevel="1" thickBot="1" x14ac:dyDescent="0.3">
      <c r="A13" s="125" t="s">
        <v>27</v>
      </c>
      <c r="B13" s="397"/>
      <c r="C13" s="189">
        <f t="shared" ref="C13:K13" si="2">AVERAGE(C5:C11)</f>
        <v>538.33333333333337</v>
      </c>
      <c r="D13" s="122" t="e">
        <f t="shared" si="2"/>
        <v>#DIV/0!</v>
      </c>
      <c r="E13" s="122">
        <f t="shared" si="2"/>
        <v>2190.4</v>
      </c>
      <c r="F13" s="122">
        <f t="shared" si="2"/>
        <v>2076.3333333333335</v>
      </c>
      <c r="G13" s="122">
        <f t="shared" si="2"/>
        <v>1162.6666666666667</v>
      </c>
      <c r="H13" s="122">
        <f t="shared" si="2"/>
        <v>525.33333333333337</v>
      </c>
      <c r="I13" s="122">
        <f t="shared" si="2"/>
        <v>350.66666666666669</v>
      </c>
      <c r="J13" s="122">
        <f t="shared" si="2"/>
        <v>2170</v>
      </c>
      <c r="K13" s="122">
        <f t="shared" si="2"/>
        <v>4488.8571428571431</v>
      </c>
    </row>
    <row r="14" spans="1:12" s="3" customFormat="1" ht="15" customHeight="1" thickBot="1" x14ac:dyDescent="0.3">
      <c r="A14" s="34" t="s">
        <v>24</v>
      </c>
      <c r="B14" s="397"/>
      <c r="C14" s="190">
        <f>SUM(C5:C9)</f>
        <v>1615</v>
      </c>
      <c r="D14" s="49">
        <f t="shared" ref="D14:K14" si="3">SUM(D5:D9)</f>
        <v>0</v>
      </c>
      <c r="E14" s="49">
        <f>SUM(E5:E9)</f>
        <v>8742</v>
      </c>
      <c r="F14" s="49">
        <f t="shared" si="3"/>
        <v>6229</v>
      </c>
      <c r="G14" s="49">
        <f t="shared" si="3"/>
        <v>3488</v>
      </c>
      <c r="H14" s="49">
        <f t="shared" si="3"/>
        <v>1576</v>
      </c>
      <c r="I14" s="49">
        <f t="shared" si="3"/>
        <v>1052</v>
      </c>
      <c r="J14" s="49">
        <f t="shared" si="3"/>
        <v>6510</v>
      </c>
      <c r="K14" s="49">
        <f t="shared" si="3"/>
        <v>29212</v>
      </c>
    </row>
    <row r="15" spans="1:12" s="3" customFormat="1" ht="15" customHeight="1" thickBot="1" x14ac:dyDescent="0.3">
      <c r="A15" s="34" t="s">
        <v>26</v>
      </c>
      <c r="B15" s="397"/>
      <c r="C15" s="191">
        <f>AVERAGE(C5:C9)</f>
        <v>538.33333333333337</v>
      </c>
      <c r="D15" s="51" t="e">
        <f t="shared" ref="D15:K15" si="4">AVERAGE(D5:D9)</f>
        <v>#DIV/0!</v>
      </c>
      <c r="E15" s="51">
        <f>AVERAGE(E5:E9)</f>
        <v>2914</v>
      </c>
      <c r="F15" s="51">
        <f t="shared" si="4"/>
        <v>2076.3333333333335</v>
      </c>
      <c r="G15" s="51">
        <f t="shared" si="4"/>
        <v>1162.6666666666667</v>
      </c>
      <c r="H15" s="51">
        <f t="shared" si="4"/>
        <v>525.33333333333337</v>
      </c>
      <c r="I15" s="51">
        <f t="shared" si="4"/>
        <v>350.66666666666669</v>
      </c>
      <c r="J15" s="51">
        <f t="shared" si="4"/>
        <v>2170</v>
      </c>
      <c r="K15" s="279">
        <f t="shared" si="4"/>
        <v>5842.4</v>
      </c>
    </row>
    <row r="16" spans="1:12" s="3" customFormat="1" ht="15" customHeight="1" thickBot="1" x14ac:dyDescent="0.3">
      <c r="A16" s="33" t="s">
        <v>3</v>
      </c>
      <c r="B16" s="200">
        <f>B11+1</f>
        <v>42772</v>
      </c>
      <c r="C16" s="163">
        <v>568</v>
      </c>
      <c r="D16" s="15"/>
      <c r="E16" s="14">
        <v>2817</v>
      </c>
      <c r="F16" s="15">
        <v>2103</v>
      </c>
      <c r="G16" s="14">
        <v>1136</v>
      </c>
      <c r="H16" s="16">
        <v>581</v>
      </c>
      <c r="I16" s="16">
        <v>393</v>
      </c>
      <c r="J16" s="73">
        <v>2205</v>
      </c>
      <c r="K16" s="69">
        <f t="shared" ref="K16:K22" si="5">SUM(C16:J16)</f>
        <v>9803</v>
      </c>
    </row>
    <row r="17" spans="1:11" s="3" customFormat="1" ht="13.5" customHeight="1" thickBot="1" x14ac:dyDescent="0.3">
      <c r="A17" s="33" t="s">
        <v>4</v>
      </c>
      <c r="B17" s="201">
        <f>B16+1</f>
        <v>42773</v>
      </c>
      <c r="C17" s="163">
        <v>556</v>
      </c>
      <c r="D17" s="15"/>
      <c r="E17" s="14">
        <v>2504</v>
      </c>
      <c r="F17" s="15">
        <v>2054</v>
      </c>
      <c r="G17" s="14">
        <v>1176</v>
      </c>
      <c r="H17" s="16">
        <v>627</v>
      </c>
      <c r="I17" s="16">
        <v>359</v>
      </c>
      <c r="J17" s="73">
        <v>2382</v>
      </c>
      <c r="K17" s="69">
        <f t="shared" si="5"/>
        <v>9658</v>
      </c>
    </row>
    <row r="18" spans="1:11" s="3" customFormat="1" ht="15" customHeight="1" thickBot="1" x14ac:dyDescent="0.3">
      <c r="A18" s="33" t="s">
        <v>5</v>
      </c>
      <c r="B18" s="201">
        <f>B17+1</f>
        <v>42774</v>
      </c>
      <c r="C18" s="182">
        <v>551</v>
      </c>
      <c r="D18" s="15"/>
      <c r="E18" s="14">
        <v>3208</v>
      </c>
      <c r="F18" s="15">
        <v>2207</v>
      </c>
      <c r="G18" s="14">
        <v>1263</v>
      </c>
      <c r="H18" s="16">
        <v>602</v>
      </c>
      <c r="I18" s="16">
        <v>356</v>
      </c>
      <c r="J18" s="73">
        <v>2315</v>
      </c>
      <c r="K18" s="69">
        <f t="shared" si="5"/>
        <v>10502</v>
      </c>
    </row>
    <row r="19" spans="1:11" s="3" customFormat="1" ht="15" customHeight="1" thickBot="1" x14ac:dyDescent="0.3">
      <c r="A19" s="33" t="s">
        <v>6</v>
      </c>
      <c r="B19" s="202">
        <f t="shared" ref="B19:B22" si="6">B18+1</f>
        <v>42775</v>
      </c>
      <c r="C19" s="163">
        <v>211</v>
      </c>
      <c r="D19" s="15"/>
      <c r="E19" s="14">
        <v>830</v>
      </c>
      <c r="F19" s="15">
        <v>559</v>
      </c>
      <c r="G19" s="14">
        <v>373</v>
      </c>
      <c r="H19" s="16">
        <v>95</v>
      </c>
      <c r="I19" s="16">
        <v>145</v>
      </c>
      <c r="J19" s="73">
        <v>554</v>
      </c>
      <c r="K19" s="69">
        <f t="shared" si="5"/>
        <v>2767</v>
      </c>
    </row>
    <row r="20" spans="1:11" s="3" customFormat="1" ht="15" customHeight="1" thickBot="1" x14ac:dyDescent="0.3">
      <c r="A20" s="33" t="s">
        <v>0</v>
      </c>
      <c r="B20" s="202">
        <f t="shared" si="6"/>
        <v>42776</v>
      </c>
      <c r="C20" s="164">
        <v>401</v>
      </c>
      <c r="D20" s="15"/>
      <c r="E20" s="14">
        <v>2441</v>
      </c>
      <c r="F20" s="15">
        <v>1588</v>
      </c>
      <c r="G20" s="14">
        <v>919</v>
      </c>
      <c r="H20" s="16">
        <v>450</v>
      </c>
      <c r="I20" s="16">
        <v>324</v>
      </c>
      <c r="J20" s="73">
        <v>1780</v>
      </c>
      <c r="K20" s="69">
        <f t="shared" si="5"/>
        <v>7903</v>
      </c>
    </row>
    <row r="21" spans="1:11" s="3" customFormat="1" ht="15" customHeight="1" outlineLevel="1" thickBot="1" x14ac:dyDescent="0.3">
      <c r="A21" s="33" t="s">
        <v>1</v>
      </c>
      <c r="B21" s="215">
        <f t="shared" si="6"/>
        <v>42777</v>
      </c>
      <c r="C21" s="164"/>
      <c r="D21" s="22"/>
      <c r="E21" s="21">
        <v>1486</v>
      </c>
      <c r="F21" s="22"/>
      <c r="G21" s="21"/>
      <c r="H21" s="23"/>
      <c r="I21" s="23"/>
      <c r="J21" s="74"/>
      <c r="K21" s="69">
        <f t="shared" si="5"/>
        <v>1486</v>
      </c>
    </row>
    <row r="22" spans="1:11" s="3" customFormat="1" ht="15" customHeight="1" outlineLevel="1" thickBot="1" x14ac:dyDescent="0.3">
      <c r="A22" s="33" t="s">
        <v>2</v>
      </c>
      <c r="B22" s="201">
        <f t="shared" si="6"/>
        <v>42778</v>
      </c>
      <c r="C22" s="171"/>
      <c r="D22" s="27"/>
      <c r="E22" s="26">
        <v>589</v>
      </c>
      <c r="F22" s="27"/>
      <c r="G22" s="26"/>
      <c r="H22" s="28"/>
      <c r="I22" s="28"/>
      <c r="J22" s="75"/>
      <c r="K22" s="69">
        <f t="shared" si="5"/>
        <v>589</v>
      </c>
    </row>
    <row r="23" spans="1:11" s="3" customFormat="1" ht="15" customHeight="1" outlineLevel="1" thickBot="1" x14ac:dyDescent="0.3">
      <c r="A23" s="187" t="s">
        <v>25</v>
      </c>
      <c r="B23" s="396" t="s">
        <v>29</v>
      </c>
      <c r="C23" s="188">
        <f>SUM(C16:C22)</f>
        <v>2287</v>
      </c>
      <c r="D23" s="120">
        <f t="shared" ref="D23:K23" si="7">SUM(D16:D22)</f>
        <v>0</v>
      </c>
      <c r="E23" s="120">
        <f t="shared" si="7"/>
        <v>13875</v>
      </c>
      <c r="F23" s="120">
        <f t="shared" si="7"/>
        <v>8511</v>
      </c>
      <c r="G23" s="120">
        <f t="shared" si="7"/>
        <v>4867</v>
      </c>
      <c r="H23" s="120">
        <f t="shared" si="7"/>
        <v>2355</v>
      </c>
      <c r="I23" s="120">
        <f t="shared" si="7"/>
        <v>1577</v>
      </c>
      <c r="J23" s="120">
        <f t="shared" si="7"/>
        <v>9236</v>
      </c>
      <c r="K23" s="186">
        <f t="shared" si="7"/>
        <v>42708</v>
      </c>
    </row>
    <row r="24" spans="1:11" s="3" customFormat="1" ht="15" customHeight="1" outlineLevel="1" thickBot="1" x14ac:dyDescent="0.3">
      <c r="A24" s="125" t="s">
        <v>27</v>
      </c>
      <c r="B24" s="397"/>
      <c r="C24" s="189">
        <f>AVERAGE(C16:C22)</f>
        <v>457.4</v>
      </c>
      <c r="D24" s="122" t="e">
        <f t="shared" ref="D24:K24" si="8">AVERAGE(D16:D22)</f>
        <v>#DIV/0!</v>
      </c>
      <c r="E24" s="122">
        <f t="shared" si="8"/>
        <v>1982.1428571428571</v>
      </c>
      <c r="F24" s="122">
        <f t="shared" si="8"/>
        <v>1702.2</v>
      </c>
      <c r="G24" s="122">
        <f t="shared" si="8"/>
        <v>973.4</v>
      </c>
      <c r="H24" s="122">
        <f t="shared" si="8"/>
        <v>471</v>
      </c>
      <c r="I24" s="122">
        <f t="shared" si="8"/>
        <v>315.39999999999998</v>
      </c>
      <c r="J24" s="122">
        <f t="shared" si="8"/>
        <v>1847.2</v>
      </c>
      <c r="K24" s="122">
        <f t="shared" si="8"/>
        <v>6101.1428571428569</v>
      </c>
    </row>
    <row r="25" spans="1:11" s="3" customFormat="1" ht="15" customHeight="1" thickBot="1" x14ac:dyDescent="0.3">
      <c r="A25" s="34" t="s">
        <v>24</v>
      </c>
      <c r="B25" s="397"/>
      <c r="C25" s="190">
        <f>SUM(C16:C20)</f>
        <v>2287</v>
      </c>
      <c r="D25" s="49">
        <f t="shared" ref="D25:K25" si="9">SUM(D16:D20)</f>
        <v>0</v>
      </c>
      <c r="E25" s="49">
        <f t="shared" si="9"/>
        <v>11800</v>
      </c>
      <c r="F25" s="49">
        <f t="shared" si="9"/>
        <v>8511</v>
      </c>
      <c r="G25" s="49">
        <f t="shared" si="9"/>
        <v>4867</v>
      </c>
      <c r="H25" s="49">
        <f t="shared" si="9"/>
        <v>2355</v>
      </c>
      <c r="I25" s="49">
        <f t="shared" si="9"/>
        <v>1577</v>
      </c>
      <c r="J25" s="49">
        <f t="shared" si="9"/>
        <v>9236</v>
      </c>
      <c r="K25" s="49">
        <f t="shared" si="9"/>
        <v>40633</v>
      </c>
    </row>
    <row r="26" spans="1:11" s="3" customFormat="1" ht="15" customHeight="1" thickBot="1" x14ac:dyDescent="0.3">
      <c r="A26" s="34" t="s">
        <v>26</v>
      </c>
      <c r="B26" s="398"/>
      <c r="C26" s="191">
        <f>AVERAGE(C16:C20)</f>
        <v>457.4</v>
      </c>
      <c r="D26" s="51" t="e">
        <f t="shared" ref="D26:K26" si="10">AVERAGE(D16:D20)</f>
        <v>#DIV/0!</v>
      </c>
      <c r="E26" s="51">
        <f t="shared" si="10"/>
        <v>2360</v>
      </c>
      <c r="F26" s="51">
        <f t="shared" si="10"/>
        <v>1702.2</v>
      </c>
      <c r="G26" s="51">
        <f t="shared" si="10"/>
        <v>973.4</v>
      </c>
      <c r="H26" s="51">
        <f t="shared" si="10"/>
        <v>471</v>
      </c>
      <c r="I26" s="51">
        <f t="shared" si="10"/>
        <v>315.39999999999998</v>
      </c>
      <c r="J26" s="51">
        <f t="shared" si="10"/>
        <v>1847.2</v>
      </c>
      <c r="K26" s="279">
        <f t="shared" si="10"/>
        <v>8126.6</v>
      </c>
    </row>
    <row r="27" spans="1:11" s="3" customFormat="1" ht="15" customHeight="1" thickBot="1" x14ac:dyDescent="0.3">
      <c r="A27" s="33" t="s">
        <v>3</v>
      </c>
      <c r="B27" s="203">
        <f>B22+1</f>
        <v>42779</v>
      </c>
      <c r="C27" s="163">
        <v>548</v>
      </c>
      <c r="D27" s="15"/>
      <c r="E27" s="14">
        <v>2786</v>
      </c>
      <c r="F27" s="15">
        <v>1994</v>
      </c>
      <c r="G27" s="14">
        <v>1220</v>
      </c>
      <c r="H27" s="16">
        <v>597</v>
      </c>
      <c r="I27" s="16">
        <v>371</v>
      </c>
      <c r="J27" s="16">
        <v>2021</v>
      </c>
      <c r="K27" s="69">
        <f t="shared" ref="K27:K33" si="11">SUM(C27:J27)</f>
        <v>9537</v>
      </c>
    </row>
    <row r="28" spans="1:11" s="3" customFormat="1" ht="15" customHeight="1" thickBot="1" x14ac:dyDescent="0.3">
      <c r="A28" s="33" t="s">
        <v>4</v>
      </c>
      <c r="B28" s="204">
        <f>B27+1</f>
        <v>42780</v>
      </c>
      <c r="C28" s="163">
        <v>551</v>
      </c>
      <c r="D28" s="15"/>
      <c r="E28" s="14">
        <v>2850</v>
      </c>
      <c r="F28" s="15">
        <v>2183</v>
      </c>
      <c r="G28" s="14">
        <v>1266</v>
      </c>
      <c r="H28" s="16">
        <v>575</v>
      </c>
      <c r="I28" s="16">
        <v>379</v>
      </c>
      <c r="J28" s="16">
        <v>2041</v>
      </c>
      <c r="K28" s="69">
        <f t="shared" si="11"/>
        <v>9845</v>
      </c>
    </row>
    <row r="29" spans="1:11" s="3" customFormat="1" ht="15" customHeight="1" thickBot="1" x14ac:dyDescent="0.3">
      <c r="A29" s="33" t="s">
        <v>5</v>
      </c>
      <c r="B29" s="204">
        <f t="shared" ref="B29:B33" si="12">B28+1</f>
        <v>42781</v>
      </c>
      <c r="C29" s="163">
        <v>517</v>
      </c>
      <c r="D29" s="15"/>
      <c r="E29" s="14">
        <v>3020</v>
      </c>
      <c r="F29" s="15">
        <v>2013</v>
      </c>
      <c r="G29" s="14">
        <v>1212</v>
      </c>
      <c r="H29" s="16">
        <v>580</v>
      </c>
      <c r="I29" s="16">
        <v>359</v>
      </c>
      <c r="J29" s="16">
        <v>2210</v>
      </c>
      <c r="K29" s="69">
        <f t="shared" si="11"/>
        <v>9911</v>
      </c>
    </row>
    <row r="30" spans="1:11" s="3" customFormat="1" ht="15" customHeight="1" thickBot="1" x14ac:dyDescent="0.3">
      <c r="A30" s="33" t="s">
        <v>6</v>
      </c>
      <c r="B30" s="204">
        <f t="shared" si="12"/>
        <v>42782</v>
      </c>
      <c r="C30" s="163">
        <v>534</v>
      </c>
      <c r="D30" s="15"/>
      <c r="E30" s="14">
        <v>2588</v>
      </c>
      <c r="F30" s="15">
        <v>2025</v>
      </c>
      <c r="G30" s="14">
        <v>1155</v>
      </c>
      <c r="H30" s="16">
        <v>604</v>
      </c>
      <c r="I30" s="16">
        <v>367</v>
      </c>
      <c r="J30" s="16">
        <v>2233</v>
      </c>
      <c r="K30" s="69">
        <f t="shared" si="11"/>
        <v>9506</v>
      </c>
    </row>
    <row r="31" spans="1:11" s="3" customFormat="1" ht="15" customHeight="1" thickBot="1" x14ac:dyDescent="0.3">
      <c r="A31" s="33" t="s">
        <v>0</v>
      </c>
      <c r="B31" s="204">
        <f t="shared" si="12"/>
        <v>42783</v>
      </c>
      <c r="C31" s="164">
        <v>515</v>
      </c>
      <c r="D31" s="15"/>
      <c r="E31" s="14">
        <v>2818</v>
      </c>
      <c r="F31" s="15">
        <v>1834</v>
      </c>
      <c r="G31" s="14">
        <v>984</v>
      </c>
      <c r="H31" s="16">
        <v>400</v>
      </c>
      <c r="I31" s="16">
        <v>362</v>
      </c>
      <c r="J31" s="16">
        <v>1752</v>
      </c>
      <c r="K31" s="69">
        <f t="shared" si="11"/>
        <v>8665</v>
      </c>
    </row>
    <row r="32" spans="1:11" s="3" customFormat="1" ht="15" customHeight="1" outlineLevel="1" thickBot="1" x14ac:dyDescent="0.3">
      <c r="A32" s="33" t="s">
        <v>1</v>
      </c>
      <c r="B32" s="204">
        <f t="shared" si="12"/>
        <v>42784</v>
      </c>
      <c r="C32" s="164"/>
      <c r="D32" s="22"/>
      <c r="E32" s="21">
        <v>2273</v>
      </c>
      <c r="F32" s="22"/>
      <c r="G32" s="21"/>
      <c r="H32" s="23"/>
      <c r="I32" s="23"/>
      <c r="J32" s="23"/>
      <c r="K32" s="69">
        <f t="shared" si="11"/>
        <v>2273</v>
      </c>
    </row>
    <row r="33" spans="1:12" s="3" customFormat="1" ht="15" customHeight="1" outlineLevel="1" thickBot="1" x14ac:dyDescent="0.3">
      <c r="A33" s="33" t="s">
        <v>2</v>
      </c>
      <c r="B33" s="204">
        <f t="shared" si="12"/>
        <v>42785</v>
      </c>
      <c r="C33" s="171"/>
      <c r="D33" s="27"/>
      <c r="E33" s="21">
        <v>3142</v>
      </c>
      <c r="F33" s="27"/>
      <c r="G33" s="26"/>
      <c r="H33" s="28"/>
      <c r="I33" s="28"/>
      <c r="J33" s="28"/>
      <c r="K33" s="69">
        <f t="shared" si="11"/>
        <v>3142</v>
      </c>
    </row>
    <row r="34" spans="1:12" s="3" customFormat="1" ht="15" customHeight="1" outlineLevel="1" thickBot="1" x14ac:dyDescent="0.3">
      <c r="A34" s="187" t="s">
        <v>25</v>
      </c>
      <c r="B34" s="396" t="s">
        <v>30</v>
      </c>
      <c r="C34" s="188">
        <f>SUM(C27:C33)</f>
        <v>2665</v>
      </c>
      <c r="D34" s="120">
        <f t="shared" ref="D34:K34" si="13">SUM(D27:D33)</f>
        <v>0</v>
      </c>
      <c r="E34" s="186">
        <f>SUM(E27:E33)</f>
        <v>19477</v>
      </c>
      <c r="F34" s="120">
        <f t="shared" si="13"/>
        <v>10049</v>
      </c>
      <c r="G34" s="120">
        <f t="shared" si="13"/>
        <v>5837</v>
      </c>
      <c r="H34" s="120">
        <f t="shared" si="13"/>
        <v>2756</v>
      </c>
      <c r="I34" s="120">
        <f t="shared" si="13"/>
        <v>1838</v>
      </c>
      <c r="J34" s="120">
        <f t="shared" si="13"/>
        <v>10257</v>
      </c>
      <c r="K34" s="280">
        <f t="shared" si="13"/>
        <v>52879</v>
      </c>
    </row>
    <row r="35" spans="1:12" s="3" customFormat="1" ht="15" customHeight="1" outlineLevel="1" thickBot="1" x14ac:dyDescent="0.3">
      <c r="A35" s="125" t="s">
        <v>27</v>
      </c>
      <c r="B35" s="397"/>
      <c r="C35" s="189">
        <f>AVERAGE(C27:C33)</f>
        <v>533</v>
      </c>
      <c r="D35" s="122" t="e">
        <f t="shared" ref="D35:K35" si="14">AVERAGE(D27:D33)</f>
        <v>#DIV/0!</v>
      </c>
      <c r="E35" s="122">
        <f>AVERAGE(E27:E33)</f>
        <v>2782.4285714285716</v>
      </c>
      <c r="F35" s="122">
        <f t="shared" si="14"/>
        <v>2009.8</v>
      </c>
      <c r="G35" s="122">
        <f t="shared" si="14"/>
        <v>1167.4000000000001</v>
      </c>
      <c r="H35" s="122">
        <f t="shared" si="14"/>
        <v>551.20000000000005</v>
      </c>
      <c r="I35" s="122">
        <f t="shared" si="14"/>
        <v>367.6</v>
      </c>
      <c r="J35" s="122">
        <f t="shared" si="14"/>
        <v>2051.4</v>
      </c>
      <c r="K35" s="123">
        <f t="shared" si="14"/>
        <v>7554.1428571428569</v>
      </c>
    </row>
    <row r="36" spans="1:12" s="3" customFormat="1" ht="15" customHeight="1" thickBot="1" x14ac:dyDescent="0.3">
      <c r="A36" s="34" t="s">
        <v>24</v>
      </c>
      <c r="B36" s="397"/>
      <c r="C36" s="190">
        <f>SUM(C27:C31)</f>
        <v>2665</v>
      </c>
      <c r="D36" s="49">
        <f t="shared" ref="D36:K36" si="15">SUM(D27:D31)</f>
        <v>0</v>
      </c>
      <c r="E36" s="49">
        <f>SUM(E27:E31)</f>
        <v>14062</v>
      </c>
      <c r="F36" s="49">
        <f t="shared" si="15"/>
        <v>10049</v>
      </c>
      <c r="G36" s="49">
        <f t="shared" si="15"/>
        <v>5837</v>
      </c>
      <c r="H36" s="49">
        <f t="shared" si="15"/>
        <v>2756</v>
      </c>
      <c r="I36" s="49">
        <f t="shared" si="15"/>
        <v>1838</v>
      </c>
      <c r="J36" s="49">
        <f t="shared" si="15"/>
        <v>10257</v>
      </c>
      <c r="K36" s="50">
        <f t="shared" si="15"/>
        <v>47464</v>
      </c>
    </row>
    <row r="37" spans="1:12" s="3" customFormat="1" ht="15" customHeight="1" thickBot="1" x14ac:dyDescent="0.3">
      <c r="A37" s="34" t="s">
        <v>26</v>
      </c>
      <c r="B37" s="398"/>
      <c r="C37" s="191">
        <f>AVERAGE(C27:C31)</f>
        <v>533</v>
      </c>
      <c r="D37" s="51" t="e">
        <f t="shared" ref="D37:K37" si="16">AVERAGE(D27:D31)</f>
        <v>#DIV/0!</v>
      </c>
      <c r="E37" s="51">
        <f>AVERAGE(E27:E31)</f>
        <v>2812.4</v>
      </c>
      <c r="F37" s="51">
        <f t="shared" si="16"/>
        <v>2009.8</v>
      </c>
      <c r="G37" s="51">
        <f t="shared" si="16"/>
        <v>1167.4000000000001</v>
      </c>
      <c r="H37" s="51">
        <f t="shared" si="16"/>
        <v>551.20000000000005</v>
      </c>
      <c r="I37" s="51">
        <f t="shared" si="16"/>
        <v>367.6</v>
      </c>
      <c r="J37" s="51">
        <f t="shared" si="16"/>
        <v>2051.4</v>
      </c>
      <c r="K37" s="281">
        <f t="shared" si="16"/>
        <v>9492.7999999999993</v>
      </c>
    </row>
    <row r="38" spans="1:12" s="3" customFormat="1" ht="15" customHeight="1" thickBot="1" x14ac:dyDescent="0.3">
      <c r="A38" s="33" t="s">
        <v>3</v>
      </c>
      <c r="B38" s="205">
        <f>B33+1</f>
        <v>42786</v>
      </c>
      <c r="C38" s="163"/>
      <c r="D38" s="15"/>
      <c r="E38" s="14">
        <v>1466</v>
      </c>
      <c r="F38" s="15"/>
      <c r="G38" s="14"/>
      <c r="H38" s="16"/>
      <c r="I38" s="16"/>
      <c r="J38" s="16"/>
      <c r="K38" s="69">
        <f t="shared" ref="K38:K44" si="17">SUM(C38:J38)</f>
        <v>1466</v>
      </c>
    </row>
    <row r="39" spans="1:12" s="3" customFormat="1" ht="15" customHeight="1" thickBot="1" x14ac:dyDescent="0.3">
      <c r="A39" s="33" t="s">
        <v>4</v>
      </c>
      <c r="B39" s="206">
        <f>B38+1</f>
        <v>42787</v>
      </c>
      <c r="C39" s="163">
        <v>594</v>
      </c>
      <c r="D39" s="15"/>
      <c r="E39" s="14">
        <v>2797</v>
      </c>
      <c r="F39" s="15">
        <v>1941</v>
      </c>
      <c r="G39" s="14">
        <v>1183</v>
      </c>
      <c r="H39" s="16">
        <v>581</v>
      </c>
      <c r="I39" s="16">
        <v>371</v>
      </c>
      <c r="J39" s="16">
        <v>2133</v>
      </c>
      <c r="K39" s="69">
        <f t="shared" si="17"/>
        <v>9600</v>
      </c>
    </row>
    <row r="40" spans="1:12" s="3" customFormat="1" ht="15" customHeight="1" thickBot="1" x14ac:dyDescent="0.3">
      <c r="A40" s="33" t="s">
        <v>5</v>
      </c>
      <c r="B40" s="206">
        <f t="shared" ref="B40:B44" si="18">B39+1</f>
        <v>42788</v>
      </c>
      <c r="C40" s="163">
        <v>568</v>
      </c>
      <c r="D40" s="15"/>
      <c r="E40" s="14">
        <v>3123</v>
      </c>
      <c r="F40" s="15">
        <v>2015</v>
      </c>
      <c r="G40" s="14">
        <v>1121</v>
      </c>
      <c r="H40" s="16">
        <v>609</v>
      </c>
      <c r="I40" s="16">
        <v>360</v>
      </c>
      <c r="J40" s="16">
        <v>2219</v>
      </c>
      <c r="K40" s="69">
        <f t="shared" si="17"/>
        <v>10015</v>
      </c>
    </row>
    <row r="41" spans="1:12" s="3" customFormat="1" ht="15" customHeight="1" thickBot="1" x14ac:dyDescent="0.3">
      <c r="A41" s="33" t="s">
        <v>6</v>
      </c>
      <c r="B41" s="206">
        <f t="shared" si="18"/>
        <v>42789</v>
      </c>
      <c r="C41" s="163">
        <v>645</v>
      </c>
      <c r="D41" s="15"/>
      <c r="E41" s="14">
        <v>3311</v>
      </c>
      <c r="F41" s="15">
        <v>2119</v>
      </c>
      <c r="G41" s="14">
        <v>1213</v>
      </c>
      <c r="H41" s="16">
        <v>560</v>
      </c>
      <c r="I41" s="16">
        <v>344</v>
      </c>
      <c r="J41" s="16">
        <v>2160</v>
      </c>
      <c r="K41" s="69">
        <f t="shared" si="17"/>
        <v>10352</v>
      </c>
    </row>
    <row r="42" spans="1:12" s="3" customFormat="1" ht="15" customHeight="1" thickBot="1" x14ac:dyDescent="0.3">
      <c r="A42" s="33" t="s">
        <v>0</v>
      </c>
      <c r="B42" s="206">
        <f t="shared" si="18"/>
        <v>42790</v>
      </c>
      <c r="C42" s="164">
        <v>608</v>
      </c>
      <c r="D42" s="15"/>
      <c r="E42" s="14">
        <v>3088</v>
      </c>
      <c r="F42" s="15">
        <v>1961</v>
      </c>
      <c r="G42" s="14">
        <v>1216</v>
      </c>
      <c r="H42" s="16">
        <v>406</v>
      </c>
      <c r="I42" s="16">
        <v>333</v>
      </c>
      <c r="J42" s="16">
        <v>1841</v>
      </c>
      <c r="K42" s="69">
        <f t="shared" si="17"/>
        <v>9453</v>
      </c>
    </row>
    <row r="43" spans="1:12" s="3" customFormat="1" ht="15" customHeight="1" outlineLevel="1" thickBot="1" x14ac:dyDescent="0.3">
      <c r="A43" s="33" t="s">
        <v>1</v>
      </c>
      <c r="B43" s="206">
        <f t="shared" si="18"/>
        <v>42791</v>
      </c>
      <c r="C43" s="164"/>
      <c r="D43" s="22"/>
      <c r="E43" s="21">
        <v>1971</v>
      </c>
      <c r="F43" s="22"/>
      <c r="G43" s="21"/>
      <c r="H43" s="23"/>
      <c r="I43" s="23"/>
      <c r="J43" s="23"/>
      <c r="K43" s="69">
        <f t="shared" si="17"/>
        <v>1971</v>
      </c>
      <c r="L43" s="142"/>
    </row>
    <row r="44" spans="1:12" s="3" customFormat="1" ht="15" customHeight="1" outlineLevel="1" thickBot="1" x14ac:dyDescent="0.3">
      <c r="A44" s="33" t="s">
        <v>2</v>
      </c>
      <c r="B44" s="206">
        <f t="shared" si="18"/>
        <v>42792</v>
      </c>
      <c r="C44" s="171"/>
      <c r="D44" s="27"/>
      <c r="E44" s="26">
        <v>1315</v>
      </c>
      <c r="F44" s="27"/>
      <c r="G44" s="26"/>
      <c r="H44" s="28"/>
      <c r="I44" s="28"/>
      <c r="J44" s="28"/>
      <c r="K44" s="69">
        <f t="shared" si="17"/>
        <v>1315</v>
      </c>
      <c r="L44" s="142"/>
    </row>
    <row r="45" spans="1:12" s="3" customFormat="1" ht="15" customHeight="1" outlineLevel="1" thickBot="1" x14ac:dyDescent="0.3">
      <c r="A45" s="187" t="s">
        <v>25</v>
      </c>
      <c r="B45" s="396" t="s">
        <v>31</v>
      </c>
      <c r="C45" s="188">
        <f t="shared" ref="C45:K45" si="19">SUM(C38:C44)</f>
        <v>2415</v>
      </c>
      <c r="D45" s="120">
        <f t="shared" si="19"/>
        <v>0</v>
      </c>
      <c r="E45" s="120">
        <f>SUM(E38:E44)</f>
        <v>17071</v>
      </c>
      <c r="F45" s="120">
        <f t="shared" si="19"/>
        <v>8036</v>
      </c>
      <c r="G45" s="120">
        <f t="shared" si="19"/>
        <v>4733</v>
      </c>
      <c r="H45" s="120">
        <f t="shared" si="19"/>
        <v>2156</v>
      </c>
      <c r="I45" s="120">
        <f t="shared" si="19"/>
        <v>1408</v>
      </c>
      <c r="J45" s="120">
        <f t="shared" si="19"/>
        <v>8353</v>
      </c>
      <c r="K45" s="280">
        <f t="shared" si="19"/>
        <v>44172</v>
      </c>
    </row>
    <row r="46" spans="1:12" s="3" customFormat="1" ht="15" customHeight="1" outlineLevel="1" thickBot="1" x14ac:dyDescent="0.3">
      <c r="A46" s="125" t="s">
        <v>27</v>
      </c>
      <c r="B46" s="397"/>
      <c r="C46" s="189">
        <f t="shared" ref="C46:K46" si="20">AVERAGE(C38:C44)</f>
        <v>603.75</v>
      </c>
      <c r="D46" s="122" t="e">
        <f t="shared" si="20"/>
        <v>#DIV/0!</v>
      </c>
      <c r="E46" s="122">
        <f t="shared" si="20"/>
        <v>2438.7142857142858</v>
      </c>
      <c r="F46" s="122">
        <f t="shared" si="20"/>
        <v>2009</v>
      </c>
      <c r="G46" s="122">
        <f t="shared" si="20"/>
        <v>1183.25</v>
      </c>
      <c r="H46" s="122">
        <f t="shared" si="20"/>
        <v>539</v>
      </c>
      <c r="I46" s="122">
        <f t="shared" si="20"/>
        <v>352</v>
      </c>
      <c r="J46" s="122">
        <f t="shared" si="20"/>
        <v>2088.25</v>
      </c>
      <c r="K46" s="123">
        <f t="shared" si="20"/>
        <v>6310.2857142857147</v>
      </c>
    </row>
    <row r="47" spans="1:12" s="3" customFormat="1" ht="15" customHeight="1" thickBot="1" x14ac:dyDescent="0.3">
      <c r="A47" s="34" t="s">
        <v>24</v>
      </c>
      <c r="B47" s="397"/>
      <c r="C47" s="190">
        <f t="shared" ref="C47:K47" si="21">SUM(C38:C42)</f>
        <v>2415</v>
      </c>
      <c r="D47" s="49">
        <f t="shared" si="21"/>
        <v>0</v>
      </c>
      <c r="E47" s="49">
        <f t="shared" si="21"/>
        <v>13785</v>
      </c>
      <c r="F47" s="49">
        <f t="shared" si="21"/>
        <v>8036</v>
      </c>
      <c r="G47" s="49">
        <f t="shared" si="21"/>
        <v>4733</v>
      </c>
      <c r="H47" s="49">
        <f t="shared" si="21"/>
        <v>2156</v>
      </c>
      <c r="I47" s="49">
        <f t="shared" si="21"/>
        <v>1408</v>
      </c>
      <c r="J47" s="49">
        <f t="shared" si="21"/>
        <v>8353</v>
      </c>
      <c r="K47" s="50">
        <f t="shared" si="21"/>
        <v>40886</v>
      </c>
    </row>
    <row r="48" spans="1:12" s="3" customFormat="1" ht="15" customHeight="1" thickBot="1" x14ac:dyDescent="0.3">
      <c r="A48" s="34" t="s">
        <v>26</v>
      </c>
      <c r="B48" s="398"/>
      <c r="C48" s="191">
        <f t="shared" ref="C48:K48" si="22">AVERAGE(C38:C42)</f>
        <v>603.75</v>
      </c>
      <c r="D48" s="51" t="e">
        <f t="shared" si="22"/>
        <v>#DIV/0!</v>
      </c>
      <c r="E48" s="51">
        <f t="shared" si="22"/>
        <v>2757</v>
      </c>
      <c r="F48" s="51">
        <f t="shared" si="22"/>
        <v>2009</v>
      </c>
      <c r="G48" s="51">
        <f t="shared" si="22"/>
        <v>1183.25</v>
      </c>
      <c r="H48" s="51">
        <f t="shared" si="22"/>
        <v>539</v>
      </c>
      <c r="I48" s="51">
        <f t="shared" si="22"/>
        <v>352</v>
      </c>
      <c r="J48" s="51">
        <f t="shared" si="22"/>
        <v>2088.25</v>
      </c>
      <c r="K48" s="52">
        <f t="shared" si="22"/>
        <v>8177.2</v>
      </c>
    </row>
    <row r="49" spans="1:11" s="3" customFormat="1" ht="15" customHeight="1" thickBot="1" x14ac:dyDescent="0.3">
      <c r="A49" s="33" t="s">
        <v>3</v>
      </c>
      <c r="B49" s="205">
        <f>B44+1</f>
        <v>42793</v>
      </c>
      <c r="C49" s="192">
        <v>582</v>
      </c>
      <c r="D49" s="63"/>
      <c r="E49" s="62">
        <v>2948</v>
      </c>
      <c r="F49" s="63">
        <v>2091</v>
      </c>
      <c r="G49" s="62">
        <v>1025</v>
      </c>
      <c r="H49" s="64">
        <v>635</v>
      </c>
      <c r="I49" s="64">
        <v>344</v>
      </c>
      <c r="J49" s="64">
        <v>2306</v>
      </c>
      <c r="K49" s="69">
        <f t="shared" ref="K49:K55" si="23">SUM(C49:J49)</f>
        <v>9931</v>
      </c>
    </row>
    <row r="50" spans="1:11" s="3" customFormat="1" ht="15" customHeight="1" thickBot="1" x14ac:dyDescent="0.3">
      <c r="A50" s="173" t="s">
        <v>4</v>
      </c>
      <c r="B50" s="206">
        <f>B49+1</f>
        <v>42794</v>
      </c>
      <c r="C50" s="164">
        <v>604</v>
      </c>
      <c r="D50" s="22"/>
      <c r="E50" s="21">
        <v>3601</v>
      </c>
      <c r="F50" s="22">
        <v>1901</v>
      </c>
      <c r="G50" s="21">
        <v>1299</v>
      </c>
      <c r="H50" s="23">
        <v>597</v>
      </c>
      <c r="I50" s="23">
        <v>347</v>
      </c>
      <c r="J50" s="23">
        <v>2264</v>
      </c>
      <c r="K50" s="69">
        <f t="shared" si="23"/>
        <v>10613</v>
      </c>
    </row>
    <row r="51" spans="1:11" s="3" customFormat="1" ht="15" hidden="1" customHeight="1" thickBot="1" x14ac:dyDescent="0.3">
      <c r="A51" s="173" t="s">
        <v>5</v>
      </c>
      <c r="B51" s="206">
        <f t="shared" ref="B51:B55" si="24">B50+1</f>
        <v>42795</v>
      </c>
      <c r="C51" s="163"/>
      <c r="D51" s="15"/>
      <c r="E51" s="14"/>
      <c r="F51" s="15"/>
      <c r="G51" s="14"/>
      <c r="H51" s="16"/>
      <c r="I51" s="16"/>
      <c r="J51" s="16"/>
      <c r="K51" s="183">
        <f t="shared" si="23"/>
        <v>0</v>
      </c>
    </row>
    <row r="52" spans="1:11" s="3" customFormat="1" ht="15" hidden="1" customHeight="1" thickBot="1" x14ac:dyDescent="0.3">
      <c r="A52" s="173" t="s">
        <v>6</v>
      </c>
      <c r="B52" s="206">
        <f t="shared" si="24"/>
        <v>42796</v>
      </c>
      <c r="C52" s="163"/>
      <c r="D52" s="15"/>
      <c r="E52" s="14"/>
      <c r="F52" s="15"/>
      <c r="G52" s="14"/>
      <c r="H52" s="16"/>
      <c r="I52" s="16"/>
      <c r="J52" s="16"/>
      <c r="K52" s="183">
        <f t="shared" si="23"/>
        <v>0</v>
      </c>
    </row>
    <row r="53" spans="1:11" s="3" customFormat="1" ht="15" hidden="1" customHeight="1" thickBot="1" x14ac:dyDescent="0.3">
      <c r="A53" s="33" t="s">
        <v>0</v>
      </c>
      <c r="B53" s="208">
        <f t="shared" si="24"/>
        <v>42797</v>
      </c>
      <c r="C53" s="164"/>
      <c r="D53" s="15"/>
      <c r="E53" s="14"/>
      <c r="F53" s="15"/>
      <c r="G53" s="14"/>
      <c r="H53" s="16"/>
      <c r="I53" s="16"/>
      <c r="J53" s="16"/>
      <c r="K53" s="226">
        <f t="shared" si="23"/>
        <v>0</v>
      </c>
    </row>
    <row r="54" spans="1:11" s="3" customFormat="1" ht="15" hidden="1" customHeight="1" outlineLevel="1" thickBot="1" x14ac:dyDescent="0.3">
      <c r="A54" s="33" t="s">
        <v>1</v>
      </c>
      <c r="B54" s="208">
        <f t="shared" si="24"/>
        <v>42798</v>
      </c>
      <c r="C54" s="164"/>
      <c r="D54" s="22"/>
      <c r="E54" s="21"/>
      <c r="F54" s="22"/>
      <c r="G54" s="21"/>
      <c r="H54" s="23"/>
      <c r="I54" s="23"/>
      <c r="J54" s="23"/>
      <c r="K54" s="226">
        <f t="shared" si="23"/>
        <v>0</v>
      </c>
    </row>
    <row r="55" spans="1:11" s="3" customFormat="1" ht="15" hidden="1" customHeight="1" outlineLevel="1" thickBot="1" x14ac:dyDescent="0.3">
      <c r="A55" s="173" t="s">
        <v>2</v>
      </c>
      <c r="B55" s="208">
        <f t="shared" si="24"/>
        <v>42799</v>
      </c>
      <c r="C55" s="171"/>
      <c r="D55" s="27"/>
      <c r="E55" s="26"/>
      <c r="F55" s="27"/>
      <c r="G55" s="26"/>
      <c r="H55" s="28"/>
      <c r="I55" s="28"/>
      <c r="J55" s="28"/>
      <c r="K55" s="226">
        <f t="shared" si="23"/>
        <v>0</v>
      </c>
    </row>
    <row r="56" spans="1:11" s="3" customFormat="1" ht="15" customHeight="1" outlineLevel="1" thickBot="1" x14ac:dyDescent="0.3">
      <c r="A56" s="187" t="s">
        <v>25</v>
      </c>
      <c r="B56" s="396" t="s">
        <v>32</v>
      </c>
      <c r="C56" s="188">
        <f t="shared" ref="C56:K56" si="25">SUM(C49:C55)</f>
        <v>1186</v>
      </c>
      <c r="D56" s="120">
        <f t="shared" si="25"/>
        <v>0</v>
      </c>
      <c r="E56" s="120">
        <f>SUM(E49:E55)</f>
        <v>6549</v>
      </c>
      <c r="F56" s="120">
        <f t="shared" si="25"/>
        <v>3992</v>
      </c>
      <c r="G56" s="120">
        <f t="shared" si="25"/>
        <v>2324</v>
      </c>
      <c r="H56" s="120">
        <f t="shared" si="25"/>
        <v>1232</v>
      </c>
      <c r="I56" s="120">
        <f t="shared" si="25"/>
        <v>691</v>
      </c>
      <c r="J56" s="120">
        <f t="shared" si="25"/>
        <v>4570</v>
      </c>
      <c r="K56" s="121">
        <f t="shared" si="25"/>
        <v>20544</v>
      </c>
    </row>
    <row r="57" spans="1:11" s="3" customFormat="1" ht="15" customHeight="1" outlineLevel="1" thickBot="1" x14ac:dyDescent="0.3">
      <c r="A57" s="125" t="s">
        <v>27</v>
      </c>
      <c r="B57" s="397"/>
      <c r="C57" s="189">
        <f t="shared" ref="C57:K57" si="26">AVERAGE(C49:C55)</f>
        <v>593</v>
      </c>
      <c r="D57" s="122" t="e">
        <f t="shared" si="26"/>
        <v>#DIV/0!</v>
      </c>
      <c r="E57" s="122">
        <f t="shared" si="26"/>
        <v>3274.5</v>
      </c>
      <c r="F57" s="122">
        <f t="shared" si="26"/>
        <v>1996</v>
      </c>
      <c r="G57" s="122">
        <f t="shared" si="26"/>
        <v>1162</v>
      </c>
      <c r="H57" s="122">
        <f t="shared" si="26"/>
        <v>616</v>
      </c>
      <c r="I57" s="122">
        <f t="shared" si="26"/>
        <v>345.5</v>
      </c>
      <c r="J57" s="122">
        <f t="shared" si="26"/>
        <v>2285</v>
      </c>
      <c r="K57" s="123">
        <f t="shared" si="26"/>
        <v>2934.8571428571427</v>
      </c>
    </row>
    <row r="58" spans="1:11" s="3" customFormat="1" ht="15" customHeight="1" thickBot="1" x14ac:dyDescent="0.3">
      <c r="A58" s="34" t="s">
        <v>24</v>
      </c>
      <c r="B58" s="397"/>
      <c r="C58" s="190">
        <f t="shared" ref="C58:K58" si="27">SUM(C49:C53)</f>
        <v>1186</v>
      </c>
      <c r="D58" s="49">
        <f t="shared" si="27"/>
        <v>0</v>
      </c>
      <c r="E58" s="49">
        <f>SUM(E49:E53)</f>
        <v>6549</v>
      </c>
      <c r="F58" s="49">
        <f t="shared" si="27"/>
        <v>3992</v>
      </c>
      <c r="G58" s="49">
        <f t="shared" si="27"/>
        <v>2324</v>
      </c>
      <c r="H58" s="49">
        <f t="shared" si="27"/>
        <v>1232</v>
      </c>
      <c r="I58" s="49">
        <f t="shared" si="27"/>
        <v>691</v>
      </c>
      <c r="J58" s="49">
        <f t="shared" si="27"/>
        <v>4570</v>
      </c>
      <c r="K58" s="50">
        <f t="shared" si="27"/>
        <v>20544</v>
      </c>
    </row>
    <row r="59" spans="1:11" s="3" customFormat="1" ht="15" customHeight="1" thickBot="1" x14ac:dyDescent="0.3">
      <c r="A59" s="34" t="s">
        <v>26</v>
      </c>
      <c r="B59" s="398"/>
      <c r="C59" s="191">
        <f t="shared" ref="C59:K59" si="28">AVERAGE(C49:C53)</f>
        <v>593</v>
      </c>
      <c r="D59" s="51" t="e">
        <f t="shared" si="28"/>
        <v>#DIV/0!</v>
      </c>
      <c r="E59" s="51">
        <f>AVERAGE(E49:E53)</f>
        <v>3274.5</v>
      </c>
      <c r="F59" s="51">
        <f t="shared" si="28"/>
        <v>1996</v>
      </c>
      <c r="G59" s="51">
        <f t="shared" si="28"/>
        <v>1162</v>
      </c>
      <c r="H59" s="51">
        <f t="shared" si="28"/>
        <v>616</v>
      </c>
      <c r="I59" s="51">
        <f t="shared" si="28"/>
        <v>345.5</v>
      </c>
      <c r="J59" s="51">
        <f t="shared" si="28"/>
        <v>2285</v>
      </c>
      <c r="K59" s="52">
        <f t="shared" si="28"/>
        <v>4108.8</v>
      </c>
    </row>
    <row r="60" spans="1:11" s="3" customFormat="1" ht="0.75" customHeight="1" thickBot="1" x14ac:dyDescent="0.3">
      <c r="A60" s="173" t="s">
        <v>3</v>
      </c>
      <c r="B60" s="205">
        <f>B55+1</f>
        <v>42800</v>
      </c>
      <c r="C60" s="192"/>
      <c r="D60" s="63"/>
      <c r="E60" s="62"/>
      <c r="F60" s="63"/>
      <c r="G60" s="62"/>
      <c r="H60" s="64"/>
      <c r="I60" s="64"/>
      <c r="J60" s="64"/>
      <c r="K60" s="69">
        <f>SUM(C60:J60)</f>
        <v>0</v>
      </c>
    </row>
    <row r="61" spans="1:11" s="3" customFormat="1" ht="15" hidden="1" customHeight="1" thickBot="1" x14ac:dyDescent="0.3">
      <c r="A61" s="173" t="s">
        <v>4</v>
      </c>
      <c r="B61" s="206">
        <f>B60+1</f>
        <v>42801</v>
      </c>
      <c r="C61" s="163"/>
      <c r="D61" s="15"/>
      <c r="E61" s="14"/>
      <c r="F61" s="15"/>
      <c r="G61" s="14"/>
      <c r="H61" s="16"/>
      <c r="I61" s="16"/>
      <c r="J61" s="16"/>
      <c r="K61" s="69">
        <f>SUM(C61:J61)</f>
        <v>0</v>
      </c>
    </row>
    <row r="62" spans="1:11" s="3" customFormat="1" ht="15" hidden="1" customHeight="1" thickBot="1" x14ac:dyDescent="0.3">
      <c r="A62" s="173" t="s">
        <v>5</v>
      </c>
      <c r="B62" s="207"/>
      <c r="C62" s="163"/>
      <c r="D62" s="15"/>
      <c r="E62" s="14"/>
      <c r="F62" s="15"/>
      <c r="G62" s="14"/>
      <c r="H62" s="16"/>
      <c r="I62" s="16"/>
      <c r="J62" s="16"/>
      <c r="K62" s="20"/>
    </row>
    <row r="63" spans="1:11" s="3" customFormat="1" ht="15" hidden="1" customHeight="1" thickBot="1" x14ac:dyDescent="0.3">
      <c r="A63" s="173" t="s">
        <v>6</v>
      </c>
      <c r="B63" s="207"/>
      <c r="C63" s="163"/>
      <c r="D63" s="15"/>
      <c r="E63" s="14"/>
      <c r="F63" s="15"/>
      <c r="G63" s="14"/>
      <c r="H63" s="16"/>
      <c r="I63" s="16"/>
      <c r="J63" s="16"/>
      <c r="K63" s="20"/>
    </row>
    <row r="64" spans="1:11" s="3" customFormat="1" ht="15" hidden="1" customHeight="1" thickBot="1" x14ac:dyDescent="0.3">
      <c r="A64" s="173" t="s">
        <v>0</v>
      </c>
      <c r="B64" s="207"/>
      <c r="C64" s="164"/>
      <c r="D64" s="15"/>
      <c r="E64" s="14"/>
      <c r="F64" s="15"/>
      <c r="G64" s="14"/>
      <c r="H64" s="16"/>
      <c r="I64" s="16"/>
      <c r="J64" s="16"/>
      <c r="K64" s="20"/>
    </row>
    <row r="65" spans="1:11" s="3" customFormat="1" ht="15" hidden="1" customHeight="1" outlineLevel="1" thickBot="1" x14ac:dyDescent="0.3">
      <c r="A65" s="173" t="s">
        <v>1</v>
      </c>
      <c r="B65" s="207"/>
      <c r="C65" s="164"/>
      <c r="D65" s="22"/>
      <c r="E65" s="21"/>
      <c r="F65" s="22"/>
      <c r="G65" s="21"/>
      <c r="H65" s="23"/>
      <c r="I65" s="23"/>
      <c r="J65" s="23"/>
      <c r="K65" s="20"/>
    </row>
    <row r="66" spans="1:11" s="3" customFormat="1" ht="0.75" hidden="1" customHeight="1" outlineLevel="1" thickBot="1" x14ac:dyDescent="0.3">
      <c r="A66" s="173" t="s">
        <v>2</v>
      </c>
      <c r="B66" s="209"/>
      <c r="C66" s="193"/>
      <c r="D66" s="67"/>
      <c r="E66" s="66"/>
      <c r="F66" s="67"/>
      <c r="G66" s="66"/>
      <c r="H66" s="68"/>
      <c r="I66" s="68"/>
      <c r="J66" s="68"/>
      <c r="K66" s="69"/>
    </row>
    <row r="67" spans="1:11" s="3" customFormat="1" ht="15" hidden="1" customHeight="1" outlineLevel="1" thickBot="1" x14ac:dyDescent="0.3">
      <c r="A67" s="187" t="s">
        <v>25</v>
      </c>
      <c r="B67" s="396" t="s">
        <v>37</v>
      </c>
      <c r="C67" s="194">
        <f t="shared" ref="C67:J67" si="29">SUM(C60:C66)</f>
        <v>0</v>
      </c>
      <c r="D67" s="132">
        <f t="shared" si="29"/>
        <v>0</v>
      </c>
      <c r="E67" s="131">
        <f t="shared" si="29"/>
        <v>0</v>
      </c>
      <c r="F67" s="132">
        <f t="shared" si="29"/>
        <v>0</v>
      </c>
      <c r="G67" s="131">
        <f t="shared" si="29"/>
        <v>0</v>
      </c>
      <c r="H67" s="133">
        <f t="shared" si="29"/>
        <v>0</v>
      </c>
      <c r="I67" s="133">
        <f t="shared" si="29"/>
        <v>0</v>
      </c>
      <c r="J67" s="133">
        <f t="shared" si="29"/>
        <v>0</v>
      </c>
      <c r="K67" s="135">
        <f>SUM(K60:K66)</f>
        <v>0</v>
      </c>
    </row>
    <row r="68" spans="1:11" s="3" customFormat="1" ht="15" hidden="1" customHeight="1" outlineLevel="1" thickBot="1" x14ac:dyDescent="0.3">
      <c r="A68" s="125" t="s">
        <v>27</v>
      </c>
      <c r="B68" s="397"/>
      <c r="C68" s="195" t="e">
        <f t="shared" ref="C68:K68" si="30">AVERAGE(C60:C66)</f>
        <v>#DIV/0!</v>
      </c>
      <c r="D68" s="127" t="e">
        <f t="shared" si="30"/>
        <v>#DIV/0!</v>
      </c>
      <c r="E68" s="126" t="e">
        <f t="shared" si="30"/>
        <v>#DIV/0!</v>
      </c>
      <c r="F68" s="127" t="e">
        <f t="shared" si="30"/>
        <v>#DIV/0!</v>
      </c>
      <c r="G68" s="126" t="e">
        <f t="shared" si="30"/>
        <v>#DIV/0!</v>
      </c>
      <c r="H68" s="128" t="e">
        <f t="shared" si="30"/>
        <v>#DIV/0!</v>
      </c>
      <c r="I68" s="128" t="e">
        <f t="shared" si="30"/>
        <v>#DIV/0!</v>
      </c>
      <c r="J68" s="128" t="e">
        <f t="shared" si="30"/>
        <v>#DIV/0!</v>
      </c>
      <c r="K68" s="130">
        <f t="shared" si="30"/>
        <v>0</v>
      </c>
    </row>
    <row r="69" spans="1:11" s="3" customFormat="1" ht="15" hidden="1" customHeight="1" thickBot="1" x14ac:dyDescent="0.3">
      <c r="A69" s="34" t="s">
        <v>24</v>
      </c>
      <c r="B69" s="397"/>
      <c r="C69" s="196">
        <f t="shared" ref="C69:K69" si="31">SUM(C60:C64)</f>
        <v>0</v>
      </c>
      <c r="D69" s="36">
        <f t="shared" si="31"/>
        <v>0</v>
      </c>
      <c r="E69" s="35">
        <f t="shared" si="31"/>
        <v>0</v>
      </c>
      <c r="F69" s="36">
        <f t="shared" si="31"/>
        <v>0</v>
      </c>
      <c r="G69" s="35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  <c r="K69" s="39">
        <f t="shared" si="31"/>
        <v>0</v>
      </c>
    </row>
    <row r="70" spans="1:11" s="3" customFormat="1" ht="15" hidden="1" customHeight="1" thickBot="1" x14ac:dyDescent="0.3">
      <c r="A70" s="34" t="s">
        <v>26</v>
      </c>
      <c r="B70" s="398"/>
      <c r="C70" s="197" t="e">
        <f t="shared" ref="C70:K70" si="32">AVERAGE(C60:C64)</f>
        <v>#DIV/0!</v>
      </c>
      <c r="D70" s="41" t="e">
        <f t="shared" si="32"/>
        <v>#DIV/0!</v>
      </c>
      <c r="E70" s="40" t="e">
        <f t="shared" si="32"/>
        <v>#DIV/0!</v>
      </c>
      <c r="F70" s="41" t="e">
        <f t="shared" si="32"/>
        <v>#DIV/0!</v>
      </c>
      <c r="G70" s="40" t="e">
        <f t="shared" si="32"/>
        <v>#DIV/0!</v>
      </c>
      <c r="H70" s="42" t="e">
        <f t="shared" si="32"/>
        <v>#DIV/0!</v>
      </c>
      <c r="I70" s="42" t="e">
        <f t="shared" si="32"/>
        <v>#DIV/0!</v>
      </c>
      <c r="J70" s="42" t="e">
        <f t="shared" si="32"/>
        <v>#DIV/0!</v>
      </c>
      <c r="K70" s="44">
        <f t="shared" si="32"/>
        <v>0</v>
      </c>
    </row>
    <row r="71" spans="1:11" s="3" customFormat="1" ht="21" customHeight="1" x14ac:dyDescent="0.25">
      <c r="A71" s="4"/>
      <c r="B71" s="151"/>
      <c r="C71" s="5"/>
      <c r="D71" s="5"/>
      <c r="E71" s="5"/>
      <c r="F71" s="5"/>
      <c r="G71" s="5"/>
      <c r="H71" s="5"/>
      <c r="I71" s="5"/>
      <c r="J71" s="5"/>
      <c r="K71" s="5"/>
    </row>
    <row r="72" spans="1:11" s="3" customFormat="1" ht="40.5" customHeight="1" x14ac:dyDescent="0.25">
      <c r="A72" s="4"/>
      <c r="B72" s="151"/>
      <c r="C72" s="45"/>
      <c r="D72" s="47" t="s">
        <v>8</v>
      </c>
      <c r="E72" s="48" t="s">
        <v>9</v>
      </c>
      <c r="F72" s="48" t="s">
        <v>10</v>
      </c>
    </row>
    <row r="73" spans="1:11" ht="29.25" customHeight="1" x14ac:dyDescent="0.25">
      <c r="C73" s="53" t="s">
        <v>33</v>
      </c>
      <c r="D73" s="46">
        <f>SUM(C56:D56, C45:D45, C34:D34, C23:D23, C12:D12, C67:D67  )</f>
        <v>10168</v>
      </c>
      <c r="E73" s="46">
        <f>SUM(E56:F56, E45:F45, E34:F34, E23:F23, E12:F12, E67:F67 )</f>
        <v>104741</v>
      </c>
      <c r="F73" s="46">
        <f>SUM(G56:J56, G45:J45, G34:J34, G23:J23, G12:J12, G67:J67)</f>
        <v>76816</v>
      </c>
    </row>
    <row r="74" spans="1:11" ht="29.25" customHeight="1" x14ac:dyDescent="0.25">
      <c r="C74" s="53" t="s">
        <v>34</v>
      </c>
      <c r="D74" s="46">
        <f>SUM(C58:D58, C47:D47, C36:D36, C25:D25, C14:D14, C69:D69 )</f>
        <v>10168</v>
      </c>
      <c r="E74" s="46">
        <f>SUM(E58:F58, E47:F47, E36:F36, E25:F25, E14:F14, E69:F69)</f>
        <v>91755</v>
      </c>
      <c r="F74" s="46">
        <f>SUM(G58:J58, G47:J47, G36:J36, G25:J25, G14:J14, G69:J69)</f>
        <v>76816</v>
      </c>
    </row>
    <row r="75" spans="1:11" ht="30" customHeight="1" x14ac:dyDescent="0.25"/>
    <row r="76" spans="1:11" ht="30" customHeight="1" x14ac:dyDescent="0.25">
      <c r="C76" s="403" t="s">
        <v>66</v>
      </c>
      <c r="D76" s="404"/>
      <c r="E76" s="405"/>
    </row>
    <row r="77" spans="1:11" x14ac:dyDescent="0.25">
      <c r="C77" s="390" t="s">
        <v>33</v>
      </c>
      <c r="D77" s="391"/>
      <c r="E77" s="118">
        <f>SUM(K56, K45, K34, K23, K12, K67)</f>
        <v>191725</v>
      </c>
    </row>
    <row r="78" spans="1:11" x14ac:dyDescent="0.25">
      <c r="C78" s="390" t="s">
        <v>34</v>
      </c>
      <c r="D78" s="391"/>
      <c r="E78" s="117">
        <f>SUM(K14, K25, K36, K47, K58, K69)</f>
        <v>178739</v>
      </c>
    </row>
    <row r="79" spans="1:11" x14ac:dyDescent="0.25">
      <c r="C79" s="390" t="s">
        <v>72</v>
      </c>
      <c r="D79" s="391"/>
      <c r="E79" s="118">
        <f>AVERAGE(K56, K45, K34, K23, K12, K67)</f>
        <v>31954.166666666668</v>
      </c>
    </row>
    <row r="80" spans="1:11" x14ac:dyDescent="0.25">
      <c r="C80" s="390" t="s">
        <v>26</v>
      </c>
      <c r="D80" s="391"/>
      <c r="E80" s="117">
        <f>AVERAGE(K14, K25, K36, K47, K58, K69)</f>
        <v>29789.833333333332</v>
      </c>
    </row>
  </sheetData>
  <mergeCells count="25">
    <mergeCell ref="G1:J2"/>
    <mergeCell ref="K1:K4"/>
    <mergeCell ref="B12:B15"/>
    <mergeCell ref="B23:B26"/>
    <mergeCell ref="B45:B48"/>
    <mergeCell ref="E1:F2"/>
    <mergeCell ref="F3:F4"/>
    <mergeCell ref="E3:E4"/>
    <mergeCell ref="G3:G4"/>
    <mergeCell ref="H3:H4"/>
    <mergeCell ref="I3:I4"/>
    <mergeCell ref="J3:J4"/>
    <mergeCell ref="C1:D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E76"/>
    <mergeCell ref="B67:B70"/>
  </mergeCells>
  <pageMargins left="0.7" right="0.7" top="0.75" bottom="0.75" header="0.3" footer="0.3"/>
  <pageSetup paperSize="5" scale="47" orientation="landscape" r:id="rId1"/>
  <ignoredErrors>
    <ignoredError sqref="I12:J12 C12:H12 C56 C45 C23:C26 C34:C37" emptyCellReference="1"/>
    <ignoredError sqref="D13:H13 I13:I15 I23 I46:I48 I24:I26 D57:H57 I57:I58 C57:C58 C59:D59 C46:C48 D46:H48 I45 D56 I56 D23:D26 I34:I37 D34 J56 J46:J48 J59 J57:J58 J14:J15 J25:J26 J36:J37 C13:C15 D14:D15 F14:H15 F23:H26 D37 D36 F36:H36 F37:H37 D35 F35:H35 D58 F58:H58 F59:I59 F56:H56 J24 J23 J13 J45 J34:J35 D45 F45:H45 F34:H34" evalError="1" emptyCellReference="1"/>
    <ignoredError sqref="K59 D67:I71" evalError="1"/>
    <ignoredError sqref="K16 K23 K12" formulaRange="1" emptyCellReference="1"/>
    <ignoredError sqref="K56:K58 K13:K15 K24:K27 E23:E26 E14 K34:K38 K45:K48" evalError="1" formulaRange="1" emptyCellReference="1"/>
    <ignoredError sqref="E36:E37 E58:E59 K5: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34" workbookViewId="0">
      <selection activeCell="L11" sqref="L11"/>
    </sheetView>
  </sheetViews>
  <sheetFormatPr defaultRowHeight="15" x14ac:dyDescent="0.25"/>
  <cols>
    <col min="1" max="1" width="18.7109375" style="1" bestFit="1" customWidth="1"/>
    <col min="2" max="2" width="10.7109375" style="152" bestFit="1" customWidth="1"/>
    <col min="3" max="3" width="10.7109375" style="152" customWidth="1"/>
    <col min="4" max="5" width="12.7109375" style="1" customWidth="1"/>
    <col min="6" max="6" width="14.5703125" style="1" customWidth="1"/>
    <col min="7" max="7" width="13.7109375" style="1" customWidth="1"/>
    <col min="8" max="11" width="11.7109375" style="1" customWidth="1"/>
    <col min="12" max="12" width="10.7109375" style="1" customWidth="1"/>
  </cols>
  <sheetData>
    <row r="1" spans="1:12" x14ac:dyDescent="0.25">
      <c r="A1" s="233"/>
      <c r="B1" s="234"/>
      <c r="C1" s="406" t="s">
        <v>10</v>
      </c>
      <c r="D1" s="406" t="s">
        <v>16</v>
      </c>
      <c r="E1" s="422" t="s">
        <v>74</v>
      </c>
      <c r="F1" s="412" t="s">
        <v>75</v>
      </c>
      <c r="G1" s="422" t="s">
        <v>13</v>
      </c>
      <c r="H1" s="422" t="s">
        <v>14</v>
      </c>
      <c r="I1" s="422" t="s">
        <v>76</v>
      </c>
      <c r="J1" s="422" t="s">
        <v>15</v>
      </c>
      <c r="K1" s="422" t="s">
        <v>36</v>
      </c>
      <c r="L1" s="410" t="s">
        <v>23</v>
      </c>
    </row>
    <row r="2" spans="1:12" ht="15.75" thickBot="1" x14ac:dyDescent="0.3">
      <c r="A2" s="235"/>
      <c r="B2" s="236"/>
      <c r="C2" s="408"/>
      <c r="D2" s="408"/>
      <c r="E2" s="423"/>
      <c r="F2" s="413"/>
      <c r="G2" s="423"/>
      <c r="H2" s="423"/>
      <c r="I2" s="423"/>
      <c r="J2" s="423"/>
      <c r="K2" s="423"/>
      <c r="L2" s="411"/>
    </row>
    <row r="3" spans="1:12" x14ac:dyDescent="0.25">
      <c r="A3" s="392" t="s">
        <v>61</v>
      </c>
      <c r="B3" s="394" t="s">
        <v>62</v>
      </c>
      <c r="C3" s="418" t="s">
        <v>22</v>
      </c>
      <c r="D3" s="419" t="s">
        <v>22</v>
      </c>
      <c r="E3" s="420" t="s">
        <v>22</v>
      </c>
      <c r="F3" s="424" t="s">
        <v>22</v>
      </c>
      <c r="G3" s="420" t="s">
        <v>22</v>
      </c>
      <c r="H3" s="420" t="s">
        <v>22</v>
      </c>
      <c r="I3" s="420" t="s">
        <v>22</v>
      </c>
      <c r="J3" s="420" t="s">
        <v>22</v>
      </c>
      <c r="K3" s="420" t="s">
        <v>22</v>
      </c>
      <c r="L3" s="411"/>
    </row>
    <row r="4" spans="1:12" ht="15.75" thickBot="1" x14ac:dyDescent="0.3">
      <c r="A4" s="393"/>
      <c r="B4" s="395"/>
      <c r="C4" s="395"/>
      <c r="D4" s="393"/>
      <c r="E4" s="421"/>
      <c r="F4" s="425"/>
      <c r="G4" s="421"/>
      <c r="H4" s="421"/>
      <c r="I4" s="421"/>
      <c r="J4" s="421"/>
      <c r="K4" s="421"/>
      <c r="L4" s="411"/>
    </row>
    <row r="5" spans="1:12" ht="14.25" hidden="1" customHeight="1" thickBot="1" x14ac:dyDescent="0.3">
      <c r="A5" s="173" t="s">
        <v>3</v>
      </c>
      <c r="B5" s="237"/>
      <c r="C5" s="216"/>
      <c r="D5" s="216"/>
      <c r="E5" s="238"/>
      <c r="F5" s="239"/>
      <c r="G5" s="238"/>
      <c r="H5" s="238"/>
      <c r="I5" s="238"/>
      <c r="J5" s="238"/>
      <c r="K5" s="238"/>
      <c r="L5" s="240"/>
    </row>
    <row r="6" spans="1:12" ht="14.25" hidden="1" customHeight="1" thickBot="1" x14ac:dyDescent="0.3">
      <c r="A6" s="173" t="s">
        <v>4</v>
      </c>
      <c r="B6" s="227"/>
      <c r="C6" s="216"/>
      <c r="D6" s="216"/>
      <c r="E6" s="238"/>
      <c r="F6" s="239"/>
      <c r="G6" s="238"/>
      <c r="H6" s="238"/>
      <c r="I6" s="238"/>
      <c r="J6" s="238"/>
      <c r="K6" s="238"/>
      <c r="L6" s="240"/>
    </row>
    <row r="7" spans="1:12" ht="14.25" customHeight="1" thickBot="1" x14ac:dyDescent="0.3">
      <c r="A7" s="173" t="s">
        <v>5</v>
      </c>
      <c r="B7" s="227">
        <v>42767</v>
      </c>
      <c r="C7" s="243">
        <v>691</v>
      </c>
      <c r="D7" s="241">
        <v>581</v>
      </c>
      <c r="E7" s="242">
        <v>344</v>
      </c>
      <c r="F7" s="243">
        <v>207</v>
      </c>
      <c r="G7" s="242">
        <v>670</v>
      </c>
      <c r="H7" s="242">
        <v>302</v>
      </c>
      <c r="I7" s="242">
        <v>331</v>
      </c>
      <c r="J7" s="242"/>
      <c r="K7" s="242"/>
      <c r="L7" s="240">
        <f>SUM(C7:K7)</f>
        <v>3126</v>
      </c>
    </row>
    <row r="8" spans="1:12" ht="14.25" customHeight="1" thickBot="1" x14ac:dyDescent="0.3">
      <c r="A8" s="173" t="s">
        <v>6</v>
      </c>
      <c r="B8" s="227">
        <f>B7+1</f>
        <v>42768</v>
      </c>
      <c r="C8" s="244">
        <v>598</v>
      </c>
      <c r="D8" s="244">
        <v>525</v>
      </c>
      <c r="E8" s="245">
        <v>348</v>
      </c>
      <c r="F8" s="246">
        <v>189</v>
      </c>
      <c r="G8" s="245">
        <v>675</v>
      </c>
      <c r="H8" s="245">
        <v>332</v>
      </c>
      <c r="I8" s="245">
        <v>302</v>
      </c>
      <c r="J8" s="245"/>
      <c r="K8" s="245"/>
      <c r="L8" s="240">
        <f t="shared" ref="L8:L10" si="0">SUM(C8:K8)</f>
        <v>2969</v>
      </c>
    </row>
    <row r="9" spans="1:12" ht="14.25" customHeight="1" thickBot="1" x14ac:dyDescent="0.3">
      <c r="A9" s="173" t="s">
        <v>0</v>
      </c>
      <c r="B9" s="227">
        <f t="shared" ref="B9:B11" si="1">B8+1</f>
        <v>42769</v>
      </c>
      <c r="C9" s="282">
        <v>599</v>
      </c>
      <c r="D9" s="282">
        <v>486</v>
      </c>
      <c r="E9" s="283">
        <v>292</v>
      </c>
      <c r="F9" s="284">
        <v>195</v>
      </c>
      <c r="G9" s="283">
        <v>584</v>
      </c>
      <c r="H9" s="283">
        <v>282</v>
      </c>
      <c r="I9" s="283">
        <v>278</v>
      </c>
      <c r="J9" s="283"/>
      <c r="K9" s="283"/>
      <c r="L9" s="240">
        <f t="shared" si="0"/>
        <v>2716</v>
      </c>
    </row>
    <row r="10" spans="1:12" ht="14.25" customHeight="1" thickBot="1" x14ac:dyDescent="0.3">
      <c r="A10" s="173" t="s">
        <v>1</v>
      </c>
      <c r="B10" s="227">
        <f t="shared" si="1"/>
        <v>42770</v>
      </c>
      <c r="C10" s="282">
        <v>80</v>
      </c>
      <c r="D10" s="282">
        <v>168</v>
      </c>
      <c r="E10" s="283">
        <v>166</v>
      </c>
      <c r="F10" s="284">
        <v>23</v>
      </c>
      <c r="G10" s="283">
        <v>175</v>
      </c>
      <c r="H10" s="283">
        <v>83</v>
      </c>
      <c r="I10" s="283">
        <v>95</v>
      </c>
      <c r="J10" s="283"/>
      <c r="K10" s="283"/>
      <c r="L10" s="240">
        <f t="shared" si="0"/>
        <v>790</v>
      </c>
    </row>
    <row r="11" spans="1:12" ht="15.75" thickBot="1" x14ac:dyDescent="0.3">
      <c r="A11" s="173" t="s">
        <v>2</v>
      </c>
      <c r="B11" s="227">
        <f t="shared" si="1"/>
        <v>42771</v>
      </c>
      <c r="C11" s="282">
        <v>77</v>
      </c>
      <c r="D11" s="282">
        <v>116</v>
      </c>
      <c r="E11" s="283">
        <v>108</v>
      </c>
      <c r="F11" s="284">
        <v>31</v>
      </c>
      <c r="G11" s="283">
        <v>93</v>
      </c>
      <c r="H11" s="283">
        <v>48</v>
      </c>
      <c r="I11" s="283">
        <v>60</v>
      </c>
      <c r="J11" s="283"/>
      <c r="K11" s="283"/>
      <c r="L11" s="240">
        <f t="shared" ref="L11" si="2">SUM(C11:K11)</f>
        <v>533</v>
      </c>
    </row>
    <row r="12" spans="1:12" ht="15.75" thickBot="1" x14ac:dyDescent="0.3">
      <c r="A12" s="187" t="s">
        <v>25</v>
      </c>
      <c r="B12" s="396" t="s">
        <v>28</v>
      </c>
      <c r="C12" s="120">
        <f t="shared" ref="C12:L12" si="3">SUM(C5:C11)</f>
        <v>2045</v>
      </c>
      <c r="D12" s="120">
        <f t="shared" si="3"/>
        <v>1876</v>
      </c>
      <c r="E12" s="120">
        <f t="shared" si="3"/>
        <v>1258</v>
      </c>
      <c r="F12" s="120">
        <f t="shared" si="3"/>
        <v>645</v>
      </c>
      <c r="G12" s="120">
        <f t="shared" si="3"/>
        <v>2197</v>
      </c>
      <c r="H12" s="120">
        <f t="shared" si="3"/>
        <v>1047</v>
      </c>
      <c r="I12" s="120">
        <f t="shared" si="3"/>
        <v>1066</v>
      </c>
      <c r="J12" s="120">
        <f t="shared" si="3"/>
        <v>0</v>
      </c>
      <c r="K12" s="120">
        <f t="shared" si="3"/>
        <v>0</v>
      </c>
      <c r="L12" s="120">
        <f t="shared" si="3"/>
        <v>10134</v>
      </c>
    </row>
    <row r="13" spans="1:12" ht="15.75" thickBot="1" x14ac:dyDescent="0.3">
      <c r="A13" s="125" t="s">
        <v>27</v>
      </c>
      <c r="B13" s="397"/>
      <c r="C13" s="122">
        <f t="shared" ref="C13:L13" si="4">AVERAGE(C5:C11)</f>
        <v>409</v>
      </c>
      <c r="D13" s="122">
        <f t="shared" si="4"/>
        <v>375.2</v>
      </c>
      <c r="E13" s="122">
        <f t="shared" si="4"/>
        <v>251.6</v>
      </c>
      <c r="F13" s="122">
        <f t="shared" si="4"/>
        <v>129</v>
      </c>
      <c r="G13" s="122">
        <f t="shared" si="4"/>
        <v>439.4</v>
      </c>
      <c r="H13" s="122">
        <f t="shared" si="4"/>
        <v>209.4</v>
      </c>
      <c r="I13" s="122">
        <f t="shared" si="4"/>
        <v>213.2</v>
      </c>
      <c r="J13" s="122" t="e">
        <f t="shared" si="4"/>
        <v>#DIV/0!</v>
      </c>
      <c r="K13" s="122" t="e">
        <f t="shared" si="4"/>
        <v>#DIV/0!</v>
      </c>
      <c r="L13" s="122">
        <f t="shared" si="4"/>
        <v>2026.8</v>
      </c>
    </row>
    <row r="14" spans="1:12" ht="15.75" thickBot="1" x14ac:dyDescent="0.3">
      <c r="A14" s="34" t="s">
        <v>24</v>
      </c>
      <c r="B14" s="397"/>
      <c r="C14" s="49">
        <f t="shared" ref="C14:L14" si="5">SUM(C5:C9)</f>
        <v>1888</v>
      </c>
      <c r="D14" s="49">
        <f t="shared" si="5"/>
        <v>1592</v>
      </c>
      <c r="E14" s="49">
        <f t="shared" si="5"/>
        <v>984</v>
      </c>
      <c r="F14" s="49">
        <f t="shared" si="5"/>
        <v>591</v>
      </c>
      <c r="G14" s="49">
        <f t="shared" si="5"/>
        <v>1929</v>
      </c>
      <c r="H14" s="49">
        <f t="shared" si="5"/>
        <v>916</v>
      </c>
      <c r="I14" s="49">
        <f t="shared" si="5"/>
        <v>911</v>
      </c>
      <c r="J14" s="49">
        <f t="shared" si="5"/>
        <v>0</v>
      </c>
      <c r="K14" s="49">
        <f t="shared" si="5"/>
        <v>0</v>
      </c>
      <c r="L14" s="49">
        <f t="shared" si="5"/>
        <v>8811</v>
      </c>
    </row>
    <row r="15" spans="1:12" ht="15.75" thickBot="1" x14ac:dyDescent="0.3">
      <c r="A15" s="34" t="s">
        <v>26</v>
      </c>
      <c r="B15" s="397"/>
      <c r="C15" s="51">
        <f t="shared" ref="C15:L15" si="6">AVERAGE(C5:C9)</f>
        <v>629.33333333333337</v>
      </c>
      <c r="D15" s="51">
        <f t="shared" si="6"/>
        <v>530.66666666666663</v>
      </c>
      <c r="E15" s="51">
        <f t="shared" si="6"/>
        <v>328</v>
      </c>
      <c r="F15" s="51">
        <f t="shared" si="6"/>
        <v>197</v>
      </c>
      <c r="G15" s="51">
        <f t="shared" si="6"/>
        <v>643</v>
      </c>
      <c r="H15" s="51">
        <f t="shared" si="6"/>
        <v>305.33333333333331</v>
      </c>
      <c r="I15" s="51">
        <f t="shared" si="6"/>
        <v>303.66666666666669</v>
      </c>
      <c r="J15" s="51" t="e">
        <f t="shared" si="6"/>
        <v>#DIV/0!</v>
      </c>
      <c r="K15" s="51" t="e">
        <f t="shared" si="6"/>
        <v>#DIV/0!</v>
      </c>
      <c r="L15" s="51">
        <f t="shared" si="6"/>
        <v>2937</v>
      </c>
    </row>
    <row r="16" spans="1:12" ht="15.75" thickBot="1" x14ac:dyDescent="0.3">
      <c r="A16" s="173" t="s">
        <v>3</v>
      </c>
      <c r="B16" s="237">
        <f>B11+1</f>
        <v>42772</v>
      </c>
      <c r="C16" s="216">
        <v>657</v>
      </c>
      <c r="D16" s="216">
        <v>528</v>
      </c>
      <c r="E16" s="238">
        <v>385</v>
      </c>
      <c r="F16" s="239">
        <v>269</v>
      </c>
      <c r="G16" s="238">
        <v>656</v>
      </c>
      <c r="H16" s="238">
        <v>284</v>
      </c>
      <c r="I16" s="238">
        <v>304</v>
      </c>
      <c r="J16" s="238"/>
      <c r="K16" s="238"/>
      <c r="L16" s="240">
        <f t="shared" ref="L16:L22" si="7">SUM(C16:K16)</f>
        <v>3083</v>
      </c>
    </row>
    <row r="17" spans="1:12" ht="15.75" thickBot="1" x14ac:dyDescent="0.3">
      <c r="A17" s="173" t="s">
        <v>4</v>
      </c>
      <c r="B17" s="247">
        <f>B16+1</f>
        <v>42773</v>
      </c>
      <c r="C17" s="285">
        <v>610</v>
      </c>
      <c r="D17" s="285">
        <v>447</v>
      </c>
      <c r="E17" s="286">
        <v>264</v>
      </c>
      <c r="F17" s="287">
        <v>206</v>
      </c>
      <c r="G17" s="286">
        <v>637</v>
      </c>
      <c r="H17" s="286">
        <v>279</v>
      </c>
      <c r="I17" s="286">
        <v>283</v>
      </c>
      <c r="J17" s="286"/>
      <c r="K17" s="286"/>
      <c r="L17" s="240">
        <f t="shared" si="7"/>
        <v>2726</v>
      </c>
    </row>
    <row r="18" spans="1:12" ht="15.75" thickBot="1" x14ac:dyDescent="0.3">
      <c r="A18" s="173" t="s">
        <v>5</v>
      </c>
      <c r="B18" s="247">
        <f t="shared" ref="B18:B22" si="8">B17+1</f>
        <v>42774</v>
      </c>
      <c r="C18" s="288">
        <v>673</v>
      </c>
      <c r="D18" s="289">
        <v>616</v>
      </c>
      <c r="E18" s="290">
        <v>446</v>
      </c>
      <c r="F18" s="288">
        <v>196</v>
      </c>
      <c r="G18" s="290">
        <v>543</v>
      </c>
      <c r="H18" s="290">
        <v>322</v>
      </c>
      <c r="I18" s="290">
        <v>371</v>
      </c>
      <c r="J18" s="290"/>
      <c r="K18" s="290"/>
      <c r="L18" s="240">
        <f t="shared" si="7"/>
        <v>3167</v>
      </c>
    </row>
    <row r="19" spans="1:12" ht="15.75" thickBot="1" x14ac:dyDescent="0.3">
      <c r="A19" s="173" t="s">
        <v>6</v>
      </c>
      <c r="B19" s="248">
        <f t="shared" si="8"/>
        <v>42775</v>
      </c>
      <c r="C19" s="288">
        <v>269</v>
      </c>
      <c r="D19" s="289">
        <v>145</v>
      </c>
      <c r="E19" s="290">
        <v>82</v>
      </c>
      <c r="F19" s="288">
        <v>91</v>
      </c>
      <c r="G19" s="290">
        <v>199</v>
      </c>
      <c r="H19" s="290">
        <v>112</v>
      </c>
      <c r="I19" s="290">
        <v>83</v>
      </c>
      <c r="J19" s="290"/>
      <c r="K19" s="290"/>
      <c r="L19" s="240">
        <f t="shared" si="7"/>
        <v>981</v>
      </c>
    </row>
    <row r="20" spans="1:12" ht="15.75" thickBot="1" x14ac:dyDescent="0.3">
      <c r="A20" s="173" t="s">
        <v>0</v>
      </c>
      <c r="B20" s="248">
        <f t="shared" si="8"/>
        <v>42776</v>
      </c>
      <c r="C20" s="285">
        <v>504</v>
      </c>
      <c r="D20" s="285">
        <v>477</v>
      </c>
      <c r="E20" s="286">
        <v>392</v>
      </c>
      <c r="F20" s="287">
        <v>190</v>
      </c>
      <c r="G20" s="286">
        <v>558</v>
      </c>
      <c r="H20" s="286">
        <v>242</v>
      </c>
      <c r="I20" s="286">
        <v>261</v>
      </c>
      <c r="J20" s="286"/>
      <c r="K20" s="286"/>
      <c r="L20" s="240">
        <f t="shared" si="7"/>
        <v>2624</v>
      </c>
    </row>
    <row r="21" spans="1:12" ht="15.75" thickBot="1" x14ac:dyDescent="0.3">
      <c r="A21" s="173" t="s">
        <v>1</v>
      </c>
      <c r="B21" s="227">
        <f t="shared" si="8"/>
        <v>42777</v>
      </c>
      <c r="C21" s="282">
        <v>94</v>
      </c>
      <c r="D21" s="289">
        <v>135</v>
      </c>
      <c r="E21" s="290">
        <v>184</v>
      </c>
      <c r="F21" s="288">
        <v>54</v>
      </c>
      <c r="G21" s="290">
        <v>185</v>
      </c>
      <c r="H21" s="290">
        <v>93</v>
      </c>
      <c r="I21" s="290">
        <v>76</v>
      </c>
      <c r="J21" s="290"/>
      <c r="K21" s="290"/>
      <c r="L21" s="240">
        <f t="shared" si="7"/>
        <v>821</v>
      </c>
    </row>
    <row r="22" spans="1:12" ht="15.75" thickBot="1" x14ac:dyDescent="0.3">
      <c r="A22" s="173" t="s">
        <v>2</v>
      </c>
      <c r="B22" s="247">
        <f t="shared" si="8"/>
        <v>42778</v>
      </c>
      <c r="C22" s="282">
        <v>31</v>
      </c>
      <c r="D22" s="282">
        <v>41</v>
      </c>
      <c r="E22" s="283">
        <v>14</v>
      </c>
      <c r="F22" s="284">
        <v>17</v>
      </c>
      <c r="G22" s="283">
        <v>36</v>
      </c>
      <c r="H22" s="283">
        <v>29</v>
      </c>
      <c r="I22" s="283">
        <v>22</v>
      </c>
      <c r="J22" s="283"/>
      <c r="K22" s="283"/>
      <c r="L22" s="240">
        <f t="shared" si="7"/>
        <v>190</v>
      </c>
    </row>
    <row r="23" spans="1:12" ht="15.75" thickBot="1" x14ac:dyDescent="0.3">
      <c r="A23" s="187" t="s">
        <v>25</v>
      </c>
      <c r="B23" s="396" t="s">
        <v>29</v>
      </c>
      <c r="C23" s="120">
        <f>SUM(C16:C22)</f>
        <v>2838</v>
      </c>
      <c r="D23" s="120">
        <f>SUM(D16:D22)</f>
        <v>2389</v>
      </c>
      <c r="E23" s="120">
        <f t="shared" ref="E23:L23" si="9">SUM(E16:E22)</f>
        <v>1767</v>
      </c>
      <c r="F23" s="120">
        <f t="shared" si="9"/>
        <v>1023</v>
      </c>
      <c r="G23" s="120">
        <f t="shared" si="9"/>
        <v>2814</v>
      </c>
      <c r="H23" s="120">
        <f t="shared" si="9"/>
        <v>1361</v>
      </c>
      <c r="I23" s="120">
        <f t="shared" si="9"/>
        <v>1400</v>
      </c>
      <c r="J23" s="120">
        <f t="shared" si="9"/>
        <v>0</v>
      </c>
      <c r="K23" s="120">
        <f t="shared" si="9"/>
        <v>0</v>
      </c>
      <c r="L23" s="120">
        <f t="shared" si="9"/>
        <v>13592</v>
      </c>
    </row>
    <row r="24" spans="1:12" ht="15.75" thickBot="1" x14ac:dyDescent="0.3">
      <c r="A24" s="125" t="s">
        <v>27</v>
      </c>
      <c r="B24" s="397"/>
      <c r="C24" s="122">
        <f>AVERAGE(C16:C22)</f>
        <v>405.42857142857144</v>
      </c>
      <c r="D24" s="122">
        <f>AVERAGE(D16:D22)</f>
        <v>341.28571428571428</v>
      </c>
      <c r="E24" s="122">
        <f t="shared" ref="E24:L24" si="10">AVERAGE(E16:E22)</f>
        <v>252.42857142857142</v>
      </c>
      <c r="F24" s="122">
        <f t="shared" si="10"/>
        <v>146.14285714285714</v>
      </c>
      <c r="G24" s="122">
        <f t="shared" si="10"/>
        <v>402</v>
      </c>
      <c r="H24" s="122">
        <f t="shared" si="10"/>
        <v>194.42857142857142</v>
      </c>
      <c r="I24" s="122">
        <f t="shared" si="10"/>
        <v>200</v>
      </c>
      <c r="J24" s="122" t="e">
        <f t="shared" si="10"/>
        <v>#DIV/0!</v>
      </c>
      <c r="K24" s="122" t="e">
        <f t="shared" si="10"/>
        <v>#DIV/0!</v>
      </c>
      <c r="L24" s="122">
        <f t="shared" si="10"/>
        <v>1941.7142857142858</v>
      </c>
    </row>
    <row r="25" spans="1:12" ht="15.75" thickBot="1" x14ac:dyDescent="0.3">
      <c r="A25" s="34" t="s">
        <v>24</v>
      </c>
      <c r="B25" s="397"/>
      <c r="C25" s="49">
        <f>SUM(C16:C20)</f>
        <v>2713</v>
      </c>
      <c r="D25" s="49">
        <f>SUM(D16:D20)</f>
        <v>2213</v>
      </c>
      <c r="E25" s="49">
        <f t="shared" ref="E25:L25" si="11">SUM(E16:E20)</f>
        <v>1569</v>
      </c>
      <c r="F25" s="49">
        <f t="shared" si="11"/>
        <v>952</v>
      </c>
      <c r="G25" s="49">
        <f t="shared" si="11"/>
        <v>2593</v>
      </c>
      <c r="H25" s="49">
        <f t="shared" si="11"/>
        <v>1239</v>
      </c>
      <c r="I25" s="49">
        <f t="shared" si="11"/>
        <v>1302</v>
      </c>
      <c r="J25" s="49">
        <f t="shared" si="11"/>
        <v>0</v>
      </c>
      <c r="K25" s="49">
        <f t="shared" si="11"/>
        <v>0</v>
      </c>
      <c r="L25" s="49">
        <f t="shared" si="11"/>
        <v>12581</v>
      </c>
    </row>
    <row r="26" spans="1:12" ht="15.75" thickBot="1" x14ac:dyDescent="0.3">
      <c r="A26" s="34" t="s">
        <v>26</v>
      </c>
      <c r="B26" s="398"/>
      <c r="C26" s="51">
        <f>AVERAGE(C16:C20)</f>
        <v>542.6</v>
      </c>
      <c r="D26" s="51">
        <f>AVERAGE(D16:D20)</f>
        <v>442.6</v>
      </c>
      <c r="E26" s="51">
        <f t="shared" ref="E26:L26" si="12">AVERAGE(E16:E20)</f>
        <v>313.8</v>
      </c>
      <c r="F26" s="51">
        <f t="shared" si="12"/>
        <v>190.4</v>
      </c>
      <c r="G26" s="51">
        <f t="shared" si="12"/>
        <v>518.6</v>
      </c>
      <c r="H26" s="51">
        <f t="shared" si="12"/>
        <v>247.8</v>
      </c>
      <c r="I26" s="51">
        <f t="shared" si="12"/>
        <v>260.39999999999998</v>
      </c>
      <c r="J26" s="51" t="e">
        <f t="shared" si="12"/>
        <v>#DIV/0!</v>
      </c>
      <c r="K26" s="51" t="e">
        <f t="shared" si="12"/>
        <v>#DIV/0!</v>
      </c>
      <c r="L26" s="51">
        <f t="shared" si="12"/>
        <v>2516.1999999999998</v>
      </c>
    </row>
    <row r="27" spans="1:12" ht="15.75" thickBot="1" x14ac:dyDescent="0.3">
      <c r="A27" s="173" t="s">
        <v>3</v>
      </c>
      <c r="B27" s="203">
        <f>B22+1</f>
        <v>42779</v>
      </c>
      <c r="C27" s="249">
        <v>542</v>
      </c>
      <c r="D27" s="249">
        <v>428</v>
      </c>
      <c r="E27" s="250">
        <v>272</v>
      </c>
      <c r="F27" s="251">
        <v>180</v>
      </c>
      <c r="G27" s="250">
        <v>597</v>
      </c>
      <c r="H27" s="250">
        <v>271</v>
      </c>
      <c r="I27" s="250">
        <v>266</v>
      </c>
      <c r="J27" s="250"/>
      <c r="K27" s="250"/>
      <c r="L27" s="240">
        <f t="shared" ref="L27:L33" si="13">SUM(C27:K27)</f>
        <v>2556</v>
      </c>
    </row>
    <row r="28" spans="1:12" ht="15.75" thickBot="1" x14ac:dyDescent="0.3">
      <c r="A28" s="173" t="s">
        <v>4</v>
      </c>
      <c r="B28" s="204">
        <f>B27+1</f>
        <v>42780</v>
      </c>
      <c r="C28" s="249">
        <v>674</v>
      </c>
      <c r="D28" s="249">
        <v>505</v>
      </c>
      <c r="E28" s="250">
        <v>365</v>
      </c>
      <c r="F28" s="251">
        <v>207</v>
      </c>
      <c r="G28" s="250">
        <v>608</v>
      </c>
      <c r="H28" s="250">
        <v>311</v>
      </c>
      <c r="I28" s="250">
        <v>356</v>
      </c>
      <c r="J28" s="250"/>
      <c r="K28" s="250"/>
      <c r="L28" s="240">
        <f t="shared" si="13"/>
        <v>3026</v>
      </c>
    </row>
    <row r="29" spans="1:12" ht="15.75" thickBot="1" x14ac:dyDescent="0.3">
      <c r="A29" s="173" t="s">
        <v>5</v>
      </c>
      <c r="B29" s="204">
        <f t="shared" ref="B29:B33" si="14">B28+1</f>
        <v>42781</v>
      </c>
      <c r="C29" s="249">
        <v>670</v>
      </c>
      <c r="D29" s="249">
        <v>505</v>
      </c>
      <c r="E29" s="250">
        <v>375</v>
      </c>
      <c r="F29" s="251">
        <v>220</v>
      </c>
      <c r="G29" s="250">
        <v>650</v>
      </c>
      <c r="H29" s="250">
        <v>324</v>
      </c>
      <c r="I29" s="250">
        <v>358</v>
      </c>
      <c r="J29" s="250"/>
      <c r="K29" s="250"/>
      <c r="L29" s="240">
        <f t="shared" si="13"/>
        <v>3102</v>
      </c>
    </row>
    <row r="30" spans="1:12" ht="15.75" thickBot="1" x14ac:dyDescent="0.3">
      <c r="A30" s="173" t="s">
        <v>6</v>
      </c>
      <c r="B30" s="204">
        <f t="shared" si="14"/>
        <v>42782</v>
      </c>
      <c r="C30" s="243">
        <v>628</v>
      </c>
      <c r="D30" s="241">
        <v>545</v>
      </c>
      <c r="E30" s="242">
        <v>381</v>
      </c>
      <c r="F30" s="243">
        <v>209</v>
      </c>
      <c r="G30" s="242">
        <v>585</v>
      </c>
      <c r="H30" s="242">
        <v>294</v>
      </c>
      <c r="I30" s="242">
        <v>302</v>
      </c>
      <c r="J30" s="242"/>
      <c r="K30" s="242"/>
      <c r="L30" s="240">
        <f t="shared" si="13"/>
        <v>2944</v>
      </c>
    </row>
    <row r="31" spans="1:12" ht="15.75" thickBot="1" x14ac:dyDescent="0.3">
      <c r="A31" s="173" t="s">
        <v>0</v>
      </c>
      <c r="B31" s="204">
        <f t="shared" si="14"/>
        <v>42783</v>
      </c>
      <c r="C31" s="249">
        <v>583</v>
      </c>
      <c r="D31" s="249">
        <v>448</v>
      </c>
      <c r="E31" s="250">
        <v>404</v>
      </c>
      <c r="F31" s="251">
        <v>169</v>
      </c>
      <c r="G31" s="250">
        <v>576</v>
      </c>
      <c r="H31" s="250">
        <v>280</v>
      </c>
      <c r="I31" s="250">
        <v>272</v>
      </c>
      <c r="J31" s="250"/>
      <c r="K31" s="250"/>
      <c r="L31" s="240">
        <f t="shared" si="13"/>
        <v>2732</v>
      </c>
    </row>
    <row r="32" spans="1:12" ht="15.75" thickBot="1" x14ac:dyDescent="0.3">
      <c r="A32" s="173" t="s">
        <v>1</v>
      </c>
      <c r="B32" s="204">
        <f t="shared" si="14"/>
        <v>42784</v>
      </c>
      <c r="C32" s="252">
        <v>243</v>
      </c>
      <c r="D32" s="252">
        <v>424</v>
      </c>
      <c r="E32" s="253">
        <v>575</v>
      </c>
      <c r="F32" s="254">
        <v>100</v>
      </c>
      <c r="G32" s="253">
        <v>467</v>
      </c>
      <c r="H32" s="253">
        <v>179</v>
      </c>
      <c r="I32" s="253">
        <v>301</v>
      </c>
      <c r="J32" s="253"/>
      <c r="K32" s="253"/>
      <c r="L32" s="240">
        <f t="shared" si="13"/>
        <v>2289</v>
      </c>
    </row>
    <row r="33" spans="1:12" ht="15.75" thickBot="1" x14ac:dyDescent="0.3">
      <c r="A33" s="173" t="s">
        <v>2</v>
      </c>
      <c r="B33" s="204">
        <f t="shared" si="14"/>
        <v>42785</v>
      </c>
      <c r="C33" s="255">
        <v>521</v>
      </c>
      <c r="D33" s="255">
        <v>593</v>
      </c>
      <c r="E33" s="184">
        <v>720</v>
      </c>
      <c r="F33" s="256">
        <v>87</v>
      </c>
      <c r="G33" s="253">
        <v>434</v>
      </c>
      <c r="H33" s="184">
        <v>163</v>
      </c>
      <c r="I33" s="184">
        <v>452</v>
      </c>
      <c r="J33" s="184"/>
      <c r="K33" s="184"/>
      <c r="L33" s="240">
        <f t="shared" si="13"/>
        <v>2970</v>
      </c>
    </row>
    <row r="34" spans="1:12" ht="15.75" thickBot="1" x14ac:dyDescent="0.3">
      <c r="A34" s="187" t="s">
        <v>25</v>
      </c>
      <c r="B34" s="396" t="s">
        <v>30</v>
      </c>
      <c r="C34" s="120">
        <f>SUM(C27:C33)</f>
        <v>3861</v>
      </c>
      <c r="D34" s="120">
        <f>SUM(D27:D33)</f>
        <v>3448</v>
      </c>
      <c r="E34" s="120">
        <f t="shared" ref="E34:L34" si="15">SUM(E27:E33)</f>
        <v>3092</v>
      </c>
      <c r="F34" s="120">
        <f t="shared" si="15"/>
        <v>1172</v>
      </c>
      <c r="G34" s="120">
        <f t="shared" si="15"/>
        <v>3917</v>
      </c>
      <c r="H34" s="120">
        <f t="shared" si="15"/>
        <v>1822</v>
      </c>
      <c r="I34" s="120">
        <f t="shared" si="15"/>
        <v>2307</v>
      </c>
      <c r="J34" s="120">
        <f t="shared" si="15"/>
        <v>0</v>
      </c>
      <c r="K34" s="120">
        <f t="shared" si="15"/>
        <v>0</v>
      </c>
      <c r="L34" s="121">
        <f t="shared" si="15"/>
        <v>19619</v>
      </c>
    </row>
    <row r="35" spans="1:12" ht="15.75" thickBot="1" x14ac:dyDescent="0.3">
      <c r="A35" s="125" t="s">
        <v>27</v>
      </c>
      <c r="B35" s="397"/>
      <c r="C35" s="122">
        <f t="shared" ref="C35:L35" si="16">AVERAGE(C27:C33)</f>
        <v>551.57142857142856</v>
      </c>
      <c r="D35" s="122">
        <f t="shared" si="16"/>
        <v>492.57142857142856</v>
      </c>
      <c r="E35" s="122">
        <f t="shared" si="16"/>
        <v>441.71428571428572</v>
      </c>
      <c r="F35" s="122">
        <f t="shared" si="16"/>
        <v>167.42857142857142</v>
      </c>
      <c r="G35" s="122">
        <f t="shared" si="16"/>
        <v>559.57142857142856</v>
      </c>
      <c r="H35" s="122">
        <f t="shared" si="16"/>
        <v>260.28571428571428</v>
      </c>
      <c r="I35" s="122">
        <f t="shared" si="16"/>
        <v>329.57142857142856</v>
      </c>
      <c r="J35" s="122" t="e">
        <f t="shared" si="16"/>
        <v>#DIV/0!</v>
      </c>
      <c r="K35" s="122" t="e">
        <f t="shared" si="16"/>
        <v>#DIV/0!</v>
      </c>
      <c r="L35" s="123">
        <f t="shared" si="16"/>
        <v>2802.7142857142858</v>
      </c>
    </row>
    <row r="36" spans="1:12" ht="15.75" thickBot="1" x14ac:dyDescent="0.3">
      <c r="A36" s="34" t="s">
        <v>24</v>
      </c>
      <c r="B36" s="397"/>
      <c r="C36" s="49">
        <f t="shared" ref="C36:I36" si="17">SUM(C27:C31)</f>
        <v>3097</v>
      </c>
      <c r="D36" s="49">
        <f t="shared" si="17"/>
        <v>2431</v>
      </c>
      <c r="E36" s="49">
        <f t="shared" si="17"/>
        <v>1797</v>
      </c>
      <c r="F36" s="49">
        <f t="shared" si="17"/>
        <v>985</v>
      </c>
      <c r="G36" s="49">
        <f t="shared" si="17"/>
        <v>3016</v>
      </c>
      <c r="H36" s="49">
        <f t="shared" si="17"/>
        <v>1480</v>
      </c>
      <c r="I36" s="49">
        <f t="shared" si="17"/>
        <v>1554</v>
      </c>
      <c r="J36" s="49">
        <f t="shared" ref="J36:K36" si="18">SUM(J27:J31)</f>
        <v>0</v>
      </c>
      <c r="K36" s="49">
        <f t="shared" si="18"/>
        <v>0</v>
      </c>
      <c r="L36" s="50">
        <f>SUM(L27:L31)</f>
        <v>14360</v>
      </c>
    </row>
    <row r="37" spans="1:12" ht="15.75" thickBot="1" x14ac:dyDescent="0.3">
      <c r="A37" s="34" t="s">
        <v>26</v>
      </c>
      <c r="B37" s="398"/>
      <c r="C37" s="51">
        <f t="shared" ref="C37:L37" si="19">AVERAGE(C27:C31)</f>
        <v>619.4</v>
      </c>
      <c r="D37" s="51">
        <f t="shared" si="19"/>
        <v>486.2</v>
      </c>
      <c r="E37" s="51">
        <f t="shared" si="19"/>
        <v>359.4</v>
      </c>
      <c r="F37" s="51">
        <f t="shared" si="19"/>
        <v>197</v>
      </c>
      <c r="G37" s="51">
        <f t="shared" si="19"/>
        <v>603.20000000000005</v>
      </c>
      <c r="H37" s="51">
        <f t="shared" si="19"/>
        <v>296</v>
      </c>
      <c r="I37" s="51">
        <f t="shared" si="19"/>
        <v>310.8</v>
      </c>
      <c r="J37" s="51" t="e">
        <f t="shared" si="19"/>
        <v>#DIV/0!</v>
      </c>
      <c r="K37" s="51" t="e">
        <f t="shared" si="19"/>
        <v>#DIV/0!</v>
      </c>
      <c r="L37" s="52">
        <f t="shared" si="19"/>
        <v>2872</v>
      </c>
    </row>
    <row r="38" spans="1:12" ht="15.75" thickBot="1" x14ac:dyDescent="0.3">
      <c r="A38" s="173" t="s">
        <v>3</v>
      </c>
      <c r="B38" s="203">
        <f>B33+1</f>
        <v>42786</v>
      </c>
      <c r="C38" s="216">
        <v>308</v>
      </c>
      <c r="D38" s="216">
        <v>351</v>
      </c>
      <c r="E38" s="238">
        <v>595</v>
      </c>
      <c r="F38" s="239">
        <v>97</v>
      </c>
      <c r="G38" s="238">
        <v>340</v>
      </c>
      <c r="H38" s="238">
        <v>107</v>
      </c>
      <c r="I38" s="238">
        <v>240</v>
      </c>
      <c r="J38" s="238"/>
      <c r="K38" s="238"/>
      <c r="L38" s="240">
        <f t="shared" ref="L38:L44" si="20">SUM(C38:K38)</f>
        <v>2038</v>
      </c>
    </row>
    <row r="39" spans="1:12" ht="15.75" thickBot="1" x14ac:dyDescent="0.3">
      <c r="A39" s="173" t="s">
        <v>4</v>
      </c>
      <c r="B39" s="204">
        <f>B38+1</f>
        <v>42787</v>
      </c>
      <c r="C39" s="216">
        <v>648</v>
      </c>
      <c r="D39" s="216">
        <v>607</v>
      </c>
      <c r="E39" s="238">
        <v>411</v>
      </c>
      <c r="F39" s="239">
        <v>240</v>
      </c>
      <c r="G39" s="238">
        <v>670</v>
      </c>
      <c r="H39" s="238">
        <v>328</v>
      </c>
      <c r="I39" s="238">
        <v>350</v>
      </c>
      <c r="J39" s="238"/>
      <c r="K39" s="238"/>
      <c r="L39" s="240">
        <f t="shared" si="20"/>
        <v>3254</v>
      </c>
    </row>
    <row r="40" spans="1:12" ht="15.75" thickBot="1" x14ac:dyDescent="0.3">
      <c r="A40" s="173" t="s">
        <v>5</v>
      </c>
      <c r="B40" s="204">
        <f t="shared" ref="B40:B44" si="21">B39+1</f>
        <v>42788</v>
      </c>
      <c r="C40" s="216">
        <v>561</v>
      </c>
      <c r="D40" s="216">
        <v>576</v>
      </c>
      <c r="E40" s="238">
        <v>412</v>
      </c>
      <c r="F40" s="239">
        <v>234</v>
      </c>
      <c r="G40" s="238">
        <v>365</v>
      </c>
      <c r="H40" s="238">
        <v>204</v>
      </c>
      <c r="I40" s="238">
        <v>223</v>
      </c>
      <c r="J40" s="238"/>
      <c r="K40" s="238"/>
      <c r="L40" s="240">
        <f t="shared" si="20"/>
        <v>2575</v>
      </c>
    </row>
    <row r="41" spans="1:12" ht="15.75" thickBot="1" x14ac:dyDescent="0.3">
      <c r="A41" s="173" t="s">
        <v>6</v>
      </c>
      <c r="B41" s="204">
        <f t="shared" si="21"/>
        <v>42789</v>
      </c>
      <c r="C41" s="243">
        <v>715</v>
      </c>
      <c r="D41" s="241">
        <v>792</v>
      </c>
      <c r="E41" s="242">
        <v>926</v>
      </c>
      <c r="F41" s="243">
        <v>298</v>
      </c>
      <c r="G41" s="242">
        <v>921</v>
      </c>
      <c r="H41" s="242">
        <v>379</v>
      </c>
      <c r="I41" s="242">
        <v>585</v>
      </c>
      <c r="J41" s="242"/>
      <c r="K41" s="242"/>
      <c r="L41" s="240">
        <f t="shared" si="20"/>
        <v>4616</v>
      </c>
    </row>
    <row r="42" spans="1:12" ht="15.75" thickBot="1" x14ac:dyDescent="0.3">
      <c r="A42" s="173" t="s">
        <v>0</v>
      </c>
      <c r="B42" s="204">
        <f t="shared" si="21"/>
        <v>42790</v>
      </c>
      <c r="C42" s="216">
        <v>975</v>
      </c>
      <c r="D42" s="216">
        <v>906</v>
      </c>
      <c r="E42" s="238">
        <v>1033</v>
      </c>
      <c r="F42" s="239">
        <v>302</v>
      </c>
      <c r="G42" s="238">
        <v>876</v>
      </c>
      <c r="H42" s="238">
        <v>451</v>
      </c>
      <c r="I42" s="238">
        <v>649</v>
      </c>
      <c r="J42" s="238"/>
      <c r="K42" s="238"/>
      <c r="L42" s="240">
        <f t="shared" si="20"/>
        <v>5192</v>
      </c>
    </row>
    <row r="43" spans="1:12" ht="15.75" thickBot="1" x14ac:dyDescent="0.3">
      <c r="A43" s="173" t="s">
        <v>1</v>
      </c>
      <c r="B43" s="204">
        <f t="shared" si="21"/>
        <v>42791</v>
      </c>
      <c r="C43" s="216">
        <v>248</v>
      </c>
      <c r="D43" s="241">
        <v>345</v>
      </c>
      <c r="E43" s="242">
        <v>549</v>
      </c>
      <c r="F43" s="243">
        <v>67</v>
      </c>
      <c r="G43" s="242">
        <v>328</v>
      </c>
      <c r="H43" s="242">
        <v>118</v>
      </c>
      <c r="I43" s="242">
        <v>213</v>
      </c>
      <c r="J43" s="242"/>
      <c r="K43" s="242"/>
      <c r="L43" s="240">
        <f t="shared" si="20"/>
        <v>1868</v>
      </c>
    </row>
    <row r="44" spans="1:12" ht="15.75" thickBot="1" x14ac:dyDescent="0.3">
      <c r="A44" s="173" t="s">
        <v>2</v>
      </c>
      <c r="B44" s="204">
        <f t="shared" si="21"/>
        <v>42792</v>
      </c>
      <c r="C44" s="244">
        <v>164</v>
      </c>
      <c r="D44" s="244">
        <v>221</v>
      </c>
      <c r="E44" s="245">
        <v>257</v>
      </c>
      <c r="F44" s="246">
        <v>38</v>
      </c>
      <c r="G44" s="242">
        <v>167</v>
      </c>
      <c r="H44" s="245">
        <v>88</v>
      </c>
      <c r="I44" s="245">
        <v>157</v>
      </c>
      <c r="J44" s="245"/>
      <c r="K44" s="245"/>
      <c r="L44" s="240">
        <f t="shared" si="20"/>
        <v>1092</v>
      </c>
    </row>
    <row r="45" spans="1:12" ht="15.75" thickBot="1" x14ac:dyDescent="0.3">
      <c r="A45" s="187" t="s">
        <v>25</v>
      </c>
      <c r="B45" s="396" t="s">
        <v>31</v>
      </c>
      <c r="C45" s="120">
        <f t="shared" ref="C45:L45" si="22">SUM(C38:C44)</f>
        <v>3619</v>
      </c>
      <c r="D45" s="120">
        <f t="shared" si="22"/>
        <v>3798</v>
      </c>
      <c r="E45" s="120">
        <f t="shared" si="22"/>
        <v>4183</v>
      </c>
      <c r="F45" s="120">
        <f t="shared" si="22"/>
        <v>1276</v>
      </c>
      <c r="G45" s="120">
        <f t="shared" si="22"/>
        <v>3667</v>
      </c>
      <c r="H45" s="120">
        <f t="shared" si="22"/>
        <v>1675</v>
      </c>
      <c r="I45" s="120">
        <f t="shared" si="22"/>
        <v>2417</v>
      </c>
      <c r="J45" s="120">
        <f t="shared" si="22"/>
        <v>0</v>
      </c>
      <c r="K45" s="120">
        <f t="shared" si="22"/>
        <v>0</v>
      </c>
      <c r="L45" s="121">
        <f t="shared" si="22"/>
        <v>20635</v>
      </c>
    </row>
    <row r="46" spans="1:12" ht="15.75" thickBot="1" x14ac:dyDescent="0.3">
      <c r="A46" s="125" t="s">
        <v>27</v>
      </c>
      <c r="B46" s="397"/>
      <c r="C46" s="122">
        <f t="shared" ref="C46:L46" si="23">AVERAGE(C38:C44)</f>
        <v>517</v>
      </c>
      <c r="D46" s="122">
        <f t="shared" si="23"/>
        <v>542.57142857142856</v>
      </c>
      <c r="E46" s="122">
        <f t="shared" si="23"/>
        <v>597.57142857142856</v>
      </c>
      <c r="F46" s="122">
        <f t="shared" si="23"/>
        <v>182.28571428571428</v>
      </c>
      <c r="G46" s="122">
        <f t="shared" si="23"/>
        <v>523.85714285714289</v>
      </c>
      <c r="H46" s="122">
        <f t="shared" si="23"/>
        <v>239.28571428571428</v>
      </c>
      <c r="I46" s="122">
        <f t="shared" si="23"/>
        <v>345.28571428571428</v>
      </c>
      <c r="J46" s="122" t="e">
        <f t="shared" si="23"/>
        <v>#DIV/0!</v>
      </c>
      <c r="K46" s="122" t="e">
        <f t="shared" si="23"/>
        <v>#DIV/0!</v>
      </c>
      <c r="L46" s="123">
        <f t="shared" si="23"/>
        <v>2947.8571428571427</v>
      </c>
    </row>
    <row r="47" spans="1:12" ht="15.75" thickBot="1" x14ac:dyDescent="0.3">
      <c r="A47" s="34" t="s">
        <v>24</v>
      </c>
      <c r="B47" s="397"/>
      <c r="C47" s="49">
        <f t="shared" ref="C47:L47" si="24">SUM(C38:C42)</f>
        <v>3207</v>
      </c>
      <c r="D47" s="49">
        <f t="shared" si="24"/>
        <v>3232</v>
      </c>
      <c r="E47" s="49">
        <f t="shared" si="24"/>
        <v>3377</v>
      </c>
      <c r="F47" s="49">
        <f t="shared" si="24"/>
        <v>1171</v>
      </c>
      <c r="G47" s="49">
        <f t="shared" si="24"/>
        <v>3172</v>
      </c>
      <c r="H47" s="49">
        <f t="shared" si="24"/>
        <v>1469</v>
      </c>
      <c r="I47" s="49">
        <f t="shared" si="24"/>
        <v>2047</v>
      </c>
      <c r="J47" s="49">
        <f t="shared" si="24"/>
        <v>0</v>
      </c>
      <c r="K47" s="49">
        <f t="shared" si="24"/>
        <v>0</v>
      </c>
      <c r="L47" s="50">
        <f t="shared" si="24"/>
        <v>17675</v>
      </c>
    </row>
    <row r="48" spans="1:12" ht="15.75" thickBot="1" x14ac:dyDescent="0.3">
      <c r="A48" s="34" t="s">
        <v>26</v>
      </c>
      <c r="B48" s="398"/>
      <c r="C48" s="51">
        <f t="shared" ref="C48:L48" si="25">AVERAGE(C38:C42)</f>
        <v>641.4</v>
      </c>
      <c r="D48" s="51">
        <f t="shared" si="25"/>
        <v>646.4</v>
      </c>
      <c r="E48" s="51">
        <f t="shared" si="25"/>
        <v>675.4</v>
      </c>
      <c r="F48" s="51">
        <f t="shared" si="25"/>
        <v>234.2</v>
      </c>
      <c r="G48" s="51">
        <f t="shared" si="25"/>
        <v>634.4</v>
      </c>
      <c r="H48" s="51">
        <f t="shared" si="25"/>
        <v>293.8</v>
      </c>
      <c r="I48" s="51">
        <f t="shared" si="25"/>
        <v>409.4</v>
      </c>
      <c r="J48" s="51" t="e">
        <f t="shared" si="25"/>
        <v>#DIV/0!</v>
      </c>
      <c r="K48" s="51" t="e">
        <f t="shared" si="25"/>
        <v>#DIV/0!</v>
      </c>
      <c r="L48" s="52">
        <f t="shared" si="25"/>
        <v>3535</v>
      </c>
    </row>
    <row r="49" spans="1:12" ht="15.75" thickBot="1" x14ac:dyDescent="0.3">
      <c r="A49" s="173" t="s">
        <v>3</v>
      </c>
      <c r="B49" s="203">
        <f>B44+1</f>
        <v>42793</v>
      </c>
      <c r="C49" s="257">
        <v>681</v>
      </c>
      <c r="D49" s="257">
        <v>599</v>
      </c>
      <c r="E49" s="240">
        <v>417</v>
      </c>
      <c r="F49" s="258">
        <v>223</v>
      </c>
      <c r="G49" s="240">
        <v>646</v>
      </c>
      <c r="H49" s="240">
        <v>313</v>
      </c>
      <c r="I49" s="240">
        <v>317</v>
      </c>
      <c r="J49" s="240"/>
      <c r="K49" s="240"/>
      <c r="L49" s="240">
        <f t="shared" ref="L49:L54" si="26">SUM(C49:K49)</f>
        <v>3196</v>
      </c>
    </row>
    <row r="50" spans="1:12" ht="15.75" thickBot="1" x14ac:dyDescent="0.3">
      <c r="A50" s="173" t="s">
        <v>4</v>
      </c>
      <c r="B50" s="204">
        <f>B49+1</f>
        <v>42794</v>
      </c>
      <c r="C50" s="241">
        <v>794</v>
      </c>
      <c r="D50" s="241">
        <v>662</v>
      </c>
      <c r="E50" s="242">
        <v>459</v>
      </c>
      <c r="F50" s="243">
        <v>258</v>
      </c>
      <c r="G50" s="242">
        <v>759</v>
      </c>
      <c r="H50" s="242">
        <v>367</v>
      </c>
      <c r="I50" s="242">
        <v>379</v>
      </c>
      <c r="J50" s="242"/>
      <c r="K50" s="242"/>
      <c r="L50" s="240">
        <f t="shared" si="26"/>
        <v>3678</v>
      </c>
    </row>
    <row r="51" spans="1:12" ht="15.75" hidden="1" thickBot="1" x14ac:dyDescent="0.3">
      <c r="A51" s="173" t="s">
        <v>5</v>
      </c>
      <c r="B51" s="204">
        <f t="shared" ref="B51:B54" si="27">B50+1</f>
        <v>42795</v>
      </c>
      <c r="C51" s="243"/>
      <c r="D51" s="241"/>
      <c r="E51" s="242"/>
      <c r="F51" s="243"/>
      <c r="G51" s="242"/>
      <c r="H51" s="242"/>
      <c r="I51" s="242"/>
      <c r="J51" s="242"/>
      <c r="K51" s="242"/>
      <c r="L51" s="240">
        <f t="shared" si="26"/>
        <v>0</v>
      </c>
    </row>
    <row r="52" spans="1:12" ht="15.75" hidden="1" thickBot="1" x14ac:dyDescent="0.3">
      <c r="A52" s="173" t="s">
        <v>6</v>
      </c>
      <c r="B52" s="204">
        <f t="shared" si="27"/>
        <v>42796</v>
      </c>
      <c r="C52" s="243"/>
      <c r="D52" s="241"/>
      <c r="E52" s="242"/>
      <c r="F52" s="243"/>
      <c r="G52" s="242"/>
      <c r="H52" s="242"/>
      <c r="I52" s="242"/>
      <c r="J52" s="242"/>
      <c r="K52" s="242"/>
      <c r="L52" s="240">
        <f t="shared" si="26"/>
        <v>0</v>
      </c>
    </row>
    <row r="53" spans="1:12" ht="15.75" hidden="1" thickBot="1" x14ac:dyDescent="0.3">
      <c r="A53" s="173" t="s">
        <v>0</v>
      </c>
      <c r="B53" s="204">
        <f t="shared" si="27"/>
        <v>42797</v>
      </c>
      <c r="C53" s="216"/>
      <c r="D53" s="216"/>
      <c r="E53" s="238"/>
      <c r="F53" s="239"/>
      <c r="G53" s="238"/>
      <c r="H53" s="238"/>
      <c r="I53" s="238"/>
      <c r="J53" s="238"/>
      <c r="K53" s="238"/>
      <c r="L53" s="240">
        <f t="shared" si="26"/>
        <v>0</v>
      </c>
    </row>
    <row r="54" spans="1:12" ht="15.75" hidden="1" thickBot="1" x14ac:dyDescent="0.3">
      <c r="A54" s="173" t="s">
        <v>1</v>
      </c>
      <c r="B54" s="204">
        <f t="shared" si="27"/>
        <v>42798</v>
      </c>
      <c r="C54" s="241"/>
      <c r="D54" s="241"/>
      <c r="E54" s="242"/>
      <c r="F54" s="243"/>
      <c r="G54" s="242"/>
      <c r="H54" s="242"/>
      <c r="I54" s="242"/>
      <c r="J54" s="242"/>
      <c r="K54" s="242"/>
      <c r="L54" s="240">
        <f t="shared" si="26"/>
        <v>0</v>
      </c>
    </row>
    <row r="55" spans="1:12" ht="15.75" hidden="1" thickBot="1" x14ac:dyDescent="0.3">
      <c r="A55" s="173" t="s">
        <v>2</v>
      </c>
      <c r="B55" s="204"/>
      <c r="C55" s="244"/>
      <c r="D55" s="244"/>
      <c r="E55" s="245"/>
      <c r="F55" s="246"/>
      <c r="G55" s="245"/>
      <c r="H55" s="245"/>
      <c r="I55" s="245"/>
      <c r="J55" s="245"/>
      <c r="K55" s="245"/>
      <c r="L55" s="240"/>
    </row>
    <row r="56" spans="1:12" ht="15.75" thickBot="1" x14ac:dyDescent="0.3">
      <c r="A56" s="187" t="s">
        <v>25</v>
      </c>
      <c r="B56" s="396" t="s">
        <v>32</v>
      </c>
      <c r="C56" s="120">
        <f t="shared" ref="C56:L56" si="28">SUM(C49:C55)</f>
        <v>1475</v>
      </c>
      <c r="D56" s="120">
        <f t="shared" si="28"/>
        <v>1261</v>
      </c>
      <c r="E56" s="120">
        <f>SUM(E49:E55)</f>
        <v>876</v>
      </c>
      <c r="F56" s="120">
        <f t="shared" si="28"/>
        <v>481</v>
      </c>
      <c r="G56" s="120">
        <f t="shared" si="28"/>
        <v>1405</v>
      </c>
      <c r="H56" s="120">
        <f t="shared" si="28"/>
        <v>680</v>
      </c>
      <c r="I56" s="120">
        <f t="shared" si="28"/>
        <v>696</v>
      </c>
      <c r="J56" s="120">
        <f t="shared" si="28"/>
        <v>0</v>
      </c>
      <c r="K56" s="120">
        <f t="shared" si="28"/>
        <v>0</v>
      </c>
      <c r="L56" s="121">
        <f t="shared" si="28"/>
        <v>6874</v>
      </c>
    </row>
    <row r="57" spans="1:12" ht="15.75" thickBot="1" x14ac:dyDescent="0.3">
      <c r="A57" s="125" t="s">
        <v>27</v>
      </c>
      <c r="B57" s="397"/>
      <c r="C57" s="122">
        <f t="shared" ref="C57:L57" si="29">AVERAGE(C49:C55)</f>
        <v>737.5</v>
      </c>
      <c r="D57" s="122">
        <f t="shared" si="29"/>
        <v>630.5</v>
      </c>
      <c r="E57" s="122">
        <f t="shared" si="29"/>
        <v>438</v>
      </c>
      <c r="F57" s="122">
        <f t="shared" si="29"/>
        <v>240.5</v>
      </c>
      <c r="G57" s="122">
        <f t="shared" si="29"/>
        <v>702.5</v>
      </c>
      <c r="H57" s="122">
        <f t="shared" si="29"/>
        <v>340</v>
      </c>
      <c r="I57" s="122">
        <f t="shared" si="29"/>
        <v>348</v>
      </c>
      <c r="J57" s="122" t="e">
        <f t="shared" si="29"/>
        <v>#DIV/0!</v>
      </c>
      <c r="K57" s="122" t="e">
        <f t="shared" si="29"/>
        <v>#DIV/0!</v>
      </c>
      <c r="L57" s="123">
        <f t="shared" si="29"/>
        <v>1145.6666666666667</v>
      </c>
    </row>
    <row r="58" spans="1:12" ht="15.75" thickBot="1" x14ac:dyDescent="0.3">
      <c r="A58" s="34" t="s">
        <v>24</v>
      </c>
      <c r="B58" s="397"/>
      <c r="C58" s="49">
        <f t="shared" ref="C58:L58" si="30">SUM(C49:C53)</f>
        <v>1475</v>
      </c>
      <c r="D58" s="49">
        <f t="shared" si="30"/>
        <v>1261</v>
      </c>
      <c r="E58" s="49">
        <f t="shared" si="30"/>
        <v>876</v>
      </c>
      <c r="F58" s="49">
        <f t="shared" si="30"/>
        <v>481</v>
      </c>
      <c r="G58" s="49">
        <f t="shared" si="30"/>
        <v>1405</v>
      </c>
      <c r="H58" s="49">
        <f t="shared" si="30"/>
        <v>680</v>
      </c>
      <c r="I58" s="49">
        <f t="shared" si="30"/>
        <v>696</v>
      </c>
      <c r="J58" s="49">
        <f t="shared" si="30"/>
        <v>0</v>
      </c>
      <c r="K58" s="49">
        <f t="shared" si="30"/>
        <v>0</v>
      </c>
      <c r="L58" s="50">
        <f t="shared" si="30"/>
        <v>6874</v>
      </c>
    </row>
    <row r="59" spans="1:12" ht="15.75" thickBot="1" x14ac:dyDescent="0.3">
      <c r="A59" s="34" t="s">
        <v>26</v>
      </c>
      <c r="B59" s="398"/>
      <c r="C59" s="51">
        <f t="shared" ref="C59:L59" si="31">AVERAGE(C49:C53)</f>
        <v>737.5</v>
      </c>
      <c r="D59" s="51">
        <f t="shared" si="31"/>
        <v>630.5</v>
      </c>
      <c r="E59" s="51">
        <f t="shared" si="31"/>
        <v>438</v>
      </c>
      <c r="F59" s="51">
        <f t="shared" si="31"/>
        <v>240.5</v>
      </c>
      <c r="G59" s="51">
        <f t="shared" si="31"/>
        <v>702.5</v>
      </c>
      <c r="H59" s="51">
        <f t="shared" si="31"/>
        <v>340</v>
      </c>
      <c r="I59" s="51">
        <f t="shared" si="31"/>
        <v>348</v>
      </c>
      <c r="J59" s="51" t="e">
        <f t="shared" si="31"/>
        <v>#DIV/0!</v>
      </c>
      <c r="K59" s="51" t="e">
        <f t="shared" si="31"/>
        <v>#DIV/0!</v>
      </c>
      <c r="L59" s="52">
        <f t="shared" si="31"/>
        <v>1374.8</v>
      </c>
    </row>
    <row r="60" spans="1:12" ht="15.75" hidden="1" thickBot="1" x14ac:dyDescent="0.3">
      <c r="A60" s="173" t="s">
        <v>3</v>
      </c>
      <c r="B60" s="204">
        <f>B54+1</f>
        <v>42799</v>
      </c>
      <c r="C60" s="257"/>
      <c r="D60" s="257"/>
      <c r="E60" s="240"/>
      <c r="F60" s="258"/>
      <c r="G60" s="240"/>
      <c r="H60" s="240"/>
      <c r="I60" s="240"/>
      <c r="J60" s="240"/>
      <c r="K60" s="240"/>
      <c r="L60" s="240">
        <f t="shared" ref="L60:L61" si="32">SUM(C60:K60)</f>
        <v>0</v>
      </c>
    </row>
    <row r="61" spans="1:12" ht="15.75" hidden="1" thickBot="1" x14ac:dyDescent="0.3">
      <c r="A61" s="173" t="s">
        <v>4</v>
      </c>
      <c r="B61" s="204">
        <f>B60+1</f>
        <v>42800</v>
      </c>
      <c r="C61" s="216"/>
      <c r="D61" s="216"/>
      <c r="E61" s="238"/>
      <c r="F61" s="239"/>
      <c r="G61" s="238"/>
      <c r="H61" s="238"/>
      <c r="I61" s="238"/>
      <c r="J61" s="238"/>
      <c r="K61" s="238"/>
      <c r="L61" s="240">
        <f t="shared" si="32"/>
        <v>0</v>
      </c>
    </row>
    <row r="62" spans="1:12" ht="15.75" hidden="1" thickBot="1" x14ac:dyDescent="0.3">
      <c r="A62" s="173" t="s">
        <v>5</v>
      </c>
      <c r="B62" s="204">
        <f>B61+1</f>
        <v>42801</v>
      </c>
      <c r="C62" s="243"/>
      <c r="D62" s="241"/>
      <c r="E62" s="242"/>
      <c r="F62" s="243"/>
      <c r="G62" s="242"/>
      <c r="H62" s="242"/>
      <c r="I62" s="242"/>
      <c r="J62" s="242"/>
      <c r="K62" s="242"/>
      <c r="L62" s="240">
        <f>SUM(C62:K62)</f>
        <v>0</v>
      </c>
    </row>
    <row r="63" spans="1:12" ht="15.75" hidden="1" thickBot="1" x14ac:dyDescent="0.3">
      <c r="A63" s="173" t="s">
        <v>6</v>
      </c>
      <c r="B63" s="228"/>
      <c r="C63" s="216"/>
      <c r="D63" s="216"/>
      <c r="E63" s="238"/>
      <c r="F63" s="239"/>
      <c r="G63" s="238"/>
      <c r="H63" s="238"/>
      <c r="I63" s="238"/>
      <c r="J63" s="238"/>
      <c r="K63" s="238"/>
      <c r="L63" s="240"/>
    </row>
    <row r="64" spans="1:12" ht="15.75" hidden="1" thickBot="1" x14ac:dyDescent="0.3">
      <c r="A64" s="173" t="s">
        <v>0</v>
      </c>
      <c r="B64" s="228"/>
      <c r="C64" s="216"/>
      <c r="D64" s="216"/>
      <c r="E64" s="238"/>
      <c r="F64" s="239"/>
      <c r="G64" s="238"/>
      <c r="H64" s="238"/>
      <c r="I64" s="238"/>
      <c r="J64" s="238"/>
      <c r="K64" s="238"/>
      <c r="L64" s="240"/>
    </row>
    <row r="65" spans="1:15" ht="15.75" hidden="1" thickBot="1" x14ac:dyDescent="0.3">
      <c r="A65" s="173" t="s">
        <v>1</v>
      </c>
      <c r="B65" s="228"/>
      <c r="C65" s="241"/>
      <c r="D65" s="241"/>
      <c r="E65" s="242"/>
      <c r="F65" s="243"/>
      <c r="G65" s="242"/>
      <c r="H65" s="242"/>
      <c r="I65" s="242"/>
      <c r="J65" s="242"/>
      <c r="K65" s="242"/>
      <c r="L65" s="240"/>
    </row>
    <row r="66" spans="1:15" ht="15.75" hidden="1" thickBot="1" x14ac:dyDescent="0.3">
      <c r="A66" s="173" t="s">
        <v>2</v>
      </c>
      <c r="B66" s="259"/>
      <c r="C66" s="260"/>
      <c r="D66" s="260"/>
      <c r="E66" s="261"/>
      <c r="F66" s="262"/>
      <c r="G66" s="261"/>
      <c r="H66" s="261"/>
      <c r="I66" s="261"/>
      <c r="J66" s="261"/>
      <c r="K66" s="261"/>
      <c r="L66" s="240"/>
    </row>
    <row r="67" spans="1:15" ht="15.75" hidden="1" thickBot="1" x14ac:dyDescent="0.3">
      <c r="A67" s="187" t="s">
        <v>25</v>
      </c>
      <c r="B67" s="396" t="s">
        <v>37</v>
      </c>
      <c r="C67" s="263">
        <f t="shared" ref="C67:K67" si="33">SUM(C60:C66)</f>
        <v>0</v>
      </c>
      <c r="D67" s="263">
        <f t="shared" si="33"/>
        <v>0</v>
      </c>
      <c r="E67" s="264">
        <f t="shared" si="33"/>
        <v>0</v>
      </c>
      <c r="F67" s="265">
        <f t="shared" si="33"/>
        <v>0</v>
      </c>
      <c r="G67" s="264">
        <f t="shared" si="33"/>
        <v>0</v>
      </c>
      <c r="H67" s="264">
        <f t="shared" si="33"/>
        <v>0</v>
      </c>
      <c r="I67" s="264">
        <f t="shared" si="33"/>
        <v>0</v>
      </c>
      <c r="J67" s="264">
        <f t="shared" si="33"/>
        <v>0</v>
      </c>
      <c r="K67" s="264">
        <f t="shared" si="33"/>
        <v>0</v>
      </c>
      <c r="L67" s="264">
        <f>SUM(L60:L66)</f>
        <v>0</v>
      </c>
    </row>
    <row r="68" spans="1:15" ht="15.75" hidden="1" thickBot="1" x14ac:dyDescent="0.3">
      <c r="A68" s="125" t="s">
        <v>27</v>
      </c>
      <c r="B68" s="397"/>
      <c r="C68" s="266" t="e">
        <f t="shared" ref="C68:L68" si="34">AVERAGE(C60:C66)</f>
        <v>#DIV/0!</v>
      </c>
      <c r="D68" s="266" t="e">
        <f t="shared" si="34"/>
        <v>#DIV/0!</v>
      </c>
      <c r="E68" s="267" t="e">
        <f t="shared" si="34"/>
        <v>#DIV/0!</v>
      </c>
      <c r="F68" s="268" t="e">
        <f t="shared" si="34"/>
        <v>#DIV/0!</v>
      </c>
      <c r="G68" s="269" t="e">
        <f t="shared" si="34"/>
        <v>#DIV/0!</v>
      </c>
      <c r="H68" s="269" t="e">
        <f t="shared" si="34"/>
        <v>#DIV/0!</v>
      </c>
      <c r="I68" s="269" t="e">
        <f t="shared" si="34"/>
        <v>#DIV/0!</v>
      </c>
      <c r="J68" s="269" t="e">
        <f t="shared" si="34"/>
        <v>#DIV/0!</v>
      </c>
      <c r="K68" s="269" t="e">
        <f t="shared" si="34"/>
        <v>#DIV/0!</v>
      </c>
      <c r="L68" s="269">
        <f t="shared" si="34"/>
        <v>0</v>
      </c>
    </row>
    <row r="69" spans="1:15" ht="15.75" hidden="1" thickBot="1" x14ac:dyDescent="0.3">
      <c r="A69" s="34" t="s">
        <v>24</v>
      </c>
      <c r="B69" s="397"/>
      <c r="C69" s="270">
        <f t="shared" ref="C69:L69" si="35">SUM(C60:C64)</f>
        <v>0</v>
      </c>
      <c r="D69" s="270">
        <f t="shared" si="35"/>
        <v>0</v>
      </c>
      <c r="E69" s="271">
        <f t="shared" si="35"/>
        <v>0</v>
      </c>
      <c r="F69" s="272">
        <f t="shared" si="35"/>
        <v>0</v>
      </c>
      <c r="G69" s="271">
        <f t="shared" si="35"/>
        <v>0</v>
      </c>
      <c r="H69" s="271">
        <f t="shared" si="35"/>
        <v>0</v>
      </c>
      <c r="I69" s="271">
        <f t="shared" si="35"/>
        <v>0</v>
      </c>
      <c r="J69" s="271">
        <f t="shared" si="35"/>
        <v>0</v>
      </c>
      <c r="K69" s="271">
        <f t="shared" si="35"/>
        <v>0</v>
      </c>
      <c r="L69" s="271">
        <f t="shared" si="35"/>
        <v>0</v>
      </c>
    </row>
    <row r="70" spans="1:15" ht="15.75" hidden="1" thickBot="1" x14ac:dyDescent="0.3">
      <c r="A70" s="34" t="s">
        <v>26</v>
      </c>
      <c r="B70" s="398"/>
      <c r="C70" s="273" t="e">
        <f t="shared" ref="C70:L70" si="36">AVERAGE(C60:C64)</f>
        <v>#DIV/0!</v>
      </c>
      <c r="D70" s="273" t="e">
        <f t="shared" si="36"/>
        <v>#DIV/0!</v>
      </c>
      <c r="E70" s="274" t="e">
        <f t="shared" si="36"/>
        <v>#DIV/0!</v>
      </c>
      <c r="F70" s="275" t="e">
        <f t="shared" si="36"/>
        <v>#DIV/0!</v>
      </c>
      <c r="G70" s="274" t="e">
        <f t="shared" si="36"/>
        <v>#DIV/0!</v>
      </c>
      <c r="H70" s="274" t="e">
        <f t="shared" si="36"/>
        <v>#DIV/0!</v>
      </c>
      <c r="I70" s="274" t="e">
        <f t="shared" si="36"/>
        <v>#DIV/0!</v>
      </c>
      <c r="J70" s="274" t="e">
        <f t="shared" si="36"/>
        <v>#DIV/0!</v>
      </c>
      <c r="K70" s="274" t="e">
        <f t="shared" si="36"/>
        <v>#DIV/0!</v>
      </c>
      <c r="L70" s="274">
        <f t="shared" si="36"/>
        <v>0</v>
      </c>
    </row>
    <row r="71" spans="1:15" x14ac:dyDescent="0.25">
      <c r="A71" s="4"/>
      <c r="B71" s="151"/>
      <c r="C71" s="151"/>
      <c r="D71" s="5"/>
      <c r="E71" s="5"/>
      <c r="F71" s="5"/>
      <c r="G71" s="5"/>
      <c r="H71" s="5"/>
      <c r="I71" s="5"/>
      <c r="J71" s="5"/>
      <c r="K71" s="5"/>
      <c r="L71" s="5"/>
    </row>
    <row r="72" spans="1:15" ht="25.5" x14ac:dyDescent="0.25">
      <c r="A72" s="4"/>
      <c r="B72" s="220"/>
      <c r="C72" s="48" t="s">
        <v>10</v>
      </c>
      <c r="D72" s="48" t="s">
        <v>16</v>
      </c>
      <c r="E72" s="48" t="s">
        <v>74</v>
      </c>
      <c r="F72" s="48" t="s">
        <v>75</v>
      </c>
      <c r="G72" s="48" t="s">
        <v>13</v>
      </c>
      <c r="H72" s="48" t="s">
        <v>14</v>
      </c>
      <c r="I72" s="48" t="s">
        <v>76</v>
      </c>
      <c r="J72" s="48" t="s">
        <v>15</v>
      </c>
      <c r="K72" s="48" t="s">
        <v>36</v>
      </c>
      <c r="L72" s="137"/>
      <c r="M72" s="1"/>
      <c r="N72" s="1"/>
    </row>
    <row r="73" spans="1:15" ht="25.5" x14ac:dyDescent="0.25">
      <c r="B73" s="53" t="s">
        <v>33</v>
      </c>
      <c r="C73" s="223">
        <f t="shared" ref="C73:K73" si="37">SUM(C56, C45, C34, C23, C12, C67)</f>
        <v>13838</v>
      </c>
      <c r="D73" s="223">
        <f t="shared" si="37"/>
        <v>12772</v>
      </c>
      <c r="E73" s="223">
        <f t="shared" si="37"/>
        <v>11176</v>
      </c>
      <c r="F73" s="223">
        <f t="shared" si="37"/>
        <v>4597</v>
      </c>
      <c r="G73" s="223">
        <f t="shared" si="37"/>
        <v>14000</v>
      </c>
      <c r="H73" s="223">
        <f t="shared" si="37"/>
        <v>6585</v>
      </c>
      <c r="I73" s="223">
        <f t="shared" si="37"/>
        <v>7886</v>
      </c>
      <c r="J73" s="223">
        <f t="shared" si="37"/>
        <v>0</v>
      </c>
      <c r="K73" s="223">
        <f t="shared" si="37"/>
        <v>0</v>
      </c>
      <c r="L73" s="276"/>
      <c r="M73" s="1"/>
      <c r="N73" s="1"/>
    </row>
    <row r="74" spans="1:15" ht="25.5" x14ac:dyDescent="0.25">
      <c r="B74" s="53" t="s">
        <v>34</v>
      </c>
      <c r="C74" s="223">
        <f t="shared" ref="C74:K74" si="38">SUM(C58, C47, C36, C25, C14, C69)</f>
        <v>12380</v>
      </c>
      <c r="D74" s="223">
        <f t="shared" si="38"/>
        <v>10729</v>
      </c>
      <c r="E74" s="223">
        <f t="shared" si="38"/>
        <v>8603</v>
      </c>
      <c r="F74" s="223">
        <f t="shared" si="38"/>
        <v>4180</v>
      </c>
      <c r="G74" s="223">
        <f t="shared" si="38"/>
        <v>12115</v>
      </c>
      <c r="H74" s="223">
        <f t="shared" si="38"/>
        <v>5784</v>
      </c>
      <c r="I74" s="223">
        <f t="shared" si="38"/>
        <v>6510</v>
      </c>
      <c r="J74" s="223">
        <f t="shared" si="38"/>
        <v>0</v>
      </c>
      <c r="K74" s="223">
        <f t="shared" si="38"/>
        <v>0</v>
      </c>
      <c r="L74" s="276"/>
      <c r="M74" s="1"/>
      <c r="N74" s="1"/>
    </row>
    <row r="75" spans="1:15" x14ac:dyDescent="0.25">
      <c r="B75" s="1"/>
      <c r="C75" s="1"/>
      <c r="F75" s="152"/>
    </row>
    <row r="76" spans="1:15" x14ac:dyDescent="0.25">
      <c r="B76" s="1"/>
      <c r="C76" s="1"/>
      <c r="F76" s="152"/>
    </row>
    <row r="77" spans="1:15" x14ac:dyDescent="0.25">
      <c r="B77" s="1"/>
      <c r="C77" s="1"/>
      <c r="D77" s="403" t="s">
        <v>77</v>
      </c>
      <c r="E77" s="426"/>
      <c r="F77" s="427"/>
      <c r="M77" s="1"/>
      <c r="N77" s="1"/>
      <c r="O77" s="1"/>
    </row>
    <row r="78" spans="1:15" x14ac:dyDescent="0.25">
      <c r="D78" s="390" t="s">
        <v>33</v>
      </c>
      <c r="E78" s="391"/>
      <c r="F78" s="118">
        <f>L12+L23+L34+L45+L56+L67</f>
        <v>70854</v>
      </c>
    </row>
    <row r="79" spans="1:15" x14ac:dyDescent="0.25">
      <c r="D79" s="390" t="s">
        <v>34</v>
      </c>
      <c r="E79" s="391"/>
      <c r="F79" s="117">
        <f>SUM(L14, L25, L36, L47, L58, L69)</f>
        <v>60301</v>
      </c>
    </row>
    <row r="80" spans="1:15" x14ac:dyDescent="0.25">
      <c r="D80" s="390" t="s">
        <v>72</v>
      </c>
      <c r="E80" s="391"/>
      <c r="F80" s="118">
        <f>AVERAGE(L56, L45, L34, L23, L12, L67)</f>
        <v>11809</v>
      </c>
    </row>
    <row r="81" spans="4:6" customFormat="1" x14ac:dyDescent="0.25">
      <c r="D81" s="390" t="s">
        <v>26</v>
      </c>
      <c r="E81" s="391"/>
      <c r="F81" s="117">
        <f>AVERAGE(L14, L25, L36, L47, L58, L69)</f>
        <v>10050.166666666666</v>
      </c>
    </row>
  </sheetData>
  <mergeCells count="32">
    <mergeCell ref="B23:B26"/>
    <mergeCell ref="B34:B37"/>
    <mergeCell ref="B45:B48"/>
    <mergeCell ref="B56:B59"/>
    <mergeCell ref="B67:B70"/>
    <mergeCell ref="K3:K4"/>
    <mergeCell ref="D78:E78"/>
    <mergeCell ref="D79:E79"/>
    <mergeCell ref="D80:E80"/>
    <mergeCell ref="D81:E81"/>
    <mergeCell ref="D77:F77"/>
    <mergeCell ref="B12:B15"/>
    <mergeCell ref="I1:I2"/>
    <mergeCell ref="J1:J2"/>
    <mergeCell ref="K1:K2"/>
    <mergeCell ref="L1:L4"/>
    <mergeCell ref="F3:F4"/>
    <mergeCell ref="C1:C2"/>
    <mergeCell ref="D1:D2"/>
    <mergeCell ref="E1:E2"/>
    <mergeCell ref="F1:F2"/>
    <mergeCell ref="G1:G2"/>
    <mergeCell ref="H1:H2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11" sqref="D11"/>
    </sheetView>
  </sheetViews>
  <sheetFormatPr defaultRowHeight="15" outlineLevelRow="1" x14ac:dyDescent="0.25"/>
  <cols>
    <col min="1" max="1" width="18.7109375" style="1" bestFit="1" customWidth="1"/>
    <col min="2" max="2" width="10.7109375" style="152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198"/>
      <c r="C1" s="422" t="s">
        <v>9</v>
      </c>
      <c r="D1" s="410" t="s">
        <v>23</v>
      </c>
    </row>
    <row r="2" spans="1:4" ht="15" customHeight="1" thickBot="1" x14ac:dyDescent="0.3">
      <c r="A2" s="32"/>
      <c r="B2" s="199"/>
      <c r="C2" s="428"/>
      <c r="D2" s="411"/>
    </row>
    <row r="3" spans="1:4" ht="15" customHeight="1" x14ac:dyDescent="0.25">
      <c r="A3" s="392" t="s">
        <v>61</v>
      </c>
      <c r="B3" s="394" t="s">
        <v>62</v>
      </c>
      <c r="C3" s="414" t="s">
        <v>38</v>
      </c>
      <c r="D3" s="411"/>
    </row>
    <row r="4" spans="1:4" ht="15" customHeight="1" thickBot="1" x14ac:dyDescent="0.3">
      <c r="A4" s="393"/>
      <c r="B4" s="395"/>
      <c r="C4" s="415"/>
      <c r="D4" s="411"/>
    </row>
    <row r="5" spans="1:4" s="57" customFormat="1" ht="15.75" hidden="1" customHeight="1" thickBot="1" x14ac:dyDescent="0.3">
      <c r="A5" s="33" t="s">
        <v>3</v>
      </c>
      <c r="B5" s="200"/>
      <c r="C5" s="14"/>
      <c r="D5" s="20"/>
    </row>
    <row r="6" spans="1:4" s="57" customFormat="1" ht="15.75" hidden="1" customHeight="1" thickBot="1" x14ac:dyDescent="0.3">
      <c r="A6" s="33" t="s">
        <v>4</v>
      </c>
      <c r="B6" s="227"/>
      <c r="C6" s="14"/>
      <c r="D6" s="20"/>
    </row>
    <row r="7" spans="1:4" s="57" customFormat="1" ht="13.5" customHeight="1" thickBot="1" x14ac:dyDescent="0.3">
      <c r="A7" s="33" t="s">
        <v>5</v>
      </c>
      <c r="B7" s="215">
        <v>42767</v>
      </c>
      <c r="C7" s="14">
        <v>256</v>
      </c>
      <c r="D7" s="20">
        <f>SUM(C7)</f>
        <v>256</v>
      </c>
    </row>
    <row r="8" spans="1:4" s="57" customFormat="1" ht="14.25" thickBot="1" x14ac:dyDescent="0.3">
      <c r="A8" s="33" t="s">
        <v>6</v>
      </c>
      <c r="B8" s="215">
        <f>B7+1</f>
        <v>42768</v>
      </c>
      <c r="C8" s="14">
        <v>376</v>
      </c>
      <c r="D8" s="20">
        <f t="shared" ref="D8:D10" si="0">SUM(C8)</f>
        <v>376</v>
      </c>
    </row>
    <row r="9" spans="1:4" s="57" customFormat="1" ht="12.75" customHeight="1" thickBot="1" x14ac:dyDescent="0.3">
      <c r="A9" s="33" t="s">
        <v>0</v>
      </c>
      <c r="B9" s="215">
        <f t="shared" ref="B9:B11" si="1">B8+1</f>
        <v>42769</v>
      </c>
      <c r="C9" s="14">
        <f>(472+168)</f>
        <v>640</v>
      </c>
      <c r="D9" s="20">
        <f t="shared" si="0"/>
        <v>640</v>
      </c>
    </row>
    <row r="10" spans="1:4" s="57" customFormat="1" ht="15.75" customHeight="1" outlineLevel="1" thickBot="1" x14ac:dyDescent="0.3">
      <c r="A10" s="33" t="s">
        <v>1</v>
      </c>
      <c r="B10" s="215">
        <f t="shared" si="1"/>
        <v>42770</v>
      </c>
      <c r="C10" s="21">
        <f xml:space="preserve"> (316+120)</f>
        <v>436</v>
      </c>
      <c r="D10" s="20">
        <f t="shared" si="0"/>
        <v>436</v>
      </c>
    </row>
    <row r="11" spans="1:4" s="57" customFormat="1" ht="15" customHeight="1" outlineLevel="1" thickBot="1" x14ac:dyDescent="0.3">
      <c r="A11" s="33" t="s">
        <v>2</v>
      </c>
      <c r="B11" s="215">
        <f t="shared" si="1"/>
        <v>42771</v>
      </c>
      <c r="C11" s="26">
        <f>(274+133)</f>
        <v>407</v>
      </c>
      <c r="D11" s="20">
        <f t="shared" ref="D11" si="2">SUM(C11)</f>
        <v>407</v>
      </c>
    </row>
    <row r="12" spans="1:4" s="58" customFormat="1" ht="15" customHeight="1" outlineLevel="1" thickBot="1" x14ac:dyDescent="0.3">
      <c r="A12" s="187" t="s">
        <v>25</v>
      </c>
      <c r="B12" s="396" t="s">
        <v>28</v>
      </c>
      <c r="C12" s="131">
        <f>SUM(C5:C11)</f>
        <v>2115</v>
      </c>
      <c r="D12" s="131">
        <f>SUM(D5:D11)</f>
        <v>2115</v>
      </c>
    </row>
    <row r="13" spans="1:4" s="58" customFormat="1" ht="15" customHeight="1" outlineLevel="1" thickBot="1" x14ac:dyDescent="0.3">
      <c r="A13" s="125" t="s">
        <v>27</v>
      </c>
      <c r="B13" s="397"/>
      <c r="C13" s="126">
        <f>AVERAGE(C5:C11)</f>
        <v>423</v>
      </c>
      <c r="D13" s="126">
        <f>AVERAGE(D5:D11)</f>
        <v>423</v>
      </c>
    </row>
    <row r="14" spans="1:4" s="58" customFormat="1" ht="15" customHeight="1" thickBot="1" x14ac:dyDescent="0.3">
      <c r="A14" s="34" t="s">
        <v>24</v>
      </c>
      <c r="B14" s="397"/>
      <c r="C14" s="35">
        <f>SUM(C5:C9)</f>
        <v>1272</v>
      </c>
      <c r="D14" s="35">
        <f>SUM(D5:D9)</f>
        <v>1272</v>
      </c>
    </row>
    <row r="15" spans="1:4" s="58" customFormat="1" ht="15" customHeight="1" thickBot="1" x14ac:dyDescent="0.3">
      <c r="A15" s="34" t="s">
        <v>26</v>
      </c>
      <c r="B15" s="397"/>
      <c r="C15" s="40">
        <f>AVERAGE(C5:C9)</f>
        <v>424</v>
      </c>
      <c r="D15" s="40">
        <f>AVERAGE(D5:D9)</f>
        <v>424</v>
      </c>
    </row>
    <row r="16" spans="1:4" s="58" customFormat="1" ht="15" customHeight="1" thickBot="1" x14ac:dyDescent="0.3">
      <c r="A16" s="33" t="s">
        <v>3</v>
      </c>
      <c r="B16" s="200">
        <f>B11+1</f>
        <v>42772</v>
      </c>
      <c r="C16" s="14">
        <v>470</v>
      </c>
      <c r="D16" s="214">
        <f>SUM(C16)</f>
        <v>470</v>
      </c>
    </row>
    <row r="17" spans="1:5" s="58" customFormat="1" ht="15" customHeight="1" thickBot="1" x14ac:dyDescent="0.3">
      <c r="A17" s="33" t="s">
        <v>4</v>
      </c>
      <c r="B17" s="201">
        <f>B16+1</f>
        <v>42773</v>
      </c>
      <c r="C17" s="14">
        <v>451</v>
      </c>
      <c r="D17" s="69">
        <f t="shared" ref="D17:D22" si="3">SUM(C17)</f>
        <v>451</v>
      </c>
    </row>
    <row r="18" spans="1:5" s="58" customFormat="1" ht="15" customHeight="1" thickBot="1" x14ac:dyDescent="0.3">
      <c r="A18" s="33" t="s">
        <v>5</v>
      </c>
      <c r="B18" s="201">
        <f t="shared" ref="B18:B22" si="4">B17+1</f>
        <v>42774</v>
      </c>
      <c r="C18" s="14">
        <v>560</v>
      </c>
      <c r="D18" s="214">
        <f t="shared" si="3"/>
        <v>560</v>
      </c>
    </row>
    <row r="19" spans="1:5" s="58" customFormat="1" ht="15" customHeight="1" thickBot="1" x14ac:dyDescent="0.3">
      <c r="A19" s="33" t="s">
        <v>6</v>
      </c>
      <c r="B19" s="202">
        <f t="shared" si="4"/>
        <v>42775</v>
      </c>
      <c r="C19" s="14">
        <v>164</v>
      </c>
      <c r="D19" s="69">
        <f t="shared" si="3"/>
        <v>164</v>
      </c>
    </row>
    <row r="20" spans="1:5" s="58" customFormat="1" ht="15" customHeight="1" thickBot="1" x14ac:dyDescent="0.3">
      <c r="A20" s="33" t="s">
        <v>0</v>
      </c>
      <c r="B20" s="202">
        <f t="shared" si="4"/>
        <v>42776</v>
      </c>
      <c r="C20" s="14">
        <v>395</v>
      </c>
      <c r="D20" s="214">
        <f t="shared" si="3"/>
        <v>395</v>
      </c>
    </row>
    <row r="21" spans="1:5" s="58" customFormat="1" ht="15" customHeight="1" outlineLevel="1" thickBot="1" x14ac:dyDescent="0.3">
      <c r="A21" s="33" t="s">
        <v>1</v>
      </c>
      <c r="B21" s="215">
        <f t="shared" si="4"/>
        <v>42777</v>
      </c>
      <c r="C21" s="21">
        <v>350</v>
      </c>
      <c r="D21" s="69">
        <f t="shared" si="3"/>
        <v>350</v>
      </c>
      <c r="E21" s="177"/>
    </row>
    <row r="22" spans="1:5" s="58" customFormat="1" ht="15" customHeight="1" outlineLevel="1" thickBot="1" x14ac:dyDescent="0.3">
      <c r="A22" s="33" t="s">
        <v>2</v>
      </c>
      <c r="B22" s="201">
        <f t="shared" si="4"/>
        <v>42778</v>
      </c>
      <c r="C22" s="26">
        <v>137</v>
      </c>
      <c r="D22" s="18">
        <f t="shared" si="3"/>
        <v>137</v>
      </c>
    </row>
    <row r="23" spans="1:5" s="58" customFormat="1" ht="15" customHeight="1" outlineLevel="1" thickBot="1" x14ac:dyDescent="0.3">
      <c r="A23" s="187" t="s">
        <v>25</v>
      </c>
      <c r="B23" s="396" t="s">
        <v>29</v>
      </c>
      <c r="C23" s="131">
        <f>SUM(C16:C22)</f>
        <v>2527</v>
      </c>
      <c r="D23" s="131">
        <f>SUM(D16:D22)</f>
        <v>2527</v>
      </c>
    </row>
    <row r="24" spans="1:5" s="58" customFormat="1" ht="15" customHeight="1" outlineLevel="1" thickBot="1" x14ac:dyDescent="0.3">
      <c r="A24" s="125" t="s">
        <v>27</v>
      </c>
      <c r="B24" s="397"/>
      <c r="C24" s="126">
        <f>AVERAGE(C16:C22)</f>
        <v>361</v>
      </c>
      <c r="D24" s="126">
        <f>AVERAGE(D16:D22)</f>
        <v>361</v>
      </c>
    </row>
    <row r="25" spans="1:5" s="58" customFormat="1" ht="15" customHeight="1" thickBot="1" x14ac:dyDescent="0.3">
      <c r="A25" s="34" t="s">
        <v>24</v>
      </c>
      <c r="B25" s="397"/>
      <c r="C25" s="35">
        <f>SUM(C16:C20)</f>
        <v>2040</v>
      </c>
      <c r="D25" s="35">
        <f>SUM(D16:D20)</f>
        <v>2040</v>
      </c>
    </row>
    <row r="26" spans="1:5" s="58" customFormat="1" ht="15" customHeight="1" thickBot="1" x14ac:dyDescent="0.3">
      <c r="A26" s="34" t="s">
        <v>26</v>
      </c>
      <c r="B26" s="398"/>
      <c r="C26" s="40">
        <f>AVERAGE(C16:C20)</f>
        <v>408</v>
      </c>
      <c r="D26" s="40">
        <f>AVERAGE(D16:D20)</f>
        <v>408</v>
      </c>
    </row>
    <row r="27" spans="1:5" s="58" customFormat="1" ht="15" customHeight="1" thickBot="1" x14ac:dyDescent="0.3">
      <c r="A27" s="33" t="s">
        <v>3</v>
      </c>
      <c r="B27" s="203">
        <f>B22+1</f>
        <v>42779</v>
      </c>
      <c r="C27" s="14">
        <v>508</v>
      </c>
      <c r="D27" s="214">
        <f>SUM(C27)</f>
        <v>508</v>
      </c>
    </row>
    <row r="28" spans="1:5" s="58" customFormat="1" ht="15" customHeight="1" thickBot="1" x14ac:dyDescent="0.3">
      <c r="A28" s="33" t="s">
        <v>4</v>
      </c>
      <c r="B28" s="204">
        <f>B27+1</f>
        <v>42780</v>
      </c>
      <c r="C28" s="14">
        <v>551</v>
      </c>
      <c r="D28" s="69">
        <f t="shared" ref="D28:D33" si="5">SUM(C28)</f>
        <v>551</v>
      </c>
    </row>
    <row r="29" spans="1:5" s="58" customFormat="1" ht="15" customHeight="1" thickBot="1" x14ac:dyDescent="0.3">
      <c r="A29" s="33" t="s">
        <v>5</v>
      </c>
      <c r="B29" s="204">
        <f t="shared" ref="B29:B33" si="6">B28+1</f>
        <v>42781</v>
      </c>
      <c r="C29" s="14">
        <v>547</v>
      </c>
      <c r="D29" s="214">
        <f t="shared" si="5"/>
        <v>547</v>
      </c>
    </row>
    <row r="30" spans="1:5" s="58" customFormat="1" ht="15" customHeight="1" thickBot="1" x14ac:dyDescent="0.3">
      <c r="A30" s="33" t="s">
        <v>6</v>
      </c>
      <c r="B30" s="204">
        <f t="shared" si="6"/>
        <v>42782</v>
      </c>
      <c r="C30" s="14">
        <v>500</v>
      </c>
      <c r="D30" s="69">
        <f t="shared" si="5"/>
        <v>500</v>
      </c>
    </row>
    <row r="31" spans="1:5" s="58" customFormat="1" ht="15" customHeight="1" thickBot="1" x14ac:dyDescent="0.3">
      <c r="A31" s="33" t="s">
        <v>0</v>
      </c>
      <c r="B31" s="204">
        <f t="shared" si="6"/>
        <v>42783</v>
      </c>
      <c r="C31" s="14">
        <v>481</v>
      </c>
      <c r="D31" s="214">
        <f t="shared" si="5"/>
        <v>481</v>
      </c>
    </row>
    <row r="32" spans="1:5" s="58" customFormat="1" ht="15" customHeight="1" outlineLevel="1" thickBot="1" x14ac:dyDescent="0.3">
      <c r="A32" s="33" t="s">
        <v>1</v>
      </c>
      <c r="B32" s="204">
        <f t="shared" si="6"/>
        <v>42784</v>
      </c>
      <c r="C32" s="21">
        <v>650</v>
      </c>
      <c r="D32" s="69">
        <f t="shared" si="5"/>
        <v>650</v>
      </c>
    </row>
    <row r="33" spans="1:5" s="58" customFormat="1" ht="15" customHeight="1" outlineLevel="1" thickBot="1" x14ac:dyDescent="0.3">
      <c r="A33" s="33" t="s">
        <v>2</v>
      </c>
      <c r="B33" s="204">
        <f t="shared" si="6"/>
        <v>42785</v>
      </c>
      <c r="C33" s="26">
        <v>896</v>
      </c>
      <c r="D33" s="18">
        <f t="shared" si="5"/>
        <v>896</v>
      </c>
    </row>
    <row r="34" spans="1:5" s="58" customFormat="1" ht="15" customHeight="1" outlineLevel="1" thickBot="1" x14ac:dyDescent="0.3">
      <c r="A34" s="187" t="s">
        <v>25</v>
      </c>
      <c r="B34" s="396" t="s">
        <v>30</v>
      </c>
      <c r="C34" s="131">
        <f>SUM(C27:C33)</f>
        <v>4133</v>
      </c>
      <c r="D34" s="131">
        <f>SUM(D27:D33)</f>
        <v>4133</v>
      </c>
    </row>
    <row r="35" spans="1:5" s="58" customFormat="1" ht="15" customHeight="1" outlineLevel="1" thickBot="1" x14ac:dyDescent="0.3">
      <c r="A35" s="125" t="s">
        <v>27</v>
      </c>
      <c r="B35" s="397"/>
      <c r="C35" s="126">
        <f>AVERAGE(C27:C33)</f>
        <v>590.42857142857144</v>
      </c>
      <c r="D35" s="126">
        <f>AVERAGE(D27:D33)</f>
        <v>590.42857142857144</v>
      </c>
    </row>
    <row r="36" spans="1:5" s="58" customFormat="1" ht="15" customHeight="1" thickBot="1" x14ac:dyDescent="0.3">
      <c r="A36" s="34" t="s">
        <v>24</v>
      </c>
      <c r="B36" s="397"/>
      <c r="C36" s="39">
        <f>SUM(C27:C31)</f>
        <v>2587</v>
      </c>
      <c r="D36" s="39">
        <f>SUM(D27:D31)</f>
        <v>2587</v>
      </c>
    </row>
    <row r="37" spans="1:5" s="58" customFormat="1" ht="15" customHeight="1" thickBot="1" x14ac:dyDescent="0.3">
      <c r="A37" s="34" t="s">
        <v>26</v>
      </c>
      <c r="B37" s="398"/>
      <c r="C37" s="44">
        <f>AVERAGE(C27:C31)</f>
        <v>517.4</v>
      </c>
      <c r="D37" s="44">
        <f>AVERAGE(D27:D31)</f>
        <v>517.4</v>
      </c>
    </row>
    <row r="38" spans="1:5" s="58" customFormat="1" ht="15" customHeight="1" thickBot="1" x14ac:dyDescent="0.3">
      <c r="A38" s="33" t="s">
        <v>3</v>
      </c>
      <c r="B38" s="205">
        <f>B33+1</f>
        <v>42786</v>
      </c>
      <c r="C38" s="14">
        <f>472+180</f>
        <v>652</v>
      </c>
      <c r="D38" s="214">
        <f>SUM(C38)</f>
        <v>652</v>
      </c>
    </row>
    <row r="39" spans="1:5" s="58" customFormat="1" ht="15" customHeight="1" thickBot="1" x14ac:dyDescent="0.3">
      <c r="A39" s="33" t="s">
        <v>4</v>
      </c>
      <c r="B39" s="206">
        <f>B38+1</f>
        <v>42787</v>
      </c>
      <c r="C39" s="14">
        <v>632</v>
      </c>
      <c r="D39" s="69">
        <f t="shared" ref="D39:D44" si="7">SUM(C39)</f>
        <v>632</v>
      </c>
    </row>
    <row r="40" spans="1:5" s="58" customFormat="1" ht="15" customHeight="1" thickBot="1" x14ac:dyDescent="0.3">
      <c r="A40" s="33" t="s">
        <v>5</v>
      </c>
      <c r="B40" s="206">
        <f t="shared" ref="B40:B44" si="8">B39+1</f>
        <v>42788</v>
      </c>
      <c r="C40" s="14">
        <v>574</v>
      </c>
      <c r="D40" s="214">
        <f t="shared" si="7"/>
        <v>574</v>
      </c>
    </row>
    <row r="41" spans="1:5" s="58" customFormat="1" ht="15" customHeight="1" thickBot="1" x14ac:dyDescent="0.3">
      <c r="A41" s="33" t="s">
        <v>6</v>
      </c>
      <c r="B41" s="206">
        <f t="shared" si="8"/>
        <v>42789</v>
      </c>
      <c r="C41" s="14">
        <v>620</v>
      </c>
      <c r="D41" s="69">
        <f t="shared" si="7"/>
        <v>620</v>
      </c>
    </row>
    <row r="42" spans="1:5" s="58" customFormat="1" ht="15" customHeight="1" thickBot="1" x14ac:dyDescent="0.3">
      <c r="A42" s="33" t="s">
        <v>0</v>
      </c>
      <c r="B42" s="206">
        <f t="shared" si="8"/>
        <v>42790</v>
      </c>
      <c r="C42" s="14">
        <v>699</v>
      </c>
      <c r="D42" s="214">
        <f t="shared" si="7"/>
        <v>699</v>
      </c>
    </row>
    <row r="43" spans="1:5" s="58" customFormat="1" ht="15" customHeight="1" outlineLevel="1" thickBot="1" x14ac:dyDescent="0.3">
      <c r="A43" s="33" t="s">
        <v>1</v>
      </c>
      <c r="B43" s="206">
        <f t="shared" si="8"/>
        <v>42791</v>
      </c>
      <c r="C43" s="21">
        <v>577</v>
      </c>
      <c r="D43" s="69">
        <f t="shared" si="7"/>
        <v>577</v>
      </c>
      <c r="E43" s="177"/>
    </row>
    <row r="44" spans="1:5" s="58" customFormat="1" ht="15" customHeight="1" outlineLevel="1" thickBot="1" x14ac:dyDescent="0.3">
      <c r="A44" s="33" t="s">
        <v>2</v>
      </c>
      <c r="B44" s="206">
        <f t="shared" si="8"/>
        <v>42792</v>
      </c>
      <c r="C44" s="26">
        <v>383</v>
      </c>
      <c r="D44" s="18">
        <f t="shared" si="7"/>
        <v>383</v>
      </c>
      <c r="E44" s="177"/>
    </row>
    <row r="45" spans="1:5" s="58" customFormat="1" ht="15" customHeight="1" outlineLevel="1" thickBot="1" x14ac:dyDescent="0.3">
      <c r="A45" s="187" t="s">
        <v>25</v>
      </c>
      <c r="B45" s="396" t="s">
        <v>31</v>
      </c>
      <c r="C45" s="131">
        <f>SUM(C38:C44)</f>
        <v>4137</v>
      </c>
      <c r="D45" s="131">
        <f>SUM(D38:D44)</f>
        <v>4137</v>
      </c>
      <c r="E45" s="177"/>
    </row>
    <row r="46" spans="1:5" s="58" customFormat="1" ht="15" customHeight="1" outlineLevel="1" thickBot="1" x14ac:dyDescent="0.3">
      <c r="A46" s="125" t="s">
        <v>27</v>
      </c>
      <c r="B46" s="397"/>
      <c r="C46" s="126">
        <f>AVERAGE(C38:C44)</f>
        <v>591</v>
      </c>
      <c r="D46" s="126">
        <f>AVERAGE(D38:D44)</f>
        <v>591</v>
      </c>
      <c r="E46" s="177"/>
    </row>
    <row r="47" spans="1:5" s="58" customFormat="1" ht="15" customHeight="1" thickBot="1" x14ac:dyDescent="0.3">
      <c r="A47" s="34" t="s">
        <v>24</v>
      </c>
      <c r="B47" s="397"/>
      <c r="C47" s="39">
        <f>SUM(C38:C42)</f>
        <v>3177</v>
      </c>
      <c r="D47" s="39">
        <f>SUM(D38:D42)</f>
        <v>3177</v>
      </c>
      <c r="E47" s="177"/>
    </row>
    <row r="48" spans="1:5" s="58" customFormat="1" ht="15" customHeight="1" thickBot="1" x14ac:dyDescent="0.3">
      <c r="A48" s="34" t="s">
        <v>26</v>
      </c>
      <c r="B48" s="398"/>
      <c r="C48" s="44">
        <f>AVERAGE(C38:C42)</f>
        <v>635.4</v>
      </c>
      <c r="D48" s="44">
        <f>AVERAGE(D38:D42)</f>
        <v>635.4</v>
      </c>
      <c r="E48" s="177"/>
    </row>
    <row r="49" spans="1:5" s="58" customFormat="1" ht="15" customHeight="1" thickBot="1" x14ac:dyDescent="0.3">
      <c r="A49" s="33" t="s">
        <v>3</v>
      </c>
      <c r="B49" s="205">
        <f>B44+1</f>
        <v>42793</v>
      </c>
      <c r="C49" s="181">
        <v>474</v>
      </c>
      <c r="D49" s="20">
        <f>SUM(C49)</f>
        <v>474</v>
      </c>
      <c r="E49" s="177"/>
    </row>
    <row r="50" spans="1:5" s="58" customFormat="1" ht="15" customHeight="1" thickBot="1" x14ac:dyDescent="0.3">
      <c r="A50" s="173" t="s">
        <v>4</v>
      </c>
      <c r="B50" s="206">
        <f>B49+1</f>
        <v>42794</v>
      </c>
      <c r="C50" s="14">
        <v>551</v>
      </c>
      <c r="D50" s="20">
        <f t="shared" ref="D50:D52" si="9">SUM(C50)</f>
        <v>551</v>
      </c>
      <c r="E50" s="177"/>
    </row>
    <row r="51" spans="1:5" s="58" customFormat="1" ht="15" hidden="1" customHeight="1" thickBot="1" x14ac:dyDescent="0.3">
      <c r="A51" s="173" t="s">
        <v>5</v>
      </c>
      <c r="B51" s="206">
        <f t="shared" ref="B51:B55" si="10">B50+1</f>
        <v>42795</v>
      </c>
      <c r="C51" s="25"/>
      <c r="D51" s="20">
        <f t="shared" si="9"/>
        <v>0</v>
      </c>
      <c r="E51" s="177"/>
    </row>
    <row r="52" spans="1:5" s="58" customFormat="1" ht="15" hidden="1" customHeight="1" thickBot="1" x14ac:dyDescent="0.3">
      <c r="A52" s="173" t="s">
        <v>6</v>
      </c>
      <c r="B52" s="206">
        <f t="shared" si="10"/>
        <v>42796</v>
      </c>
      <c r="C52" s="14"/>
      <c r="D52" s="20">
        <f t="shared" si="9"/>
        <v>0</v>
      </c>
      <c r="E52" s="177"/>
    </row>
    <row r="53" spans="1:5" s="58" customFormat="1" ht="15" hidden="1" customHeight="1" thickBot="1" x14ac:dyDescent="0.3">
      <c r="A53" s="33" t="s">
        <v>0</v>
      </c>
      <c r="B53" s="208">
        <f t="shared" si="10"/>
        <v>42797</v>
      </c>
      <c r="C53" s="14"/>
      <c r="D53" s="20">
        <f>SUM(C53)</f>
        <v>0</v>
      </c>
      <c r="E53" s="177"/>
    </row>
    <row r="54" spans="1:5" s="58" customFormat="1" ht="15" hidden="1" customHeight="1" outlineLevel="1" thickBot="1" x14ac:dyDescent="0.3">
      <c r="A54" s="33" t="s">
        <v>1</v>
      </c>
      <c r="B54" s="208">
        <f t="shared" si="10"/>
        <v>42798</v>
      </c>
      <c r="C54" s="21"/>
      <c r="D54" s="20">
        <f>SUM(C54)</f>
        <v>0</v>
      </c>
      <c r="E54" s="177"/>
    </row>
    <row r="55" spans="1:5" s="58" customFormat="1" ht="15" hidden="1" customHeight="1" outlineLevel="1" thickBot="1" x14ac:dyDescent="0.3">
      <c r="A55" s="173" t="s">
        <v>2</v>
      </c>
      <c r="B55" s="208">
        <f t="shared" si="10"/>
        <v>42799</v>
      </c>
      <c r="C55" s="26"/>
      <c r="D55" s="20">
        <f>SUM(C55)</f>
        <v>0</v>
      </c>
    </row>
    <row r="56" spans="1:5" s="58" customFormat="1" ht="15" customHeight="1" outlineLevel="1" thickBot="1" x14ac:dyDescent="0.3">
      <c r="A56" s="187" t="s">
        <v>25</v>
      </c>
      <c r="B56" s="396" t="s">
        <v>32</v>
      </c>
      <c r="C56" s="131">
        <f>SUM(C49:C55)</f>
        <v>1025</v>
      </c>
      <c r="D56" s="131">
        <f t="shared" ref="D56:D70" si="11">SUM(C56)</f>
        <v>1025</v>
      </c>
    </row>
    <row r="57" spans="1:5" s="58" customFormat="1" ht="15" customHeight="1" outlineLevel="1" thickBot="1" x14ac:dyDescent="0.3">
      <c r="A57" s="125" t="s">
        <v>27</v>
      </c>
      <c r="B57" s="397"/>
      <c r="C57" s="126">
        <f>AVERAGE(C49:C55)</f>
        <v>512.5</v>
      </c>
      <c r="D57" s="131">
        <f t="shared" si="11"/>
        <v>512.5</v>
      </c>
    </row>
    <row r="58" spans="1:5" s="58" customFormat="1" ht="15" customHeight="1" thickBot="1" x14ac:dyDescent="0.3">
      <c r="A58" s="34" t="s">
        <v>24</v>
      </c>
      <c r="B58" s="397"/>
      <c r="C58" s="35">
        <f>SUM(C49:C53)</f>
        <v>1025</v>
      </c>
      <c r="D58" s="35">
        <f t="shared" si="11"/>
        <v>1025</v>
      </c>
    </row>
    <row r="59" spans="1:5" s="58" customFormat="1" ht="15" customHeight="1" thickBot="1" x14ac:dyDescent="0.3">
      <c r="A59" s="34" t="s">
        <v>26</v>
      </c>
      <c r="B59" s="398"/>
      <c r="C59" s="40">
        <f>AVERAGE(C49:C53)</f>
        <v>512.5</v>
      </c>
      <c r="D59" s="40">
        <f t="shared" si="11"/>
        <v>512.5</v>
      </c>
    </row>
    <row r="60" spans="1:5" s="58" customFormat="1" ht="15" hidden="1" customHeight="1" thickBot="1" x14ac:dyDescent="0.3">
      <c r="A60" s="173" t="s">
        <v>3</v>
      </c>
      <c r="B60" s="205">
        <f>B55+1</f>
        <v>42800</v>
      </c>
      <c r="C60" s="14"/>
      <c r="D60" s="20">
        <f>SUM(C60)</f>
        <v>0</v>
      </c>
    </row>
    <row r="61" spans="1:5" s="58" customFormat="1" ht="15" hidden="1" customHeight="1" thickBot="1" x14ac:dyDescent="0.3">
      <c r="A61" s="173" t="s">
        <v>4</v>
      </c>
      <c r="B61" s="206">
        <f>B60+1</f>
        <v>42801</v>
      </c>
      <c r="C61" s="14"/>
      <c r="D61" s="20">
        <f>SUM(C61)</f>
        <v>0</v>
      </c>
    </row>
    <row r="62" spans="1:5" s="58" customFormat="1" ht="15" hidden="1" customHeight="1" thickBot="1" x14ac:dyDescent="0.3">
      <c r="A62" s="173" t="s">
        <v>5</v>
      </c>
      <c r="B62" s="229"/>
      <c r="C62" s="163"/>
      <c r="D62" s="20"/>
    </row>
    <row r="63" spans="1:5" s="58" customFormat="1" ht="15" hidden="1" customHeight="1" thickBot="1" x14ac:dyDescent="0.3">
      <c r="A63" s="173" t="s">
        <v>6</v>
      </c>
      <c r="B63" s="229"/>
      <c r="C63" s="163"/>
      <c r="D63" s="20"/>
    </row>
    <row r="64" spans="1:5" s="58" customFormat="1" ht="15" hidden="1" customHeight="1" thickBot="1" x14ac:dyDescent="0.3">
      <c r="A64" s="173" t="s">
        <v>0</v>
      </c>
      <c r="B64" s="229"/>
      <c r="C64" s="163"/>
      <c r="D64" s="20"/>
    </row>
    <row r="65" spans="1:6" s="58" customFormat="1" ht="15" hidden="1" customHeight="1" outlineLevel="1" thickBot="1" x14ac:dyDescent="0.3">
      <c r="A65" s="173" t="s">
        <v>1</v>
      </c>
      <c r="B65" s="229"/>
      <c r="C65" s="164"/>
      <c r="D65" s="20"/>
    </row>
    <row r="66" spans="1:6" s="58" customFormat="1" ht="15" hidden="1" customHeight="1" outlineLevel="1" thickBot="1" x14ac:dyDescent="0.3">
      <c r="A66" s="173" t="s">
        <v>2</v>
      </c>
      <c r="B66" s="229"/>
      <c r="C66" s="171"/>
      <c r="D66" s="20"/>
    </row>
    <row r="67" spans="1:6" s="58" customFormat="1" ht="15" hidden="1" customHeight="1" outlineLevel="1" thickBot="1" x14ac:dyDescent="0.3">
      <c r="A67" s="187" t="s">
        <v>25</v>
      </c>
      <c r="B67" s="397" t="s">
        <v>37</v>
      </c>
      <c r="C67" s="131">
        <f>SUM(C60:C66)</f>
        <v>0</v>
      </c>
      <c r="D67" s="131">
        <f t="shared" si="11"/>
        <v>0</v>
      </c>
    </row>
    <row r="68" spans="1:6" s="58" customFormat="1" ht="15" hidden="1" customHeight="1" outlineLevel="1" thickBot="1" x14ac:dyDescent="0.3">
      <c r="A68" s="125" t="s">
        <v>27</v>
      </c>
      <c r="B68" s="397"/>
      <c r="C68" s="126" t="e">
        <f>AVERAGE(C60:C66)</f>
        <v>#DIV/0!</v>
      </c>
      <c r="D68" s="126" t="e">
        <f t="shared" si="11"/>
        <v>#DIV/0!</v>
      </c>
    </row>
    <row r="69" spans="1:6" s="58" customFormat="1" ht="15" hidden="1" customHeight="1" thickBot="1" x14ac:dyDescent="0.3">
      <c r="A69" s="34" t="s">
        <v>24</v>
      </c>
      <c r="B69" s="397"/>
      <c r="C69" s="35">
        <f>SUM(C60:C64)</f>
        <v>0</v>
      </c>
      <c r="D69" s="35">
        <f t="shared" si="11"/>
        <v>0</v>
      </c>
    </row>
    <row r="70" spans="1:6" s="58" customFormat="1" ht="15" hidden="1" customHeight="1" thickBot="1" x14ac:dyDescent="0.3">
      <c r="A70" s="34" t="s">
        <v>26</v>
      </c>
      <c r="B70" s="398"/>
      <c r="C70" s="40" t="e">
        <f>AVERAGE(C60:C64)</f>
        <v>#DIV/0!</v>
      </c>
      <c r="D70" s="40" t="e">
        <f t="shared" si="11"/>
        <v>#DIV/0!</v>
      </c>
    </row>
    <row r="71" spans="1:6" s="58" customFormat="1" ht="15" customHeight="1" x14ac:dyDescent="0.25">
      <c r="A71" s="4"/>
      <c r="B71" s="151"/>
      <c r="C71" s="61"/>
      <c r="D71" s="61"/>
    </row>
    <row r="72" spans="1:6" s="58" customFormat="1" ht="42" customHeight="1" x14ac:dyDescent="0.25">
      <c r="A72" s="220"/>
      <c r="B72" s="221" t="s">
        <v>9</v>
      </c>
      <c r="D72" s="403" t="s">
        <v>67</v>
      </c>
      <c r="E72" s="404"/>
      <c r="F72" s="405"/>
    </row>
    <row r="73" spans="1:6" ht="30" customHeight="1" x14ac:dyDescent="0.25">
      <c r="A73" s="53" t="s">
        <v>34</v>
      </c>
      <c r="B73" s="222">
        <f>SUM(C58:C58, C47:C47, C36:C36, C25:C25, C14:C14, C69:C69)</f>
        <v>10101</v>
      </c>
      <c r="D73" s="390" t="s">
        <v>34</v>
      </c>
      <c r="E73" s="391"/>
      <c r="F73" s="117">
        <f>SUM(D14, D25, D36, D47, D58, D69)</f>
        <v>10101</v>
      </c>
    </row>
    <row r="74" spans="1:6" ht="30" customHeight="1" x14ac:dyDescent="0.25">
      <c r="A74" s="53" t="s">
        <v>33</v>
      </c>
      <c r="B74" s="222">
        <f>SUM(C56:C56, C45:C45, C34:C34, C23:C23, C12:C12, C67:C67 )</f>
        <v>13937</v>
      </c>
      <c r="D74" s="390" t="s">
        <v>33</v>
      </c>
      <c r="E74" s="391"/>
      <c r="F74" s="118">
        <f>SUM(D56, D45, D34, D23, D12, D67)</f>
        <v>13937</v>
      </c>
    </row>
    <row r="75" spans="1:6" ht="30" customHeight="1" x14ac:dyDescent="0.25">
      <c r="D75" s="390" t="s">
        <v>26</v>
      </c>
      <c r="E75" s="391"/>
      <c r="F75" s="118">
        <f>AVERAGE(D14, D25, D36, D47, D58, D69)</f>
        <v>1683.5</v>
      </c>
    </row>
    <row r="76" spans="1:6" ht="30" customHeight="1" x14ac:dyDescent="0.25">
      <c r="D76" s="390" t="s">
        <v>72</v>
      </c>
      <c r="E76" s="391"/>
      <c r="F76" s="117">
        <f>AVERAGE(D56, D45, D34, D23, D12, D67)</f>
        <v>2322.8333333333335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" sqref="A6:XFD6"/>
    </sheetView>
  </sheetViews>
  <sheetFormatPr defaultRowHeight="15" outlineLevelRow="1" x14ac:dyDescent="0.25"/>
  <cols>
    <col min="1" max="1" width="18.7109375" style="1" bestFit="1" customWidth="1"/>
    <col min="2" max="2" width="10.7109375" style="152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198"/>
      <c r="C1" s="406" t="s">
        <v>7</v>
      </c>
      <c r="D1" s="406" t="s">
        <v>39</v>
      </c>
      <c r="E1" s="406" t="s">
        <v>8</v>
      </c>
      <c r="F1" s="406" t="s">
        <v>73</v>
      </c>
      <c r="G1" s="406" t="s">
        <v>10</v>
      </c>
      <c r="H1" s="433"/>
      <c r="I1" s="434"/>
      <c r="J1" s="429" t="s">
        <v>23</v>
      </c>
    </row>
    <row r="2" spans="1:11" ht="15" customHeight="1" thickBot="1" x14ac:dyDescent="0.3">
      <c r="A2" s="32"/>
      <c r="B2" s="199"/>
      <c r="C2" s="408"/>
      <c r="D2" s="408"/>
      <c r="E2" s="408"/>
      <c r="F2" s="408"/>
      <c r="G2" s="435"/>
      <c r="H2" s="436"/>
      <c r="I2" s="437"/>
      <c r="J2" s="430"/>
    </row>
    <row r="3" spans="1:11" ht="13.5" customHeight="1" x14ac:dyDescent="0.25">
      <c r="A3" s="392" t="s">
        <v>61</v>
      </c>
      <c r="B3" s="394" t="s">
        <v>62</v>
      </c>
      <c r="C3" s="414" t="s">
        <v>7</v>
      </c>
      <c r="D3" s="414" t="s">
        <v>40</v>
      </c>
      <c r="E3" s="419" t="s">
        <v>8</v>
      </c>
      <c r="F3" s="419" t="s">
        <v>73</v>
      </c>
      <c r="G3" s="438" t="s">
        <v>10</v>
      </c>
      <c r="H3" s="432" t="s">
        <v>41</v>
      </c>
      <c r="I3" s="431" t="s">
        <v>42</v>
      </c>
      <c r="J3" s="430"/>
    </row>
    <row r="4" spans="1:11" ht="15" customHeight="1" thickBot="1" x14ac:dyDescent="0.3">
      <c r="A4" s="393"/>
      <c r="B4" s="395"/>
      <c r="C4" s="415"/>
      <c r="D4" s="415"/>
      <c r="E4" s="393"/>
      <c r="F4" s="393"/>
      <c r="G4" s="415"/>
      <c r="H4" s="393"/>
      <c r="I4" s="421"/>
      <c r="J4" s="430"/>
    </row>
    <row r="5" spans="1:11" s="57" customFormat="1" ht="0.75" customHeight="1" thickBot="1" x14ac:dyDescent="0.3">
      <c r="A5" s="33" t="s">
        <v>3</v>
      </c>
      <c r="B5" s="200"/>
      <c r="C5" s="14"/>
      <c r="D5" s="14"/>
      <c r="E5" s="17"/>
      <c r="F5" s="17"/>
      <c r="G5" s="17"/>
      <c r="H5" s="17"/>
      <c r="I5" s="18"/>
      <c r="J5" s="65"/>
    </row>
    <row r="6" spans="1:11" s="57" customFormat="1" ht="13.5" hidden="1" customHeight="1" thickBot="1" x14ac:dyDescent="0.3">
      <c r="A6" s="33" t="s">
        <v>4</v>
      </c>
      <c r="B6" s="215"/>
      <c r="C6" s="14"/>
      <c r="D6" s="14"/>
      <c r="E6" s="17"/>
      <c r="F6" s="17"/>
      <c r="G6" s="17"/>
      <c r="H6" s="17"/>
      <c r="I6" s="18"/>
      <c r="J6" s="65"/>
    </row>
    <row r="7" spans="1:11" s="57" customFormat="1" ht="14.25" thickBot="1" x14ac:dyDescent="0.3">
      <c r="A7" s="33" t="s">
        <v>5</v>
      </c>
      <c r="B7" s="215">
        <v>42767</v>
      </c>
      <c r="C7" s="291"/>
      <c r="D7" s="14"/>
      <c r="E7" s="17">
        <v>69</v>
      </c>
      <c r="F7" s="295"/>
      <c r="G7" s="17">
        <v>42</v>
      </c>
      <c r="H7" s="17">
        <v>15</v>
      </c>
      <c r="I7" s="18">
        <v>87</v>
      </c>
      <c r="J7" s="65">
        <f>SUM(C7:I7)</f>
        <v>213</v>
      </c>
    </row>
    <row r="8" spans="1:11" s="57" customFormat="1" ht="14.25" customHeight="1" thickBot="1" x14ac:dyDescent="0.3">
      <c r="A8" s="33" t="s">
        <v>6</v>
      </c>
      <c r="B8" s="215">
        <f>B7+1</f>
        <v>42768</v>
      </c>
      <c r="C8" s="291"/>
      <c r="D8" s="14"/>
      <c r="E8" s="17">
        <v>68</v>
      </c>
      <c r="F8" s="295"/>
      <c r="G8" s="17">
        <v>77</v>
      </c>
      <c r="H8" s="17">
        <v>12</v>
      </c>
      <c r="I8" s="18">
        <v>134</v>
      </c>
      <c r="J8" s="65">
        <f t="shared" ref="J8:J10" si="0">SUM(C8:I8)</f>
        <v>291</v>
      </c>
      <c r="K8" s="174"/>
    </row>
    <row r="9" spans="1:11" s="57" customFormat="1" ht="14.25" customHeight="1" thickBot="1" x14ac:dyDescent="0.3">
      <c r="A9" s="33" t="s">
        <v>0</v>
      </c>
      <c r="B9" s="215">
        <f t="shared" ref="B9:B11" si="1">B8+1</f>
        <v>42769</v>
      </c>
      <c r="C9" s="292"/>
      <c r="D9" s="14"/>
      <c r="E9" s="17">
        <v>56</v>
      </c>
      <c r="F9" s="295"/>
      <c r="G9" s="14">
        <v>73</v>
      </c>
      <c r="H9" s="17">
        <v>3</v>
      </c>
      <c r="I9" s="18">
        <v>156</v>
      </c>
      <c r="J9" s="65">
        <f t="shared" si="0"/>
        <v>288</v>
      </c>
      <c r="K9" s="174"/>
    </row>
    <row r="10" spans="1:11" s="57" customFormat="1" ht="14.25" customHeight="1" outlineLevel="1" thickBot="1" x14ac:dyDescent="0.3">
      <c r="A10" s="33" t="s">
        <v>1</v>
      </c>
      <c r="B10" s="215">
        <f t="shared" si="1"/>
        <v>42770</v>
      </c>
      <c r="C10" s="293"/>
      <c r="D10" s="21"/>
      <c r="E10" s="24">
        <v>80</v>
      </c>
      <c r="F10" s="297"/>
      <c r="G10" s="21">
        <v>93</v>
      </c>
      <c r="H10" s="24">
        <v>29</v>
      </c>
      <c r="I10" s="25">
        <v>1222</v>
      </c>
      <c r="J10" s="65">
        <f t="shared" si="0"/>
        <v>1424</v>
      </c>
      <c r="K10" s="174"/>
    </row>
    <row r="11" spans="1:11" s="57" customFormat="1" ht="15" customHeight="1" outlineLevel="1" thickBot="1" x14ac:dyDescent="0.3">
      <c r="A11" s="33" t="s">
        <v>2</v>
      </c>
      <c r="B11" s="215">
        <f t="shared" si="1"/>
        <v>42771</v>
      </c>
      <c r="C11" s="294"/>
      <c r="D11" s="26"/>
      <c r="E11" s="29">
        <v>39</v>
      </c>
      <c r="F11" s="296"/>
      <c r="G11" s="26">
        <v>29</v>
      </c>
      <c r="H11" s="29">
        <v>4</v>
      </c>
      <c r="I11" s="30">
        <v>713</v>
      </c>
      <c r="J11" s="65">
        <f t="shared" ref="J11" si="2">SUM(C11:I11)</f>
        <v>785</v>
      </c>
      <c r="K11" s="174"/>
    </row>
    <row r="12" spans="1:11" s="58" customFormat="1" ht="15" customHeight="1" outlineLevel="1" thickBot="1" x14ac:dyDescent="0.3">
      <c r="A12" s="187" t="s">
        <v>25</v>
      </c>
      <c r="B12" s="396" t="s">
        <v>28</v>
      </c>
      <c r="C12" s="131">
        <f>SUM(C5:C11)</f>
        <v>0</v>
      </c>
      <c r="D12" s="131">
        <f t="shared" ref="D12:J12" si="3">SUM(D5:D11)</f>
        <v>0</v>
      </c>
      <c r="E12" s="134">
        <f>SUM(E5:E11)</f>
        <v>312</v>
      </c>
      <c r="F12" s="134">
        <f t="shared" si="3"/>
        <v>0</v>
      </c>
      <c r="G12" s="131">
        <f t="shared" si="3"/>
        <v>314</v>
      </c>
      <c r="H12" s="134">
        <f t="shared" si="3"/>
        <v>63</v>
      </c>
      <c r="I12" s="135">
        <f t="shared" si="3"/>
        <v>2312</v>
      </c>
      <c r="J12" s="194">
        <f t="shared" si="3"/>
        <v>3001</v>
      </c>
    </row>
    <row r="13" spans="1:11" s="58" customFormat="1" ht="15" customHeight="1" outlineLevel="1" thickBot="1" x14ac:dyDescent="0.3">
      <c r="A13" s="125" t="s">
        <v>27</v>
      </c>
      <c r="B13" s="397"/>
      <c r="C13" s="126" t="e">
        <f>AVERAGE(C5:C11)</f>
        <v>#DIV/0!</v>
      </c>
      <c r="D13" s="126" t="e">
        <f t="shared" ref="D13:J13" si="4">AVERAGE(D5:D11)</f>
        <v>#DIV/0!</v>
      </c>
      <c r="E13" s="129">
        <f>AVERAGE(E5:E11)</f>
        <v>62.4</v>
      </c>
      <c r="F13" s="129" t="e">
        <f t="shared" si="4"/>
        <v>#DIV/0!</v>
      </c>
      <c r="G13" s="126">
        <f t="shared" si="4"/>
        <v>62.8</v>
      </c>
      <c r="H13" s="129">
        <f t="shared" si="4"/>
        <v>12.6</v>
      </c>
      <c r="I13" s="130">
        <f t="shared" si="4"/>
        <v>462.4</v>
      </c>
      <c r="J13" s="195">
        <f t="shared" si="4"/>
        <v>600.20000000000005</v>
      </c>
    </row>
    <row r="14" spans="1:11" s="58" customFormat="1" ht="15" customHeight="1" thickBot="1" x14ac:dyDescent="0.3">
      <c r="A14" s="34" t="s">
        <v>24</v>
      </c>
      <c r="B14" s="397"/>
      <c r="C14" s="35">
        <f>SUM(C5:C9)</f>
        <v>0</v>
      </c>
      <c r="D14" s="35">
        <f t="shared" ref="D14:J14" si="5">SUM(D5:D9)</f>
        <v>0</v>
      </c>
      <c r="E14" s="38">
        <f t="shared" si="5"/>
        <v>193</v>
      </c>
      <c r="F14" s="38">
        <f t="shared" si="5"/>
        <v>0</v>
      </c>
      <c r="G14" s="35">
        <f t="shared" si="5"/>
        <v>192</v>
      </c>
      <c r="H14" s="38">
        <f t="shared" si="5"/>
        <v>30</v>
      </c>
      <c r="I14" s="39">
        <f t="shared" si="5"/>
        <v>377</v>
      </c>
      <c r="J14" s="196">
        <f t="shared" si="5"/>
        <v>792</v>
      </c>
    </row>
    <row r="15" spans="1:11" s="58" customFormat="1" ht="15" customHeight="1" thickBot="1" x14ac:dyDescent="0.3">
      <c r="A15" s="34" t="s">
        <v>26</v>
      </c>
      <c r="B15" s="397"/>
      <c r="C15" s="40" t="e">
        <f>AVERAGE(C5:C9)</f>
        <v>#DIV/0!</v>
      </c>
      <c r="D15" s="40" t="e">
        <f t="shared" ref="D15:J15" si="6">AVERAGE(D5:D9)</f>
        <v>#DIV/0!</v>
      </c>
      <c r="E15" s="43">
        <f t="shared" si="6"/>
        <v>64.333333333333329</v>
      </c>
      <c r="F15" s="43" t="e">
        <f t="shared" si="6"/>
        <v>#DIV/0!</v>
      </c>
      <c r="G15" s="40">
        <f t="shared" si="6"/>
        <v>64</v>
      </c>
      <c r="H15" s="43">
        <f t="shared" si="6"/>
        <v>10</v>
      </c>
      <c r="I15" s="44">
        <f t="shared" si="6"/>
        <v>125.66666666666667</v>
      </c>
      <c r="J15" s="197">
        <f t="shared" si="6"/>
        <v>264</v>
      </c>
    </row>
    <row r="16" spans="1:11" s="58" customFormat="1" ht="15" customHeight="1" thickBot="1" x14ac:dyDescent="0.3">
      <c r="A16" s="33" t="s">
        <v>3</v>
      </c>
      <c r="B16" s="200">
        <f>B11+1</f>
        <v>42772</v>
      </c>
      <c r="C16" s="291"/>
      <c r="D16" s="14"/>
      <c r="E16" s="17">
        <v>39</v>
      </c>
      <c r="F16" s="295"/>
      <c r="G16" s="14">
        <v>29</v>
      </c>
      <c r="H16" s="216">
        <v>4</v>
      </c>
      <c r="I16" s="18">
        <v>157</v>
      </c>
      <c r="J16" s="19">
        <f t="shared" ref="J16:J22" si="7">SUM(C16:I16)</f>
        <v>229</v>
      </c>
    </row>
    <row r="17" spans="1:10" s="58" customFormat="1" ht="15" customHeight="1" thickBot="1" x14ac:dyDescent="0.3">
      <c r="A17" s="33" t="s">
        <v>4</v>
      </c>
      <c r="B17" s="201">
        <f>B16+1</f>
        <v>42773</v>
      </c>
      <c r="C17" s="291"/>
      <c r="D17" s="14"/>
      <c r="E17" s="17">
        <v>39</v>
      </c>
      <c r="F17" s="295"/>
      <c r="G17" s="14">
        <v>24</v>
      </c>
      <c r="H17" s="295"/>
      <c r="I17" s="18">
        <v>86</v>
      </c>
      <c r="J17" s="65">
        <f t="shared" si="7"/>
        <v>149</v>
      </c>
    </row>
    <row r="18" spans="1:10" s="58" customFormat="1" ht="15" customHeight="1" thickBot="1" x14ac:dyDescent="0.3">
      <c r="A18" s="33" t="s">
        <v>5</v>
      </c>
      <c r="B18" s="201">
        <f t="shared" ref="B18:B22" si="8">B17+1</f>
        <v>42774</v>
      </c>
      <c r="C18" s="291"/>
      <c r="D18" s="14"/>
      <c r="E18" s="17">
        <v>78</v>
      </c>
      <c r="F18" s="17">
        <v>2</v>
      </c>
      <c r="G18" s="14">
        <v>109</v>
      </c>
      <c r="H18" s="17">
        <v>30</v>
      </c>
      <c r="I18" s="18">
        <v>157</v>
      </c>
      <c r="J18" s="65">
        <f t="shared" si="7"/>
        <v>376</v>
      </c>
    </row>
    <row r="19" spans="1:10" s="58" customFormat="1" ht="15" customHeight="1" thickBot="1" x14ac:dyDescent="0.3">
      <c r="A19" s="33" t="s">
        <v>6</v>
      </c>
      <c r="B19" s="202">
        <f t="shared" si="8"/>
        <v>42775</v>
      </c>
      <c r="C19" s="291"/>
      <c r="D19" s="14"/>
      <c r="E19" s="295"/>
      <c r="F19" s="295"/>
      <c r="G19" s="291"/>
      <c r="H19" s="295"/>
      <c r="I19" s="18">
        <v>6</v>
      </c>
      <c r="J19" s="65">
        <f t="shared" si="7"/>
        <v>6</v>
      </c>
    </row>
    <row r="20" spans="1:10" s="58" customFormat="1" ht="15" customHeight="1" thickBot="1" x14ac:dyDescent="0.3">
      <c r="A20" s="33" t="s">
        <v>0</v>
      </c>
      <c r="B20" s="202">
        <f t="shared" si="8"/>
        <v>42776</v>
      </c>
      <c r="C20" s="292"/>
      <c r="D20" s="14"/>
      <c r="E20" s="17">
        <v>68</v>
      </c>
      <c r="F20" s="295"/>
      <c r="G20" s="14">
        <v>68</v>
      </c>
      <c r="H20" s="17">
        <v>37</v>
      </c>
      <c r="I20" s="18">
        <v>112</v>
      </c>
      <c r="J20" s="65">
        <f t="shared" si="7"/>
        <v>285</v>
      </c>
    </row>
    <row r="21" spans="1:10" s="58" customFormat="1" ht="15" customHeight="1" outlineLevel="1" thickBot="1" x14ac:dyDescent="0.3">
      <c r="A21" s="33" t="s">
        <v>1</v>
      </c>
      <c r="B21" s="215">
        <f t="shared" si="8"/>
        <v>42777</v>
      </c>
      <c r="C21" s="292"/>
      <c r="D21" s="21"/>
      <c r="E21" s="24">
        <v>101</v>
      </c>
      <c r="F21" s="24">
        <v>11</v>
      </c>
      <c r="G21" s="21">
        <v>100</v>
      </c>
      <c r="H21" s="24">
        <v>25</v>
      </c>
      <c r="I21" s="25">
        <v>993</v>
      </c>
      <c r="J21" s="65">
        <f t="shared" si="7"/>
        <v>1230</v>
      </c>
    </row>
    <row r="22" spans="1:10" s="58" customFormat="1" ht="15" customHeight="1" outlineLevel="1" thickBot="1" x14ac:dyDescent="0.3">
      <c r="A22" s="33" t="s">
        <v>2</v>
      </c>
      <c r="B22" s="201">
        <f t="shared" si="8"/>
        <v>42778</v>
      </c>
      <c r="C22" s="294"/>
      <c r="D22" s="26"/>
      <c r="E22" s="29">
        <v>52</v>
      </c>
      <c r="F22" s="296"/>
      <c r="G22" s="26">
        <v>63</v>
      </c>
      <c r="H22" s="29">
        <v>2</v>
      </c>
      <c r="I22" s="30">
        <v>462</v>
      </c>
      <c r="J22" s="160">
        <f t="shared" si="7"/>
        <v>579</v>
      </c>
    </row>
    <row r="23" spans="1:10" s="58" customFormat="1" ht="15" customHeight="1" outlineLevel="1" thickBot="1" x14ac:dyDescent="0.3">
      <c r="A23" s="187" t="s">
        <v>25</v>
      </c>
      <c r="B23" s="396" t="s">
        <v>29</v>
      </c>
      <c r="C23" s="131">
        <f t="shared" ref="C23:J23" si="9">SUM(C16:C22)</f>
        <v>0</v>
      </c>
      <c r="D23" s="131">
        <f t="shared" si="9"/>
        <v>0</v>
      </c>
      <c r="E23" s="134">
        <f t="shared" si="9"/>
        <v>377</v>
      </c>
      <c r="F23" s="134">
        <f t="shared" si="9"/>
        <v>13</v>
      </c>
      <c r="G23" s="131">
        <f t="shared" si="9"/>
        <v>393</v>
      </c>
      <c r="H23" s="134">
        <f t="shared" si="9"/>
        <v>98</v>
      </c>
      <c r="I23" s="134">
        <f t="shared" si="9"/>
        <v>1973</v>
      </c>
      <c r="J23" s="194">
        <f t="shared" si="9"/>
        <v>2854</v>
      </c>
    </row>
    <row r="24" spans="1:10" s="58" customFormat="1" ht="15" customHeight="1" outlineLevel="1" thickBot="1" x14ac:dyDescent="0.3">
      <c r="A24" s="125" t="s">
        <v>27</v>
      </c>
      <c r="B24" s="397"/>
      <c r="C24" s="126" t="e">
        <f t="shared" ref="C24:J24" si="10">AVERAGE(C16:C22)</f>
        <v>#DIV/0!</v>
      </c>
      <c r="D24" s="126" t="e">
        <f t="shared" si="10"/>
        <v>#DIV/0!</v>
      </c>
      <c r="E24" s="129">
        <f t="shared" si="10"/>
        <v>62.833333333333336</v>
      </c>
      <c r="F24" s="129">
        <f t="shared" si="10"/>
        <v>6.5</v>
      </c>
      <c r="G24" s="126">
        <f t="shared" si="10"/>
        <v>65.5</v>
      </c>
      <c r="H24" s="129">
        <f t="shared" si="10"/>
        <v>19.600000000000001</v>
      </c>
      <c r="I24" s="130">
        <f t="shared" si="10"/>
        <v>281.85714285714283</v>
      </c>
      <c r="J24" s="195">
        <f t="shared" si="10"/>
        <v>407.71428571428572</v>
      </c>
    </row>
    <row r="25" spans="1:10" s="58" customFormat="1" ht="15" customHeight="1" thickBot="1" x14ac:dyDescent="0.3">
      <c r="A25" s="34" t="s">
        <v>24</v>
      </c>
      <c r="B25" s="397"/>
      <c r="C25" s="35">
        <f>SUM(C16:C20)</f>
        <v>0</v>
      </c>
      <c r="D25" s="35">
        <f t="shared" ref="D25:J25" si="11">SUM(D16:D20)</f>
        <v>0</v>
      </c>
      <c r="E25" s="38">
        <f t="shared" si="11"/>
        <v>224</v>
      </c>
      <c r="F25" s="38">
        <f t="shared" si="11"/>
        <v>2</v>
      </c>
      <c r="G25" s="35">
        <f t="shared" si="11"/>
        <v>230</v>
      </c>
      <c r="H25" s="38">
        <f t="shared" si="11"/>
        <v>71</v>
      </c>
      <c r="I25" s="39">
        <f t="shared" si="11"/>
        <v>518</v>
      </c>
      <c r="J25" s="196">
        <f t="shared" si="11"/>
        <v>1045</v>
      </c>
    </row>
    <row r="26" spans="1:10" s="58" customFormat="1" ht="15" customHeight="1" thickBot="1" x14ac:dyDescent="0.3">
      <c r="A26" s="34" t="s">
        <v>26</v>
      </c>
      <c r="B26" s="398"/>
      <c r="C26" s="136" t="e">
        <f>AVERAGE(C16:C20)</f>
        <v>#DIV/0!</v>
      </c>
      <c r="D26" s="136" t="e">
        <f t="shared" ref="D26:J26" si="12">AVERAGE(D16:D20)</f>
        <v>#DIV/0!</v>
      </c>
      <c r="E26" s="158">
        <f t="shared" si="12"/>
        <v>56</v>
      </c>
      <c r="F26" s="158">
        <f t="shared" si="12"/>
        <v>2</v>
      </c>
      <c r="G26" s="136">
        <f t="shared" si="12"/>
        <v>57.5</v>
      </c>
      <c r="H26" s="158">
        <f t="shared" si="12"/>
        <v>23.666666666666668</v>
      </c>
      <c r="I26" s="159">
        <f t="shared" si="12"/>
        <v>103.6</v>
      </c>
      <c r="J26" s="218">
        <f t="shared" si="12"/>
        <v>209</v>
      </c>
    </row>
    <row r="27" spans="1:10" s="58" customFormat="1" ht="15" customHeight="1" thickBot="1" x14ac:dyDescent="0.3">
      <c r="A27" s="33" t="s">
        <v>3</v>
      </c>
      <c r="B27" s="203">
        <f>B22+1</f>
        <v>42779</v>
      </c>
      <c r="C27" s="291"/>
      <c r="D27" s="14"/>
      <c r="E27" s="17">
        <v>86</v>
      </c>
      <c r="F27" s="17">
        <v>6</v>
      </c>
      <c r="G27" s="14">
        <v>230</v>
      </c>
      <c r="H27" s="17">
        <v>18</v>
      </c>
      <c r="I27" s="18">
        <v>111</v>
      </c>
      <c r="J27" s="19">
        <f t="shared" ref="J27:J33" si="13">SUM(C27:I27)</f>
        <v>451</v>
      </c>
    </row>
    <row r="28" spans="1:10" s="58" customFormat="1" ht="15" customHeight="1" thickBot="1" x14ac:dyDescent="0.3">
      <c r="A28" s="33" t="s">
        <v>4</v>
      </c>
      <c r="B28" s="204">
        <f>B27+1</f>
        <v>42780</v>
      </c>
      <c r="C28" s="291"/>
      <c r="D28" s="14"/>
      <c r="E28" s="17">
        <v>109</v>
      </c>
      <c r="F28" s="295"/>
      <c r="G28" s="14">
        <v>94</v>
      </c>
      <c r="H28" s="17">
        <v>33</v>
      </c>
      <c r="I28" s="18">
        <v>150</v>
      </c>
      <c r="J28" s="65">
        <f t="shared" si="13"/>
        <v>386</v>
      </c>
    </row>
    <row r="29" spans="1:10" s="58" customFormat="1" ht="15" customHeight="1" thickBot="1" x14ac:dyDescent="0.3">
      <c r="A29" s="33" t="s">
        <v>5</v>
      </c>
      <c r="B29" s="204">
        <f t="shared" ref="B29:B33" si="14">B28+1</f>
        <v>42781</v>
      </c>
      <c r="C29" s="291"/>
      <c r="D29" s="14"/>
      <c r="E29" s="17">
        <v>64</v>
      </c>
      <c r="F29" s="17">
        <v>24</v>
      </c>
      <c r="G29" s="14">
        <v>40</v>
      </c>
      <c r="H29" s="17">
        <v>40</v>
      </c>
      <c r="I29" s="18">
        <v>128</v>
      </c>
      <c r="J29" s="65">
        <f t="shared" si="13"/>
        <v>296</v>
      </c>
    </row>
    <row r="30" spans="1:10" s="58" customFormat="1" ht="15" customHeight="1" thickBot="1" x14ac:dyDescent="0.3">
      <c r="A30" s="33" t="s">
        <v>6</v>
      </c>
      <c r="B30" s="204">
        <f t="shared" si="14"/>
        <v>42782</v>
      </c>
      <c r="C30" s="291"/>
      <c r="D30" s="14"/>
      <c r="E30" s="17">
        <v>53</v>
      </c>
      <c r="F30" s="17">
        <v>16</v>
      </c>
      <c r="G30" s="14">
        <v>70</v>
      </c>
      <c r="H30" s="17">
        <v>19</v>
      </c>
      <c r="I30" s="18">
        <v>104</v>
      </c>
      <c r="J30" s="65">
        <f t="shared" si="13"/>
        <v>262</v>
      </c>
    </row>
    <row r="31" spans="1:10" s="58" customFormat="1" ht="15" customHeight="1" thickBot="1" x14ac:dyDescent="0.3">
      <c r="A31" s="33" t="s">
        <v>0</v>
      </c>
      <c r="B31" s="204">
        <f t="shared" si="14"/>
        <v>42783</v>
      </c>
      <c r="C31" s="292"/>
      <c r="D31" s="14"/>
      <c r="E31" s="17">
        <v>80</v>
      </c>
      <c r="F31" s="17">
        <v>22</v>
      </c>
      <c r="G31" s="14">
        <v>69</v>
      </c>
      <c r="H31" s="17">
        <v>5</v>
      </c>
      <c r="I31" s="18">
        <v>208</v>
      </c>
      <c r="J31" s="65">
        <f t="shared" si="13"/>
        <v>384</v>
      </c>
    </row>
    <row r="32" spans="1:10" s="58" customFormat="1" ht="15" customHeight="1" outlineLevel="1" thickBot="1" x14ac:dyDescent="0.3">
      <c r="A32" s="33" t="s">
        <v>1</v>
      </c>
      <c r="B32" s="204">
        <f t="shared" si="14"/>
        <v>42784</v>
      </c>
      <c r="C32" s="292"/>
      <c r="D32" s="21"/>
      <c r="E32" s="24">
        <v>133</v>
      </c>
      <c r="F32" s="24">
        <v>20</v>
      </c>
      <c r="G32" s="21">
        <v>172</v>
      </c>
      <c r="H32" s="24">
        <v>34</v>
      </c>
      <c r="I32" s="25">
        <v>1878</v>
      </c>
      <c r="J32" s="65">
        <f t="shared" si="13"/>
        <v>2237</v>
      </c>
    </row>
    <row r="33" spans="1:11" s="58" customFormat="1" ht="15" customHeight="1" outlineLevel="1" thickBot="1" x14ac:dyDescent="0.3">
      <c r="A33" s="33" t="s">
        <v>2</v>
      </c>
      <c r="B33" s="204">
        <f t="shared" si="14"/>
        <v>42785</v>
      </c>
      <c r="C33" s="294"/>
      <c r="D33" s="26"/>
      <c r="E33" s="29">
        <v>191</v>
      </c>
      <c r="F33" s="29">
        <v>42</v>
      </c>
      <c r="G33" s="26">
        <v>182</v>
      </c>
      <c r="H33" s="29">
        <v>42</v>
      </c>
      <c r="I33" s="30">
        <v>2542</v>
      </c>
      <c r="J33" s="160">
        <f t="shared" si="13"/>
        <v>2999</v>
      </c>
    </row>
    <row r="34" spans="1:11" s="58" customFormat="1" ht="15" customHeight="1" outlineLevel="1" thickBot="1" x14ac:dyDescent="0.3">
      <c r="A34" s="187" t="s">
        <v>25</v>
      </c>
      <c r="B34" s="396" t="s">
        <v>30</v>
      </c>
      <c r="C34" s="131">
        <f t="shared" ref="C34:J34" si="15">SUM(C27:C33)</f>
        <v>0</v>
      </c>
      <c r="D34" s="131">
        <f t="shared" si="15"/>
        <v>0</v>
      </c>
      <c r="E34" s="134">
        <f t="shared" si="15"/>
        <v>716</v>
      </c>
      <c r="F34" s="134">
        <f>SUM(F27:F33)</f>
        <v>130</v>
      </c>
      <c r="G34" s="131">
        <f t="shared" si="15"/>
        <v>857</v>
      </c>
      <c r="H34" s="134">
        <f t="shared" si="15"/>
        <v>191</v>
      </c>
      <c r="I34" s="135">
        <f t="shared" si="15"/>
        <v>5121</v>
      </c>
      <c r="J34" s="194">
        <f t="shared" si="15"/>
        <v>7015</v>
      </c>
    </row>
    <row r="35" spans="1:11" s="58" customFormat="1" ht="15" customHeight="1" outlineLevel="1" thickBot="1" x14ac:dyDescent="0.3">
      <c r="A35" s="125" t="s">
        <v>27</v>
      </c>
      <c r="B35" s="397"/>
      <c r="C35" s="126" t="e">
        <f t="shared" ref="C35:J35" si="16">AVERAGE(C27:C33)</f>
        <v>#DIV/0!</v>
      </c>
      <c r="D35" s="126" t="e">
        <f t="shared" si="16"/>
        <v>#DIV/0!</v>
      </c>
      <c r="E35" s="129">
        <f t="shared" si="16"/>
        <v>102.28571428571429</v>
      </c>
      <c r="F35" s="129">
        <f t="shared" si="16"/>
        <v>21.666666666666668</v>
      </c>
      <c r="G35" s="126">
        <f t="shared" si="16"/>
        <v>122.42857142857143</v>
      </c>
      <c r="H35" s="129">
        <f t="shared" si="16"/>
        <v>27.285714285714285</v>
      </c>
      <c r="I35" s="130">
        <f t="shared" si="16"/>
        <v>731.57142857142856</v>
      </c>
      <c r="J35" s="195">
        <f t="shared" si="16"/>
        <v>1002.1428571428571</v>
      </c>
    </row>
    <row r="36" spans="1:11" s="58" customFormat="1" ht="15" customHeight="1" thickBot="1" x14ac:dyDescent="0.3">
      <c r="A36" s="34" t="s">
        <v>24</v>
      </c>
      <c r="B36" s="397"/>
      <c r="C36" s="35">
        <f>SUM(C27:C31)</f>
        <v>0</v>
      </c>
      <c r="D36" s="35">
        <f t="shared" ref="D36:J36" si="17">SUM(D27:D31)</f>
        <v>0</v>
      </c>
      <c r="E36" s="38">
        <f t="shared" si="17"/>
        <v>392</v>
      </c>
      <c r="F36" s="38">
        <f t="shared" si="17"/>
        <v>68</v>
      </c>
      <c r="G36" s="35">
        <f t="shared" si="17"/>
        <v>503</v>
      </c>
      <c r="H36" s="38">
        <f t="shared" si="17"/>
        <v>115</v>
      </c>
      <c r="I36" s="39">
        <f t="shared" si="17"/>
        <v>701</v>
      </c>
      <c r="J36" s="196">
        <f t="shared" si="17"/>
        <v>1779</v>
      </c>
    </row>
    <row r="37" spans="1:11" s="58" customFormat="1" ht="15" customHeight="1" thickBot="1" x14ac:dyDescent="0.3">
      <c r="A37" s="34" t="s">
        <v>26</v>
      </c>
      <c r="B37" s="398"/>
      <c r="C37" s="40" t="e">
        <f>AVERAGE(C27:C31)</f>
        <v>#DIV/0!</v>
      </c>
      <c r="D37" s="40" t="e">
        <f t="shared" ref="D37:J37" si="18">AVERAGE(D27:D31)</f>
        <v>#DIV/0!</v>
      </c>
      <c r="E37" s="43">
        <f t="shared" si="18"/>
        <v>78.400000000000006</v>
      </c>
      <c r="F37" s="43">
        <f t="shared" si="18"/>
        <v>17</v>
      </c>
      <c r="G37" s="40">
        <f t="shared" si="18"/>
        <v>100.6</v>
      </c>
      <c r="H37" s="43">
        <f t="shared" si="18"/>
        <v>23</v>
      </c>
      <c r="I37" s="44">
        <f t="shared" si="18"/>
        <v>140.19999999999999</v>
      </c>
      <c r="J37" s="197">
        <f t="shared" si="18"/>
        <v>355.8</v>
      </c>
    </row>
    <row r="38" spans="1:11" s="58" customFormat="1" ht="15" customHeight="1" thickBot="1" x14ac:dyDescent="0.3">
      <c r="A38" s="33" t="s">
        <v>3</v>
      </c>
      <c r="B38" s="205">
        <f>B33+1</f>
        <v>42786</v>
      </c>
      <c r="C38" s="291"/>
      <c r="D38" s="14"/>
      <c r="E38" s="17">
        <v>129</v>
      </c>
      <c r="F38" s="17">
        <v>9</v>
      </c>
      <c r="G38" s="14">
        <v>145</v>
      </c>
      <c r="H38" s="17">
        <v>38</v>
      </c>
      <c r="I38" s="18">
        <v>789</v>
      </c>
      <c r="J38" s="19">
        <f t="shared" ref="J38:J44" si="19">SUM(C38:I38)</f>
        <v>1110</v>
      </c>
    </row>
    <row r="39" spans="1:11" s="58" customFormat="1" ht="15" customHeight="1" thickBot="1" x14ac:dyDescent="0.3">
      <c r="A39" s="33" t="s">
        <v>4</v>
      </c>
      <c r="B39" s="206">
        <f>B38+1</f>
        <v>42787</v>
      </c>
      <c r="C39" s="291"/>
      <c r="D39" s="14"/>
      <c r="E39" s="17">
        <v>108</v>
      </c>
      <c r="F39" s="17">
        <v>4</v>
      </c>
      <c r="G39" s="14">
        <v>90</v>
      </c>
      <c r="H39" s="17">
        <v>24</v>
      </c>
      <c r="I39" s="18">
        <v>197</v>
      </c>
      <c r="J39" s="65">
        <f t="shared" si="19"/>
        <v>423</v>
      </c>
    </row>
    <row r="40" spans="1:11" s="58" customFormat="1" ht="15" customHeight="1" thickBot="1" x14ac:dyDescent="0.3">
      <c r="A40" s="33" t="s">
        <v>5</v>
      </c>
      <c r="B40" s="206">
        <f t="shared" ref="B40:B44" si="20">B39+1</f>
        <v>42788</v>
      </c>
      <c r="C40" s="291"/>
      <c r="D40" s="14"/>
      <c r="E40" s="17">
        <v>112</v>
      </c>
      <c r="F40" s="17">
        <v>11</v>
      </c>
      <c r="G40" s="14">
        <v>77</v>
      </c>
      <c r="H40" s="17">
        <v>19</v>
      </c>
      <c r="I40" s="18">
        <v>230</v>
      </c>
      <c r="J40" s="65">
        <f t="shared" si="19"/>
        <v>449</v>
      </c>
    </row>
    <row r="41" spans="1:11" s="58" customFormat="1" ht="15" customHeight="1" thickBot="1" x14ac:dyDescent="0.3">
      <c r="A41" s="33" t="s">
        <v>6</v>
      </c>
      <c r="B41" s="206">
        <f t="shared" si="20"/>
        <v>42789</v>
      </c>
      <c r="C41" s="291"/>
      <c r="D41" s="14"/>
      <c r="E41" s="17">
        <v>119</v>
      </c>
      <c r="F41" s="17">
        <v>21</v>
      </c>
      <c r="G41" s="14">
        <v>160</v>
      </c>
      <c r="H41" s="17">
        <v>29</v>
      </c>
      <c r="I41" s="18">
        <v>260</v>
      </c>
      <c r="J41" s="65">
        <f t="shared" si="19"/>
        <v>589</v>
      </c>
    </row>
    <row r="42" spans="1:11" s="58" customFormat="1" ht="15" customHeight="1" thickBot="1" x14ac:dyDescent="0.3">
      <c r="A42" s="33" t="s">
        <v>0</v>
      </c>
      <c r="B42" s="206">
        <f t="shared" si="20"/>
        <v>42790</v>
      </c>
      <c r="C42" s="292"/>
      <c r="D42" s="14"/>
      <c r="E42" s="17">
        <v>202</v>
      </c>
      <c r="F42" s="17">
        <v>12</v>
      </c>
      <c r="G42" s="14">
        <v>224</v>
      </c>
      <c r="H42" s="17">
        <v>65</v>
      </c>
      <c r="I42" s="18">
        <v>371</v>
      </c>
      <c r="J42" s="65">
        <f t="shared" si="19"/>
        <v>874</v>
      </c>
    </row>
    <row r="43" spans="1:11" s="58" customFormat="1" ht="15" customHeight="1" outlineLevel="1" thickBot="1" x14ac:dyDescent="0.3">
      <c r="A43" s="33" t="s">
        <v>1</v>
      </c>
      <c r="B43" s="206">
        <f t="shared" si="20"/>
        <v>42791</v>
      </c>
      <c r="C43" s="293"/>
      <c r="D43" s="21"/>
      <c r="E43" s="24">
        <v>158</v>
      </c>
      <c r="F43" s="24">
        <v>5</v>
      </c>
      <c r="G43" s="21">
        <v>160</v>
      </c>
      <c r="H43" s="24">
        <v>28</v>
      </c>
      <c r="I43" s="25">
        <v>1472</v>
      </c>
      <c r="J43" s="65">
        <f t="shared" si="19"/>
        <v>1823</v>
      </c>
      <c r="K43" s="142"/>
    </row>
    <row r="44" spans="1:11" s="58" customFormat="1" ht="15" customHeight="1" outlineLevel="1" thickBot="1" x14ac:dyDescent="0.3">
      <c r="A44" s="33" t="s">
        <v>2</v>
      </c>
      <c r="B44" s="206">
        <f t="shared" si="20"/>
        <v>42792</v>
      </c>
      <c r="C44" s="294"/>
      <c r="D44" s="26"/>
      <c r="E44" s="29">
        <v>105</v>
      </c>
      <c r="F44" s="29">
        <v>11</v>
      </c>
      <c r="G44" s="26">
        <v>171</v>
      </c>
      <c r="H44" s="29">
        <v>22</v>
      </c>
      <c r="I44" s="30">
        <v>1075</v>
      </c>
      <c r="J44" s="160">
        <f t="shared" si="19"/>
        <v>1384</v>
      </c>
      <c r="K44" s="142"/>
    </row>
    <row r="45" spans="1:11" s="58" customFormat="1" ht="15" customHeight="1" outlineLevel="1" thickBot="1" x14ac:dyDescent="0.3">
      <c r="A45" s="187" t="s">
        <v>25</v>
      </c>
      <c r="B45" s="396" t="s">
        <v>31</v>
      </c>
      <c r="C45" s="131">
        <f t="shared" ref="C45:J45" si="21">SUM(C38:C44)</f>
        <v>0</v>
      </c>
      <c r="D45" s="131">
        <f t="shared" si="21"/>
        <v>0</v>
      </c>
      <c r="E45" s="134">
        <f t="shared" si="21"/>
        <v>933</v>
      </c>
      <c r="F45" s="134">
        <f>SUM(F38:F44)</f>
        <v>73</v>
      </c>
      <c r="G45" s="131">
        <f t="shared" si="21"/>
        <v>1027</v>
      </c>
      <c r="H45" s="134">
        <f t="shared" si="21"/>
        <v>225</v>
      </c>
      <c r="I45" s="135">
        <f t="shared" si="21"/>
        <v>4394</v>
      </c>
      <c r="J45" s="194">
        <f t="shared" si="21"/>
        <v>6652</v>
      </c>
    </row>
    <row r="46" spans="1:11" s="58" customFormat="1" ht="15" customHeight="1" outlineLevel="1" thickBot="1" x14ac:dyDescent="0.3">
      <c r="A46" s="125" t="s">
        <v>27</v>
      </c>
      <c r="B46" s="397"/>
      <c r="C46" s="126" t="e">
        <f t="shared" ref="C46:J46" si="22">AVERAGE(C38:C44)</f>
        <v>#DIV/0!</v>
      </c>
      <c r="D46" s="126" t="e">
        <f t="shared" si="22"/>
        <v>#DIV/0!</v>
      </c>
      <c r="E46" s="129">
        <f t="shared" si="22"/>
        <v>133.28571428571428</v>
      </c>
      <c r="F46" s="129">
        <f t="shared" si="22"/>
        <v>10.428571428571429</v>
      </c>
      <c r="G46" s="126">
        <f t="shared" si="22"/>
        <v>146.71428571428572</v>
      </c>
      <c r="H46" s="129">
        <f t="shared" si="22"/>
        <v>32.142857142857146</v>
      </c>
      <c r="I46" s="130">
        <f t="shared" si="22"/>
        <v>627.71428571428567</v>
      </c>
      <c r="J46" s="195">
        <f t="shared" si="22"/>
        <v>950.28571428571433</v>
      </c>
    </row>
    <row r="47" spans="1:11" s="58" customFormat="1" ht="15" customHeight="1" thickBot="1" x14ac:dyDescent="0.3">
      <c r="A47" s="34" t="s">
        <v>24</v>
      </c>
      <c r="B47" s="397"/>
      <c r="C47" s="35">
        <f>SUM(C38:C42)</f>
        <v>0</v>
      </c>
      <c r="D47" s="35">
        <f t="shared" ref="D47:J47" si="23">SUM(D38:D42)</f>
        <v>0</v>
      </c>
      <c r="E47" s="38">
        <f t="shared" si="23"/>
        <v>670</v>
      </c>
      <c r="F47" s="38">
        <f t="shared" si="23"/>
        <v>57</v>
      </c>
      <c r="G47" s="35">
        <f t="shared" si="23"/>
        <v>696</v>
      </c>
      <c r="H47" s="38">
        <f t="shared" si="23"/>
        <v>175</v>
      </c>
      <c r="I47" s="39">
        <f t="shared" si="23"/>
        <v>1847</v>
      </c>
      <c r="J47" s="196">
        <f t="shared" si="23"/>
        <v>3445</v>
      </c>
    </row>
    <row r="48" spans="1:11" s="58" customFormat="1" ht="15" customHeight="1" thickBot="1" x14ac:dyDescent="0.3">
      <c r="A48" s="34" t="s">
        <v>26</v>
      </c>
      <c r="B48" s="398"/>
      <c r="C48" s="40" t="e">
        <f>AVERAGE(C38:C42)</f>
        <v>#DIV/0!</v>
      </c>
      <c r="D48" s="40" t="e">
        <f t="shared" ref="D48:J48" si="24">AVERAGE(D38:D42)</f>
        <v>#DIV/0!</v>
      </c>
      <c r="E48" s="43">
        <f t="shared" si="24"/>
        <v>134</v>
      </c>
      <c r="F48" s="43">
        <f t="shared" si="24"/>
        <v>11.4</v>
      </c>
      <c r="G48" s="40">
        <f t="shared" si="24"/>
        <v>139.19999999999999</v>
      </c>
      <c r="H48" s="43">
        <f t="shared" si="24"/>
        <v>35</v>
      </c>
      <c r="I48" s="44">
        <f t="shared" si="24"/>
        <v>369.4</v>
      </c>
      <c r="J48" s="197">
        <f t="shared" si="24"/>
        <v>689</v>
      </c>
    </row>
    <row r="49" spans="1:11" s="58" customFormat="1" ht="15" customHeight="1" thickBot="1" x14ac:dyDescent="0.3">
      <c r="A49" s="33" t="s">
        <v>3</v>
      </c>
      <c r="B49" s="205">
        <f>B44+1</f>
        <v>42793</v>
      </c>
      <c r="C49" s="291"/>
      <c r="D49" s="14"/>
      <c r="E49" s="17">
        <v>75</v>
      </c>
      <c r="F49" s="17">
        <v>5</v>
      </c>
      <c r="G49" s="18">
        <v>195</v>
      </c>
      <c r="H49" s="17">
        <v>46</v>
      </c>
      <c r="I49" s="18">
        <v>126</v>
      </c>
      <c r="J49" s="219">
        <f>SUM(C49:I49)</f>
        <v>447</v>
      </c>
      <c r="K49" s="177"/>
    </row>
    <row r="50" spans="1:11" s="58" customFormat="1" ht="15" customHeight="1" thickBot="1" x14ac:dyDescent="0.3">
      <c r="A50" s="173" t="s">
        <v>4</v>
      </c>
      <c r="B50" s="206">
        <f>B49+1</f>
        <v>42794</v>
      </c>
      <c r="C50" s="291"/>
      <c r="D50" s="14"/>
      <c r="E50" s="17">
        <v>120</v>
      </c>
      <c r="F50" s="17">
        <v>3</v>
      </c>
      <c r="G50" s="18">
        <v>92</v>
      </c>
      <c r="H50" s="17">
        <v>20</v>
      </c>
      <c r="I50" s="18">
        <v>143</v>
      </c>
      <c r="J50" s="219">
        <f t="shared" ref="J50:J52" si="25">SUM(C50:I50)</f>
        <v>378</v>
      </c>
      <c r="K50" s="177"/>
    </row>
    <row r="51" spans="1:11" s="58" customFormat="1" ht="15" hidden="1" customHeight="1" thickBot="1" x14ac:dyDescent="0.3">
      <c r="A51" s="173" t="s">
        <v>5</v>
      </c>
      <c r="B51" s="206">
        <f t="shared" ref="B51:B55" si="26">B50+1</f>
        <v>42795</v>
      </c>
      <c r="C51" s="14"/>
      <c r="D51" s="14"/>
      <c r="E51" s="17"/>
      <c r="F51" s="17"/>
      <c r="G51" s="18"/>
      <c r="H51" s="17"/>
      <c r="I51" s="18"/>
      <c r="J51" s="219">
        <f t="shared" si="25"/>
        <v>0</v>
      </c>
      <c r="K51" s="177"/>
    </row>
    <row r="52" spans="1:11" s="58" customFormat="1" ht="15" hidden="1" customHeight="1" thickBot="1" x14ac:dyDescent="0.3">
      <c r="A52" s="173" t="s">
        <v>6</v>
      </c>
      <c r="B52" s="206">
        <f t="shared" si="26"/>
        <v>42796</v>
      </c>
      <c r="C52" s="14"/>
      <c r="D52" s="14"/>
      <c r="E52" s="17"/>
      <c r="F52" s="17"/>
      <c r="G52" s="18"/>
      <c r="H52" s="17"/>
      <c r="I52" s="18"/>
      <c r="J52" s="219">
        <f t="shared" si="25"/>
        <v>0</v>
      </c>
      <c r="K52" s="177"/>
    </row>
    <row r="53" spans="1:11" s="58" customFormat="1" ht="15" hidden="1" customHeight="1" thickBot="1" x14ac:dyDescent="0.3">
      <c r="A53" s="33" t="s">
        <v>0</v>
      </c>
      <c r="B53" s="208">
        <f t="shared" si="26"/>
        <v>42797</v>
      </c>
      <c r="C53" s="21"/>
      <c r="D53" s="14"/>
      <c r="E53" s="17"/>
      <c r="F53" s="17"/>
      <c r="G53" s="18"/>
      <c r="H53" s="17"/>
      <c r="I53" s="18"/>
      <c r="J53" s="219">
        <f>SUM(C53:I53)</f>
        <v>0</v>
      </c>
      <c r="K53" s="177"/>
    </row>
    <row r="54" spans="1:11" s="58" customFormat="1" ht="15" hidden="1" customHeight="1" outlineLevel="1" thickBot="1" x14ac:dyDescent="0.3">
      <c r="A54" s="33" t="s">
        <v>1</v>
      </c>
      <c r="B54" s="208">
        <f t="shared" si="26"/>
        <v>42798</v>
      </c>
      <c r="C54" s="21"/>
      <c r="D54" s="21"/>
      <c r="E54" s="24"/>
      <c r="F54" s="24"/>
      <c r="G54" s="25"/>
      <c r="H54" s="24"/>
      <c r="I54" s="25"/>
      <c r="J54" s="219">
        <f>SUM(C54:I54)</f>
        <v>0</v>
      </c>
      <c r="K54" s="177"/>
    </row>
    <row r="55" spans="1:11" s="58" customFormat="1" ht="15" hidden="1" customHeight="1" outlineLevel="1" thickBot="1" x14ac:dyDescent="0.3">
      <c r="A55" s="173" t="s">
        <v>2</v>
      </c>
      <c r="B55" s="208">
        <f t="shared" si="26"/>
        <v>42799</v>
      </c>
      <c r="C55" s="26"/>
      <c r="D55" s="26"/>
      <c r="E55" s="29"/>
      <c r="F55" s="29"/>
      <c r="G55" s="30"/>
      <c r="H55" s="217"/>
      <c r="I55" s="214"/>
      <c r="J55" s="219">
        <f>SUM(C55:I55)</f>
        <v>0</v>
      </c>
    </row>
    <row r="56" spans="1:11" s="58" customFormat="1" ht="15" customHeight="1" outlineLevel="1" thickBot="1" x14ac:dyDescent="0.3">
      <c r="A56" s="187" t="s">
        <v>25</v>
      </c>
      <c r="B56" s="396" t="s">
        <v>32</v>
      </c>
      <c r="C56" s="131">
        <f t="shared" ref="C56:J56" si="27">SUM(C49:C55)</f>
        <v>0</v>
      </c>
      <c r="D56" s="131">
        <f t="shared" si="27"/>
        <v>0</v>
      </c>
      <c r="E56" s="134">
        <f t="shared" si="27"/>
        <v>195</v>
      </c>
      <c r="F56" s="134">
        <f t="shared" si="27"/>
        <v>8</v>
      </c>
      <c r="G56" s="131">
        <f>SUM(G49:G55)</f>
        <v>287</v>
      </c>
      <c r="H56" s="134">
        <f>SUM(H49:H55)</f>
        <v>66</v>
      </c>
      <c r="I56" s="135">
        <f t="shared" si="27"/>
        <v>269</v>
      </c>
      <c r="J56" s="194">
        <f t="shared" si="27"/>
        <v>825</v>
      </c>
    </row>
    <row r="57" spans="1:11" s="58" customFormat="1" ht="15" customHeight="1" outlineLevel="1" thickBot="1" x14ac:dyDescent="0.3">
      <c r="A57" s="125" t="s">
        <v>27</v>
      </c>
      <c r="B57" s="397"/>
      <c r="C57" s="126" t="e">
        <f t="shared" ref="C57:J57" si="28">AVERAGE(C49:C55)</f>
        <v>#DIV/0!</v>
      </c>
      <c r="D57" s="126" t="e">
        <f t="shared" si="28"/>
        <v>#DIV/0!</v>
      </c>
      <c r="E57" s="129">
        <f t="shared" si="28"/>
        <v>97.5</v>
      </c>
      <c r="F57" s="129">
        <f t="shared" si="28"/>
        <v>4</v>
      </c>
      <c r="G57" s="126">
        <f t="shared" si="28"/>
        <v>143.5</v>
      </c>
      <c r="H57" s="129">
        <f t="shared" si="28"/>
        <v>33</v>
      </c>
      <c r="I57" s="130">
        <f t="shared" si="28"/>
        <v>134.5</v>
      </c>
      <c r="J57" s="195">
        <f t="shared" si="28"/>
        <v>117.85714285714286</v>
      </c>
    </row>
    <row r="58" spans="1:11" s="58" customFormat="1" ht="15" customHeight="1" thickBot="1" x14ac:dyDescent="0.3">
      <c r="A58" s="34" t="s">
        <v>24</v>
      </c>
      <c r="B58" s="397"/>
      <c r="C58" s="35">
        <f t="shared" ref="C58:J58" si="29">SUM(C49:C53)</f>
        <v>0</v>
      </c>
      <c r="D58" s="35">
        <f t="shared" si="29"/>
        <v>0</v>
      </c>
      <c r="E58" s="38">
        <f t="shared" si="29"/>
        <v>195</v>
      </c>
      <c r="F58" s="38">
        <f t="shared" si="29"/>
        <v>8</v>
      </c>
      <c r="G58" s="35">
        <f t="shared" si="29"/>
        <v>287</v>
      </c>
      <c r="H58" s="38">
        <f t="shared" si="29"/>
        <v>66</v>
      </c>
      <c r="I58" s="39">
        <f t="shared" si="29"/>
        <v>269</v>
      </c>
      <c r="J58" s="196">
        <f t="shared" si="29"/>
        <v>825</v>
      </c>
    </row>
    <row r="59" spans="1:11" s="58" customFormat="1" ht="15" customHeight="1" thickBot="1" x14ac:dyDescent="0.3">
      <c r="A59" s="34" t="s">
        <v>26</v>
      </c>
      <c r="B59" s="398"/>
      <c r="C59" s="40" t="e">
        <f t="shared" ref="C59:J59" si="30">AVERAGE(C49:C53)</f>
        <v>#DIV/0!</v>
      </c>
      <c r="D59" s="40" t="e">
        <f t="shared" si="30"/>
        <v>#DIV/0!</v>
      </c>
      <c r="E59" s="43">
        <f t="shared" si="30"/>
        <v>97.5</v>
      </c>
      <c r="F59" s="43">
        <f t="shared" si="30"/>
        <v>4</v>
      </c>
      <c r="G59" s="40">
        <f t="shared" si="30"/>
        <v>143.5</v>
      </c>
      <c r="H59" s="43">
        <f t="shared" si="30"/>
        <v>33</v>
      </c>
      <c r="I59" s="44">
        <f t="shared" si="30"/>
        <v>134.5</v>
      </c>
      <c r="J59" s="197">
        <f t="shared" si="30"/>
        <v>165</v>
      </c>
    </row>
    <row r="60" spans="1:11" s="58" customFormat="1" ht="15" hidden="1" customHeight="1" thickBot="1" x14ac:dyDescent="0.3">
      <c r="A60" s="173" t="s">
        <v>3</v>
      </c>
      <c r="B60" s="205">
        <f>B55+1</f>
        <v>42800</v>
      </c>
      <c r="C60" s="14"/>
      <c r="D60" s="14"/>
      <c r="E60" s="18"/>
      <c r="F60" s="155"/>
      <c r="G60" s="17"/>
      <c r="H60" s="14"/>
      <c r="I60" s="15"/>
      <c r="J60" s="69">
        <f>SUM(C60:I60)</f>
        <v>0</v>
      </c>
    </row>
    <row r="61" spans="1:11" s="58" customFormat="1" ht="15" hidden="1" customHeight="1" thickBot="1" x14ac:dyDescent="0.3">
      <c r="A61" s="173" t="s">
        <v>4</v>
      </c>
      <c r="B61" s="206">
        <f>B60+1</f>
        <v>42801</v>
      </c>
      <c r="C61" s="14"/>
      <c r="D61" s="14"/>
      <c r="E61" s="18"/>
      <c r="F61" s="155"/>
      <c r="G61" s="17"/>
      <c r="H61" s="14"/>
      <c r="I61" s="15"/>
      <c r="J61" s="69">
        <f>SUM(C61:I61)</f>
        <v>0</v>
      </c>
    </row>
    <row r="62" spans="1:11" s="58" customFormat="1" ht="15" hidden="1" customHeight="1" thickBot="1" x14ac:dyDescent="0.3">
      <c r="A62" s="173"/>
      <c r="B62" s="207"/>
      <c r="C62" s="14"/>
      <c r="D62" s="14"/>
      <c r="E62" s="18"/>
      <c r="F62" s="155"/>
      <c r="G62" s="17"/>
      <c r="H62" s="14"/>
      <c r="I62" s="15"/>
      <c r="J62" s="65"/>
    </row>
    <row r="63" spans="1:11" s="58" customFormat="1" ht="15" hidden="1" customHeight="1" thickBot="1" x14ac:dyDescent="0.3">
      <c r="A63" s="173"/>
      <c r="B63" s="207"/>
      <c r="C63" s="14"/>
      <c r="D63" s="14"/>
      <c r="E63" s="18"/>
      <c r="F63" s="155"/>
      <c r="G63" s="17"/>
      <c r="H63" s="14"/>
      <c r="I63" s="15"/>
      <c r="J63" s="65"/>
    </row>
    <row r="64" spans="1:11" s="58" customFormat="1" ht="15" hidden="1" customHeight="1" thickBot="1" x14ac:dyDescent="0.3">
      <c r="A64" s="33"/>
      <c r="B64" s="207"/>
      <c r="C64" s="21"/>
      <c r="D64" s="14"/>
      <c r="E64" s="18"/>
      <c r="F64" s="155"/>
      <c r="G64" s="17"/>
      <c r="H64" s="14"/>
      <c r="I64" s="15"/>
      <c r="J64" s="65"/>
    </row>
    <row r="65" spans="1:17" s="58" customFormat="1" ht="15" hidden="1" customHeight="1" outlineLevel="1" thickBot="1" x14ac:dyDescent="0.3">
      <c r="A65" s="33"/>
      <c r="B65" s="207"/>
      <c r="C65" s="21"/>
      <c r="D65" s="21"/>
      <c r="E65" s="25"/>
      <c r="F65" s="156"/>
      <c r="G65" s="24"/>
      <c r="H65" s="21"/>
      <c r="I65" s="22"/>
      <c r="J65" s="65"/>
    </row>
    <row r="66" spans="1:17" s="58" customFormat="1" ht="15" hidden="1" customHeight="1" outlineLevel="1" thickBot="1" x14ac:dyDescent="0.3">
      <c r="A66" s="33"/>
      <c r="B66" s="209"/>
      <c r="C66" s="26"/>
      <c r="D66" s="26"/>
      <c r="E66" s="30"/>
      <c r="F66" s="157"/>
      <c r="G66" s="29"/>
      <c r="H66" s="66"/>
      <c r="I66" s="67"/>
      <c r="J66" s="160"/>
    </row>
    <row r="67" spans="1:17" s="58" customFormat="1" ht="15" hidden="1" customHeight="1" outlineLevel="1" thickBot="1" x14ac:dyDescent="0.3">
      <c r="A67" s="187" t="s">
        <v>25</v>
      </c>
      <c r="B67" s="396" t="s">
        <v>37</v>
      </c>
      <c r="C67" s="131">
        <f t="shared" ref="C67" si="31">SUM(C60:C66)</f>
        <v>0</v>
      </c>
      <c r="D67" s="131">
        <f t="shared" ref="D67:J67" si="32">SUM(D60:D66)</f>
        <v>0</v>
      </c>
      <c r="E67" s="131">
        <f t="shared" si="32"/>
        <v>0</v>
      </c>
      <c r="F67" s="131">
        <f t="shared" si="32"/>
        <v>0</v>
      </c>
      <c r="G67" s="131">
        <f t="shared" si="32"/>
        <v>0</v>
      </c>
      <c r="H67" s="131">
        <f t="shared" si="32"/>
        <v>0</v>
      </c>
      <c r="I67" s="131">
        <f t="shared" si="32"/>
        <v>0</v>
      </c>
      <c r="J67" s="131">
        <f t="shared" si="32"/>
        <v>0</v>
      </c>
    </row>
    <row r="68" spans="1:17" s="58" customFormat="1" ht="15" hidden="1" customHeight="1" outlineLevel="1" thickBot="1" x14ac:dyDescent="0.3">
      <c r="A68" s="125" t="s">
        <v>27</v>
      </c>
      <c r="B68" s="397"/>
      <c r="C68" s="126" t="e">
        <f t="shared" ref="C68" si="33">AVERAGE(C60:C66)</f>
        <v>#DIV/0!</v>
      </c>
      <c r="D68" s="126" t="e">
        <f t="shared" ref="D68:J68" si="34">AVERAGE(D60:D66)</f>
        <v>#DIV/0!</v>
      </c>
      <c r="E68" s="126" t="e">
        <f t="shared" si="34"/>
        <v>#DIV/0!</v>
      </c>
      <c r="F68" s="126" t="e">
        <f t="shared" si="34"/>
        <v>#DIV/0!</v>
      </c>
      <c r="G68" s="126" t="e">
        <f t="shared" si="34"/>
        <v>#DIV/0!</v>
      </c>
      <c r="H68" s="126" t="e">
        <f t="shared" si="34"/>
        <v>#DIV/0!</v>
      </c>
      <c r="I68" s="126" t="e">
        <f t="shared" si="34"/>
        <v>#DIV/0!</v>
      </c>
      <c r="J68" s="126">
        <f t="shared" si="34"/>
        <v>0</v>
      </c>
    </row>
    <row r="69" spans="1:17" s="58" customFormat="1" ht="15" hidden="1" customHeight="1" thickBot="1" x14ac:dyDescent="0.3">
      <c r="A69" s="34" t="s">
        <v>24</v>
      </c>
      <c r="B69" s="397"/>
      <c r="C69" s="35">
        <f t="shared" ref="C69" si="35">SUM(C60:C64)</f>
        <v>0</v>
      </c>
      <c r="D69" s="35">
        <f t="shared" ref="D69:J69" si="36">SUM(D60:D64)</f>
        <v>0</v>
      </c>
      <c r="E69" s="35">
        <f t="shared" si="36"/>
        <v>0</v>
      </c>
      <c r="F69" s="35">
        <f t="shared" si="36"/>
        <v>0</v>
      </c>
      <c r="G69" s="35">
        <f t="shared" si="36"/>
        <v>0</v>
      </c>
      <c r="H69" s="35">
        <f t="shared" si="36"/>
        <v>0</v>
      </c>
      <c r="I69" s="35">
        <f t="shared" si="36"/>
        <v>0</v>
      </c>
      <c r="J69" s="35">
        <f t="shared" si="36"/>
        <v>0</v>
      </c>
    </row>
    <row r="70" spans="1:17" s="58" customFormat="1" ht="15" hidden="1" customHeight="1" thickBot="1" x14ac:dyDescent="0.3">
      <c r="A70" s="34" t="s">
        <v>26</v>
      </c>
      <c r="B70" s="398"/>
      <c r="C70" s="40" t="e">
        <f t="shared" ref="C70" si="37">AVERAGE(C60:C64)</f>
        <v>#DIV/0!</v>
      </c>
      <c r="D70" s="40" t="e">
        <f t="shared" ref="D70:J70" si="38">AVERAGE(D60:D64)</f>
        <v>#DIV/0!</v>
      </c>
      <c r="E70" s="40" t="e">
        <f t="shared" si="38"/>
        <v>#DIV/0!</v>
      </c>
      <c r="F70" s="40" t="e">
        <f t="shared" si="38"/>
        <v>#DIV/0!</v>
      </c>
      <c r="G70" s="40" t="e">
        <f t="shared" si="38"/>
        <v>#DIV/0!</v>
      </c>
      <c r="H70" s="40" t="e">
        <f t="shared" si="38"/>
        <v>#DIV/0!</v>
      </c>
      <c r="I70" s="40" t="e">
        <f t="shared" si="38"/>
        <v>#DIV/0!</v>
      </c>
      <c r="J70" s="40">
        <f t="shared" si="38"/>
        <v>0</v>
      </c>
    </row>
    <row r="71" spans="1:17" s="58" customFormat="1" ht="15" customHeight="1" x14ac:dyDescent="0.25">
      <c r="A71" s="4"/>
      <c r="B71" s="151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0"/>
      <c r="B72" s="48" t="s">
        <v>7</v>
      </c>
      <c r="C72" s="48" t="s">
        <v>39</v>
      </c>
      <c r="D72" s="48" t="s">
        <v>8</v>
      </c>
      <c r="E72" s="48" t="s">
        <v>10</v>
      </c>
      <c r="F72" s="48" t="s">
        <v>73</v>
      </c>
      <c r="G72" s="180"/>
      <c r="H72" s="70"/>
      <c r="I72" s="403" t="s">
        <v>68</v>
      </c>
      <c r="J72" s="404"/>
      <c r="K72" s="405"/>
      <c r="L72" s="70"/>
      <c r="M72" s="70"/>
      <c r="N72" s="70"/>
      <c r="O72" s="61"/>
      <c r="P72" s="61"/>
      <c r="Q72" s="61"/>
    </row>
    <row r="73" spans="1:17" ht="29.25" customHeight="1" x14ac:dyDescent="0.25">
      <c r="A73" s="53" t="s">
        <v>34</v>
      </c>
      <c r="B73" s="223">
        <f>SUM(C58:C58, C47:C47, C36:C36, C25:C25, C14:C14, C69:C69 )</f>
        <v>0</v>
      </c>
      <c r="C73" s="46">
        <f>SUM(D58:D58, D47:D47, D36:D36, D25:D25, D14:D14, D69:D69)</f>
        <v>0</v>
      </c>
      <c r="D73" s="46">
        <f>SUM(E69, E58, E47, E36, E25, E14, )</f>
        <v>1674</v>
      </c>
      <c r="E73" s="46">
        <f xml:space="preserve"> SUM(G14:I14, G25:I25, G36:I36, G47:I47, G58:I58, G69:I69)</f>
        <v>6077</v>
      </c>
      <c r="F73" s="46">
        <f>SUM(F14,F25,F36,F47,F58,F69)</f>
        <v>135</v>
      </c>
      <c r="G73" s="178"/>
      <c r="H73" s="71"/>
      <c r="I73" s="390" t="s">
        <v>34</v>
      </c>
      <c r="J73" s="391"/>
      <c r="K73" s="117">
        <f>SUM(J14, J25, J36, J47, J58, J69)</f>
        <v>7886</v>
      </c>
      <c r="L73" s="71"/>
      <c r="M73" s="71"/>
      <c r="N73" s="71"/>
    </row>
    <row r="74" spans="1:17" ht="30" customHeight="1" x14ac:dyDescent="0.25">
      <c r="A74" s="53" t="s">
        <v>33</v>
      </c>
      <c r="B74" s="223">
        <f>SUM(C56:C56, C45:C45, C34:C34, C23:C23, C12:C12, C67:C67  )</f>
        <v>0</v>
      </c>
      <c r="C74" s="46">
        <f>SUM(D56:D56, D45:D45, D34:D34, D23:D23, D12:D12, D67:D67 )</f>
        <v>0</v>
      </c>
      <c r="D74" s="46">
        <f>SUM(E67, E56, E45, E34, E23, E12)</f>
        <v>2533</v>
      </c>
      <c r="E74" s="46">
        <f xml:space="preserve"> SUM(G12:I12, G23:I23, G34:I34, G45:I45, G56:I56, G67:I67)</f>
        <v>17590</v>
      </c>
      <c r="F74" s="46">
        <f>SUM(F12,F23,F34,F45,F56,F67)</f>
        <v>224</v>
      </c>
      <c r="G74" s="178"/>
      <c r="H74" s="71"/>
      <c r="I74" s="390" t="s">
        <v>33</v>
      </c>
      <c r="J74" s="391"/>
      <c r="K74" s="118">
        <f>SUM(J56, J45, J34, J23, J12, J67)</f>
        <v>20347</v>
      </c>
      <c r="L74" s="71"/>
      <c r="M74" s="71"/>
      <c r="N74" s="71"/>
    </row>
    <row r="75" spans="1:17" ht="30" customHeight="1" x14ac:dyDescent="0.25">
      <c r="I75" s="390" t="s">
        <v>26</v>
      </c>
      <c r="J75" s="391"/>
      <c r="K75" s="118">
        <f>AVERAGE(J14, J25, J36, J47, J58, J69)</f>
        <v>1314.3333333333333</v>
      </c>
    </row>
    <row r="76" spans="1:17" ht="30" customHeight="1" x14ac:dyDescent="0.25">
      <c r="I76" s="390" t="s">
        <v>72</v>
      </c>
      <c r="J76" s="391"/>
      <c r="K76" s="117">
        <f>AVERAGE(J56, J45, J34, J23, J12, J67)</f>
        <v>3391.1666666666665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H23 J56:J59 C34:C37 C24:C26 C45 J24:J48 D35:I37 D24:I26 C46:C48 D46:I48 C56:C59 D57:I59 C14:C15 D56:F56 I56 J15 I14 D14 D34:E34 G34:I34 D45:E45 G45:I45 F14:H14 F15:I15" evalError="1" formulaRange="1" emptyCellReference="1"/>
    <ignoredError sqref="J49 J11" formulaRange="1"/>
    <ignoredError sqref="D68:D70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7" sqref="K7"/>
    </sheetView>
  </sheetViews>
  <sheetFormatPr defaultRowHeight="15" outlineLevelRow="1" x14ac:dyDescent="0.25"/>
  <cols>
    <col min="1" max="1" width="18.7109375" style="1" bestFit="1" customWidth="1"/>
    <col min="2" max="2" width="10.7109375" style="152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98"/>
      <c r="C1" s="442" t="s">
        <v>8</v>
      </c>
      <c r="D1" s="443"/>
      <c r="E1" s="443"/>
      <c r="F1" s="443"/>
      <c r="G1" s="444"/>
      <c r="H1" s="448" t="s">
        <v>9</v>
      </c>
      <c r="I1" s="442" t="s">
        <v>10</v>
      </c>
      <c r="J1" s="450"/>
      <c r="K1" s="440" t="s">
        <v>23</v>
      </c>
    </row>
    <row r="2" spans="1:11" ht="15" customHeight="1" thickBot="1" x14ac:dyDescent="0.3">
      <c r="A2" s="32"/>
      <c r="B2" s="299"/>
      <c r="C2" s="445"/>
      <c r="D2" s="446"/>
      <c r="E2" s="446"/>
      <c r="F2" s="446"/>
      <c r="G2" s="447"/>
      <c r="H2" s="449"/>
      <c r="I2" s="445"/>
      <c r="J2" s="451"/>
      <c r="K2" s="441"/>
    </row>
    <row r="3" spans="1:11" ht="14.25" customHeight="1" x14ac:dyDescent="0.25">
      <c r="A3" s="392" t="s">
        <v>61</v>
      </c>
      <c r="B3" s="455" t="s">
        <v>62</v>
      </c>
      <c r="C3" s="454" t="s">
        <v>43</v>
      </c>
      <c r="D3" s="457" t="s">
        <v>44</v>
      </c>
      <c r="E3" s="457" t="s">
        <v>45</v>
      </c>
      <c r="F3" s="457" t="s">
        <v>46</v>
      </c>
      <c r="G3" s="452" t="s">
        <v>63</v>
      </c>
      <c r="H3" s="453" t="s">
        <v>47</v>
      </c>
      <c r="I3" s="454" t="s">
        <v>48</v>
      </c>
      <c r="J3" s="439" t="s">
        <v>49</v>
      </c>
      <c r="K3" s="441"/>
    </row>
    <row r="4" spans="1:11" ht="15" customHeight="1" thickBot="1" x14ac:dyDescent="0.3">
      <c r="A4" s="393"/>
      <c r="B4" s="456"/>
      <c r="C4" s="454"/>
      <c r="D4" s="457"/>
      <c r="E4" s="457"/>
      <c r="F4" s="457"/>
      <c r="G4" s="452"/>
      <c r="H4" s="453"/>
      <c r="I4" s="454"/>
      <c r="J4" s="439"/>
      <c r="K4" s="441"/>
    </row>
    <row r="5" spans="1:11" s="57" customFormat="1" ht="16.5" hidden="1" customHeight="1" thickBot="1" x14ac:dyDescent="0.25">
      <c r="A5" s="33" t="s">
        <v>3</v>
      </c>
      <c r="B5" s="300"/>
      <c r="C5" s="21"/>
      <c r="D5" s="23"/>
      <c r="E5" s="23"/>
      <c r="F5" s="23"/>
      <c r="G5" s="22"/>
      <c r="H5" s="25"/>
      <c r="I5" s="21"/>
      <c r="J5" s="74"/>
      <c r="K5" s="25"/>
    </row>
    <row r="6" spans="1:11" s="57" customFormat="1" ht="14.25" hidden="1" customHeight="1" thickBot="1" x14ac:dyDescent="0.25">
      <c r="A6" s="33" t="s">
        <v>4</v>
      </c>
      <c r="B6" s="301"/>
      <c r="C6" s="21"/>
      <c r="D6" s="23"/>
      <c r="E6" s="23"/>
      <c r="F6" s="23"/>
      <c r="G6" s="22"/>
      <c r="H6" s="25"/>
      <c r="I6" s="21"/>
      <c r="J6" s="74"/>
      <c r="K6" s="25"/>
    </row>
    <row r="7" spans="1:11" s="57" customFormat="1" ht="15.75" customHeight="1" x14ac:dyDescent="0.25">
      <c r="A7" s="33" t="s">
        <v>5</v>
      </c>
      <c r="B7" s="302">
        <v>42767</v>
      </c>
      <c r="C7" s="21">
        <v>4978</v>
      </c>
      <c r="D7" s="23">
        <v>1802</v>
      </c>
      <c r="E7" s="23">
        <v>978</v>
      </c>
      <c r="F7" s="23">
        <v>2174</v>
      </c>
      <c r="G7" s="22"/>
      <c r="H7" s="25">
        <v>1109</v>
      </c>
      <c r="I7" s="21">
        <v>1142</v>
      </c>
      <c r="J7" s="74">
        <v>2307</v>
      </c>
      <c r="K7" s="25">
        <f>SUM(C7:J7)</f>
        <v>14490</v>
      </c>
    </row>
    <row r="8" spans="1:11" s="57" customFormat="1" ht="14.25" customHeight="1" x14ac:dyDescent="0.25">
      <c r="A8" s="33" t="s">
        <v>6</v>
      </c>
      <c r="B8" s="302">
        <v>42768</v>
      </c>
      <c r="C8" s="21">
        <v>5120</v>
      </c>
      <c r="D8" s="23">
        <v>1503</v>
      </c>
      <c r="E8" s="23">
        <v>1082</v>
      </c>
      <c r="F8" s="23">
        <v>2133</v>
      </c>
      <c r="G8" s="22"/>
      <c r="H8" s="25">
        <v>1113</v>
      </c>
      <c r="I8" s="21">
        <v>1066</v>
      </c>
      <c r="J8" s="74">
        <v>2343</v>
      </c>
      <c r="K8" s="25">
        <f t="shared" ref="K8:K11" si="0">SUM(C8:J8)</f>
        <v>14360</v>
      </c>
    </row>
    <row r="9" spans="1:11" s="57" customFormat="1" ht="14.25" customHeight="1" x14ac:dyDescent="0.25">
      <c r="A9" s="33" t="s">
        <v>0</v>
      </c>
      <c r="B9" s="302">
        <v>42769</v>
      </c>
      <c r="C9" s="21">
        <v>4934</v>
      </c>
      <c r="D9" s="23">
        <v>1491</v>
      </c>
      <c r="E9" s="23">
        <v>1006</v>
      </c>
      <c r="F9" s="23">
        <v>1924</v>
      </c>
      <c r="G9" s="22"/>
      <c r="H9" s="25">
        <v>966</v>
      </c>
      <c r="I9" s="21">
        <v>1007</v>
      </c>
      <c r="J9" s="74">
        <v>1848</v>
      </c>
      <c r="K9" s="25">
        <f t="shared" si="0"/>
        <v>13176</v>
      </c>
    </row>
    <row r="10" spans="1:11" s="57" customFormat="1" ht="12.75" customHeight="1" outlineLevel="1" x14ac:dyDescent="0.25">
      <c r="A10" s="33" t="s">
        <v>1</v>
      </c>
      <c r="B10" s="302">
        <v>42770</v>
      </c>
      <c r="C10" s="21">
        <v>2574</v>
      </c>
      <c r="D10" s="23"/>
      <c r="E10" s="23"/>
      <c r="F10" s="23"/>
      <c r="G10" s="22">
        <v>1257</v>
      </c>
      <c r="H10" s="25"/>
      <c r="I10" s="21"/>
      <c r="J10" s="74"/>
      <c r="K10" s="25">
        <f t="shared" si="0"/>
        <v>3831</v>
      </c>
    </row>
    <row r="11" spans="1:11" s="57" customFormat="1" ht="15" customHeight="1" outlineLevel="1" thickBot="1" x14ac:dyDescent="0.3">
      <c r="A11" s="33" t="s">
        <v>2</v>
      </c>
      <c r="B11" s="302">
        <v>42771</v>
      </c>
      <c r="C11" s="21">
        <v>2109</v>
      </c>
      <c r="D11" s="23"/>
      <c r="E11" s="23"/>
      <c r="F11" s="23"/>
      <c r="G11" s="22">
        <v>871</v>
      </c>
      <c r="H11" s="25"/>
      <c r="I11" s="21"/>
      <c r="J11" s="74"/>
      <c r="K11" s="25">
        <f t="shared" si="0"/>
        <v>2980</v>
      </c>
    </row>
    <row r="12" spans="1:11" s="58" customFormat="1" ht="15" customHeight="1" outlineLevel="1" thickBot="1" x14ac:dyDescent="0.3">
      <c r="A12" s="187" t="s">
        <v>25</v>
      </c>
      <c r="B12" s="458" t="s">
        <v>28</v>
      </c>
      <c r="C12" s="312">
        <f>SUM(C5:C11)</f>
        <v>19715</v>
      </c>
      <c r="D12" s="310">
        <f t="shared" ref="D12:J12" si="1">SUM(D5:D11)</f>
        <v>4796</v>
      </c>
      <c r="E12" s="310">
        <f t="shared" si="1"/>
        <v>3066</v>
      </c>
      <c r="F12" s="310">
        <f t="shared" si="1"/>
        <v>6231</v>
      </c>
      <c r="G12" s="313">
        <f t="shared" si="1"/>
        <v>2128</v>
      </c>
      <c r="H12" s="318">
        <f t="shared" si="1"/>
        <v>3188</v>
      </c>
      <c r="I12" s="312">
        <f t="shared" si="1"/>
        <v>3215</v>
      </c>
      <c r="J12" s="323">
        <f t="shared" si="1"/>
        <v>6498</v>
      </c>
      <c r="K12" s="318">
        <f t="shared" ref="K12" si="2">SUM(K5:K11)</f>
        <v>48837</v>
      </c>
    </row>
    <row r="13" spans="1:11" s="58" customFormat="1" ht="15" customHeight="1" outlineLevel="1" thickBot="1" x14ac:dyDescent="0.3">
      <c r="A13" s="125" t="s">
        <v>27</v>
      </c>
      <c r="B13" s="459"/>
      <c r="C13" s="312">
        <f>AVERAGE(C5:C11)</f>
        <v>3943</v>
      </c>
      <c r="D13" s="310">
        <f t="shared" ref="D13:K13" si="3">AVERAGE(D5:D11)</f>
        <v>1598.6666666666667</v>
      </c>
      <c r="E13" s="310">
        <f t="shared" si="3"/>
        <v>1022</v>
      </c>
      <c r="F13" s="310">
        <f t="shared" si="3"/>
        <v>2077</v>
      </c>
      <c r="G13" s="313">
        <f t="shared" si="3"/>
        <v>1064</v>
      </c>
      <c r="H13" s="318">
        <f t="shared" si="3"/>
        <v>1062.6666666666667</v>
      </c>
      <c r="I13" s="312">
        <f t="shared" si="3"/>
        <v>1071.6666666666667</v>
      </c>
      <c r="J13" s="323">
        <f t="shared" si="3"/>
        <v>2166</v>
      </c>
      <c r="K13" s="318">
        <f t="shared" si="3"/>
        <v>9767.4</v>
      </c>
    </row>
    <row r="14" spans="1:11" s="58" customFormat="1" ht="15" customHeight="1" thickBot="1" x14ac:dyDescent="0.3">
      <c r="A14" s="34" t="s">
        <v>24</v>
      </c>
      <c r="B14" s="459"/>
      <c r="C14" s="314">
        <f t="shared" ref="C14:K14" si="4">SUM(C5:C9)</f>
        <v>15032</v>
      </c>
      <c r="D14" s="311">
        <f t="shared" si="4"/>
        <v>4796</v>
      </c>
      <c r="E14" s="311">
        <f t="shared" si="4"/>
        <v>3066</v>
      </c>
      <c r="F14" s="311">
        <f t="shared" si="4"/>
        <v>6231</v>
      </c>
      <c r="G14" s="315">
        <f t="shared" si="4"/>
        <v>0</v>
      </c>
      <c r="H14" s="319">
        <f t="shared" si="4"/>
        <v>3188</v>
      </c>
      <c r="I14" s="314">
        <f t="shared" si="4"/>
        <v>3215</v>
      </c>
      <c r="J14" s="324">
        <f t="shared" si="4"/>
        <v>6498</v>
      </c>
      <c r="K14" s="319">
        <f t="shared" si="4"/>
        <v>42026</v>
      </c>
    </row>
    <row r="15" spans="1:11" s="58" customFormat="1" ht="15" customHeight="1" thickBot="1" x14ac:dyDescent="0.3">
      <c r="A15" s="34" t="s">
        <v>26</v>
      </c>
      <c r="B15" s="459"/>
      <c r="C15" s="314">
        <f t="shared" ref="C15:J15" si="5">AVERAGE(C5:C9)</f>
        <v>5010.666666666667</v>
      </c>
      <c r="D15" s="311">
        <f>AVERAGE(D5:D8)</f>
        <v>1652.5</v>
      </c>
      <c r="E15" s="311">
        <f t="shared" si="5"/>
        <v>1022</v>
      </c>
      <c r="F15" s="311">
        <f t="shared" si="5"/>
        <v>2077</v>
      </c>
      <c r="G15" s="315" t="e">
        <f t="shared" si="5"/>
        <v>#DIV/0!</v>
      </c>
      <c r="H15" s="319">
        <f t="shared" si="5"/>
        <v>1062.6666666666667</v>
      </c>
      <c r="I15" s="314">
        <f t="shared" si="5"/>
        <v>1071.6666666666667</v>
      </c>
      <c r="J15" s="324">
        <f t="shared" si="5"/>
        <v>2166</v>
      </c>
      <c r="K15" s="319">
        <f>AVERAGE(K5:K9)</f>
        <v>14008.666666666666</v>
      </c>
    </row>
    <row r="16" spans="1:11" s="58" customFormat="1" ht="15" customHeight="1" x14ac:dyDescent="0.25">
      <c r="A16" s="33" t="s">
        <v>3</v>
      </c>
      <c r="B16" s="300">
        <f>B11+1</f>
        <v>42772</v>
      </c>
      <c r="C16" s="21">
        <v>5306</v>
      </c>
      <c r="D16" s="23">
        <v>1751</v>
      </c>
      <c r="E16" s="23">
        <v>1005</v>
      </c>
      <c r="F16" s="23">
        <v>2122</v>
      </c>
      <c r="G16" s="22"/>
      <c r="H16" s="25">
        <v>1029</v>
      </c>
      <c r="I16" s="21">
        <v>1072</v>
      </c>
      <c r="J16" s="74">
        <v>2190</v>
      </c>
      <c r="K16" s="25">
        <f t="shared" ref="K16:K22" si="6">SUM(C16:J16)</f>
        <v>14475</v>
      </c>
    </row>
    <row r="17" spans="1:11" s="58" customFormat="1" ht="15" customHeight="1" x14ac:dyDescent="0.25">
      <c r="A17" s="33" t="s">
        <v>4</v>
      </c>
      <c r="B17" s="303">
        <f>B16+1</f>
        <v>42773</v>
      </c>
      <c r="C17" s="21">
        <v>5520</v>
      </c>
      <c r="D17" s="23">
        <v>1657</v>
      </c>
      <c r="E17" s="23">
        <v>1023</v>
      </c>
      <c r="F17" s="23">
        <v>2071</v>
      </c>
      <c r="G17" s="22"/>
      <c r="H17" s="25">
        <v>1046</v>
      </c>
      <c r="I17" s="21">
        <v>1116</v>
      </c>
      <c r="J17" s="74">
        <v>2412</v>
      </c>
      <c r="K17" s="25">
        <f t="shared" si="6"/>
        <v>14845</v>
      </c>
    </row>
    <row r="18" spans="1:11" s="58" customFormat="1" ht="15" customHeight="1" x14ac:dyDescent="0.25">
      <c r="A18" s="33" t="s">
        <v>5</v>
      </c>
      <c r="B18" s="303">
        <f t="shared" ref="B18:B22" si="7">B17+1</f>
        <v>42774</v>
      </c>
      <c r="C18" s="21">
        <v>5823</v>
      </c>
      <c r="D18" s="23">
        <v>1744</v>
      </c>
      <c r="E18" s="23">
        <v>1045</v>
      </c>
      <c r="F18" s="23">
        <v>2089</v>
      </c>
      <c r="G18" s="22"/>
      <c r="H18" s="25">
        <v>1004</v>
      </c>
      <c r="I18" s="21">
        <v>1139</v>
      </c>
      <c r="J18" s="74">
        <v>2319</v>
      </c>
      <c r="K18" s="25">
        <f>SUM(C18:J18)</f>
        <v>15163</v>
      </c>
    </row>
    <row r="19" spans="1:11" s="58" customFormat="1" ht="15" customHeight="1" x14ac:dyDescent="0.25">
      <c r="A19" s="33" t="s">
        <v>6</v>
      </c>
      <c r="B19" s="304">
        <f t="shared" si="7"/>
        <v>42775</v>
      </c>
      <c r="C19" s="21">
        <v>1962</v>
      </c>
      <c r="D19" s="23">
        <v>662</v>
      </c>
      <c r="E19" s="23">
        <v>322</v>
      </c>
      <c r="F19" s="23">
        <v>989</v>
      </c>
      <c r="G19" s="22"/>
      <c r="H19" s="25">
        <v>447</v>
      </c>
      <c r="I19" s="21">
        <v>312</v>
      </c>
      <c r="J19" s="74">
        <v>610</v>
      </c>
      <c r="K19" s="25">
        <f t="shared" si="6"/>
        <v>5304</v>
      </c>
    </row>
    <row r="20" spans="1:11" s="58" customFormat="1" ht="15" customHeight="1" x14ac:dyDescent="0.25">
      <c r="A20" s="33" t="s">
        <v>0</v>
      </c>
      <c r="B20" s="304">
        <f t="shared" si="7"/>
        <v>42776</v>
      </c>
      <c r="C20" s="21">
        <v>4884</v>
      </c>
      <c r="D20" s="23">
        <v>1181</v>
      </c>
      <c r="E20" s="23">
        <v>907</v>
      </c>
      <c r="F20" s="23">
        <v>1850</v>
      </c>
      <c r="G20" s="22"/>
      <c r="H20" s="25">
        <v>912</v>
      </c>
      <c r="I20" s="21">
        <v>1013</v>
      </c>
      <c r="J20" s="74">
        <v>2174</v>
      </c>
      <c r="K20" s="25">
        <f>SUM(C20:J20)</f>
        <v>12921</v>
      </c>
    </row>
    <row r="21" spans="1:11" s="58" customFormat="1" ht="15" customHeight="1" outlineLevel="1" x14ac:dyDescent="0.25">
      <c r="A21" s="33" t="s">
        <v>1</v>
      </c>
      <c r="B21" s="302">
        <f t="shared" si="7"/>
        <v>42777</v>
      </c>
      <c r="C21" s="21">
        <v>2991</v>
      </c>
      <c r="D21" s="23"/>
      <c r="E21" s="23"/>
      <c r="F21" s="23"/>
      <c r="G21" s="22">
        <v>1319</v>
      </c>
      <c r="H21" s="25"/>
      <c r="I21" s="21"/>
      <c r="J21" s="74"/>
      <c r="K21" s="25">
        <f>SUM(C21:J21)</f>
        <v>4310</v>
      </c>
    </row>
    <row r="22" spans="1:11" s="58" customFormat="1" ht="15" customHeight="1" outlineLevel="1" thickBot="1" x14ac:dyDescent="0.3">
      <c r="A22" s="33" t="s">
        <v>2</v>
      </c>
      <c r="B22" s="303">
        <f t="shared" si="7"/>
        <v>42778</v>
      </c>
      <c r="C22" s="316">
        <v>1178</v>
      </c>
      <c r="D22" s="45"/>
      <c r="E22" s="45"/>
      <c r="F22" s="45"/>
      <c r="G22" s="317">
        <v>517</v>
      </c>
      <c r="H22" s="25"/>
      <c r="I22" s="21"/>
      <c r="J22" s="74"/>
      <c r="K22" s="25">
        <f t="shared" si="6"/>
        <v>1695</v>
      </c>
    </row>
    <row r="23" spans="1:11" s="58" customFormat="1" ht="15" customHeight="1" outlineLevel="1" thickBot="1" x14ac:dyDescent="0.3">
      <c r="A23" s="187" t="s">
        <v>25</v>
      </c>
      <c r="B23" s="458" t="s">
        <v>29</v>
      </c>
      <c r="C23" s="312">
        <f>SUM(C16:C22)</f>
        <v>27664</v>
      </c>
      <c r="D23" s="310">
        <f>SUM(D16:D22)</f>
        <v>6995</v>
      </c>
      <c r="E23" s="310">
        <f t="shared" ref="E23:K23" si="8">SUM(E16:E22)</f>
        <v>4302</v>
      </c>
      <c r="F23" s="310">
        <f t="shared" si="8"/>
        <v>9121</v>
      </c>
      <c r="G23" s="313">
        <f t="shared" si="8"/>
        <v>1836</v>
      </c>
      <c r="H23" s="318">
        <f>SUM(H16:H22)</f>
        <v>4438</v>
      </c>
      <c r="I23" s="312">
        <f>SUM(I16:I22)</f>
        <v>4652</v>
      </c>
      <c r="J23" s="323">
        <f t="shared" si="8"/>
        <v>9705</v>
      </c>
      <c r="K23" s="318">
        <f t="shared" si="8"/>
        <v>68713</v>
      </c>
    </row>
    <row r="24" spans="1:11" s="58" customFormat="1" ht="15" customHeight="1" outlineLevel="1" thickBot="1" x14ac:dyDescent="0.3">
      <c r="A24" s="125" t="s">
        <v>27</v>
      </c>
      <c r="B24" s="459"/>
      <c r="C24" s="312">
        <f>AVERAGE(C16:C22)</f>
        <v>3952</v>
      </c>
      <c r="D24" s="310">
        <f>AVERAGE(D16:D22)</f>
        <v>1399</v>
      </c>
      <c r="E24" s="310">
        <f t="shared" ref="E24:K24" si="9">AVERAGE(E16:E22)</f>
        <v>860.4</v>
      </c>
      <c r="F24" s="310">
        <f t="shared" si="9"/>
        <v>1824.2</v>
      </c>
      <c r="G24" s="313">
        <f t="shared" si="9"/>
        <v>918</v>
      </c>
      <c r="H24" s="318">
        <f>AVERAGE(H16:H22)</f>
        <v>887.6</v>
      </c>
      <c r="I24" s="312">
        <f>AVERAGE(I16:I22)</f>
        <v>930.4</v>
      </c>
      <c r="J24" s="323">
        <f t="shared" si="9"/>
        <v>1941</v>
      </c>
      <c r="K24" s="318">
        <f t="shared" si="9"/>
        <v>9816.1428571428569</v>
      </c>
    </row>
    <row r="25" spans="1:11" s="58" customFormat="1" ht="15" customHeight="1" thickBot="1" x14ac:dyDescent="0.3">
      <c r="A25" s="34" t="s">
        <v>24</v>
      </c>
      <c r="B25" s="459"/>
      <c r="C25" s="314">
        <f>SUM(C16:C20)</f>
        <v>23495</v>
      </c>
      <c r="D25" s="311">
        <f>SUM(D16:D20)</f>
        <v>6995</v>
      </c>
      <c r="E25" s="311">
        <f t="shared" ref="E25:K25" si="10">SUM(E16:E20)</f>
        <v>4302</v>
      </c>
      <c r="F25" s="311">
        <f t="shared" si="10"/>
        <v>9121</v>
      </c>
      <c r="G25" s="315">
        <f t="shared" si="10"/>
        <v>0</v>
      </c>
      <c r="H25" s="319">
        <f>SUM(H16:H20)</f>
        <v>4438</v>
      </c>
      <c r="I25" s="314">
        <f>SUM(I16:I20)</f>
        <v>4652</v>
      </c>
      <c r="J25" s="324">
        <f t="shared" si="10"/>
        <v>9705</v>
      </c>
      <c r="K25" s="319">
        <f t="shared" si="10"/>
        <v>62708</v>
      </c>
    </row>
    <row r="26" spans="1:11" s="58" customFormat="1" ht="15" customHeight="1" thickBot="1" x14ac:dyDescent="0.3">
      <c r="A26" s="34" t="s">
        <v>26</v>
      </c>
      <c r="B26" s="460"/>
      <c r="C26" s="314">
        <f>AVERAGE(C16:C20)</f>
        <v>4699</v>
      </c>
      <c r="D26" s="311">
        <f>AVERAGE(D16:D20)</f>
        <v>1399</v>
      </c>
      <c r="E26" s="311">
        <f t="shared" ref="E26:K26" si="11">AVERAGE(E16:E20)</f>
        <v>860.4</v>
      </c>
      <c r="F26" s="311">
        <f t="shared" si="11"/>
        <v>1824.2</v>
      </c>
      <c r="G26" s="315">
        <f>AVERAGE(G16:G22)</f>
        <v>918</v>
      </c>
      <c r="H26" s="319">
        <v>893</v>
      </c>
      <c r="I26" s="321">
        <f>AVERAGE(I16:I20)</f>
        <v>930.4</v>
      </c>
      <c r="J26" s="324">
        <f t="shared" si="11"/>
        <v>1941</v>
      </c>
      <c r="K26" s="319">
        <f t="shared" si="11"/>
        <v>12541.6</v>
      </c>
    </row>
    <row r="27" spans="1:11" s="58" customFormat="1" ht="15" customHeight="1" x14ac:dyDescent="0.25">
      <c r="A27" s="33" t="s">
        <v>3</v>
      </c>
      <c r="B27" s="305">
        <f>B22+1</f>
        <v>42779</v>
      </c>
      <c r="C27" s="21">
        <v>5120</v>
      </c>
      <c r="D27" s="232">
        <v>1613</v>
      </c>
      <c r="E27" s="23">
        <v>1038</v>
      </c>
      <c r="F27" s="23">
        <v>2039</v>
      </c>
      <c r="G27" s="22"/>
      <c r="H27" s="320">
        <v>1019</v>
      </c>
      <c r="I27" s="322">
        <v>1172</v>
      </c>
      <c r="J27" s="74">
        <v>1999</v>
      </c>
      <c r="K27" s="25">
        <f t="shared" ref="K27:K32" si="12">SUM(C27:J27)</f>
        <v>14000</v>
      </c>
    </row>
    <row r="28" spans="1:11" s="58" customFormat="1" ht="15" customHeight="1" x14ac:dyDescent="0.25">
      <c r="A28" s="33" t="s">
        <v>4</v>
      </c>
      <c r="B28" s="306">
        <f>B27+1</f>
        <v>42780</v>
      </c>
      <c r="C28" s="21">
        <v>5373</v>
      </c>
      <c r="D28" s="232">
        <v>1622</v>
      </c>
      <c r="E28" s="23">
        <v>1138</v>
      </c>
      <c r="F28" s="23">
        <v>2029</v>
      </c>
      <c r="G28" s="22"/>
      <c r="H28" s="320">
        <v>940</v>
      </c>
      <c r="I28" s="322">
        <v>1291</v>
      </c>
      <c r="J28" s="74">
        <v>2260</v>
      </c>
      <c r="K28" s="25">
        <f t="shared" si="12"/>
        <v>14653</v>
      </c>
    </row>
    <row r="29" spans="1:11" s="58" customFormat="1" ht="15" customHeight="1" x14ac:dyDescent="0.25">
      <c r="A29" s="33" t="s">
        <v>5</v>
      </c>
      <c r="B29" s="306">
        <f t="shared" ref="B29:B33" si="13">B28+1</f>
        <v>42781</v>
      </c>
      <c r="C29" s="21">
        <v>5230</v>
      </c>
      <c r="D29" s="232">
        <v>1488</v>
      </c>
      <c r="E29" s="23">
        <v>1006</v>
      </c>
      <c r="F29" s="23">
        <v>2050</v>
      </c>
      <c r="G29" s="22"/>
      <c r="H29" s="320">
        <v>1160</v>
      </c>
      <c r="I29" s="322">
        <v>1140</v>
      </c>
      <c r="J29" s="74">
        <v>2188</v>
      </c>
      <c r="K29" s="25">
        <f t="shared" si="12"/>
        <v>14262</v>
      </c>
    </row>
    <row r="30" spans="1:11" s="58" customFormat="1" ht="15" customHeight="1" x14ac:dyDescent="0.25">
      <c r="A30" s="33" t="s">
        <v>6</v>
      </c>
      <c r="B30" s="306">
        <f t="shared" si="13"/>
        <v>42782</v>
      </c>
      <c r="C30" s="21">
        <v>5126</v>
      </c>
      <c r="D30" s="232">
        <v>1680</v>
      </c>
      <c r="E30" s="23">
        <v>987</v>
      </c>
      <c r="F30" s="23">
        <v>1918</v>
      </c>
      <c r="G30" s="22"/>
      <c r="H30" s="320">
        <v>885</v>
      </c>
      <c r="I30" s="322">
        <v>923</v>
      </c>
      <c r="J30" s="74">
        <v>2155</v>
      </c>
      <c r="K30" s="25">
        <f t="shared" si="12"/>
        <v>13674</v>
      </c>
    </row>
    <row r="31" spans="1:11" s="58" customFormat="1" ht="15" customHeight="1" x14ac:dyDescent="0.25">
      <c r="A31" s="33" t="s">
        <v>0</v>
      </c>
      <c r="B31" s="306">
        <f t="shared" si="13"/>
        <v>42783</v>
      </c>
      <c r="C31" s="21">
        <v>5194</v>
      </c>
      <c r="D31" s="232">
        <v>1471</v>
      </c>
      <c r="E31" s="23">
        <v>906</v>
      </c>
      <c r="F31" s="23">
        <v>1830</v>
      </c>
      <c r="G31" s="22"/>
      <c r="H31" s="320">
        <v>915</v>
      </c>
      <c r="I31" s="322">
        <v>1021</v>
      </c>
      <c r="J31" s="74">
        <v>1719</v>
      </c>
      <c r="K31" s="25">
        <f t="shared" si="12"/>
        <v>13056</v>
      </c>
    </row>
    <row r="32" spans="1:11" s="58" customFormat="1" ht="15" customHeight="1" outlineLevel="1" x14ac:dyDescent="0.25">
      <c r="A32" s="33" t="s">
        <v>1</v>
      </c>
      <c r="B32" s="306">
        <f t="shared" si="13"/>
        <v>42784</v>
      </c>
      <c r="C32" s="21">
        <v>3777</v>
      </c>
      <c r="D32" s="23"/>
      <c r="E32" s="23"/>
      <c r="F32" s="23"/>
      <c r="G32" s="22">
        <v>1703</v>
      </c>
      <c r="H32" s="25"/>
      <c r="I32" s="21"/>
      <c r="J32" s="74"/>
      <c r="K32" s="25">
        <f t="shared" si="12"/>
        <v>5480</v>
      </c>
    </row>
    <row r="33" spans="1:12" s="58" customFormat="1" ht="15" customHeight="1" outlineLevel="1" thickBot="1" x14ac:dyDescent="0.3">
      <c r="A33" s="33" t="s">
        <v>2</v>
      </c>
      <c r="B33" s="306">
        <f t="shared" si="13"/>
        <v>42785</v>
      </c>
      <c r="C33" s="21">
        <v>4412</v>
      </c>
      <c r="D33" s="23"/>
      <c r="E33" s="23"/>
      <c r="F33" s="23"/>
      <c r="G33" s="22">
        <v>2103</v>
      </c>
      <c r="H33" s="25"/>
      <c r="I33" s="21"/>
      <c r="J33" s="74"/>
      <c r="K33" s="25">
        <f t="shared" ref="K33" si="14">SUM(C33:J33)</f>
        <v>6515</v>
      </c>
    </row>
    <row r="34" spans="1:12" s="58" customFormat="1" ht="15" customHeight="1" outlineLevel="1" thickBot="1" x14ac:dyDescent="0.3">
      <c r="A34" s="187" t="s">
        <v>25</v>
      </c>
      <c r="B34" s="458" t="s">
        <v>30</v>
      </c>
      <c r="C34" s="312">
        <f>SUM(C27:C33)</f>
        <v>34232</v>
      </c>
      <c r="D34" s="310">
        <f t="shared" ref="D34:J34" si="15">SUM(D27:D33)</f>
        <v>7874</v>
      </c>
      <c r="E34" s="310">
        <f t="shared" si="15"/>
        <v>5075</v>
      </c>
      <c r="F34" s="310">
        <f t="shared" si="15"/>
        <v>9866</v>
      </c>
      <c r="G34" s="313">
        <f t="shared" si="15"/>
        <v>3806</v>
      </c>
      <c r="H34" s="318">
        <f t="shared" si="15"/>
        <v>4919</v>
      </c>
      <c r="I34" s="312">
        <f t="shared" si="15"/>
        <v>5547</v>
      </c>
      <c r="J34" s="323">
        <f t="shared" si="15"/>
        <v>10321</v>
      </c>
      <c r="K34" s="318">
        <f t="shared" ref="K34" si="16">SUM(K27:K33)</f>
        <v>81640</v>
      </c>
    </row>
    <row r="35" spans="1:12" s="58" customFormat="1" ht="15" customHeight="1" outlineLevel="1" thickBot="1" x14ac:dyDescent="0.3">
      <c r="A35" s="125" t="s">
        <v>27</v>
      </c>
      <c r="B35" s="459"/>
      <c r="C35" s="312">
        <f>AVERAGE(C27:C33)</f>
        <v>4890.2857142857147</v>
      </c>
      <c r="D35" s="310">
        <f t="shared" ref="D35:J35" si="17">AVERAGE(D27:D33)</f>
        <v>1574.8</v>
      </c>
      <c r="E35" s="310">
        <f t="shared" si="17"/>
        <v>1015</v>
      </c>
      <c r="F35" s="310">
        <f t="shared" si="17"/>
        <v>1973.2</v>
      </c>
      <c r="G35" s="313">
        <f t="shared" si="17"/>
        <v>1903</v>
      </c>
      <c r="H35" s="318">
        <f t="shared" si="17"/>
        <v>983.8</v>
      </c>
      <c r="I35" s="312">
        <f t="shared" si="17"/>
        <v>1109.4000000000001</v>
      </c>
      <c r="J35" s="323">
        <f t="shared" si="17"/>
        <v>2064.1999999999998</v>
      </c>
      <c r="K35" s="318">
        <f t="shared" ref="K35" si="18">AVERAGE(K27:K33)</f>
        <v>11662.857142857143</v>
      </c>
    </row>
    <row r="36" spans="1:12" s="58" customFormat="1" ht="15" customHeight="1" thickBot="1" x14ac:dyDescent="0.3">
      <c r="A36" s="34" t="s">
        <v>24</v>
      </c>
      <c r="B36" s="459"/>
      <c r="C36" s="314">
        <f>SUM(C27:C31)</f>
        <v>26043</v>
      </c>
      <c r="D36" s="311">
        <f t="shared" ref="D36:J36" si="19">SUM(D27:D31)</f>
        <v>7874</v>
      </c>
      <c r="E36" s="311">
        <f t="shared" si="19"/>
        <v>5075</v>
      </c>
      <c r="F36" s="311">
        <f t="shared" si="19"/>
        <v>9866</v>
      </c>
      <c r="G36" s="315">
        <f t="shared" si="19"/>
        <v>0</v>
      </c>
      <c r="H36" s="319">
        <f t="shared" si="19"/>
        <v>4919</v>
      </c>
      <c r="I36" s="314">
        <f t="shared" si="19"/>
        <v>5547</v>
      </c>
      <c r="J36" s="324">
        <f t="shared" si="19"/>
        <v>10321</v>
      </c>
      <c r="K36" s="319">
        <f t="shared" ref="K36" si="20">SUM(K27:K31)</f>
        <v>69645</v>
      </c>
    </row>
    <row r="37" spans="1:12" s="58" customFormat="1" ht="15" customHeight="1" thickBot="1" x14ac:dyDescent="0.3">
      <c r="A37" s="34" t="s">
        <v>26</v>
      </c>
      <c r="B37" s="460"/>
      <c r="C37" s="314">
        <f>AVERAGE(C27:C31)</f>
        <v>5208.6000000000004</v>
      </c>
      <c r="D37" s="311">
        <f t="shared" ref="D37:J37" si="21">AVERAGE(D27:D31)</f>
        <v>1574.8</v>
      </c>
      <c r="E37" s="311">
        <f t="shared" si="21"/>
        <v>1015</v>
      </c>
      <c r="F37" s="311">
        <f t="shared" si="21"/>
        <v>1973.2</v>
      </c>
      <c r="G37" s="315">
        <f>AVERAGE(G27:G33)</f>
        <v>1903</v>
      </c>
      <c r="H37" s="319">
        <f t="shared" si="21"/>
        <v>983.8</v>
      </c>
      <c r="I37" s="314">
        <f t="shared" si="21"/>
        <v>1109.4000000000001</v>
      </c>
      <c r="J37" s="324">
        <f t="shared" si="21"/>
        <v>2064.1999999999998</v>
      </c>
      <c r="K37" s="319">
        <f t="shared" ref="K37" si="22">AVERAGE(K27:K31)</f>
        <v>13929</v>
      </c>
    </row>
    <row r="38" spans="1:12" s="58" customFormat="1" ht="15" customHeight="1" x14ac:dyDescent="0.25">
      <c r="A38" s="33" t="s">
        <v>3</v>
      </c>
      <c r="B38" s="307">
        <f>B33+1</f>
        <v>42786</v>
      </c>
      <c r="C38" s="21">
        <v>3446</v>
      </c>
      <c r="D38" s="23"/>
      <c r="E38" s="23"/>
      <c r="F38" s="23"/>
      <c r="G38" s="22">
        <v>1265</v>
      </c>
      <c r="H38" s="25"/>
      <c r="I38" s="21"/>
      <c r="J38" s="74"/>
      <c r="K38" s="25">
        <f t="shared" ref="K38:K44" si="23">SUM(C38:J38)</f>
        <v>4711</v>
      </c>
    </row>
    <row r="39" spans="1:12" s="58" customFormat="1" ht="15" customHeight="1" x14ac:dyDescent="0.25">
      <c r="A39" s="33" t="s">
        <v>4</v>
      </c>
      <c r="B39" s="308">
        <f>B38+1</f>
        <v>42787</v>
      </c>
      <c r="C39" s="21">
        <v>5186</v>
      </c>
      <c r="D39" s="23">
        <v>1491</v>
      </c>
      <c r="E39" s="23">
        <v>1015</v>
      </c>
      <c r="F39" s="23">
        <v>2005</v>
      </c>
      <c r="G39" s="22"/>
      <c r="H39" s="25">
        <v>1029</v>
      </c>
      <c r="I39" s="21">
        <v>1119</v>
      </c>
      <c r="J39" s="74">
        <v>2423</v>
      </c>
      <c r="K39" s="25">
        <f t="shared" si="23"/>
        <v>14268</v>
      </c>
    </row>
    <row r="40" spans="1:12" s="58" customFormat="1" ht="15" customHeight="1" x14ac:dyDescent="0.25">
      <c r="A40" s="33" t="s">
        <v>5</v>
      </c>
      <c r="B40" s="308">
        <f t="shared" ref="B40:B44" si="24">B39+1</f>
        <v>42788</v>
      </c>
      <c r="C40" s="21">
        <v>5630</v>
      </c>
      <c r="D40" s="23">
        <v>1632</v>
      </c>
      <c r="E40" s="23">
        <v>994</v>
      </c>
      <c r="F40" s="23">
        <v>2087</v>
      </c>
      <c r="G40" s="22"/>
      <c r="H40" s="25">
        <v>969</v>
      </c>
      <c r="I40" s="21">
        <v>1044</v>
      </c>
      <c r="J40" s="74">
        <v>2256</v>
      </c>
      <c r="K40" s="25">
        <f t="shared" si="23"/>
        <v>14612</v>
      </c>
    </row>
    <row r="41" spans="1:12" s="58" customFormat="1" ht="15" customHeight="1" x14ac:dyDescent="0.25">
      <c r="A41" s="33" t="s">
        <v>6</v>
      </c>
      <c r="B41" s="308">
        <f t="shared" si="24"/>
        <v>42789</v>
      </c>
      <c r="C41" s="21">
        <v>5799</v>
      </c>
      <c r="D41" s="23">
        <v>1677</v>
      </c>
      <c r="E41" s="23">
        <v>1039</v>
      </c>
      <c r="F41" s="23">
        <v>2060</v>
      </c>
      <c r="G41" s="22"/>
      <c r="H41" s="25">
        <v>1101</v>
      </c>
      <c r="I41" s="21">
        <v>1165</v>
      </c>
      <c r="J41" s="74">
        <v>2352</v>
      </c>
      <c r="K41" s="25">
        <f t="shared" si="23"/>
        <v>15193</v>
      </c>
    </row>
    <row r="42" spans="1:12" s="58" customFormat="1" ht="15" customHeight="1" x14ac:dyDescent="0.25">
      <c r="A42" s="33" t="s">
        <v>0</v>
      </c>
      <c r="B42" s="308">
        <f t="shared" si="24"/>
        <v>42790</v>
      </c>
      <c r="C42" s="21">
        <v>5118</v>
      </c>
      <c r="D42" s="23">
        <v>1549</v>
      </c>
      <c r="E42" s="23">
        <v>982</v>
      </c>
      <c r="F42" s="23">
        <v>2099</v>
      </c>
      <c r="G42" s="22"/>
      <c r="H42" s="25">
        <v>1014</v>
      </c>
      <c r="I42" s="21">
        <v>1071</v>
      </c>
      <c r="J42" s="74">
        <v>1999</v>
      </c>
      <c r="K42" s="25">
        <f t="shared" si="23"/>
        <v>13832</v>
      </c>
    </row>
    <row r="43" spans="1:12" s="58" customFormat="1" ht="15" customHeight="1" outlineLevel="1" x14ac:dyDescent="0.25">
      <c r="A43" s="33" t="s">
        <v>1</v>
      </c>
      <c r="B43" s="308">
        <f t="shared" si="24"/>
        <v>42791</v>
      </c>
      <c r="C43" s="21">
        <v>3132</v>
      </c>
      <c r="D43" s="23"/>
      <c r="E43" s="23"/>
      <c r="F43" s="23"/>
      <c r="G43" s="22">
        <v>1408</v>
      </c>
      <c r="H43" s="25"/>
      <c r="I43" s="21"/>
      <c r="J43" s="74"/>
      <c r="K43" s="25">
        <f t="shared" si="23"/>
        <v>4540</v>
      </c>
      <c r="L43" s="142"/>
    </row>
    <row r="44" spans="1:12" s="58" customFormat="1" ht="15" customHeight="1" outlineLevel="1" thickBot="1" x14ac:dyDescent="0.3">
      <c r="A44" s="33" t="s">
        <v>2</v>
      </c>
      <c r="B44" s="308">
        <f t="shared" si="24"/>
        <v>42792</v>
      </c>
      <c r="C44" s="21">
        <v>1946</v>
      </c>
      <c r="D44" s="23"/>
      <c r="E44" s="23"/>
      <c r="F44" s="23"/>
      <c r="G44" s="22"/>
      <c r="H44" s="25"/>
      <c r="I44" s="21"/>
      <c r="J44" s="74"/>
      <c r="K44" s="25">
        <f t="shared" si="23"/>
        <v>1946</v>
      </c>
      <c r="L44" s="142"/>
    </row>
    <row r="45" spans="1:12" s="58" customFormat="1" ht="15" customHeight="1" outlineLevel="1" thickBot="1" x14ac:dyDescent="0.3">
      <c r="A45" s="187" t="s">
        <v>25</v>
      </c>
      <c r="B45" s="458" t="s">
        <v>31</v>
      </c>
      <c r="C45" s="312">
        <f t="shared" ref="C45:K45" si="25">SUM(C38:C44)</f>
        <v>30257</v>
      </c>
      <c r="D45" s="310">
        <f t="shared" si="25"/>
        <v>6349</v>
      </c>
      <c r="E45" s="310">
        <f t="shared" si="25"/>
        <v>4030</v>
      </c>
      <c r="F45" s="310">
        <f t="shared" si="25"/>
        <v>8251</v>
      </c>
      <c r="G45" s="313">
        <f t="shared" si="25"/>
        <v>2673</v>
      </c>
      <c r="H45" s="318">
        <f t="shared" si="25"/>
        <v>4113</v>
      </c>
      <c r="I45" s="312">
        <f t="shared" si="25"/>
        <v>4399</v>
      </c>
      <c r="J45" s="323">
        <f t="shared" si="25"/>
        <v>9030</v>
      </c>
      <c r="K45" s="318">
        <f t="shared" si="25"/>
        <v>69102</v>
      </c>
    </row>
    <row r="46" spans="1:12" s="58" customFormat="1" ht="15" customHeight="1" outlineLevel="1" thickBot="1" x14ac:dyDescent="0.3">
      <c r="A46" s="125" t="s">
        <v>27</v>
      </c>
      <c r="B46" s="459"/>
      <c r="C46" s="312">
        <f t="shared" ref="C46:K46" si="26">AVERAGE(C38:C44)</f>
        <v>4322.4285714285716</v>
      </c>
      <c r="D46" s="310">
        <f t="shared" si="26"/>
        <v>1587.25</v>
      </c>
      <c r="E46" s="310">
        <f t="shared" si="26"/>
        <v>1007.5</v>
      </c>
      <c r="F46" s="310">
        <f t="shared" si="26"/>
        <v>2062.75</v>
      </c>
      <c r="G46" s="313">
        <f t="shared" si="26"/>
        <v>1336.5</v>
      </c>
      <c r="H46" s="318">
        <f t="shared" si="26"/>
        <v>1028.25</v>
      </c>
      <c r="I46" s="312">
        <f t="shared" si="26"/>
        <v>1099.75</v>
      </c>
      <c r="J46" s="323">
        <f t="shared" si="26"/>
        <v>2257.5</v>
      </c>
      <c r="K46" s="318">
        <f t="shared" si="26"/>
        <v>9871.7142857142862</v>
      </c>
    </row>
    <row r="47" spans="1:12" s="58" customFormat="1" ht="15" customHeight="1" thickBot="1" x14ac:dyDescent="0.3">
      <c r="A47" s="34" t="s">
        <v>24</v>
      </c>
      <c r="B47" s="459"/>
      <c r="C47" s="314">
        <f t="shared" ref="C47:K47" si="27">SUM(C38:C42)</f>
        <v>25179</v>
      </c>
      <c r="D47" s="311">
        <f t="shared" si="27"/>
        <v>6349</v>
      </c>
      <c r="E47" s="311">
        <f t="shared" si="27"/>
        <v>4030</v>
      </c>
      <c r="F47" s="311">
        <f t="shared" si="27"/>
        <v>8251</v>
      </c>
      <c r="G47" s="315">
        <f t="shared" si="27"/>
        <v>1265</v>
      </c>
      <c r="H47" s="319">
        <f t="shared" si="27"/>
        <v>4113</v>
      </c>
      <c r="I47" s="314">
        <f t="shared" si="27"/>
        <v>4399</v>
      </c>
      <c r="J47" s="324">
        <f t="shared" si="27"/>
        <v>9030</v>
      </c>
      <c r="K47" s="319">
        <f t="shared" si="27"/>
        <v>62616</v>
      </c>
    </row>
    <row r="48" spans="1:12" s="58" customFormat="1" ht="15" customHeight="1" thickBot="1" x14ac:dyDescent="0.3">
      <c r="A48" s="34" t="s">
        <v>26</v>
      </c>
      <c r="B48" s="460"/>
      <c r="C48" s="314">
        <f t="shared" ref="C48:K48" si="28">AVERAGE(C38:C42)</f>
        <v>5035.8</v>
      </c>
      <c r="D48" s="311">
        <f t="shared" si="28"/>
        <v>1587.25</v>
      </c>
      <c r="E48" s="311">
        <f t="shared" si="28"/>
        <v>1007.5</v>
      </c>
      <c r="F48" s="311">
        <f t="shared" si="28"/>
        <v>2062.75</v>
      </c>
      <c r="G48" s="315">
        <f>AVERAGE(G38:G44)</f>
        <v>1336.5</v>
      </c>
      <c r="H48" s="319">
        <f t="shared" si="28"/>
        <v>1028.25</v>
      </c>
      <c r="I48" s="314">
        <f t="shared" si="28"/>
        <v>1099.75</v>
      </c>
      <c r="J48" s="324">
        <f t="shared" si="28"/>
        <v>2257.5</v>
      </c>
      <c r="K48" s="319">
        <f t="shared" si="28"/>
        <v>12523.2</v>
      </c>
    </row>
    <row r="49" spans="1:11" s="58" customFormat="1" ht="15" customHeight="1" x14ac:dyDescent="0.25">
      <c r="A49" s="33" t="s">
        <v>3</v>
      </c>
      <c r="B49" s="307">
        <f>B44+1</f>
        <v>42793</v>
      </c>
      <c r="C49" s="21">
        <v>5094</v>
      </c>
      <c r="D49" s="232">
        <v>1496</v>
      </c>
      <c r="E49" s="232">
        <v>1089</v>
      </c>
      <c r="F49" s="23">
        <v>1967</v>
      </c>
      <c r="G49" s="22"/>
      <c r="H49" s="320">
        <v>1063</v>
      </c>
      <c r="I49" s="322">
        <v>1101</v>
      </c>
      <c r="J49" s="325">
        <v>2301</v>
      </c>
      <c r="K49" s="25">
        <f>SUM(C49:J49)</f>
        <v>14111</v>
      </c>
    </row>
    <row r="50" spans="1:11" s="58" customFormat="1" ht="15" customHeight="1" thickBot="1" x14ac:dyDescent="0.3">
      <c r="A50" s="173" t="s">
        <v>4</v>
      </c>
      <c r="B50" s="308">
        <f>B49+1</f>
        <v>42794</v>
      </c>
      <c r="C50" s="21">
        <v>5601</v>
      </c>
      <c r="D50" s="45">
        <v>1612</v>
      </c>
      <c r="E50" s="23">
        <v>1146</v>
      </c>
      <c r="F50" s="23">
        <v>2072</v>
      </c>
      <c r="G50" s="22"/>
      <c r="H50" s="25">
        <v>937</v>
      </c>
      <c r="I50" s="21">
        <v>1138</v>
      </c>
      <c r="J50" s="74">
        <v>2322</v>
      </c>
      <c r="K50" s="25">
        <f t="shared" ref="K50:K52" si="29">SUM(C50:J50)</f>
        <v>14828</v>
      </c>
    </row>
    <row r="51" spans="1:11" s="58" customFormat="1" ht="15" hidden="1" customHeight="1" x14ac:dyDescent="0.3">
      <c r="A51" s="173" t="s">
        <v>5</v>
      </c>
      <c r="B51" s="308">
        <f t="shared" ref="B51:B55" si="30">B50+1</f>
        <v>42795</v>
      </c>
      <c r="C51" s="21"/>
      <c r="D51" s="23"/>
      <c r="E51" s="23"/>
      <c r="F51" s="23"/>
      <c r="G51" s="22"/>
      <c r="H51" s="25"/>
      <c r="I51" s="21"/>
      <c r="J51" s="74"/>
      <c r="K51" s="25">
        <f t="shared" si="29"/>
        <v>0</v>
      </c>
    </row>
    <row r="52" spans="1:11" s="58" customFormat="1" ht="15" hidden="1" customHeight="1" x14ac:dyDescent="0.3">
      <c r="A52" s="173" t="s">
        <v>6</v>
      </c>
      <c r="B52" s="308">
        <f t="shared" si="30"/>
        <v>42796</v>
      </c>
      <c r="C52" s="21"/>
      <c r="D52" s="23"/>
      <c r="E52" s="23"/>
      <c r="F52" s="23"/>
      <c r="G52" s="22"/>
      <c r="H52" s="25"/>
      <c r="I52" s="21"/>
      <c r="J52" s="74"/>
      <c r="K52" s="25">
        <f t="shared" si="29"/>
        <v>0</v>
      </c>
    </row>
    <row r="53" spans="1:11" s="58" customFormat="1" ht="15" hidden="1" customHeight="1" x14ac:dyDescent="0.3">
      <c r="A53" s="33" t="s">
        <v>0</v>
      </c>
      <c r="B53" s="309">
        <f t="shared" si="30"/>
        <v>42797</v>
      </c>
      <c r="C53" s="21"/>
      <c r="D53" s="23"/>
      <c r="E53" s="23"/>
      <c r="F53" s="23"/>
      <c r="G53" s="22"/>
      <c r="H53" s="25"/>
      <c r="I53" s="21"/>
      <c r="J53" s="74"/>
      <c r="K53" s="25">
        <f>SUM(C53:J53)</f>
        <v>0</v>
      </c>
    </row>
    <row r="54" spans="1:11" s="58" customFormat="1" ht="15" hidden="1" customHeight="1" outlineLevel="1" x14ac:dyDescent="0.3">
      <c r="A54" s="33" t="s">
        <v>1</v>
      </c>
      <c r="B54" s="309">
        <f t="shared" si="30"/>
        <v>42798</v>
      </c>
      <c r="C54" s="21"/>
      <c r="D54" s="23"/>
      <c r="E54" s="23"/>
      <c r="F54" s="23"/>
      <c r="G54" s="22"/>
      <c r="H54" s="25"/>
      <c r="I54" s="21"/>
      <c r="J54" s="74"/>
      <c r="K54" s="25">
        <f>SUM(C54:J54)</f>
        <v>0</v>
      </c>
    </row>
    <row r="55" spans="1:11" s="58" customFormat="1" ht="15" hidden="1" customHeight="1" outlineLevel="1" thickBot="1" x14ac:dyDescent="0.3">
      <c r="A55" s="173" t="s">
        <v>2</v>
      </c>
      <c r="B55" s="309">
        <f t="shared" si="30"/>
        <v>42799</v>
      </c>
      <c r="C55" s="21"/>
      <c r="D55" s="23"/>
      <c r="E55" s="23"/>
      <c r="F55" s="23"/>
      <c r="G55" s="22"/>
      <c r="H55" s="25"/>
      <c r="I55" s="21"/>
      <c r="J55" s="74"/>
      <c r="K55" s="25">
        <f>SUM(C55:J55)</f>
        <v>0</v>
      </c>
    </row>
    <row r="56" spans="1:11" s="58" customFormat="1" ht="15" customHeight="1" outlineLevel="1" thickBot="1" x14ac:dyDescent="0.3">
      <c r="A56" s="187" t="s">
        <v>25</v>
      </c>
      <c r="B56" s="458" t="s">
        <v>32</v>
      </c>
      <c r="C56" s="312">
        <f>SUM(C49:C55)</f>
        <v>10695</v>
      </c>
      <c r="D56" s="310">
        <f t="shared" ref="D56:J56" si="31">SUM(D49:D55)</f>
        <v>3108</v>
      </c>
      <c r="E56" s="310">
        <f t="shared" si="31"/>
        <v>2235</v>
      </c>
      <c r="F56" s="310">
        <f t="shared" si="31"/>
        <v>4039</v>
      </c>
      <c r="G56" s="313">
        <f t="shared" si="31"/>
        <v>0</v>
      </c>
      <c r="H56" s="318">
        <f t="shared" si="31"/>
        <v>2000</v>
      </c>
      <c r="I56" s="312">
        <f t="shared" si="31"/>
        <v>2239</v>
      </c>
      <c r="J56" s="323">
        <f t="shared" si="31"/>
        <v>4623</v>
      </c>
      <c r="K56" s="318">
        <f t="shared" ref="K56" si="32">SUM(K49:K55)</f>
        <v>28939</v>
      </c>
    </row>
    <row r="57" spans="1:11" s="58" customFormat="1" ht="15" customHeight="1" outlineLevel="1" thickBot="1" x14ac:dyDescent="0.3">
      <c r="A57" s="125" t="s">
        <v>27</v>
      </c>
      <c r="B57" s="459"/>
      <c r="C57" s="312">
        <f t="shared" ref="C57:E57" si="33">AVERAGE(C49:C55)</f>
        <v>5347.5</v>
      </c>
      <c r="D57" s="310">
        <f t="shared" si="33"/>
        <v>1554</v>
      </c>
      <c r="E57" s="310">
        <f t="shared" si="33"/>
        <v>1117.5</v>
      </c>
      <c r="F57" s="310">
        <f t="shared" ref="F57:K57" si="34">AVERAGE(F49:F55)</f>
        <v>2019.5</v>
      </c>
      <c r="G57" s="313" t="e">
        <f t="shared" si="34"/>
        <v>#DIV/0!</v>
      </c>
      <c r="H57" s="318">
        <f t="shared" si="34"/>
        <v>1000</v>
      </c>
      <c r="I57" s="312">
        <f t="shared" si="34"/>
        <v>1119.5</v>
      </c>
      <c r="J57" s="323">
        <f t="shared" si="34"/>
        <v>2311.5</v>
      </c>
      <c r="K57" s="318">
        <f t="shared" si="34"/>
        <v>4134.1428571428569</v>
      </c>
    </row>
    <row r="58" spans="1:11" s="58" customFormat="1" ht="15" customHeight="1" thickBot="1" x14ac:dyDescent="0.3">
      <c r="A58" s="34" t="s">
        <v>24</v>
      </c>
      <c r="B58" s="459"/>
      <c r="C58" s="314">
        <f t="shared" ref="C58:J58" si="35">SUM(C49:C53)</f>
        <v>10695</v>
      </c>
      <c r="D58" s="311">
        <f t="shared" si="35"/>
        <v>3108</v>
      </c>
      <c r="E58" s="311">
        <f t="shared" si="35"/>
        <v>2235</v>
      </c>
      <c r="F58" s="311">
        <f t="shared" si="35"/>
        <v>4039</v>
      </c>
      <c r="G58" s="315">
        <f t="shared" si="35"/>
        <v>0</v>
      </c>
      <c r="H58" s="319">
        <f t="shared" si="35"/>
        <v>2000</v>
      </c>
      <c r="I58" s="231">
        <f t="shared" si="35"/>
        <v>2239</v>
      </c>
      <c r="J58" s="326">
        <f t="shared" si="35"/>
        <v>4623</v>
      </c>
      <c r="K58" s="319">
        <f t="shared" ref="K58" si="36">SUM(K49:K53)</f>
        <v>28939</v>
      </c>
    </row>
    <row r="59" spans="1:11" s="58" customFormat="1" ht="15" customHeight="1" thickBot="1" x14ac:dyDescent="0.3">
      <c r="A59" s="34" t="s">
        <v>26</v>
      </c>
      <c r="B59" s="460"/>
      <c r="C59" s="40">
        <f t="shared" ref="C59:J59" si="37">AVERAGE(C49:C53)</f>
        <v>5347.5</v>
      </c>
      <c r="D59" s="42">
        <f t="shared" si="37"/>
        <v>1554</v>
      </c>
      <c r="E59" s="42">
        <f t="shared" si="37"/>
        <v>1117.5</v>
      </c>
      <c r="F59" s="42">
        <f t="shared" si="37"/>
        <v>2019.5</v>
      </c>
      <c r="G59" s="41" t="e">
        <f t="shared" si="37"/>
        <v>#DIV/0!</v>
      </c>
      <c r="H59" s="44">
        <f t="shared" si="37"/>
        <v>1000</v>
      </c>
      <c r="I59" s="40">
        <f t="shared" si="37"/>
        <v>1119.5</v>
      </c>
      <c r="J59" s="41">
        <f t="shared" si="37"/>
        <v>2311.5</v>
      </c>
      <c r="K59" s="44">
        <f t="shared" ref="K59" si="38">AVERAGE(K49:K53)</f>
        <v>5787.8</v>
      </c>
    </row>
    <row r="60" spans="1:11" s="58" customFormat="1" ht="15" hidden="1" customHeight="1" thickBot="1" x14ac:dyDescent="0.3">
      <c r="A60" s="173" t="s">
        <v>3</v>
      </c>
      <c r="B60" s="205">
        <f>B55+1</f>
        <v>42800</v>
      </c>
      <c r="C60" s="14"/>
      <c r="D60" s="14"/>
      <c r="E60" s="14"/>
      <c r="F60" s="15"/>
      <c r="G60" s="15"/>
      <c r="H60" s="14"/>
      <c r="I60" s="14"/>
      <c r="J60" s="16"/>
      <c r="K60" s="183">
        <f>SUM(C60:J60)</f>
        <v>0</v>
      </c>
    </row>
    <row r="61" spans="1:11" s="58" customFormat="1" ht="15" hidden="1" customHeight="1" thickBot="1" x14ac:dyDescent="0.3">
      <c r="A61" s="173" t="s">
        <v>4</v>
      </c>
      <c r="B61" s="206">
        <f>B60+1</f>
        <v>42801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58" customFormat="1" ht="15" hidden="1" customHeight="1" thickBot="1" x14ac:dyDescent="0.3">
      <c r="A62" s="173"/>
      <c r="B62" s="20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5" hidden="1" customHeight="1" thickBot="1" x14ac:dyDescent="0.3">
      <c r="A63" s="173"/>
      <c r="B63" s="20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5" hidden="1" customHeight="1" thickBot="1" x14ac:dyDescent="0.3">
      <c r="A64" s="33"/>
      <c r="B64" s="20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5" hidden="1" customHeight="1" outlineLevel="1" thickBot="1" x14ac:dyDescent="0.3">
      <c r="A65" s="33"/>
      <c r="B65" s="20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5" hidden="1" customHeight="1" outlineLevel="1" thickBot="1" x14ac:dyDescent="0.3">
      <c r="A66" s="33"/>
      <c r="B66" s="209"/>
      <c r="C66" s="26"/>
      <c r="D66" s="26"/>
      <c r="E66" s="26"/>
      <c r="F66" s="27"/>
      <c r="G66" s="27"/>
      <c r="H66" s="26"/>
      <c r="I66" s="26"/>
      <c r="J66" s="28"/>
      <c r="K66" s="76"/>
    </row>
    <row r="67" spans="1:15" s="58" customFormat="1" ht="15" hidden="1" customHeight="1" outlineLevel="1" thickBot="1" x14ac:dyDescent="0.3">
      <c r="A67" s="187" t="s">
        <v>25</v>
      </c>
      <c r="B67" s="396" t="s">
        <v>37</v>
      </c>
      <c r="C67" s="131">
        <f>SUM(C60:C66)</f>
        <v>0</v>
      </c>
      <c r="D67" s="131">
        <f t="shared" ref="D67:K67" si="39">SUM(D60:D66)</f>
        <v>0</v>
      </c>
      <c r="E67" s="131">
        <f t="shared" si="39"/>
        <v>0</v>
      </c>
      <c r="F67" s="131">
        <f t="shared" si="39"/>
        <v>0</v>
      </c>
      <c r="G67" s="131">
        <f t="shared" si="39"/>
        <v>0</v>
      </c>
      <c r="H67" s="131">
        <f t="shared" si="39"/>
        <v>0</v>
      </c>
      <c r="I67" s="131">
        <f t="shared" si="39"/>
        <v>0</v>
      </c>
      <c r="J67" s="131">
        <f t="shared" si="39"/>
        <v>0</v>
      </c>
      <c r="K67" s="131">
        <f t="shared" si="39"/>
        <v>0</v>
      </c>
    </row>
    <row r="68" spans="1:15" s="58" customFormat="1" ht="15" hidden="1" customHeight="1" outlineLevel="1" thickBot="1" x14ac:dyDescent="0.3">
      <c r="A68" s="125" t="s">
        <v>27</v>
      </c>
      <c r="B68" s="397"/>
      <c r="C68" s="126" t="e">
        <f>AVERAGE(C60:C66)</f>
        <v>#DIV/0!</v>
      </c>
      <c r="D68" s="126" t="e">
        <f t="shared" ref="D68:K68" si="40">AVERAGE(D60:D66)</f>
        <v>#DIV/0!</v>
      </c>
      <c r="E68" s="126" t="e">
        <f t="shared" si="40"/>
        <v>#DIV/0!</v>
      </c>
      <c r="F68" s="126" t="e">
        <f t="shared" si="40"/>
        <v>#DIV/0!</v>
      </c>
      <c r="G68" s="126" t="e">
        <f t="shared" si="40"/>
        <v>#DIV/0!</v>
      </c>
      <c r="H68" s="126" t="e">
        <f t="shared" si="40"/>
        <v>#DIV/0!</v>
      </c>
      <c r="I68" s="126" t="e">
        <f t="shared" si="40"/>
        <v>#DIV/0!</v>
      </c>
      <c r="J68" s="126" t="e">
        <f t="shared" si="40"/>
        <v>#DIV/0!</v>
      </c>
      <c r="K68" s="126">
        <f t="shared" si="40"/>
        <v>0</v>
      </c>
    </row>
    <row r="69" spans="1:15" s="58" customFormat="1" ht="15" hidden="1" customHeight="1" thickBot="1" x14ac:dyDescent="0.3">
      <c r="A69" s="34" t="s">
        <v>24</v>
      </c>
      <c r="B69" s="397"/>
      <c r="C69" s="35">
        <f>SUM(C60:C64)</f>
        <v>0</v>
      </c>
      <c r="D69" s="35">
        <f t="shared" ref="D69:K69" si="41">SUM(D60:D64)</f>
        <v>0</v>
      </c>
      <c r="E69" s="35">
        <f t="shared" si="41"/>
        <v>0</v>
      </c>
      <c r="F69" s="35">
        <f t="shared" si="41"/>
        <v>0</v>
      </c>
      <c r="G69" s="35">
        <f t="shared" si="41"/>
        <v>0</v>
      </c>
      <c r="H69" s="35">
        <f t="shared" si="41"/>
        <v>0</v>
      </c>
      <c r="I69" s="35">
        <f t="shared" si="41"/>
        <v>0</v>
      </c>
      <c r="J69" s="35">
        <f t="shared" si="41"/>
        <v>0</v>
      </c>
      <c r="K69" s="35">
        <f t="shared" si="41"/>
        <v>0</v>
      </c>
    </row>
    <row r="70" spans="1:15" s="58" customFormat="1" ht="15" hidden="1" customHeight="1" thickBot="1" x14ac:dyDescent="0.3">
      <c r="A70" s="34" t="s">
        <v>26</v>
      </c>
      <c r="B70" s="398"/>
      <c r="C70" s="40" t="e">
        <f>AVERAGE(C60:C64)</f>
        <v>#DIV/0!</v>
      </c>
      <c r="D70" s="40" t="e">
        <f t="shared" ref="D70:K70" si="42">AVERAGE(D60:D64)</f>
        <v>#DIV/0!</v>
      </c>
      <c r="E70" s="40" t="e">
        <f t="shared" si="42"/>
        <v>#DIV/0!</v>
      </c>
      <c r="F70" s="40" t="e">
        <f t="shared" si="42"/>
        <v>#DIV/0!</v>
      </c>
      <c r="G70" s="40" t="e">
        <f t="shared" si="42"/>
        <v>#DIV/0!</v>
      </c>
      <c r="H70" s="40" t="e">
        <f t="shared" si="42"/>
        <v>#DIV/0!</v>
      </c>
      <c r="I70" s="40" t="e">
        <f t="shared" si="42"/>
        <v>#DIV/0!</v>
      </c>
      <c r="J70" s="40" t="e">
        <f t="shared" si="42"/>
        <v>#DIV/0!</v>
      </c>
      <c r="K70" s="40">
        <f t="shared" si="42"/>
        <v>0</v>
      </c>
    </row>
    <row r="71" spans="1:15" s="58" customFormat="1" ht="15" customHeight="1" x14ac:dyDescent="0.25">
      <c r="A71" s="4"/>
      <c r="B71" s="151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4"/>
      <c r="B72" s="47" t="s">
        <v>8</v>
      </c>
      <c r="C72" s="48" t="s">
        <v>9</v>
      </c>
      <c r="D72" s="48" t="s">
        <v>10</v>
      </c>
      <c r="E72" s="70"/>
      <c r="F72" s="403" t="s">
        <v>69</v>
      </c>
      <c r="G72" s="404"/>
      <c r="H72" s="405"/>
      <c r="I72" s="70"/>
      <c r="J72" s="70"/>
      <c r="K72" s="70"/>
      <c r="L72" s="70"/>
      <c r="M72" s="61"/>
      <c r="N72" s="61"/>
      <c r="O72" s="61"/>
    </row>
    <row r="73" spans="1:15" ht="29.25" customHeight="1" x14ac:dyDescent="0.25">
      <c r="A73" s="53" t="s">
        <v>34</v>
      </c>
      <c r="B73" s="225">
        <f>SUM(C58:G58, C47:G47, C36:G36, C25:G25, C14:G14, C69:G69 )</f>
        <v>187047</v>
      </c>
      <c r="C73" s="72">
        <f>SUM(H58:H58, H47:H47, H36:H36, H25:H25, H14:H14, H69:H69)</f>
        <v>18658</v>
      </c>
      <c r="D73" s="72">
        <f>SUM(I58:J58, I47:J47, I36:J36, I25:J25, I14:J14, I69:J69)</f>
        <v>60229</v>
      </c>
      <c r="E73" s="71"/>
      <c r="F73" s="390" t="s">
        <v>34</v>
      </c>
      <c r="G73" s="391"/>
      <c r="H73" s="117">
        <f>SUM(K14, K25, K36, K47, K58, K69)</f>
        <v>265934</v>
      </c>
      <c r="I73" s="71"/>
      <c r="J73" s="71"/>
      <c r="K73" s="71"/>
      <c r="L73" s="71"/>
    </row>
    <row r="74" spans="1:15" ht="30" customHeight="1" x14ac:dyDescent="0.25">
      <c r="A74" s="53" t="s">
        <v>33</v>
      </c>
      <c r="B74" s="223">
        <f>SUM(C56:G56, C45:G45, C34:G34, C23:G23, C12:G12, C67:G67  )</f>
        <v>218344</v>
      </c>
      <c r="C74" s="46">
        <f>SUM(H56:H56, H45:H45, H34:H34, H23:H23, H12:H12, H67:H67 )</f>
        <v>18658</v>
      </c>
      <c r="D74" s="46">
        <f>SUM(I56:J56, I45:J45, I34:J34, I23:J23, I12:J12, I67:J67)</f>
        <v>60229</v>
      </c>
      <c r="E74" s="71"/>
      <c r="F74" s="390" t="s">
        <v>33</v>
      </c>
      <c r="G74" s="391"/>
      <c r="H74" s="118">
        <f>SUM(K56, K45, K34, K23, K12, K67)</f>
        <v>297231</v>
      </c>
      <c r="I74" s="71"/>
      <c r="J74" s="71"/>
      <c r="K74" s="71"/>
      <c r="L74" s="71"/>
    </row>
    <row r="75" spans="1:15" ht="30" customHeight="1" x14ac:dyDescent="0.25">
      <c r="F75" s="390" t="s">
        <v>26</v>
      </c>
      <c r="G75" s="391"/>
      <c r="H75" s="118">
        <f>AVERAGE(K14, K25, K36, K47, K58, K69)</f>
        <v>44322.333333333336</v>
      </c>
    </row>
    <row r="76" spans="1:15" ht="30" customHeight="1" x14ac:dyDescent="0.25">
      <c r="F76" s="390" t="s">
        <v>72</v>
      </c>
      <c r="G76" s="391"/>
      <c r="H76" s="117">
        <f>AVERAGE(K56, K45, K34, K23, K12, K67)</f>
        <v>49538.5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" emptyCellReference="1"/>
    <ignoredError sqref="K16:K49" formulaRange="1"/>
    <ignoredError sqref="C13:J13" evalError="1" emptyCellReference="1"/>
    <ignoredError sqref="C23:J24 C57 C34 H15:J15 J26 H45:J48 C58 K15 J25 C35 C56 F57" evalError="1"/>
    <ignoredError sqref="C15:G15 C26 C36 C45:G47 C59 C14 C37 C48:F48 C25 E25:G25 E26:F26 H26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5" sqref="E15"/>
    </sheetView>
  </sheetViews>
  <sheetFormatPr defaultRowHeight="15" outlineLevelRow="1" x14ac:dyDescent="0.25"/>
  <cols>
    <col min="1" max="1" width="18.7109375" style="1" bestFit="1" customWidth="1"/>
    <col min="2" max="2" width="10.7109375" style="152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98"/>
      <c r="C1" s="442" t="s">
        <v>10</v>
      </c>
      <c r="D1" s="444"/>
      <c r="E1" s="442" t="s">
        <v>16</v>
      </c>
      <c r="F1" s="444"/>
      <c r="G1" s="440" t="s">
        <v>23</v>
      </c>
    </row>
    <row r="2" spans="1:8" ht="14.25" customHeight="1" thickBot="1" x14ac:dyDescent="0.3">
      <c r="A2" s="32"/>
      <c r="B2" s="299"/>
      <c r="C2" s="445"/>
      <c r="D2" s="447"/>
      <c r="E2" s="445"/>
      <c r="F2" s="447"/>
      <c r="G2" s="441"/>
    </row>
    <row r="3" spans="1:8" ht="14.25" customHeight="1" x14ac:dyDescent="0.25">
      <c r="A3" s="392" t="s">
        <v>61</v>
      </c>
      <c r="B3" s="455" t="s">
        <v>62</v>
      </c>
      <c r="C3" s="454" t="s">
        <v>50</v>
      </c>
      <c r="D3" s="452" t="s">
        <v>51</v>
      </c>
      <c r="E3" s="454" t="s">
        <v>64</v>
      </c>
      <c r="F3" s="452" t="s">
        <v>51</v>
      </c>
      <c r="G3" s="441"/>
    </row>
    <row r="4" spans="1:8" ht="15" customHeight="1" thickBot="1" x14ac:dyDescent="0.3">
      <c r="A4" s="393"/>
      <c r="B4" s="456"/>
      <c r="C4" s="461"/>
      <c r="D4" s="462"/>
      <c r="E4" s="461"/>
      <c r="F4" s="462"/>
      <c r="G4" s="463"/>
    </row>
    <row r="5" spans="1:8" s="57" customFormat="1" ht="14.25" hidden="1" customHeight="1" thickBot="1" x14ac:dyDescent="0.25">
      <c r="A5" s="33" t="s">
        <v>3</v>
      </c>
      <c r="B5" s="300"/>
      <c r="C5" s="14"/>
      <c r="D5" s="15"/>
      <c r="E5" s="14"/>
      <c r="F5" s="15"/>
      <c r="G5" s="18">
        <f>SUM(C5:F5)</f>
        <v>0</v>
      </c>
    </row>
    <row r="6" spans="1:8" s="57" customFormat="1" ht="15" hidden="1" customHeight="1" thickBot="1" x14ac:dyDescent="0.25">
      <c r="A6" s="33" t="s">
        <v>4</v>
      </c>
      <c r="B6" s="302"/>
      <c r="C6" s="21"/>
      <c r="D6" s="22"/>
      <c r="E6" s="21"/>
      <c r="F6" s="22"/>
      <c r="G6" s="25">
        <f t="shared" ref="G6:G10" si="0">SUM(C6:F6)</f>
        <v>0</v>
      </c>
    </row>
    <row r="7" spans="1:8" s="57" customFormat="1" ht="13.5" customHeight="1" x14ac:dyDescent="0.25">
      <c r="A7" s="33" t="s">
        <v>5</v>
      </c>
      <c r="B7" s="302">
        <v>42767</v>
      </c>
      <c r="C7" s="21">
        <v>1063</v>
      </c>
      <c r="D7" s="22">
        <v>1041</v>
      </c>
      <c r="E7" s="21">
        <v>692</v>
      </c>
      <c r="F7" s="22">
        <v>761</v>
      </c>
      <c r="G7" s="25">
        <f t="shared" si="0"/>
        <v>3557</v>
      </c>
    </row>
    <row r="8" spans="1:8" s="57" customFormat="1" ht="13.5" customHeight="1" x14ac:dyDescent="0.25">
      <c r="A8" s="33" t="s">
        <v>6</v>
      </c>
      <c r="B8" s="302">
        <f>B7+1</f>
        <v>42768</v>
      </c>
      <c r="C8" s="21">
        <v>1132</v>
      </c>
      <c r="D8" s="22">
        <v>1150</v>
      </c>
      <c r="E8" s="21">
        <v>660</v>
      </c>
      <c r="F8" s="22">
        <v>686</v>
      </c>
      <c r="G8" s="25">
        <f t="shared" si="0"/>
        <v>3628</v>
      </c>
      <c r="H8" s="174"/>
    </row>
    <row r="9" spans="1:8" s="57" customFormat="1" ht="14.25" customHeight="1" x14ac:dyDescent="0.25">
      <c r="A9" s="33" t="s">
        <v>0</v>
      </c>
      <c r="B9" s="302">
        <f t="shared" ref="B9:B11" si="1">B8+1</f>
        <v>42769</v>
      </c>
      <c r="C9" s="21">
        <v>809</v>
      </c>
      <c r="D9" s="22">
        <v>1010</v>
      </c>
      <c r="E9" s="21">
        <v>502</v>
      </c>
      <c r="F9" s="22">
        <v>685</v>
      </c>
      <c r="G9" s="25">
        <f t="shared" si="0"/>
        <v>3006</v>
      </c>
      <c r="H9" s="174"/>
    </row>
    <row r="10" spans="1:8" s="57" customFormat="1" ht="14.25" customHeight="1" outlineLevel="1" x14ac:dyDescent="0.25">
      <c r="A10" s="33" t="s">
        <v>1</v>
      </c>
      <c r="B10" s="302">
        <f t="shared" si="1"/>
        <v>42770</v>
      </c>
      <c r="C10" s="21"/>
      <c r="D10" s="22">
        <v>156</v>
      </c>
      <c r="E10" s="21"/>
      <c r="F10" s="22">
        <v>275</v>
      </c>
      <c r="G10" s="25">
        <f t="shared" si="0"/>
        <v>431</v>
      </c>
      <c r="H10" s="174"/>
    </row>
    <row r="11" spans="1:8" s="57" customFormat="1" ht="15" customHeight="1" outlineLevel="1" thickBot="1" x14ac:dyDescent="0.3">
      <c r="A11" s="33" t="s">
        <v>2</v>
      </c>
      <c r="B11" s="302">
        <f t="shared" si="1"/>
        <v>42771</v>
      </c>
      <c r="C11" s="21"/>
      <c r="D11" s="22">
        <v>156</v>
      </c>
      <c r="E11" s="21"/>
      <c r="F11" s="22">
        <v>236</v>
      </c>
      <c r="G11" s="25">
        <f t="shared" ref="G11" si="2">SUM(C11:F11)</f>
        <v>392</v>
      </c>
      <c r="H11" s="174"/>
    </row>
    <row r="12" spans="1:8" s="58" customFormat="1" ht="15" customHeight="1" outlineLevel="1" thickBot="1" x14ac:dyDescent="0.3">
      <c r="A12" s="187" t="s">
        <v>25</v>
      </c>
      <c r="B12" s="458" t="s">
        <v>28</v>
      </c>
      <c r="C12" s="312">
        <f>SUM(C5:C11)</f>
        <v>3004</v>
      </c>
      <c r="D12" s="313">
        <f>SUM(D5:D11)</f>
        <v>3513</v>
      </c>
      <c r="E12" s="312">
        <f>SUM(E5:E11)</f>
        <v>1854</v>
      </c>
      <c r="F12" s="313">
        <f>SUM(F5:F11)</f>
        <v>2643</v>
      </c>
      <c r="G12" s="318">
        <f>SUM(G5:G11)</f>
        <v>11014</v>
      </c>
    </row>
    <row r="13" spans="1:8" s="58" customFormat="1" ht="15" customHeight="1" outlineLevel="1" thickBot="1" x14ac:dyDescent="0.3">
      <c r="A13" s="125" t="s">
        <v>27</v>
      </c>
      <c r="B13" s="459"/>
      <c r="C13" s="312">
        <f>AVERAGE(C5:C11)</f>
        <v>1001.3333333333334</v>
      </c>
      <c r="D13" s="313">
        <f>AVERAGE(D5:D11)</f>
        <v>702.6</v>
      </c>
      <c r="E13" s="312">
        <f>AVERAGE(E5:E11)</f>
        <v>618</v>
      </c>
      <c r="F13" s="313">
        <f>AVERAGE(F5:F11)</f>
        <v>528.6</v>
      </c>
      <c r="G13" s="318">
        <f>AVERAGE(G5:G11)</f>
        <v>1573.4285714285713</v>
      </c>
    </row>
    <row r="14" spans="1:8" s="58" customFormat="1" ht="15" customHeight="1" thickBot="1" x14ac:dyDescent="0.3">
      <c r="A14" s="34" t="s">
        <v>24</v>
      </c>
      <c r="B14" s="459"/>
      <c r="C14" s="314">
        <f>SUM(C5:C9)</f>
        <v>3004</v>
      </c>
      <c r="D14" s="315">
        <f>SUM(D5:D9)</f>
        <v>3201</v>
      </c>
      <c r="E14" s="314">
        <f>SUM(E5:E9)</f>
        <v>1854</v>
      </c>
      <c r="F14" s="315">
        <f>SUM(F5:F9)</f>
        <v>2132</v>
      </c>
      <c r="G14" s="319">
        <f>SUM(G5:G9)</f>
        <v>10191</v>
      </c>
    </row>
    <row r="15" spans="1:8" s="58" customFormat="1" ht="15" customHeight="1" thickBot="1" x14ac:dyDescent="0.3">
      <c r="A15" s="34" t="s">
        <v>26</v>
      </c>
      <c r="B15" s="459"/>
      <c r="C15" s="314">
        <f>AVERAGE(C5:C9)</f>
        <v>1001.3333333333334</v>
      </c>
      <c r="D15" s="315">
        <f>AVERAGE(D5:D9)</f>
        <v>1067</v>
      </c>
      <c r="E15" s="314">
        <f>AVERAGE(E5:E9)</f>
        <v>618</v>
      </c>
      <c r="F15" s="315">
        <f>AVERAGE(F5:F9)</f>
        <v>710.66666666666663</v>
      </c>
      <c r="G15" s="319">
        <f>AVERAGE(G5:G9)</f>
        <v>2038.2</v>
      </c>
    </row>
    <row r="16" spans="1:8" s="58" customFormat="1" ht="15" customHeight="1" x14ac:dyDescent="0.25">
      <c r="A16" s="33" t="s">
        <v>3</v>
      </c>
      <c r="B16" s="300">
        <f>B11+1</f>
        <v>42772</v>
      </c>
      <c r="C16" s="21">
        <v>1120</v>
      </c>
      <c r="D16" s="22">
        <v>1033</v>
      </c>
      <c r="E16" s="21">
        <v>608</v>
      </c>
      <c r="F16" s="22">
        <v>703</v>
      </c>
      <c r="G16" s="25">
        <f>SUM(C16:F16)</f>
        <v>3464</v>
      </c>
    </row>
    <row r="17" spans="1:8" s="58" customFormat="1" ht="15" customHeight="1" x14ac:dyDescent="0.25">
      <c r="A17" s="33" t="s">
        <v>4</v>
      </c>
      <c r="B17" s="303">
        <f>B16+1</f>
        <v>42773</v>
      </c>
      <c r="C17" s="21">
        <v>1100</v>
      </c>
      <c r="D17" s="22">
        <v>1131</v>
      </c>
      <c r="E17" s="21">
        <v>688</v>
      </c>
      <c r="F17" s="22">
        <v>725</v>
      </c>
      <c r="G17" s="25">
        <f t="shared" ref="G17:G22" si="3">SUM(C17:F17)</f>
        <v>3644</v>
      </c>
    </row>
    <row r="18" spans="1:8" s="58" customFormat="1" ht="15" customHeight="1" x14ac:dyDescent="0.25">
      <c r="A18" s="33" t="s">
        <v>5</v>
      </c>
      <c r="B18" s="303">
        <f t="shared" ref="B18:B22" si="4">B17+1</f>
        <v>42774</v>
      </c>
      <c r="C18" s="21">
        <v>1085</v>
      </c>
      <c r="D18" s="22">
        <v>1102</v>
      </c>
      <c r="E18" s="21">
        <v>713</v>
      </c>
      <c r="F18" s="22">
        <v>697</v>
      </c>
      <c r="G18" s="25">
        <f t="shared" si="3"/>
        <v>3597</v>
      </c>
    </row>
    <row r="19" spans="1:8" s="58" customFormat="1" ht="15" customHeight="1" x14ac:dyDescent="0.25">
      <c r="A19" s="33" t="s">
        <v>6</v>
      </c>
      <c r="B19" s="304">
        <f t="shared" si="4"/>
        <v>42775</v>
      </c>
      <c r="C19" s="21">
        <v>233</v>
      </c>
      <c r="D19" s="22">
        <v>338</v>
      </c>
      <c r="E19" s="21">
        <v>169</v>
      </c>
      <c r="F19" s="22">
        <v>279</v>
      </c>
      <c r="G19" s="25">
        <f t="shared" si="3"/>
        <v>1019</v>
      </c>
    </row>
    <row r="20" spans="1:8" s="58" customFormat="1" ht="15" customHeight="1" x14ac:dyDescent="0.25">
      <c r="A20" s="33" t="s">
        <v>0</v>
      </c>
      <c r="B20" s="304">
        <f t="shared" si="4"/>
        <v>42776</v>
      </c>
      <c r="C20" s="21">
        <v>834</v>
      </c>
      <c r="D20" s="22">
        <v>920</v>
      </c>
      <c r="E20" s="21">
        <v>473</v>
      </c>
      <c r="F20" s="22">
        <v>619</v>
      </c>
      <c r="G20" s="25">
        <f t="shared" si="3"/>
        <v>2846</v>
      </c>
    </row>
    <row r="21" spans="1:8" s="58" customFormat="1" ht="15" customHeight="1" outlineLevel="1" x14ac:dyDescent="0.25">
      <c r="A21" s="33" t="s">
        <v>1</v>
      </c>
      <c r="B21" s="302">
        <f t="shared" si="4"/>
        <v>42777</v>
      </c>
      <c r="C21" s="21"/>
      <c r="D21" s="22">
        <v>202</v>
      </c>
      <c r="E21" s="21"/>
      <c r="F21" s="22">
        <v>212</v>
      </c>
      <c r="G21" s="25">
        <f t="shared" si="3"/>
        <v>414</v>
      </c>
      <c r="H21" s="177"/>
    </row>
    <row r="22" spans="1:8" s="58" customFormat="1" ht="15" customHeight="1" outlineLevel="1" thickBot="1" x14ac:dyDescent="0.3">
      <c r="A22" s="33" t="s">
        <v>2</v>
      </c>
      <c r="B22" s="303">
        <f t="shared" si="4"/>
        <v>42778</v>
      </c>
      <c r="C22" s="21"/>
      <c r="D22" s="22">
        <v>147</v>
      </c>
      <c r="E22" s="21"/>
      <c r="F22" s="22">
        <v>159</v>
      </c>
      <c r="G22" s="25">
        <f t="shared" si="3"/>
        <v>306</v>
      </c>
    </row>
    <row r="23" spans="1:8" s="58" customFormat="1" ht="15" customHeight="1" outlineLevel="1" thickBot="1" x14ac:dyDescent="0.3">
      <c r="A23" s="187" t="s">
        <v>25</v>
      </c>
      <c r="B23" s="458" t="s">
        <v>29</v>
      </c>
      <c r="C23" s="312">
        <f>SUM(C16:C22)</f>
        <v>4372</v>
      </c>
      <c r="D23" s="313">
        <f t="shared" ref="D23:E23" si="5">SUM(D16:D22)</f>
        <v>4873</v>
      </c>
      <c r="E23" s="312">
        <f t="shared" si="5"/>
        <v>2651</v>
      </c>
      <c r="F23" s="313">
        <f>SUM(F16:F22)</f>
        <v>3394</v>
      </c>
      <c r="G23" s="318">
        <f t="shared" ref="G23" si="6">SUM(G16:G22)</f>
        <v>15290</v>
      </c>
    </row>
    <row r="24" spans="1:8" s="58" customFormat="1" ht="15" customHeight="1" outlineLevel="1" thickBot="1" x14ac:dyDescent="0.3">
      <c r="A24" s="125" t="s">
        <v>27</v>
      </c>
      <c r="B24" s="459"/>
      <c r="C24" s="312">
        <f>AVERAGE(C16:C22)</f>
        <v>874.4</v>
      </c>
      <c r="D24" s="313">
        <f t="shared" ref="D24:F24" si="7">AVERAGE(D16:D22)</f>
        <v>696.14285714285711</v>
      </c>
      <c r="E24" s="312">
        <f t="shared" si="7"/>
        <v>530.20000000000005</v>
      </c>
      <c r="F24" s="313">
        <f t="shared" si="7"/>
        <v>484.85714285714283</v>
      </c>
      <c r="G24" s="318">
        <f t="shared" ref="G24" si="8">AVERAGE(G16:G22)</f>
        <v>2184.2857142857142</v>
      </c>
    </row>
    <row r="25" spans="1:8" s="58" customFormat="1" ht="15" customHeight="1" thickBot="1" x14ac:dyDescent="0.3">
      <c r="A25" s="34" t="s">
        <v>24</v>
      </c>
      <c r="B25" s="459"/>
      <c r="C25" s="314">
        <f>SUM(C16:C20)</f>
        <v>4372</v>
      </c>
      <c r="D25" s="315">
        <f>SUM(D16:D20)</f>
        <v>4524</v>
      </c>
      <c r="E25" s="314">
        <f>SUM(E16:E20)</f>
        <v>2651</v>
      </c>
      <c r="F25" s="315">
        <f>SUM(F16:F20)</f>
        <v>3023</v>
      </c>
      <c r="G25" s="319">
        <f t="shared" ref="G25" si="9">SUM(G16:G20)</f>
        <v>14570</v>
      </c>
    </row>
    <row r="26" spans="1:8" s="58" customFormat="1" ht="15" customHeight="1" thickBot="1" x14ac:dyDescent="0.3">
      <c r="A26" s="34" t="s">
        <v>26</v>
      </c>
      <c r="B26" s="460"/>
      <c r="C26" s="314">
        <f>AVERAGE(C16:C20)</f>
        <v>874.4</v>
      </c>
      <c r="D26" s="315">
        <f t="shared" ref="D26:F26" si="10">AVERAGE(D16:D20)</f>
        <v>904.8</v>
      </c>
      <c r="E26" s="314">
        <f t="shared" si="10"/>
        <v>530.20000000000005</v>
      </c>
      <c r="F26" s="315">
        <f t="shared" si="10"/>
        <v>604.6</v>
      </c>
      <c r="G26" s="319">
        <f t="shared" ref="G26" si="11">AVERAGE(G16:G20)</f>
        <v>2914</v>
      </c>
    </row>
    <row r="27" spans="1:8" s="58" customFormat="1" ht="15" customHeight="1" x14ac:dyDescent="0.25">
      <c r="A27" s="33" t="s">
        <v>3</v>
      </c>
      <c r="B27" s="305">
        <f>B22+1</f>
        <v>42779</v>
      </c>
      <c r="C27" s="21">
        <v>799</v>
      </c>
      <c r="D27" s="22">
        <v>1063</v>
      </c>
      <c r="E27" s="21">
        <v>504</v>
      </c>
      <c r="F27" s="22">
        <v>642</v>
      </c>
      <c r="G27" s="25">
        <f>SUM(C27:F27)</f>
        <v>3008</v>
      </c>
    </row>
    <row r="28" spans="1:8" s="58" customFormat="1" ht="15" customHeight="1" x14ac:dyDescent="0.25">
      <c r="A28" s="33" t="s">
        <v>4</v>
      </c>
      <c r="B28" s="306">
        <f>B27+1</f>
        <v>42780</v>
      </c>
      <c r="C28" s="21">
        <v>1090</v>
      </c>
      <c r="D28" s="22">
        <v>1036</v>
      </c>
      <c r="E28" s="21">
        <v>615</v>
      </c>
      <c r="F28" s="22">
        <v>630</v>
      </c>
      <c r="G28" s="25">
        <f t="shared" ref="G28:G33" si="12">SUM(C28:F28)</f>
        <v>3371</v>
      </c>
    </row>
    <row r="29" spans="1:8" s="58" customFormat="1" ht="15" customHeight="1" x14ac:dyDescent="0.25">
      <c r="A29" s="33" t="s">
        <v>5</v>
      </c>
      <c r="B29" s="306">
        <f t="shared" ref="B29:B33" si="13">B28+1</f>
        <v>42781</v>
      </c>
      <c r="C29" s="21">
        <v>1058</v>
      </c>
      <c r="D29" s="22">
        <v>1013</v>
      </c>
      <c r="E29" s="21">
        <v>689</v>
      </c>
      <c r="F29" s="22">
        <v>726</v>
      </c>
      <c r="G29" s="25">
        <f t="shared" si="12"/>
        <v>3486</v>
      </c>
    </row>
    <row r="30" spans="1:8" s="58" customFormat="1" ht="15" customHeight="1" x14ac:dyDescent="0.25">
      <c r="A30" s="33" t="s">
        <v>6</v>
      </c>
      <c r="B30" s="306">
        <f t="shared" si="13"/>
        <v>42782</v>
      </c>
      <c r="C30" s="21">
        <v>995</v>
      </c>
      <c r="D30" s="22">
        <v>1119</v>
      </c>
      <c r="E30" s="21">
        <v>658</v>
      </c>
      <c r="F30" s="22">
        <v>806</v>
      </c>
      <c r="G30" s="25">
        <f t="shared" si="12"/>
        <v>3578</v>
      </c>
    </row>
    <row r="31" spans="1:8" s="58" customFormat="1" ht="15" customHeight="1" x14ac:dyDescent="0.25">
      <c r="A31" s="33" t="s">
        <v>0</v>
      </c>
      <c r="B31" s="306">
        <f t="shared" si="13"/>
        <v>42783</v>
      </c>
      <c r="C31" s="21">
        <v>951</v>
      </c>
      <c r="D31" s="22">
        <v>816</v>
      </c>
      <c r="E31" s="21">
        <v>634</v>
      </c>
      <c r="F31" s="22">
        <v>564</v>
      </c>
      <c r="G31" s="25">
        <f t="shared" si="12"/>
        <v>2965</v>
      </c>
    </row>
    <row r="32" spans="1:8" s="58" customFormat="1" ht="15" customHeight="1" outlineLevel="1" x14ac:dyDescent="0.25">
      <c r="A32" s="33" t="s">
        <v>1</v>
      </c>
      <c r="B32" s="306">
        <f t="shared" si="13"/>
        <v>42784</v>
      </c>
      <c r="C32" s="21"/>
      <c r="D32" s="22">
        <v>272</v>
      </c>
      <c r="E32" s="21"/>
      <c r="F32" s="22">
        <v>391</v>
      </c>
      <c r="G32" s="25">
        <f t="shared" si="12"/>
        <v>663</v>
      </c>
    </row>
    <row r="33" spans="1:8" s="58" customFormat="1" ht="15" customHeight="1" outlineLevel="1" thickBot="1" x14ac:dyDescent="0.3">
      <c r="A33" s="33" t="s">
        <v>2</v>
      </c>
      <c r="B33" s="306">
        <f t="shared" si="13"/>
        <v>42785</v>
      </c>
      <c r="C33" s="21"/>
      <c r="D33" s="22">
        <v>359</v>
      </c>
      <c r="E33" s="21"/>
      <c r="F33" s="22">
        <v>378</v>
      </c>
      <c r="G33" s="25">
        <f t="shared" si="12"/>
        <v>737</v>
      </c>
      <c r="H33" s="177"/>
    </row>
    <row r="34" spans="1:8" s="58" customFormat="1" ht="15" customHeight="1" outlineLevel="1" thickBot="1" x14ac:dyDescent="0.3">
      <c r="A34" s="187" t="s">
        <v>25</v>
      </c>
      <c r="B34" s="458" t="s">
        <v>30</v>
      </c>
      <c r="C34" s="312">
        <f>SUM(C27:C33)</f>
        <v>4893</v>
      </c>
      <c r="D34" s="313">
        <f t="shared" ref="D34:G34" si="14">SUM(D27:D33)</f>
        <v>5678</v>
      </c>
      <c r="E34" s="312">
        <f t="shared" si="14"/>
        <v>3100</v>
      </c>
      <c r="F34" s="313">
        <f t="shared" si="14"/>
        <v>4137</v>
      </c>
      <c r="G34" s="318">
        <f t="shared" si="14"/>
        <v>17808</v>
      </c>
    </row>
    <row r="35" spans="1:8" s="58" customFormat="1" ht="15" customHeight="1" outlineLevel="1" thickBot="1" x14ac:dyDescent="0.3">
      <c r="A35" s="125" t="s">
        <v>27</v>
      </c>
      <c r="B35" s="459"/>
      <c r="C35" s="312">
        <f>AVERAGE(C27:C33)</f>
        <v>978.6</v>
      </c>
      <c r="D35" s="313">
        <f t="shared" ref="D35:G35" si="15">AVERAGE(D27:D33)</f>
        <v>811.14285714285711</v>
      </c>
      <c r="E35" s="312">
        <f t="shared" si="15"/>
        <v>620</v>
      </c>
      <c r="F35" s="313">
        <f t="shared" si="15"/>
        <v>591</v>
      </c>
      <c r="G35" s="318">
        <f t="shared" si="15"/>
        <v>2544</v>
      </c>
    </row>
    <row r="36" spans="1:8" s="58" customFormat="1" ht="15" customHeight="1" thickBot="1" x14ac:dyDescent="0.3">
      <c r="A36" s="34" t="s">
        <v>24</v>
      </c>
      <c r="B36" s="459"/>
      <c r="C36" s="314">
        <f>SUM(C27:C31)</f>
        <v>4893</v>
      </c>
      <c r="D36" s="315">
        <f t="shared" ref="D36:G36" si="16">SUM(D27:D31)</f>
        <v>5047</v>
      </c>
      <c r="E36" s="314">
        <f t="shared" si="16"/>
        <v>3100</v>
      </c>
      <c r="F36" s="315">
        <f t="shared" si="16"/>
        <v>3368</v>
      </c>
      <c r="G36" s="319">
        <f t="shared" si="16"/>
        <v>16408</v>
      </c>
    </row>
    <row r="37" spans="1:8" s="58" customFormat="1" ht="15" customHeight="1" thickBot="1" x14ac:dyDescent="0.3">
      <c r="A37" s="34" t="s">
        <v>26</v>
      </c>
      <c r="B37" s="460"/>
      <c r="C37" s="314">
        <f>AVERAGE(C27:C31)</f>
        <v>978.6</v>
      </c>
      <c r="D37" s="315">
        <f t="shared" ref="D37:G37" si="17">AVERAGE(D27:D31)</f>
        <v>1009.4</v>
      </c>
      <c r="E37" s="314">
        <f t="shared" si="17"/>
        <v>620</v>
      </c>
      <c r="F37" s="315">
        <f>AVERAGE(F27:F31)</f>
        <v>673.6</v>
      </c>
      <c r="G37" s="319">
        <f t="shared" si="17"/>
        <v>3281.6</v>
      </c>
    </row>
    <row r="38" spans="1:8" s="58" customFormat="1" ht="15" customHeight="1" x14ac:dyDescent="0.25">
      <c r="A38" s="33" t="s">
        <v>3</v>
      </c>
      <c r="B38" s="307">
        <f>B33+1</f>
        <v>42786</v>
      </c>
      <c r="C38" s="21">
        <v>261</v>
      </c>
      <c r="D38" s="22">
        <v>247</v>
      </c>
      <c r="E38" s="21">
        <v>189</v>
      </c>
      <c r="F38" s="22">
        <v>222</v>
      </c>
      <c r="G38" s="25">
        <f t="shared" ref="G38:G44" si="18">SUM(C38:F38)</f>
        <v>919</v>
      </c>
      <c r="H38" s="177"/>
    </row>
    <row r="39" spans="1:8" s="58" customFormat="1" ht="15" customHeight="1" x14ac:dyDescent="0.25">
      <c r="A39" s="33" t="s">
        <v>4</v>
      </c>
      <c r="B39" s="308">
        <f>B38+1</f>
        <v>42787</v>
      </c>
      <c r="C39" s="21">
        <v>1058</v>
      </c>
      <c r="D39" s="22">
        <v>1152</v>
      </c>
      <c r="E39" s="21">
        <v>703</v>
      </c>
      <c r="F39" s="22">
        <v>795</v>
      </c>
      <c r="G39" s="25">
        <f t="shared" si="18"/>
        <v>3708</v>
      </c>
      <c r="H39" s="177"/>
    </row>
    <row r="40" spans="1:8" s="58" customFormat="1" ht="15" customHeight="1" x14ac:dyDescent="0.25">
      <c r="A40" s="33" t="s">
        <v>5</v>
      </c>
      <c r="B40" s="308">
        <f t="shared" ref="B40:B44" si="19">B39+1</f>
        <v>42788</v>
      </c>
      <c r="C40" s="21">
        <v>1013</v>
      </c>
      <c r="D40" s="22">
        <v>1092</v>
      </c>
      <c r="E40" s="21">
        <v>838</v>
      </c>
      <c r="F40" s="22">
        <v>755</v>
      </c>
      <c r="G40" s="25">
        <f t="shared" si="18"/>
        <v>3698</v>
      </c>
      <c r="H40" s="177"/>
    </row>
    <row r="41" spans="1:8" s="58" customFormat="1" ht="15" customHeight="1" x14ac:dyDescent="0.25">
      <c r="A41" s="33" t="s">
        <v>6</v>
      </c>
      <c r="B41" s="308">
        <f t="shared" si="19"/>
        <v>42789</v>
      </c>
      <c r="C41" s="21">
        <v>1095</v>
      </c>
      <c r="D41" s="22">
        <v>1098</v>
      </c>
      <c r="E41" s="21">
        <v>682</v>
      </c>
      <c r="F41" s="22">
        <v>799</v>
      </c>
      <c r="G41" s="25">
        <f t="shared" si="18"/>
        <v>3674</v>
      </c>
      <c r="H41" s="177"/>
    </row>
    <row r="42" spans="1:8" s="58" customFormat="1" ht="15" customHeight="1" x14ac:dyDescent="0.25">
      <c r="A42" s="33" t="s">
        <v>0</v>
      </c>
      <c r="B42" s="308">
        <f t="shared" si="19"/>
        <v>42790</v>
      </c>
      <c r="C42" s="21">
        <v>959</v>
      </c>
      <c r="D42" s="22">
        <v>886</v>
      </c>
      <c r="E42" s="21">
        <v>632</v>
      </c>
      <c r="F42" s="22">
        <v>647</v>
      </c>
      <c r="G42" s="25">
        <f t="shared" si="18"/>
        <v>3124</v>
      </c>
      <c r="H42" s="177"/>
    </row>
    <row r="43" spans="1:8" s="58" customFormat="1" ht="15" customHeight="1" outlineLevel="1" x14ac:dyDescent="0.25">
      <c r="A43" s="33" t="s">
        <v>1</v>
      </c>
      <c r="B43" s="308">
        <f t="shared" si="19"/>
        <v>42791</v>
      </c>
      <c r="C43" s="21"/>
      <c r="D43" s="22">
        <v>222</v>
      </c>
      <c r="E43" s="21"/>
      <c r="F43" s="22">
        <v>320</v>
      </c>
      <c r="G43" s="25">
        <f t="shared" si="18"/>
        <v>542</v>
      </c>
      <c r="H43" s="177"/>
    </row>
    <row r="44" spans="1:8" s="58" customFormat="1" ht="15" customHeight="1" outlineLevel="1" thickBot="1" x14ac:dyDescent="0.3">
      <c r="A44" s="33" t="s">
        <v>2</v>
      </c>
      <c r="B44" s="308">
        <f t="shared" si="19"/>
        <v>42792</v>
      </c>
      <c r="C44" s="21"/>
      <c r="D44" s="22">
        <v>210</v>
      </c>
      <c r="E44" s="21"/>
      <c r="F44" s="22">
        <v>196</v>
      </c>
      <c r="G44" s="25">
        <f t="shared" si="18"/>
        <v>406</v>
      </c>
      <c r="H44" s="177"/>
    </row>
    <row r="45" spans="1:8" s="58" customFormat="1" ht="15" customHeight="1" outlineLevel="1" thickBot="1" x14ac:dyDescent="0.3">
      <c r="A45" s="187" t="s">
        <v>25</v>
      </c>
      <c r="B45" s="458" t="s">
        <v>31</v>
      </c>
      <c r="C45" s="312">
        <f>SUM(C38:C44)</f>
        <v>4386</v>
      </c>
      <c r="D45" s="313">
        <f>SUM(D38:D44)</f>
        <v>4907</v>
      </c>
      <c r="E45" s="312">
        <f t="shared" ref="E45:G45" si="20">SUM(E38:E44)</f>
        <v>3044</v>
      </c>
      <c r="F45" s="313">
        <f>SUM(F38:F44)</f>
        <v>3734</v>
      </c>
      <c r="G45" s="318">
        <f t="shared" si="20"/>
        <v>16071</v>
      </c>
    </row>
    <row r="46" spans="1:8" s="58" customFormat="1" ht="15" customHeight="1" outlineLevel="1" thickBot="1" x14ac:dyDescent="0.3">
      <c r="A46" s="125" t="s">
        <v>27</v>
      </c>
      <c r="B46" s="459"/>
      <c r="C46" s="312">
        <f>AVERAGE(C38:C44)</f>
        <v>877.2</v>
      </c>
      <c r="D46" s="313">
        <f t="shared" ref="D46:G46" si="21">AVERAGE(D38:D44)</f>
        <v>701</v>
      </c>
      <c r="E46" s="312">
        <f t="shared" si="21"/>
        <v>608.79999999999995</v>
      </c>
      <c r="F46" s="313">
        <f>AVERAGE(F38:F44)</f>
        <v>533.42857142857144</v>
      </c>
      <c r="G46" s="318">
        <f t="shared" si="21"/>
        <v>2295.8571428571427</v>
      </c>
    </row>
    <row r="47" spans="1:8" s="58" customFormat="1" ht="15" customHeight="1" thickBot="1" x14ac:dyDescent="0.3">
      <c r="A47" s="34" t="s">
        <v>24</v>
      </c>
      <c r="B47" s="459"/>
      <c r="C47" s="314">
        <f>SUM(C38:C42)</f>
        <v>4386</v>
      </c>
      <c r="D47" s="315">
        <f t="shared" ref="D47:G47" si="22">SUM(D38:D42)</f>
        <v>4475</v>
      </c>
      <c r="E47" s="314">
        <f t="shared" si="22"/>
        <v>3044</v>
      </c>
      <c r="F47" s="315">
        <f>SUM(F38:F42)</f>
        <v>3218</v>
      </c>
      <c r="G47" s="319">
        <f t="shared" si="22"/>
        <v>15123</v>
      </c>
    </row>
    <row r="48" spans="1:8" s="58" customFormat="1" ht="15" customHeight="1" thickBot="1" x14ac:dyDescent="0.3">
      <c r="A48" s="34" t="s">
        <v>26</v>
      </c>
      <c r="B48" s="460"/>
      <c r="C48" s="314">
        <f>AVERAGE(C38:C42)</f>
        <v>877.2</v>
      </c>
      <c r="D48" s="315">
        <f t="shared" ref="D48:G48" si="23">AVERAGE(D38:D42)</f>
        <v>895</v>
      </c>
      <c r="E48" s="314">
        <f t="shared" si="23"/>
        <v>608.79999999999995</v>
      </c>
      <c r="F48" s="315">
        <f>AVERAGE(F38:F42)</f>
        <v>643.6</v>
      </c>
      <c r="G48" s="319">
        <f t="shared" si="23"/>
        <v>3024.6</v>
      </c>
    </row>
    <row r="49" spans="1:8" s="58" customFormat="1" ht="15" customHeight="1" x14ac:dyDescent="0.25">
      <c r="A49" s="33" t="s">
        <v>3</v>
      </c>
      <c r="B49" s="307">
        <f>B44+1</f>
        <v>42793</v>
      </c>
      <c r="C49" s="21">
        <v>1004</v>
      </c>
      <c r="D49" s="22">
        <v>1135</v>
      </c>
      <c r="E49" s="21">
        <v>603</v>
      </c>
      <c r="F49" s="22">
        <v>776</v>
      </c>
      <c r="G49" s="25">
        <f>SUM(C49:F49)</f>
        <v>3518</v>
      </c>
      <c r="H49" s="177"/>
    </row>
    <row r="50" spans="1:8" s="58" customFormat="1" ht="15" customHeight="1" thickBot="1" x14ac:dyDescent="0.3">
      <c r="A50" s="173" t="s">
        <v>4</v>
      </c>
      <c r="B50" s="308">
        <f>B49+1</f>
        <v>42794</v>
      </c>
      <c r="C50" s="21">
        <v>1100</v>
      </c>
      <c r="D50" s="22">
        <v>1063</v>
      </c>
      <c r="E50" s="21">
        <v>645</v>
      </c>
      <c r="F50" s="22">
        <v>757</v>
      </c>
      <c r="G50" s="25">
        <f t="shared" ref="G50:G52" si="24">SUM(C50:F50)</f>
        <v>3565</v>
      </c>
      <c r="H50" s="177"/>
    </row>
    <row r="51" spans="1:8" s="58" customFormat="1" ht="15" hidden="1" customHeight="1" thickBot="1" x14ac:dyDescent="0.3">
      <c r="A51" s="173" t="s">
        <v>5</v>
      </c>
      <c r="B51" s="308">
        <f t="shared" ref="B51:B55" si="25">B50+1</f>
        <v>42795</v>
      </c>
      <c r="C51" s="21"/>
      <c r="D51" s="22"/>
      <c r="E51" s="21"/>
      <c r="F51" s="22"/>
      <c r="G51" s="25">
        <f t="shared" si="24"/>
        <v>0</v>
      </c>
      <c r="H51" s="177"/>
    </row>
    <row r="52" spans="1:8" s="58" customFormat="1" ht="15" hidden="1" customHeight="1" thickBot="1" x14ac:dyDescent="0.3">
      <c r="A52" s="173" t="s">
        <v>6</v>
      </c>
      <c r="B52" s="308">
        <f t="shared" si="25"/>
        <v>42796</v>
      </c>
      <c r="C52" s="21"/>
      <c r="D52" s="22"/>
      <c r="E52" s="21"/>
      <c r="F52" s="22"/>
      <c r="G52" s="25">
        <f t="shared" si="24"/>
        <v>0</v>
      </c>
      <c r="H52" s="177"/>
    </row>
    <row r="53" spans="1:8" s="58" customFormat="1" ht="15" hidden="1" customHeight="1" thickBot="1" x14ac:dyDescent="0.3">
      <c r="A53" s="33" t="s">
        <v>0</v>
      </c>
      <c r="B53" s="309">
        <f t="shared" si="25"/>
        <v>42797</v>
      </c>
      <c r="C53" s="21"/>
      <c r="D53" s="22"/>
      <c r="E53" s="21"/>
      <c r="F53" s="22"/>
      <c r="G53" s="25">
        <f>SUM(C53:F53)</f>
        <v>0</v>
      </c>
      <c r="H53" s="177"/>
    </row>
    <row r="54" spans="1:8" s="58" customFormat="1" ht="15" hidden="1" customHeight="1" outlineLevel="1" thickBot="1" x14ac:dyDescent="0.3">
      <c r="A54" s="33" t="s">
        <v>1</v>
      </c>
      <c r="B54" s="309">
        <f t="shared" si="25"/>
        <v>42798</v>
      </c>
      <c r="C54" s="21"/>
      <c r="D54" s="22"/>
      <c r="E54" s="21"/>
      <c r="F54" s="22"/>
      <c r="G54" s="25">
        <f>SUM(C54:F54)</f>
        <v>0</v>
      </c>
      <c r="H54" s="177"/>
    </row>
    <row r="55" spans="1:8" s="58" customFormat="1" ht="15" hidden="1" customHeight="1" outlineLevel="1" thickBot="1" x14ac:dyDescent="0.3">
      <c r="A55" s="173" t="s">
        <v>2</v>
      </c>
      <c r="B55" s="309">
        <f t="shared" si="25"/>
        <v>42799</v>
      </c>
      <c r="C55" s="21"/>
      <c r="D55" s="22"/>
      <c r="E55" s="21"/>
      <c r="F55" s="22"/>
      <c r="G55" s="25">
        <f>SUM(C55:F55)</f>
        <v>0</v>
      </c>
    </row>
    <row r="56" spans="1:8" s="58" customFormat="1" ht="15" customHeight="1" outlineLevel="1" thickBot="1" x14ac:dyDescent="0.3">
      <c r="A56" s="187" t="s">
        <v>25</v>
      </c>
      <c r="B56" s="458" t="s">
        <v>32</v>
      </c>
      <c r="C56" s="312">
        <f>SUM(C49:C55)</f>
        <v>2104</v>
      </c>
      <c r="D56" s="313">
        <f>SUM(D49:D55)</f>
        <v>2198</v>
      </c>
      <c r="E56" s="312">
        <f>SUM(E49:E55)</f>
        <v>1248</v>
      </c>
      <c r="F56" s="313">
        <f>SUM(F49:F55)</f>
        <v>1533</v>
      </c>
      <c r="G56" s="318">
        <f>SUM(G49:G55)</f>
        <v>7083</v>
      </c>
    </row>
    <row r="57" spans="1:8" s="58" customFormat="1" ht="15" customHeight="1" outlineLevel="1" thickBot="1" x14ac:dyDescent="0.3">
      <c r="A57" s="125" t="s">
        <v>27</v>
      </c>
      <c r="B57" s="459"/>
      <c r="C57" s="312">
        <f>AVERAGE(C49:C55)</f>
        <v>1052</v>
      </c>
      <c r="D57" s="313">
        <f>AVERAGE(D49:D55)</f>
        <v>1099</v>
      </c>
      <c r="E57" s="312">
        <f>AVERAGE(E49:E55)</f>
        <v>624</v>
      </c>
      <c r="F57" s="313">
        <f>AVERAGE(F49:F55)</f>
        <v>766.5</v>
      </c>
      <c r="G57" s="318">
        <f>AVERAGE(G49:G55)</f>
        <v>1011.8571428571429</v>
      </c>
    </row>
    <row r="58" spans="1:8" s="58" customFormat="1" ht="15" customHeight="1" thickBot="1" x14ac:dyDescent="0.3">
      <c r="A58" s="34" t="s">
        <v>24</v>
      </c>
      <c r="B58" s="459"/>
      <c r="C58" s="314">
        <f>SUM(C49:C53)</f>
        <v>2104</v>
      </c>
      <c r="D58" s="315">
        <f>SUM(D49:D53)</f>
        <v>2198</v>
      </c>
      <c r="E58" s="314">
        <f>SUM(E49:E53)</f>
        <v>1248</v>
      </c>
      <c r="F58" s="315">
        <f>SUM(F49:F53)</f>
        <v>1533</v>
      </c>
      <c r="G58" s="319">
        <f>SUM(G49:G53)</f>
        <v>7083</v>
      </c>
    </row>
    <row r="59" spans="1:8" s="58" customFormat="1" ht="15" customHeight="1" thickBot="1" x14ac:dyDescent="0.3">
      <c r="A59" s="34" t="s">
        <v>26</v>
      </c>
      <c r="B59" s="460"/>
      <c r="C59" s="40">
        <f>AVERAGE(C49:C53)</f>
        <v>1052</v>
      </c>
      <c r="D59" s="41">
        <f>AVERAGE(D49:D53)</f>
        <v>1099</v>
      </c>
      <c r="E59" s="40">
        <f>AVERAGE(E49:E53)</f>
        <v>624</v>
      </c>
      <c r="F59" s="41">
        <f>AVERAGE(F49:F53)</f>
        <v>766.5</v>
      </c>
      <c r="G59" s="44">
        <f>AVERAGE(G49:G53)</f>
        <v>1416.6</v>
      </c>
    </row>
    <row r="60" spans="1:8" s="58" customFormat="1" ht="15" hidden="1" customHeight="1" thickBot="1" x14ac:dyDescent="0.25">
      <c r="A60" s="173" t="s">
        <v>3</v>
      </c>
      <c r="B60" s="205">
        <f>B55+1</f>
        <v>42800</v>
      </c>
      <c r="C60" s="14"/>
      <c r="D60" s="73"/>
      <c r="E60" s="14"/>
      <c r="F60" s="15"/>
      <c r="G60" s="18">
        <f>SUM(C60:F60)</f>
        <v>0</v>
      </c>
    </row>
    <row r="61" spans="1:8" s="58" customFormat="1" ht="15" hidden="1" customHeight="1" thickBot="1" x14ac:dyDescent="0.3">
      <c r="A61" s="173" t="s">
        <v>4</v>
      </c>
      <c r="B61" s="206">
        <f>B60+1</f>
        <v>42801</v>
      </c>
      <c r="C61" s="14"/>
      <c r="D61" s="73"/>
      <c r="E61" s="21"/>
      <c r="F61" s="22"/>
      <c r="G61" s="20"/>
    </row>
    <row r="62" spans="1:8" s="58" customFormat="1" ht="15" hidden="1" customHeight="1" thickBot="1" x14ac:dyDescent="0.3">
      <c r="A62" s="173"/>
      <c r="B62" s="207"/>
      <c r="C62" s="14"/>
      <c r="D62" s="73"/>
      <c r="E62" s="21"/>
      <c r="F62" s="22"/>
      <c r="G62" s="20"/>
    </row>
    <row r="63" spans="1:8" s="58" customFormat="1" ht="15" hidden="1" customHeight="1" thickBot="1" x14ac:dyDescent="0.3">
      <c r="A63" s="173"/>
      <c r="B63" s="207"/>
      <c r="C63" s="14"/>
      <c r="D63" s="73"/>
      <c r="E63" s="21"/>
      <c r="F63" s="22"/>
      <c r="G63" s="20"/>
    </row>
    <row r="64" spans="1:8" s="58" customFormat="1" ht="15" hidden="1" customHeight="1" thickBot="1" x14ac:dyDescent="0.3">
      <c r="A64" s="33"/>
      <c r="B64" s="207"/>
      <c r="C64" s="14"/>
      <c r="D64" s="73"/>
      <c r="E64" s="21"/>
      <c r="F64" s="22"/>
      <c r="G64" s="20"/>
    </row>
    <row r="65" spans="1:7" s="58" customFormat="1" ht="15" hidden="1" customHeight="1" outlineLevel="1" thickBot="1" x14ac:dyDescent="0.3">
      <c r="A65" s="33"/>
      <c r="B65" s="207"/>
      <c r="C65" s="21"/>
      <c r="D65" s="74"/>
      <c r="E65" s="21"/>
      <c r="F65" s="22"/>
      <c r="G65" s="20"/>
    </row>
    <row r="66" spans="1:7" s="58" customFormat="1" ht="15" hidden="1" customHeight="1" outlineLevel="1" thickBot="1" x14ac:dyDescent="0.3">
      <c r="A66" s="33"/>
      <c r="B66" s="209"/>
      <c r="C66" s="26"/>
      <c r="D66" s="75"/>
      <c r="E66" s="26"/>
      <c r="F66" s="27"/>
      <c r="G66" s="76"/>
    </row>
    <row r="67" spans="1:7" s="58" customFormat="1" ht="15" hidden="1" customHeight="1" outlineLevel="1" thickBot="1" x14ac:dyDescent="0.3">
      <c r="A67" s="187" t="s">
        <v>25</v>
      </c>
      <c r="B67" s="396" t="s">
        <v>37</v>
      </c>
      <c r="C67" s="131">
        <f>SUM(C60:C66)</f>
        <v>0</v>
      </c>
      <c r="D67" s="131">
        <f t="shared" ref="D67:G67" si="26">SUM(D60:D66)</f>
        <v>0</v>
      </c>
      <c r="E67" s="131">
        <f t="shared" si="26"/>
        <v>0</v>
      </c>
      <c r="F67" s="131">
        <f t="shared" si="26"/>
        <v>0</v>
      </c>
      <c r="G67" s="131">
        <f t="shared" si="26"/>
        <v>0</v>
      </c>
    </row>
    <row r="68" spans="1:7" s="58" customFormat="1" ht="15" hidden="1" customHeight="1" outlineLevel="1" thickBot="1" x14ac:dyDescent="0.3">
      <c r="A68" s="125" t="s">
        <v>27</v>
      </c>
      <c r="B68" s="397"/>
      <c r="C68" s="126" t="e">
        <f>AVERAGE(C60:C66)</f>
        <v>#DIV/0!</v>
      </c>
      <c r="D68" s="126" t="e">
        <f t="shared" ref="D68:G68" si="27">AVERAGE(D60:D66)</f>
        <v>#DIV/0!</v>
      </c>
      <c r="E68" s="126" t="e">
        <f t="shared" si="27"/>
        <v>#DIV/0!</v>
      </c>
      <c r="F68" s="126" t="e">
        <f t="shared" si="27"/>
        <v>#DIV/0!</v>
      </c>
      <c r="G68" s="126">
        <f t="shared" si="27"/>
        <v>0</v>
      </c>
    </row>
    <row r="69" spans="1:7" s="58" customFormat="1" ht="15" hidden="1" customHeight="1" thickBot="1" x14ac:dyDescent="0.3">
      <c r="A69" s="34" t="s">
        <v>24</v>
      </c>
      <c r="B69" s="397"/>
      <c r="C69" s="35">
        <f>SUM(C60:C64)</f>
        <v>0</v>
      </c>
      <c r="D69" s="35">
        <f t="shared" ref="D69:G69" si="28">SUM(D60:D64)</f>
        <v>0</v>
      </c>
      <c r="E69" s="35">
        <f t="shared" si="28"/>
        <v>0</v>
      </c>
      <c r="F69" s="35">
        <f t="shared" si="28"/>
        <v>0</v>
      </c>
      <c r="G69" s="35">
        <f t="shared" si="28"/>
        <v>0</v>
      </c>
    </row>
    <row r="70" spans="1:7" s="58" customFormat="1" ht="15" hidden="1" customHeight="1" thickBot="1" x14ac:dyDescent="0.3">
      <c r="A70" s="34" t="s">
        <v>26</v>
      </c>
      <c r="B70" s="398"/>
      <c r="C70" s="40" t="e">
        <f>AVERAGE(C60:C64)</f>
        <v>#DIV/0!</v>
      </c>
      <c r="D70" s="40" t="e">
        <f t="shared" ref="D70:G70" si="29">AVERAGE(D60:D64)</f>
        <v>#DIV/0!</v>
      </c>
      <c r="E70" s="40" t="e">
        <f t="shared" si="29"/>
        <v>#DIV/0!</v>
      </c>
      <c r="F70" s="40" t="e">
        <f t="shared" si="29"/>
        <v>#DIV/0!</v>
      </c>
      <c r="G70" s="40">
        <f t="shared" si="29"/>
        <v>0</v>
      </c>
    </row>
    <row r="71" spans="1:7" s="58" customFormat="1" ht="15" customHeight="1" x14ac:dyDescent="0.25">
      <c r="A71" s="4"/>
      <c r="B71" s="151"/>
      <c r="C71" s="61"/>
      <c r="D71" s="61"/>
      <c r="E71" s="61"/>
      <c r="F71" s="61"/>
      <c r="G71" s="61"/>
    </row>
    <row r="72" spans="1:7" s="58" customFormat="1" ht="30" customHeight="1" x14ac:dyDescent="0.25">
      <c r="A72" s="220"/>
      <c r="B72" s="48" t="s">
        <v>10</v>
      </c>
      <c r="C72" s="48" t="s">
        <v>16</v>
      </c>
      <c r="D72" s="61"/>
      <c r="E72" s="403" t="s">
        <v>70</v>
      </c>
      <c r="F72" s="404"/>
      <c r="G72" s="405"/>
    </row>
    <row r="73" spans="1:7" ht="30" customHeight="1" x14ac:dyDescent="0.25">
      <c r="A73" s="53" t="s">
        <v>34</v>
      </c>
      <c r="B73" s="223">
        <f>SUM(C58:D58, C47:D47, C36:D36, C25:D25, C14:D14, C69:D69)</f>
        <v>38204</v>
      </c>
      <c r="C73" s="46">
        <f>SUM(E69:F69, E58:F58, E47:F47, E36:F36, E25:F25, E14:F14)</f>
        <v>25171</v>
      </c>
      <c r="D73" s="138"/>
      <c r="E73" s="390" t="s">
        <v>34</v>
      </c>
      <c r="F73" s="391"/>
      <c r="G73" s="117">
        <f>SUM(G14, G25, G36, G47, G58, G69)</f>
        <v>63375</v>
      </c>
    </row>
    <row r="74" spans="1:7" ht="30" customHeight="1" x14ac:dyDescent="0.25">
      <c r="A74" s="53" t="s">
        <v>33</v>
      </c>
      <c r="B74" s="223">
        <f>SUM(C56:D56, C45:D45, C34:D34, C23:D23, C12:D12, C67:D67)</f>
        <v>39928</v>
      </c>
      <c r="C74" s="46">
        <f>SUM(E67:F67, E56:F56, E45:F45, E34:F34, E23:F23, E12:F12)</f>
        <v>27338</v>
      </c>
      <c r="D74" s="138"/>
      <c r="E74" s="390" t="s">
        <v>33</v>
      </c>
      <c r="F74" s="391"/>
      <c r="G74" s="118">
        <f>SUM(G56, G45, G34, G23, G12, G67)</f>
        <v>67266</v>
      </c>
    </row>
    <row r="75" spans="1:7" ht="30" customHeight="1" x14ac:dyDescent="0.25">
      <c r="E75" s="390" t="s">
        <v>26</v>
      </c>
      <c r="F75" s="391"/>
      <c r="G75" s="118">
        <f>AVERAGE(G14, G25, G36, G47, G58, G69)</f>
        <v>10562.5</v>
      </c>
    </row>
    <row r="76" spans="1:7" x14ac:dyDescent="0.25">
      <c r="E76" s="390" t="s">
        <v>72</v>
      </c>
      <c r="F76" s="391"/>
      <c r="G76" s="117">
        <f>AVERAGE(G56, G45, G34, G23, G12, G67)</f>
        <v>11211</v>
      </c>
    </row>
    <row r="78" spans="1:7" x14ac:dyDescent="0.25">
      <c r="C78" s="175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41" sqref="G41"/>
    </sheetView>
  </sheetViews>
  <sheetFormatPr defaultRowHeight="13.5" outlineLevelRow="1" x14ac:dyDescent="0.25"/>
  <cols>
    <col min="1" max="1" width="18.7109375" style="77" bestFit="1" customWidth="1"/>
    <col min="2" max="2" width="10.140625" style="77" bestFit="1" customWidth="1"/>
    <col min="3" max="7" width="15.7109375" style="77" customWidth="1"/>
    <col min="8" max="8" width="16.28515625" style="77" bestFit="1" customWidth="1"/>
    <col min="9" max="16384" width="9.140625" style="77"/>
  </cols>
  <sheetData>
    <row r="1" spans="1:7" ht="15" customHeight="1" x14ac:dyDescent="0.25">
      <c r="B1" s="153"/>
      <c r="C1" s="406" t="s">
        <v>56</v>
      </c>
      <c r="D1" s="407"/>
      <c r="E1" s="406"/>
      <c r="F1" s="412"/>
      <c r="G1" s="410" t="s">
        <v>23</v>
      </c>
    </row>
    <row r="2" spans="1:7" ht="15" customHeight="1" thickBot="1" x14ac:dyDescent="0.3">
      <c r="B2" s="153"/>
      <c r="C2" s="408"/>
      <c r="D2" s="409"/>
      <c r="E2" s="408"/>
      <c r="F2" s="413"/>
      <c r="G2" s="411"/>
    </row>
    <row r="3" spans="1:7" x14ac:dyDescent="0.25">
      <c r="A3" s="467" t="s">
        <v>61</v>
      </c>
      <c r="B3" s="468" t="s">
        <v>62</v>
      </c>
      <c r="C3" s="414" t="s">
        <v>59</v>
      </c>
      <c r="D3" s="465" t="s">
        <v>60</v>
      </c>
      <c r="E3" s="414"/>
      <c r="F3" s="465"/>
      <c r="G3" s="411"/>
    </row>
    <row r="4" spans="1:7" ht="14.25" customHeight="1" thickBot="1" x14ac:dyDescent="0.3">
      <c r="A4" s="415"/>
      <c r="B4" s="469"/>
      <c r="C4" s="415"/>
      <c r="D4" s="466"/>
      <c r="E4" s="415"/>
      <c r="F4" s="466"/>
      <c r="G4" s="411"/>
    </row>
    <row r="5" spans="1:7" s="83" customFormat="1" ht="12.75" customHeight="1" thickBot="1" x14ac:dyDescent="0.3">
      <c r="A5" s="170"/>
      <c r="B5" s="150"/>
      <c r="C5" s="78"/>
      <c r="D5" s="79"/>
      <c r="E5" s="80"/>
      <c r="F5" s="81"/>
      <c r="G5" s="82"/>
    </row>
    <row r="6" spans="1:7" s="83" customFormat="1" ht="12.75" customHeight="1" thickBot="1" x14ac:dyDescent="0.3">
      <c r="A6" s="170"/>
      <c r="B6" s="143"/>
      <c r="C6" s="78"/>
      <c r="D6" s="79"/>
      <c r="E6" s="80"/>
      <c r="F6" s="81"/>
      <c r="G6" s="82"/>
    </row>
    <row r="7" spans="1:7" s="83" customFormat="1" ht="12.75" customHeight="1" thickBot="1" x14ac:dyDescent="0.3">
      <c r="A7" s="170"/>
      <c r="B7" s="143"/>
      <c r="C7" s="78"/>
      <c r="D7" s="79"/>
      <c r="E7" s="80"/>
      <c r="F7" s="81"/>
      <c r="G7" s="82"/>
    </row>
    <row r="8" spans="1:7" s="83" customFormat="1" ht="12.75" customHeight="1" thickBot="1" x14ac:dyDescent="0.3">
      <c r="A8" s="176"/>
      <c r="B8" s="143"/>
      <c r="C8" s="78"/>
      <c r="D8" s="79"/>
      <c r="E8" s="80"/>
      <c r="F8" s="81"/>
      <c r="G8" s="82"/>
    </row>
    <row r="9" spans="1:7" s="83" customFormat="1" ht="12.75" customHeight="1" thickBot="1" x14ac:dyDescent="0.3">
      <c r="A9" s="176"/>
      <c r="B9" s="143"/>
      <c r="C9" s="78"/>
      <c r="D9" s="79"/>
      <c r="E9" s="80"/>
      <c r="F9" s="81"/>
      <c r="G9" s="82"/>
    </row>
    <row r="10" spans="1:7" s="83" customFormat="1" ht="12.75" customHeight="1" outlineLevel="1" thickBot="1" x14ac:dyDescent="0.3">
      <c r="A10" s="176"/>
      <c r="B10" s="185"/>
      <c r="C10" s="80"/>
      <c r="D10" s="84"/>
      <c r="E10" s="80"/>
      <c r="F10" s="81"/>
      <c r="G10" s="82">
        <f t="shared" ref="G10:G11" si="0">SUM(C10:F10)</f>
        <v>0</v>
      </c>
    </row>
    <row r="11" spans="1:7" s="83" customFormat="1" ht="14.25" outlineLevel="1" thickBot="1" x14ac:dyDescent="0.3">
      <c r="A11" s="176"/>
      <c r="B11" s="143"/>
      <c r="C11" s="85"/>
      <c r="D11" s="86"/>
      <c r="E11" s="85"/>
      <c r="F11" s="87"/>
      <c r="G11" s="82">
        <f t="shared" si="0"/>
        <v>0</v>
      </c>
    </row>
    <row r="12" spans="1:7" s="89" customFormat="1" ht="14.25" customHeight="1" outlineLevel="1" thickBot="1" x14ac:dyDescent="0.3">
      <c r="A12" s="124" t="s">
        <v>25</v>
      </c>
      <c r="B12" s="396" t="s">
        <v>28</v>
      </c>
      <c r="C12" s="140">
        <f>SUM(C5:C11)</f>
        <v>0</v>
      </c>
      <c r="D12" s="140">
        <f t="shared" ref="D12:G12" si="1">SUM(D5:D11)</f>
        <v>0</v>
      </c>
      <c r="E12" s="140">
        <f t="shared" si="1"/>
        <v>0</v>
      </c>
      <c r="F12" s="140">
        <f t="shared" si="1"/>
        <v>0</v>
      </c>
      <c r="G12" s="140">
        <f t="shared" si="1"/>
        <v>0</v>
      </c>
    </row>
    <row r="13" spans="1:7" s="89" customFormat="1" ht="14.25" customHeight="1" outlineLevel="1" thickBot="1" x14ac:dyDescent="0.3">
      <c r="A13" s="125" t="s">
        <v>27</v>
      </c>
      <c r="B13" s="397"/>
      <c r="C13" s="141" t="e">
        <f>AVERAGE(C5:C11)</f>
        <v>#DIV/0!</v>
      </c>
      <c r="D13" s="141" t="e">
        <f t="shared" ref="D13:G13" si="2">AVERAGE(D5:D11)</f>
        <v>#DIV/0!</v>
      </c>
      <c r="E13" s="141" t="e">
        <f t="shared" si="2"/>
        <v>#DIV/0!</v>
      </c>
      <c r="F13" s="141" t="e">
        <f t="shared" si="2"/>
        <v>#DIV/0!</v>
      </c>
      <c r="G13" s="141">
        <f t="shared" si="2"/>
        <v>0</v>
      </c>
    </row>
    <row r="14" spans="1:7" s="89" customFormat="1" ht="14.25" customHeight="1" thickBot="1" x14ac:dyDescent="0.3">
      <c r="A14" s="34" t="s">
        <v>24</v>
      </c>
      <c r="B14" s="397"/>
      <c r="C14" s="96">
        <f>SUM(C5:C9)</f>
        <v>0</v>
      </c>
      <c r="D14" s="96">
        <f t="shared" ref="D14:G14" si="3">SUM(D5:D9)</f>
        <v>0</v>
      </c>
      <c r="E14" s="96">
        <f t="shared" si="3"/>
        <v>0</v>
      </c>
      <c r="F14" s="96">
        <f t="shared" si="3"/>
        <v>0</v>
      </c>
      <c r="G14" s="96">
        <f t="shared" si="3"/>
        <v>0</v>
      </c>
    </row>
    <row r="15" spans="1:7" s="89" customFormat="1" ht="14.25" customHeight="1" thickBot="1" x14ac:dyDescent="0.3">
      <c r="A15" s="34" t="s">
        <v>26</v>
      </c>
      <c r="B15" s="398"/>
      <c r="C15" s="97" t="e">
        <f>AVERAGE(C5:C9)</f>
        <v>#DIV/0!</v>
      </c>
      <c r="D15" s="97" t="e">
        <f t="shared" ref="D15:G15" si="4">AVERAGE(D5:D9)</f>
        <v>#DIV/0!</v>
      </c>
      <c r="E15" s="97" t="e">
        <f t="shared" si="4"/>
        <v>#DIV/0!</v>
      </c>
      <c r="F15" s="97" t="e">
        <f t="shared" si="4"/>
        <v>#DIV/0!</v>
      </c>
      <c r="G15" s="97" t="e">
        <f t="shared" si="4"/>
        <v>#DIV/0!</v>
      </c>
    </row>
    <row r="16" spans="1:7" s="89" customFormat="1" ht="13.5" customHeight="1" thickBot="1" x14ac:dyDescent="0.3">
      <c r="A16" s="33"/>
      <c r="B16" s="144"/>
      <c r="C16" s="78"/>
      <c r="D16" s="79"/>
      <c r="E16" s="78"/>
      <c r="F16" s="90"/>
      <c r="G16" s="179"/>
    </row>
    <row r="17" spans="1:7" s="89" customFormat="1" ht="13.5" customHeight="1" thickBot="1" x14ac:dyDescent="0.3">
      <c r="A17" s="33"/>
      <c r="B17" s="145"/>
      <c r="C17" s="78"/>
      <c r="D17" s="79"/>
      <c r="E17" s="80"/>
      <c r="F17" s="81"/>
      <c r="G17" s="179"/>
    </row>
    <row r="18" spans="1:7" s="89" customFormat="1" ht="15" customHeight="1" thickBot="1" x14ac:dyDescent="0.3">
      <c r="A18" s="33"/>
      <c r="B18" s="145"/>
      <c r="C18" s="78"/>
      <c r="D18" s="79"/>
      <c r="E18" s="80"/>
      <c r="F18" s="81"/>
      <c r="G18" s="179"/>
    </row>
    <row r="19" spans="1:7" s="89" customFormat="1" ht="14.25" customHeight="1" thickBot="1" x14ac:dyDescent="0.3">
      <c r="A19" s="33"/>
      <c r="B19" s="145"/>
      <c r="C19" s="78"/>
      <c r="D19" s="79"/>
      <c r="E19" s="80"/>
      <c r="F19" s="81"/>
      <c r="G19" s="179"/>
    </row>
    <row r="20" spans="1:7" s="89" customFormat="1" ht="14.25" customHeight="1" thickBot="1" x14ac:dyDescent="0.3">
      <c r="A20" s="33"/>
      <c r="B20" s="145"/>
      <c r="C20" s="78"/>
      <c r="D20" s="79"/>
      <c r="E20" s="80"/>
      <c r="F20" s="81"/>
      <c r="G20" s="179"/>
    </row>
    <row r="21" spans="1:7" s="89" customFormat="1" ht="14.25" customHeight="1" outlineLevel="1" thickBot="1" x14ac:dyDescent="0.3">
      <c r="A21" s="173"/>
      <c r="B21" s="145"/>
      <c r="C21" s="80"/>
      <c r="D21" s="84"/>
      <c r="E21" s="80"/>
      <c r="F21" s="81"/>
      <c r="G21" s="179">
        <f>SUM(C21:F21)</f>
        <v>0</v>
      </c>
    </row>
    <row r="22" spans="1:7" s="89" customFormat="1" ht="14.25" customHeight="1" outlineLevel="1" thickBot="1" x14ac:dyDescent="0.3">
      <c r="A22" s="173"/>
      <c r="B22" s="145"/>
      <c r="C22" s="85"/>
      <c r="D22" s="86"/>
      <c r="E22" s="85"/>
      <c r="F22" s="87"/>
      <c r="G22" s="179">
        <f t="shared" ref="G22" si="5">SUM(C22:F22)</f>
        <v>0</v>
      </c>
    </row>
    <row r="23" spans="1:7" s="89" customFormat="1" ht="14.25" customHeight="1" outlineLevel="1" thickBot="1" x14ac:dyDescent="0.3">
      <c r="A23" s="124" t="s">
        <v>25</v>
      </c>
      <c r="B23" s="396" t="s">
        <v>29</v>
      </c>
      <c r="C23" s="140">
        <f>SUM(C16:C22)</f>
        <v>0</v>
      </c>
      <c r="D23" s="140">
        <f t="shared" ref="D23:G23" si="6">SUM(D16:D22)</f>
        <v>0</v>
      </c>
      <c r="E23" s="140">
        <f t="shared" si="6"/>
        <v>0</v>
      </c>
      <c r="F23" s="140">
        <f t="shared" si="6"/>
        <v>0</v>
      </c>
      <c r="G23" s="140">
        <f t="shared" si="6"/>
        <v>0</v>
      </c>
    </row>
    <row r="24" spans="1:7" s="89" customFormat="1" ht="14.25" customHeight="1" outlineLevel="1" thickBot="1" x14ac:dyDescent="0.3">
      <c r="A24" s="125" t="s">
        <v>27</v>
      </c>
      <c r="B24" s="397"/>
      <c r="C24" s="141" t="e">
        <f>AVERAGE(C16:C22)</f>
        <v>#DIV/0!</v>
      </c>
      <c r="D24" s="141" t="e">
        <f t="shared" ref="D24:G24" si="7">AVERAGE(D16:D22)</f>
        <v>#DIV/0!</v>
      </c>
      <c r="E24" s="141" t="e">
        <f t="shared" si="7"/>
        <v>#DIV/0!</v>
      </c>
      <c r="F24" s="141" t="e">
        <f t="shared" si="7"/>
        <v>#DIV/0!</v>
      </c>
      <c r="G24" s="141">
        <f t="shared" si="7"/>
        <v>0</v>
      </c>
    </row>
    <row r="25" spans="1:7" s="89" customFormat="1" ht="14.25" customHeight="1" thickBot="1" x14ac:dyDescent="0.3">
      <c r="A25" s="34" t="s">
        <v>24</v>
      </c>
      <c r="B25" s="397"/>
      <c r="C25" s="96">
        <f>SUM(C16:C20)</f>
        <v>0</v>
      </c>
      <c r="D25" s="96">
        <f t="shared" ref="D25:G25" si="8">SUM(D16:D20)</f>
        <v>0</v>
      </c>
      <c r="E25" s="96">
        <f t="shared" si="8"/>
        <v>0</v>
      </c>
      <c r="F25" s="96">
        <f t="shared" si="8"/>
        <v>0</v>
      </c>
      <c r="G25" s="96">
        <f t="shared" si="8"/>
        <v>0</v>
      </c>
    </row>
    <row r="26" spans="1:7" s="89" customFormat="1" ht="14.25" customHeight="1" thickBot="1" x14ac:dyDescent="0.3">
      <c r="A26" s="34" t="s">
        <v>26</v>
      </c>
      <c r="B26" s="398"/>
      <c r="C26" s="97" t="e">
        <f>AVERAGE(C16:C20)</f>
        <v>#DIV/0!</v>
      </c>
      <c r="D26" s="97" t="e">
        <f t="shared" ref="D26:G26" si="9">AVERAGE(D16:D20)</f>
        <v>#DIV/0!</v>
      </c>
      <c r="E26" s="97" t="e">
        <f t="shared" si="9"/>
        <v>#DIV/0!</v>
      </c>
      <c r="F26" s="97" t="e">
        <f t="shared" si="9"/>
        <v>#DIV/0!</v>
      </c>
      <c r="G26" s="97" t="e">
        <f t="shared" si="9"/>
        <v>#DIV/0!</v>
      </c>
    </row>
    <row r="27" spans="1:7" s="89" customFormat="1" ht="14.25" customHeight="1" thickBot="1" x14ac:dyDescent="0.3">
      <c r="A27" s="33"/>
      <c r="B27" s="172"/>
      <c r="C27" s="78"/>
      <c r="D27" s="79"/>
      <c r="E27" s="78"/>
      <c r="F27" s="90"/>
      <c r="G27" s="179"/>
    </row>
    <row r="28" spans="1:7" s="89" customFormat="1" ht="15.75" customHeight="1" thickBot="1" x14ac:dyDescent="0.3">
      <c r="A28" s="33"/>
      <c r="B28" s="147"/>
      <c r="C28" s="78"/>
      <c r="D28" s="79"/>
      <c r="E28" s="80"/>
      <c r="F28" s="81"/>
      <c r="G28" s="179"/>
    </row>
    <row r="29" spans="1:7" s="89" customFormat="1" ht="13.5" customHeight="1" thickBot="1" x14ac:dyDescent="0.3">
      <c r="A29" s="33"/>
      <c r="B29" s="147"/>
      <c r="C29" s="78"/>
      <c r="D29" s="79"/>
      <c r="E29" s="80"/>
      <c r="F29" s="81"/>
      <c r="G29" s="179"/>
    </row>
    <row r="30" spans="1:7" s="89" customFormat="1" ht="12.75" customHeight="1" thickBot="1" x14ac:dyDescent="0.3">
      <c r="A30" s="33"/>
      <c r="B30" s="147"/>
      <c r="C30" s="78"/>
      <c r="D30" s="79"/>
      <c r="E30" s="80"/>
      <c r="F30" s="81"/>
      <c r="G30" s="179"/>
    </row>
    <row r="31" spans="1:7" s="89" customFormat="1" ht="14.25" thickBot="1" x14ac:dyDescent="0.3">
      <c r="A31" s="33"/>
      <c r="B31" s="147"/>
      <c r="C31" s="78"/>
      <c r="D31" s="79"/>
      <c r="E31" s="80"/>
      <c r="F31" s="81"/>
      <c r="G31" s="179"/>
    </row>
    <row r="32" spans="1:7" s="89" customFormat="1" ht="14.25" customHeight="1" outlineLevel="1" thickBot="1" x14ac:dyDescent="0.3">
      <c r="A32" s="173"/>
      <c r="B32" s="145"/>
      <c r="C32" s="80"/>
      <c r="D32" s="84"/>
      <c r="E32" s="80"/>
      <c r="F32" s="81"/>
      <c r="G32" s="179">
        <f>SUM(C32:F32)</f>
        <v>0</v>
      </c>
    </row>
    <row r="33" spans="1:8" s="89" customFormat="1" ht="14.25" customHeight="1" outlineLevel="1" thickBot="1" x14ac:dyDescent="0.3">
      <c r="A33" s="173"/>
      <c r="B33" s="145"/>
      <c r="C33" s="85"/>
      <c r="D33" s="86"/>
      <c r="E33" s="85"/>
      <c r="F33" s="87"/>
      <c r="G33" s="179">
        <f>SUM(C33:F33)</f>
        <v>0</v>
      </c>
    </row>
    <row r="34" spans="1:8" s="89" customFormat="1" ht="14.25" customHeight="1" outlineLevel="1" thickBot="1" x14ac:dyDescent="0.3">
      <c r="A34" s="124" t="s">
        <v>25</v>
      </c>
      <c r="B34" s="396" t="s">
        <v>30</v>
      </c>
      <c r="C34" s="140">
        <f>SUM(C27:C33)</f>
        <v>0</v>
      </c>
      <c r="D34" s="140">
        <f t="shared" ref="D34:G34" si="10">SUM(D27:D33)</f>
        <v>0</v>
      </c>
      <c r="E34" s="140">
        <f t="shared" si="10"/>
        <v>0</v>
      </c>
      <c r="F34" s="140">
        <f t="shared" si="10"/>
        <v>0</v>
      </c>
      <c r="G34" s="140">
        <f t="shared" si="10"/>
        <v>0</v>
      </c>
    </row>
    <row r="35" spans="1:8" s="89" customFormat="1" ht="14.25" customHeight="1" outlineLevel="1" thickBot="1" x14ac:dyDescent="0.3">
      <c r="A35" s="125" t="s">
        <v>27</v>
      </c>
      <c r="B35" s="397"/>
      <c r="C35" s="141" t="e">
        <f>AVERAGE(C27:C33)</f>
        <v>#DIV/0!</v>
      </c>
      <c r="D35" s="141" t="e">
        <f t="shared" ref="D35:G35" si="11">AVERAGE(D27:D33)</f>
        <v>#DIV/0!</v>
      </c>
      <c r="E35" s="141" t="e">
        <f t="shared" si="11"/>
        <v>#DIV/0!</v>
      </c>
      <c r="F35" s="141" t="e">
        <f t="shared" si="11"/>
        <v>#DIV/0!</v>
      </c>
      <c r="G35" s="141">
        <f t="shared" si="11"/>
        <v>0</v>
      </c>
    </row>
    <row r="36" spans="1:8" s="89" customFormat="1" ht="14.25" customHeight="1" thickBot="1" x14ac:dyDescent="0.3">
      <c r="A36" s="34" t="s">
        <v>24</v>
      </c>
      <c r="B36" s="397"/>
      <c r="C36" s="96">
        <f>SUM(C27:C31)</f>
        <v>0</v>
      </c>
      <c r="D36" s="96">
        <f t="shared" ref="D36:G36" si="12">SUM(D27:D31)</f>
        <v>0</v>
      </c>
      <c r="E36" s="96">
        <f t="shared" si="12"/>
        <v>0</v>
      </c>
      <c r="F36" s="96">
        <f t="shared" si="12"/>
        <v>0</v>
      </c>
      <c r="G36" s="96">
        <f t="shared" si="12"/>
        <v>0</v>
      </c>
    </row>
    <row r="37" spans="1:8" s="89" customFormat="1" ht="15.75" customHeight="1" thickBot="1" x14ac:dyDescent="0.3">
      <c r="A37" s="34" t="s">
        <v>26</v>
      </c>
      <c r="B37" s="398"/>
      <c r="C37" s="97" t="e">
        <f>AVERAGE(C27:C31)</f>
        <v>#DIV/0!</v>
      </c>
      <c r="D37" s="97" t="e">
        <f t="shared" ref="D37:G37" si="13">AVERAGE(D27:D31)</f>
        <v>#DIV/0!</v>
      </c>
      <c r="E37" s="97" t="e">
        <f t="shared" si="13"/>
        <v>#DIV/0!</v>
      </c>
      <c r="F37" s="97" t="e">
        <f t="shared" si="13"/>
        <v>#DIV/0!</v>
      </c>
      <c r="G37" s="97" t="e">
        <f t="shared" si="13"/>
        <v>#DIV/0!</v>
      </c>
    </row>
    <row r="38" spans="1:8" s="89" customFormat="1" ht="12.75" customHeight="1" thickBot="1" x14ac:dyDescent="0.3">
      <c r="A38" s="33"/>
      <c r="B38" s="172"/>
      <c r="C38" s="78"/>
      <c r="D38" s="79"/>
      <c r="E38" s="78"/>
      <c r="F38" s="90"/>
      <c r="G38" s="91"/>
    </row>
    <row r="39" spans="1:8" s="89" customFormat="1" ht="15.75" customHeight="1" thickBot="1" x14ac:dyDescent="0.3">
      <c r="A39" s="33"/>
      <c r="B39" s="147"/>
      <c r="C39" s="78"/>
      <c r="D39" s="79"/>
      <c r="E39" s="80"/>
      <c r="F39" s="81"/>
      <c r="G39" s="82"/>
    </row>
    <row r="40" spans="1:8" s="89" customFormat="1" ht="17.25" customHeight="1" thickBot="1" x14ac:dyDescent="0.3">
      <c r="A40" s="33"/>
      <c r="B40" s="147"/>
      <c r="C40" s="78"/>
      <c r="D40" s="79"/>
      <c r="E40" s="80"/>
      <c r="F40" s="81"/>
      <c r="G40" s="82"/>
    </row>
    <row r="41" spans="1:8" s="89" customFormat="1" ht="14.25" customHeight="1" thickBot="1" x14ac:dyDescent="0.3">
      <c r="A41" s="33"/>
      <c r="B41" s="147"/>
      <c r="C41" s="78"/>
      <c r="D41" s="79"/>
      <c r="E41" s="80"/>
      <c r="F41" s="81"/>
      <c r="G41" s="82"/>
    </row>
    <row r="42" spans="1:8" s="89" customFormat="1" ht="17.25" customHeight="1" thickBot="1" x14ac:dyDescent="0.3">
      <c r="A42" s="33"/>
      <c r="B42" s="147"/>
      <c r="C42" s="78"/>
      <c r="D42" s="79"/>
      <c r="E42" s="80"/>
      <c r="F42" s="81"/>
      <c r="G42" s="82"/>
    </row>
    <row r="43" spans="1:8" s="89" customFormat="1" ht="14.25" customHeight="1" outlineLevel="1" thickBot="1" x14ac:dyDescent="0.3">
      <c r="A43" s="173"/>
      <c r="B43" s="145"/>
      <c r="C43" s="80"/>
      <c r="D43" s="84"/>
      <c r="E43" s="80"/>
      <c r="F43" s="81"/>
      <c r="G43" s="82">
        <f t="shared" ref="G43:G44" si="14">SUM(C43:F43)</f>
        <v>0</v>
      </c>
      <c r="H43" s="142"/>
    </row>
    <row r="44" spans="1:8" s="89" customFormat="1" ht="14.25" customHeight="1" outlineLevel="1" thickBot="1" x14ac:dyDescent="0.3">
      <c r="A44" s="173"/>
      <c r="B44" s="145"/>
      <c r="C44" s="85"/>
      <c r="D44" s="86"/>
      <c r="E44" s="85"/>
      <c r="F44" s="87"/>
      <c r="G44" s="88">
        <f t="shared" si="14"/>
        <v>0</v>
      </c>
      <c r="H44" s="142"/>
    </row>
    <row r="45" spans="1:8" s="89" customFormat="1" ht="14.25" customHeight="1" outlineLevel="1" thickBot="1" x14ac:dyDescent="0.3">
      <c r="A45" s="124" t="s">
        <v>25</v>
      </c>
      <c r="B45" s="396" t="s">
        <v>31</v>
      </c>
      <c r="C45" s="140">
        <f>SUM(C38:C44)</f>
        <v>0</v>
      </c>
      <c r="D45" s="140">
        <f t="shared" ref="D45:G45" si="15">SUM(D38:D44)</f>
        <v>0</v>
      </c>
      <c r="E45" s="140">
        <f t="shared" si="15"/>
        <v>0</v>
      </c>
      <c r="F45" s="140">
        <f t="shared" si="15"/>
        <v>0</v>
      </c>
      <c r="G45" s="140">
        <f t="shared" si="15"/>
        <v>0</v>
      </c>
    </row>
    <row r="46" spans="1:8" s="89" customFormat="1" ht="14.25" customHeight="1" outlineLevel="1" thickBot="1" x14ac:dyDescent="0.3">
      <c r="A46" s="125" t="s">
        <v>27</v>
      </c>
      <c r="B46" s="397"/>
      <c r="C46" s="141" t="e">
        <f>AVERAGE(C38:C44)</f>
        <v>#DIV/0!</v>
      </c>
      <c r="D46" s="141" t="e">
        <f t="shared" ref="D46:G46" si="16">AVERAGE(D38:D44)</f>
        <v>#DIV/0!</v>
      </c>
      <c r="E46" s="141" t="e">
        <f t="shared" si="16"/>
        <v>#DIV/0!</v>
      </c>
      <c r="F46" s="141" t="e">
        <f t="shared" si="16"/>
        <v>#DIV/0!</v>
      </c>
      <c r="G46" s="141">
        <f t="shared" si="16"/>
        <v>0</v>
      </c>
    </row>
    <row r="47" spans="1:8" s="89" customFormat="1" ht="14.25" customHeight="1" thickBot="1" x14ac:dyDescent="0.3">
      <c r="A47" s="34" t="s">
        <v>24</v>
      </c>
      <c r="B47" s="397"/>
      <c r="C47" s="96">
        <f>SUM(C38:C42)</f>
        <v>0</v>
      </c>
      <c r="D47" s="96">
        <f t="shared" ref="D47:G47" si="17">SUM(D38:D42)</f>
        <v>0</v>
      </c>
      <c r="E47" s="96">
        <f t="shared" si="17"/>
        <v>0</v>
      </c>
      <c r="F47" s="96">
        <f t="shared" si="17"/>
        <v>0</v>
      </c>
      <c r="G47" s="96">
        <f t="shared" si="17"/>
        <v>0</v>
      </c>
    </row>
    <row r="48" spans="1:8" s="89" customFormat="1" ht="13.5" customHeight="1" thickBot="1" x14ac:dyDescent="0.3">
      <c r="A48" s="34" t="s">
        <v>26</v>
      </c>
      <c r="B48" s="398"/>
      <c r="C48" s="97" t="e">
        <f>AVERAGE(C38:C42)</f>
        <v>#DIV/0!</v>
      </c>
      <c r="D48" s="97" t="e">
        <f t="shared" ref="D48:G48" si="18">AVERAGE(D38:D42)</f>
        <v>#DIV/0!</v>
      </c>
      <c r="E48" s="97" t="e">
        <f t="shared" si="18"/>
        <v>#DIV/0!</v>
      </c>
      <c r="F48" s="97" t="e">
        <f t="shared" si="18"/>
        <v>#DIV/0!</v>
      </c>
      <c r="G48" s="97" t="e">
        <f t="shared" si="18"/>
        <v>#DIV/0!</v>
      </c>
    </row>
    <row r="49" spans="1:7" s="89" customFormat="1" ht="13.5" customHeight="1" thickBot="1" x14ac:dyDescent="0.3">
      <c r="A49" s="33"/>
      <c r="B49" s="146"/>
      <c r="C49" s="166"/>
      <c r="D49" s="167"/>
      <c r="E49" s="78"/>
      <c r="F49" s="90"/>
      <c r="G49" s="91"/>
    </row>
    <row r="50" spans="1:7" s="89" customFormat="1" ht="14.25" customHeight="1" thickBot="1" x14ac:dyDescent="0.3">
      <c r="A50" s="33"/>
      <c r="B50" s="165"/>
      <c r="C50" s="168"/>
      <c r="D50" s="169"/>
      <c r="E50" s="80"/>
      <c r="F50" s="81"/>
      <c r="G50" s="82"/>
    </row>
    <row r="51" spans="1:7" s="89" customFormat="1" ht="13.5" customHeight="1" thickBot="1" x14ac:dyDescent="0.3">
      <c r="A51" s="33"/>
      <c r="B51" s="165"/>
      <c r="C51" s="78"/>
      <c r="D51" s="90"/>
      <c r="E51" s="80"/>
      <c r="F51" s="81"/>
      <c r="G51" s="82"/>
    </row>
    <row r="52" spans="1:7" s="89" customFormat="1" ht="13.5" customHeight="1" thickBot="1" x14ac:dyDescent="0.3">
      <c r="A52" s="173"/>
      <c r="B52" s="165"/>
      <c r="C52" s="78"/>
      <c r="D52" s="90"/>
      <c r="E52" s="80"/>
      <c r="F52" s="81"/>
      <c r="G52" s="82"/>
    </row>
    <row r="53" spans="1:7" s="89" customFormat="1" ht="12" customHeight="1" x14ac:dyDescent="0.25">
      <c r="A53" s="173"/>
      <c r="B53" s="165"/>
      <c r="C53" s="166"/>
      <c r="D53" s="210"/>
      <c r="E53" s="85"/>
      <c r="F53" s="87"/>
      <c r="G53" s="88"/>
    </row>
    <row r="54" spans="1:7" s="89" customFormat="1" ht="14.25" customHeight="1" outlineLevel="1" thickBot="1" x14ac:dyDescent="0.3">
      <c r="A54" s="213"/>
      <c r="B54" s="230"/>
      <c r="C54" s="80"/>
      <c r="D54" s="81"/>
      <c r="E54" s="80"/>
      <c r="F54" s="81"/>
      <c r="G54" s="80">
        <f>SUM(C54:F54)</f>
        <v>0</v>
      </c>
    </row>
    <row r="55" spans="1:7" s="89" customFormat="1" ht="16.5" hidden="1" customHeight="1" outlineLevel="1" thickBot="1" x14ac:dyDescent="0.3">
      <c r="A55" s="173" t="s">
        <v>2</v>
      </c>
      <c r="B55" s="145">
        <f>B54+1</f>
        <v>1</v>
      </c>
      <c r="C55" s="211"/>
      <c r="D55" s="212"/>
      <c r="E55" s="166"/>
      <c r="F55" s="210"/>
      <c r="G55" s="80">
        <f>SUM(C55:F55)</f>
        <v>0</v>
      </c>
    </row>
    <row r="56" spans="1:7" s="89" customFormat="1" ht="16.5" customHeight="1" outlineLevel="1" thickBot="1" x14ac:dyDescent="0.3">
      <c r="A56" s="124" t="s">
        <v>25</v>
      </c>
      <c r="B56" s="396" t="s">
        <v>32</v>
      </c>
      <c r="C56" s="140">
        <f>SUM(C49:C55)</f>
        <v>0</v>
      </c>
      <c r="D56" s="140">
        <f t="shared" ref="D56:G56" si="19">SUM(D49:D55)</f>
        <v>0</v>
      </c>
      <c r="E56" s="140">
        <f t="shared" si="19"/>
        <v>0</v>
      </c>
      <c r="F56" s="140">
        <f t="shared" si="19"/>
        <v>0</v>
      </c>
      <c r="G56" s="140">
        <f t="shared" si="19"/>
        <v>0</v>
      </c>
    </row>
    <row r="57" spans="1:7" s="89" customFormat="1" ht="14.25" customHeight="1" outlineLevel="1" thickBot="1" x14ac:dyDescent="0.3">
      <c r="A57" s="125" t="s">
        <v>27</v>
      </c>
      <c r="B57" s="397"/>
      <c r="C57" s="141" t="e">
        <f>AVERAGE(C49:C55)</f>
        <v>#DIV/0!</v>
      </c>
      <c r="D57" s="141" t="e">
        <f t="shared" ref="D57:G57" si="20">AVERAGE(D49:D55)</f>
        <v>#DIV/0!</v>
      </c>
      <c r="E57" s="141" t="e">
        <f t="shared" si="20"/>
        <v>#DIV/0!</v>
      </c>
      <c r="F57" s="141" t="e">
        <f t="shared" si="20"/>
        <v>#DIV/0!</v>
      </c>
      <c r="G57" s="141">
        <f t="shared" si="20"/>
        <v>0</v>
      </c>
    </row>
    <row r="58" spans="1:7" s="89" customFormat="1" ht="15.75" customHeight="1" thickBot="1" x14ac:dyDescent="0.3">
      <c r="A58" s="34" t="s">
        <v>24</v>
      </c>
      <c r="B58" s="397"/>
      <c r="C58" s="96">
        <f>SUM(C49:C53)</f>
        <v>0</v>
      </c>
      <c r="D58" s="96">
        <f t="shared" ref="D58:G58" si="21">SUM(D49:D53)</f>
        <v>0</v>
      </c>
      <c r="E58" s="96">
        <f t="shared" si="21"/>
        <v>0</v>
      </c>
      <c r="F58" s="96">
        <f t="shared" si="21"/>
        <v>0</v>
      </c>
      <c r="G58" s="96">
        <f t="shared" si="21"/>
        <v>0</v>
      </c>
    </row>
    <row r="59" spans="1:7" s="89" customFormat="1" ht="14.25" customHeight="1" thickBot="1" x14ac:dyDescent="0.3">
      <c r="A59" s="34" t="s">
        <v>26</v>
      </c>
      <c r="B59" s="398"/>
      <c r="C59" s="97" t="e">
        <f>AVERAGE(C49:C53)</f>
        <v>#DIV/0!</v>
      </c>
      <c r="D59" s="97" t="e">
        <f t="shared" ref="D59:G59" si="22">AVERAGE(D49:D53)</f>
        <v>#DIV/0!</v>
      </c>
      <c r="E59" s="97" t="e">
        <f t="shared" si="22"/>
        <v>#DIV/0!</v>
      </c>
      <c r="F59" s="97" t="e">
        <f t="shared" si="22"/>
        <v>#DIV/0!</v>
      </c>
      <c r="G59" s="97" t="e">
        <f t="shared" si="22"/>
        <v>#DIV/0!</v>
      </c>
    </row>
    <row r="60" spans="1:7" s="89" customFormat="1" ht="1.5" hidden="1" customHeight="1" x14ac:dyDescent="0.25">
      <c r="A60" s="161"/>
      <c r="B60" s="149"/>
      <c r="C60" s="78"/>
      <c r="D60" s="79"/>
      <c r="E60" s="78"/>
      <c r="F60" s="90"/>
      <c r="G60" s="91"/>
    </row>
    <row r="61" spans="1:7" s="89" customFormat="1" ht="17.25" hidden="1" customHeight="1" x14ac:dyDescent="0.25">
      <c r="A61" s="162"/>
      <c r="B61" s="147"/>
      <c r="C61" s="78"/>
      <c r="D61" s="79"/>
      <c r="E61" s="80"/>
      <c r="F61" s="81"/>
      <c r="G61" s="82"/>
    </row>
    <row r="62" spans="1:7" s="89" customFormat="1" ht="18" hidden="1" customHeight="1" x14ac:dyDescent="0.25">
      <c r="A62" s="154"/>
      <c r="B62" s="147"/>
      <c r="C62" s="78"/>
      <c r="D62" s="79"/>
      <c r="E62" s="80"/>
      <c r="F62" s="81"/>
      <c r="G62" s="82"/>
    </row>
    <row r="63" spans="1:7" s="89" customFormat="1" ht="16.5" hidden="1" customHeight="1" x14ac:dyDescent="0.25">
      <c r="A63" s="154"/>
      <c r="B63" s="147"/>
      <c r="C63" s="78"/>
      <c r="D63" s="79"/>
      <c r="E63" s="80"/>
      <c r="F63" s="81"/>
      <c r="G63" s="82"/>
    </row>
    <row r="64" spans="1:7" s="89" customFormat="1" ht="15" hidden="1" customHeight="1" x14ac:dyDescent="0.25">
      <c r="A64" s="154"/>
      <c r="B64" s="147"/>
      <c r="C64" s="78"/>
      <c r="D64" s="79"/>
      <c r="E64" s="80"/>
      <c r="F64" s="81"/>
      <c r="G64" s="82"/>
    </row>
    <row r="65" spans="1:7" s="89" customFormat="1" ht="17.25" hidden="1" customHeight="1" outlineLevel="1" x14ac:dyDescent="0.25">
      <c r="A65" s="154"/>
      <c r="B65" s="147"/>
      <c r="C65" s="80"/>
      <c r="D65" s="84"/>
      <c r="E65" s="80"/>
      <c r="F65" s="81"/>
      <c r="G65" s="82"/>
    </row>
    <row r="66" spans="1:7" s="89" customFormat="1" ht="12" hidden="1" customHeight="1" outlineLevel="1" thickBot="1" x14ac:dyDescent="0.3">
      <c r="A66" s="154"/>
      <c r="B66" s="148"/>
      <c r="C66" s="85"/>
      <c r="D66" s="86"/>
      <c r="E66" s="85"/>
      <c r="F66" s="87"/>
      <c r="G66" s="88"/>
    </row>
    <row r="67" spans="1:7" s="89" customFormat="1" ht="15" hidden="1" customHeight="1" outlineLevel="1" thickBot="1" x14ac:dyDescent="0.3">
      <c r="A67" s="124" t="s">
        <v>25</v>
      </c>
      <c r="B67" s="396" t="s">
        <v>37</v>
      </c>
      <c r="C67" s="140">
        <f>SUM(C60:C66)</f>
        <v>0</v>
      </c>
      <c r="D67" s="140">
        <f t="shared" ref="D67:G67" si="23">SUM(D60:D66)</f>
        <v>0</v>
      </c>
      <c r="E67" s="140">
        <f t="shared" si="23"/>
        <v>0</v>
      </c>
      <c r="F67" s="140">
        <f t="shared" si="23"/>
        <v>0</v>
      </c>
      <c r="G67" s="140">
        <f t="shared" si="23"/>
        <v>0</v>
      </c>
    </row>
    <row r="68" spans="1:7" s="89" customFormat="1" ht="14.25" hidden="1" customHeight="1" outlineLevel="1" thickBot="1" x14ac:dyDescent="0.3">
      <c r="A68" s="125" t="s">
        <v>27</v>
      </c>
      <c r="B68" s="397"/>
      <c r="C68" s="141" t="e">
        <f>AVERAGE(C60:C66)</f>
        <v>#DIV/0!</v>
      </c>
      <c r="D68" s="141" t="e">
        <f t="shared" ref="D68:G68" si="24">AVERAGE(D60:D66)</f>
        <v>#DIV/0!</v>
      </c>
      <c r="E68" s="141" t="e">
        <f t="shared" si="24"/>
        <v>#DIV/0!</v>
      </c>
      <c r="F68" s="141" t="e">
        <f t="shared" si="24"/>
        <v>#DIV/0!</v>
      </c>
      <c r="G68" s="141" t="e">
        <f t="shared" si="24"/>
        <v>#DIV/0!</v>
      </c>
    </row>
    <row r="69" spans="1:7" s="89" customFormat="1" ht="15.75" hidden="1" customHeight="1" thickBot="1" x14ac:dyDescent="0.3">
      <c r="A69" s="34" t="s">
        <v>24</v>
      </c>
      <c r="B69" s="397"/>
      <c r="C69" s="96">
        <f>SUM(C60:C64)</f>
        <v>0</v>
      </c>
      <c r="D69" s="96">
        <f t="shared" ref="D69:G69" si="25">SUM(D60:D64)</f>
        <v>0</v>
      </c>
      <c r="E69" s="96">
        <f t="shared" si="25"/>
        <v>0</v>
      </c>
      <c r="F69" s="96">
        <f t="shared" si="25"/>
        <v>0</v>
      </c>
      <c r="G69" s="96">
        <f t="shared" si="25"/>
        <v>0</v>
      </c>
    </row>
    <row r="70" spans="1:7" s="89" customFormat="1" ht="17.25" hidden="1" customHeight="1" thickBot="1" x14ac:dyDescent="0.3">
      <c r="A70" s="34" t="s">
        <v>26</v>
      </c>
      <c r="B70" s="398"/>
      <c r="C70" s="97" t="e">
        <f>AVERAGE(C60:C64)</f>
        <v>#DIV/0!</v>
      </c>
      <c r="D70" s="97" t="e">
        <f t="shared" ref="D70:G70" si="26">AVERAGE(D60:D64)</f>
        <v>#DIV/0!</v>
      </c>
      <c r="E70" s="97" t="e">
        <f t="shared" si="26"/>
        <v>#DIV/0!</v>
      </c>
      <c r="F70" s="97" t="e">
        <f t="shared" si="26"/>
        <v>#DIV/0!</v>
      </c>
      <c r="G70" s="97" t="e">
        <f t="shared" si="26"/>
        <v>#DIV/0!</v>
      </c>
    </row>
    <row r="71" spans="1:7" s="89" customFormat="1" ht="14.25" customHeight="1" x14ac:dyDescent="0.25">
      <c r="A71" s="59"/>
      <c r="B71" s="60"/>
      <c r="C71" s="92"/>
      <c r="D71" s="92"/>
      <c r="E71" s="92"/>
      <c r="F71" s="92"/>
      <c r="G71" s="92"/>
    </row>
    <row r="72" spans="1:7" s="89" customFormat="1" ht="30" customHeight="1" x14ac:dyDescent="0.25">
      <c r="B72" s="93"/>
      <c r="C72" s="48" t="s">
        <v>59</v>
      </c>
      <c r="D72" s="48" t="s">
        <v>60</v>
      </c>
      <c r="E72" s="403" t="s">
        <v>71</v>
      </c>
      <c r="F72" s="404"/>
      <c r="G72" s="405"/>
    </row>
    <row r="73" spans="1:7" ht="30" customHeight="1" x14ac:dyDescent="0.25">
      <c r="B73" s="53" t="s">
        <v>33</v>
      </c>
      <c r="C73" s="94">
        <f>SUM(C56:D56, C45:D45, C34:D34, C23:D23, C12:D12, C67:D67)</f>
        <v>0</v>
      </c>
      <c r="D73" s="94">
        <f>SUM(E67:F67, E56:F56, E45:F45, E34:F34, E23:F23, E12:F12)</f>
        <v>0</v>
      </c>
      <c r="E73" s="390" t="s">
        <v>33</v>
      </c>
      <c r="F73" s="391"/>
      <c r="G73" s="117">
        <f>SUM(G12, G23, G34, G45, G56, G67)</f>
        <v>0</v>
      </c>
    </row>
    <row r="74" spans="1:7" ht="30" customHeight="1" x14ac:dyDescent="0.25">
      <c r="B74" s="53" t="s">
        <v>34</v>
      </c>
      <c r="C74" s="94">
        <f>SUM(C58:D58, C47:D47, C36:D36, C25:D25, C14:D14, C69:D69)</f>
        <v>0</v>
      </c>
      <c r="D74" s="94">
        <f>SUM(E69:F69, E58:F58, E47:F47, E36:F36, E25:F25, E14:F14)</f>
        <v>0</v>
      </c>
      <c r="E74" s="464" t="s">
        <v>34</v>
      </c>
      <c r="F74" s="464"/>
      <c r="G74" s="118">
        <f>SUM(G58, G47, G36, G25, G14, G69)</f>
        <v>0</v>
      </c>
    </row>
    <row r="75" spans="1:7" ht="30" customHeight="1" x14ac:dyDescent="0.25">
      <c r="E75" s="390" t="s">
        <v>72</v>
      </c>
      <c r="F75" s="391"/>
      <c r="G75" s="118">
        <f>AVERAGE(G12, G23, G34, G45, G56, G67)</f>
        <v>0</v>
      </c>
    </row>
    <row r="76" spans="1:7" ht="30" customHeight="1" x14ac:dyDescent="0.25">
      <c r="E76" s="464" t="s">
        <v>26</v>
      </c>
      <c r="F76" s="464"/>
      <c r="G76" s="117">
        <f>AVERAGE(G58, G47, G36, G25, G14, G69)</f>
        <v>0</v>
      </c>
    </row>
    <row r="86" spans="2:2" x14ac:dyDescent="0.25">
      <c r="B86" s="95"/>
    </row>
    <row r="87" spans="2:2" x14ac:dyDescent="0.25">
      <c r="B87" s="95"/>
    </row>
    <row r="88" spans="2:2" x14ac:dyDescent="0.25">
      <c r="B88" s="95"/>
    </row>
    <row r="89" spans="2:2" x14ac:dyDescent="0.25">
      <c r="B89" s="95"/>
    </row>
    <row r="90" spans="2:2" x14ac:dyDescent="0.25">
      <c r="B90" s="95"/>
    </row>
    <row r="91" spans="2:2" x14ac:dyDescent="0.25">
      <c r="B91" s="95"/>
    </row>
    <row r="92" spans="2:2" x14ac:dyDescent="0.25">
      <c r="B92" s="95"/>
    </row>
    <row r="97" spans="2:2" x14ac:dyDescent="0.25">
      <c r="B97" s="95"/>
    </row>
    <row r="98" spans="2:2" x14ac:dyDescent="0.25">
      <c r="B98" s="95"/>
    </row>
    <row r="99" spans="2:2" x14ac:dyDescent="0.25">
      <c r="B99" s="95"/>
    </row>
    <row r="100" spans="2:2" x14ac:dyDescent="0.25">
      <c r="B100" s="95"/>
    </row>
    <row r="101" spans="2:2" x14ac:dyDescent="0.25">
      <c r="B101" s="95"/>
    </row>
    <row r="102" spans="2:2" x14ac:dyDescent="0.25">
      <c r="B102" s="95"/>
    </row>
    <row r="103" spans="2:2" x14ac:dyDescent="0.25">
      <c r="B103" s="95"/>
    </row>
    <row r="104" spans="2:2" x14ac:dyDescent="0.25">
      <c r="B104" s="9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AAF34-D3DF-4122-AF53-1923717FB41E}"/>
</file>

<file path=customXml/itemProps2.xml><?xml version="1.0" encoding="utf-8"?>
<ds:datastoreItem xmlns:ds="http://schemas.openxmlformats.org/officeDocument/2006/customXml" ds:itemID="{1CFB9A17-3F4A-4123-BBDB-1C39E50DB550}"/>
</file>

<file path=customXml/itemProps3.xml><?xml version="1.0" encoding="utf-8"?>
<ds:datastoreItem xmlns:ds="http://schemas.openxmlformats.org/officeDocument/2006/customXml" ds:itemID="{2F8DCBEB-2B58-40F2-AF09-FB467A1A1A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Weekday Totals</vt:lpstr>
      <vt:lpstr>Monthly Totals</vt:lpstr>
      <vt:lpstr>Billy Bey</vt:lpstr>
      <vt:lpstr>HMS</vt:lpstr>
      <vt:lpstr>Liberty Landing Ferry</vt:lpstr>
      <vt:lpstr>New York Water Taxi</vt:lpstr>
      <vt:lpstr>NY Waterway</vt:lpstr>
      <vt:lpstr>SeaStreak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2019-03-19T17:11:41Z</dcterms:created>
  <dcterms:modified xsi:type="dcterms:W3CDTF">2019-03-19T17:11:41Z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