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K60" i="1" l="1"/>
  <c r="Q28" i="6"/>
  <c r="I45" i="2"/>
  <c r="M12" i="3" l="1"/>
  <c r="T60" i="3"/>
  <c r="T51" i="3"/>
  <c r="T52" i="3"/>
  <c r="T53" i="3"/>
  <c r="T54" i="3"/>
  <c r="T55" i="3"/>
  <c r="D60" i="5"/>
  <c r="D52" i="5"/>
  <c r="D53" i="5"/>
  <c r="D54" i="5"/>
  <c r="D55" i="5"/>
  <c r="J60" i="2"/>
  <c r="J52" i="2"/>
  <c r="J53" i="2"/>
  <c r="J54" i="2"/>
  <c r="J55" i="2"/>
  <c r="K52" i="1"/>
  <c r="K53" i="1"/>
  <c r="K54" i="1"/>
  <c r="K55" i="1"/>
  <c r="G60" i="4"/>
  <c r="G52" i="4"/>
  <c r="G53" i="4"/>
  <c r="G54" i="4"/>
  <c r="G55" i="4"/>
  <c r="G12" i="2" l="1"/>
  <c r="G13" i="2"/>
  <c r="G14" i="2"/>
  <c r="G15" i="2"/>
  <c r="G23" i="2"/>
  <c r="G24" i="2"/>
  <c r="G25" i="2"/>
  <c r="G26" i="2"/>
  <c r="G34" i="2"/>
  <c r="G35" i="2"/>
  <c r="G36" i="2"/>
  <c r="G37" i="2"/>
  <c r="D67" i="2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Q30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F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D74" i="2" s="1"/>
  <c r="F12" i="2"/>
  <c r="H12" i="2"/>
  <c r="I12" i="2"/>
  <c r="D13" i="2"/>
  <c r="E13" i="2"/>
  <c r="F13" i="2"/>
  <c r="H13" i="2"/>
  <c r="I13" i="2"/>
  <c r="D14" i="2"/>
  <c r="E14" i="2"/>
  <c r="D73" i="2" s="1"/>
  <c r="F14" i="2"/>
  <c r="H14" i="2"/>
  <c r="I14" i="2"/>
  <c r="J14" i="2"/>
  <c r="D15" i="2"/>
  <c r="E15" i="2"/>
  <c r="F15" i="2"/>
  <c r="H15" i="2"/>
  <c r="I15" i="2"/>
  <c r="J15" i="2"/>
  <c r="N18" i="6" l="1"/>
  <c r="K18" i="6"/>
  <c r="H18" i="6"/>
  <c r="E18" i="6"/>
  <c r="E73" i="2"/>
  <c r="E74" i="2"/>
  <c r="C13" i="1"/>
  <c r="J67" i="2" l="1"/>
  <c r="J69" i="2"/>
  <c r="J68" i="2"/>
  <c r="J70" i="2"/>
  <c r="E56" i="4"/>
  <c r="G20" i="4" l="1"/>
  <c r="G21" i="4"/>
  <c r="K51" i="1"/>
  <c r="K50" i="1"/>
  <c r="D21" i="5"/>
  <c r="T50" i="3"/>
  <c r="C23" i="3" l="1"/>
  <c r="C15" i="2" l="1"/>
  <c r="C14" i="2"/>
  <c r="C12" i="2"/>
  <c r="C13" i="2"/>
  <c r="J10" i="2"/>
  <c r="J11" i="2"/>
  <c r="J13" i="2" l="1"/>
  <c r="J12" i="2"/>
  <c r="G10" i="4"/>
  <c r="G11" i="4"/>
  <c r="K10" i="1"/>
  <c r="K11" i="1"/>
  <c r="D50" i="5"/>
  <c r="D10" i="5"/>
  <c r="D11" i="5"/>
  <c r="T10" i="3"/>
  <c r="T11" i="3"/>
  <c r="D51" i="5" l="1"/>
  <c r="J50" i="2"/>
  <c r="J51" i="2"/>
  <c r="G50" i="4"/>
  <c r="G51" i="4"/>
  <c r="L23" i="3" l="1"/>
  <c r="E34" i="1" l="1"/>
  <c r="E35" i="1"/>
  <c r="E36" i="1"/>
  <c r="J16" i="2" l="1"/>
  <c r="K18" i="1" l="1"/>
  <c r="C12" i="1"/>
  <c r="J45" i="1" l="1"/>
  <c r="J46" i="1"/>
  <c r="J47" i="1"/>
  <c r="H30" i="6" l="1"/>
  <c r="E30" i="6"/>
  <c r="B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H73" i="1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69" i="1"/>
  <c r="C67" i="1"/>
  <c r="C69" i="2"/>
  <c r="Q26" i="6" s="1"/>
  <c r="C58" i="2"/>
  <c r="E26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B18" i="6" s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N26" i="6"/>
  <c r="J49" i="2"/>
  <c r="K28" i="6"/>
  <c r="K26" i="6"/>
  <c r="J38" i="2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4" i="6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N22" i="6"/>
  <c r="B32" i="6"/>
  <c r="B34" i="6"/>
  <c r="B36" i="6"/>
  <c r="B38" i="6"/>
  <c r="B40" i="6"/>
  <c r="B42" i="6"/>
  <c r="B44" i="6"/>
  <c r="G12" i="4"/>
  <c r="Q10" i="6"/>
  <c r="D69" i="5"/>
  <c r="Q12" i="6" s="1"/>
  <c r="D70" i="5"/>
  <c r="D67" i="5"/>
  <c r="D14" i="5"/>
  <c r="B12" i="6" s="1"/>
  <c r="D15" i="5"/>
  <c r="D56" i="5"/>
  <c r="T70" i="3"/>
  <c r="Q4" i="6" l="1"/>
  <c r="Q14" i="6" s="1"/>
  <c r="Q18" i="6"/>
  <c r="H20" i="6"/>
  <c r="E20" i="6"/>
  <c r="B20" i="6"/>
  <c r="N20" i="6"/>
  <c r="K20" i="6"/>
  <c r="Q20" i="6"/>
  <c r="J56" i="2"/>
  <c r="J58" i="2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B22" i="6"/>
  <c r="D57" i="5"/>
  <c r="D36" i="5"/>
  <c r="H12" i="6" s="1"/>
  <c r="Q24" i="6"/>
  <c r="B73" i="5"/>
  <c r="D58" i="5"/>
  <c r="N12" i="6" s="1"/>
  <c r="E22" i="6"/>
  <c r="N10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G13" i="4"/>
  <c r="B24" i="6"/>
  <c r="C73" i="1"/>
  <c r="B73" i="1"/>
  <c r="B74" i="1"/>
  <c r="B74" i="2"/>
  <c r="B26" i="7" s="1"/>
  <c r="G75" i="8"/>
  <c r="G73" i="8"/>
  <c r="N73" i="3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B73" i="2"/>
  <c r="B10" i="6"/>
  <c r="D26" i="5"/>
  <c r="D25" i="5"/>
  <c r="E12" i="6" s="1"/>
  <c r="D35" i="5"/>
  <c r="D13" i="5"/>
  <c r="T59" i="3"/>
  <c r="T37" i="3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T67" i="3"/>
  <c r="B44" i="7"/>
  <c r="T68" i="3"/>
  <c r="N24" i="6"/>
  <c r="H24" i="6"/>
  <c r="E24" i="6"/>
  <c r="K24" i="6"/>
  <c r="N34" i="6"/>
  <c r="N38" i="6"/>
  <c r="N42" i="6"/>
  <c r="D74" i="8"/>
  <c r="C74" i="8"/>
  <c r="D73" i="8"/>
  <c r="Q46" i="6" l="1"/>
  <c r="B20" i="7"/>
  <c r="B24" i="7"/>
  <c r="F74" i="5"/>
  <c r="B12" i="7" s="1"/>
  <c r="F76" i="5"/>
  <c r="B46" i="6"/>
  <c r="E46" i="6"/>
  <c r="H74" i="3"/>
  <c r="B18" i="7"/>
  <c r="E14" i="6"/>
  <c r="G76" i="8"/>
  <c r="B8" i="6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B4" i="6"/>
  <c r="H75" i="1"/>
  <c r="T75" i="3"/>
  <c r="T76" i="3"/>
  <c r="T74" i="3"/>
  <c r="T73" i="3"/>
  <c r="B6" i="7" s="1"/>
  <c r="B6" i="6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<sst xmlns="http://schemas.openxmlformats.org/spreadsheetml/2006/main" count="655" uniqueCount="80">
  <si>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</si>
  <si>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</si>
  <si>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</si>
  <si>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</si>
  <si>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</si>
  <si>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</si>
  <si>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</si>
  <si>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</si>
  <si>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</si>
  <si>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</si>
  <si>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</si>
  <si>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</si>
  <si>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</si>
  <si>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</si>
  <si>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</si>
  <si>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</si>
  <si>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</si>
  <si>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</si>
  <si>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</si>
  <si>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</si>
  <si>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</si>
  <si>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</si>
  <si>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</si>
  <si>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</si>
  <si>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</si>
  <si>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</si>
  <si>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</si>
  <si>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</si>
  <si>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</si>
  <si>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</si>
  <si>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</si>
  <si>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</si>
  <si>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</si>
  <si>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</si>
  <si>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</si>
  <si>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</si>
  <si>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</si>
  <si>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</si>
  <si>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</si>
  <si>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</si>
  <si>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</si>
  <si>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</si>
  <si>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</si>
  <si>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</si>
  <si>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</si>
  <si>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</si>
  <si>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</si>
  <si>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</si>
  <si>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</si>
  <si>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</si>
  <si>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</si>
  <si>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</si>
  <si>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</si>
  <si>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</si>
  <si>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</si>
  <si>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</si>
  <si>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</si>
  <si>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</si>
  <si>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</si>
  <si>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</si>
  <si>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</si>
  <si>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</si>
  <si>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</si>
  <si>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</si>
  <si>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</si>
  <si>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</si>
  <si>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</si>
  <si>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</si>
  <si>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</si>
  <si>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</si>
  <si>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</si>
  <si>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</si>
  <si>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</si>
  <si>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</si>
  <si>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March Monthly Totals</t>
  </si>
  <si>
    <t>03.03.14 - 03.07.14</t>
  </si>
  <si>
    <t>03.10.14 - 03.14.14</t>
  </si>
  <si>
    <t>03.17.14 - 03.21.14</t>
  </si>
  <si>
    <t>03.24.14 - 03.28.14</t>
  </si>
  <si>
    <t>03.31.14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</si>
</sst>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1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0" xfId="0" applyNumberFormat="1" applyFont="1" applyBorder="1" applyAlignment="1">
      <alignment horizontal="right"/>
    </xf>
    <xf numFmtId="3" fontId="24" fillId="0" borderId="41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8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6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3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8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3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4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4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3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4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2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0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8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1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2" xfId="0" applyNumberFormat="1" applyFont="1" applyFill="1" applyBorder="1" applyAlignment="1">
      <alignment horizontal="right"/>
    </xf>
    <xf numFmtId="3" fontId="14" fillId="4" borderId="44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4" xfId="0" applyNumberFormat="1" applyFont="1" applyFill="1" applyBorder="1"/>
    <xf numFmtId="3" fontId="14" fillId="0" borderId="23" xfId="0" applyNumberFormat="1" applyFont="1" applyFill="1" applyBorder="1"/>
    <xf numFmtId="3" fontId="14" fillId="0" borderId="57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2" xfId="0" applyNumberFormat="1" applyFont="1" applyFill="1" applyBorder="1" applyAlignment="1">
      <alignment horizontal="center" vertical="center" wrapText="1"/>
    </xf>
    <xf numFmtId="3" fontId="26" fillId="5" borderId="43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4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2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3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8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4" borderId="66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2" xfId="0" applyNumberFormat="1" applyFont="1" applyFill="1" applyBorder="1" applyAlignment="1">
      <alignment horizontal="center" vertical="center" wrapText="1"/>
    </xf>
    <xf numFmtId="3" fontId="14" fillId="5" borderId="43" xfId="0" applyNumberFormat="1" applyFont="1" applyFill="1" applyBorder="1" applyAlignment="1">
      <alignment horizontal="right"/>
    </xf>
    <xf numFmtId="3" fontId="14" fillId="5" borderId="42" xfId="0" applyNumberFormat="1" applyFont="1" applyFill="1" applyBorder="1" applyAlignment="1">
      <alignment horizontal="right"/>
    </xf>
    <xf numFmtId="3" fontId="24" fillId="5" borderId="40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164" fontId="24" fillId="0" borderId="65" xfId="0" applyNumberFormat="1" applyFont="1" applyBorder="1" applyAlignment="1">
      <alignment horizontal="right"/>
    </xf>
    <xf numFmtId="164" fontId="12" fillId="0" borderId="64" xfId="0" applyNumberFormat="1" applyFont="1" applyFill="1" applyBorder="1" applyAlignment="1">
      <alignment horizontal="right"/>
    </xf>
    <xf numFmtId="164" fontId="12" fillId="0" borderId="65" xfId="0" applyNumberFormat="1" applyFont="1" applyFill="1" applyBorder="1" applyAlignment="1">
      <alignment horizontal="right"/>
    </xf>
    <xf numFmtId="164" fontId="12" fillId="0" borderId="39" xfId="0" applyNumberFormat="1" applyFont="1" applyFill="1" applyBorder="1" applyAlignment="1">
      <alignment horizontal="right"/>
    </xf>
    <xf numFmtId="164" fontId="10" fillId="0" borderId="64" xfId="0" applyNumberFormat="1" applyFont="1" applyFill="1" applyBorder="1" applyAlignment="1">
      <alignment horizontal="right"/>
    </xf>
    <xf numFmtId="164" fontId="24" fillId="0" borderId="65" xfId="0" applyNumberFormat="1" applyFont="1" applyFill="1" applyBorder="1" applyAlignment="1">
      <alignment horizontal="right"/>
    </xf>
    <xf numFmtId="164" fontId="24" fillId="0" borderId="39" xfId="0" applyNumberFormat="1" applyFont="1" applyFill="1" applyBorder="1" applyAlignment="1">
      <alignment horizontal="right"/>
    </xf>
    <xf numFmtId="164" fontId="24" fillId="0" borderId="64" xfId="0" applyNumberFormat="1" applyFont="1" applyFill="1" applyBorder="1" applyAlignment="1">
      <alignment horizontal="right"/>
    </xf>
    <xf numFmtId="3" fontId="13" fillId="0" borderId="46" xfId="0" applyNumberFormat="1" applyFont="1" applyBorder="1" applyAlignment="1">
      <alignment horizontal="right"/>
    </xf>
    <xf numFmtId="164" fontId="24" fillId="0" borderId="64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3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2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0" borderId="68" xfId="0" applyNumberFormat="1" applyFont="1" applyBorder="1" applyAlignment="1">
      <alignment horizontal="right"/>
    </xf>
    <xf numFmtId="3" fontId="24" fillId="0" borderId="65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164" fontId="10" fillId="0" borderId="65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68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4" fillId="0" borderId="0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164" fontId="1" fillId="0" borderId="39" xfId="0" applyNumberFormat="1" applyFont="1" applyFill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44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38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38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center" vertical="center" wrapText="1"/>
    </xf>
    <xf numFmtId="3" fontId="17" fillId="0" borderId="4" xfId="0" applyNumberFormat="1" applyFont="1" applyFill="1" applyBorder="1" applyAlignment="1">
      <alignment horizontal="center" vertical="center"/>
    </xf>
    <xf numFmtId="3" fontId="17" fillId="0" borderId="45" xfId="0" applyNumberFormat="1" applyFont="1" applyFill="1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/>
    </xf>
    <xf numFmtId="3" fontId="17" fillId="3" borderId="45" xfId="0" applyNumberFormat="1" applyFont="1" applyFill="1" applyBorder="1" applyAlignment="1"/>
    <xf numFmtId="3" fontId="15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7" fillId="3" borderId="4" xfId="0" applyNumberFormat="1" applyFont="1" applyFill="1" applyBorder="1" applyAlignment="1">
      <alignment horizontal="center" vertical="center"/>
    </xf>
    <xf numFmtId="3" fontId="17" fillId="3" borderId="45" xfId="0" applyNumberFormat="1" applyFont="1" applyFill="1" applyBorder="1" applyAlignment="1">
      <alignment horizontal="center" vertical="center"/>
    </xf>
    <xf numFmtId="3" fontId="17" fillId="3" borderId="52" xfId="0" applyNumberFormat="1" applyFont="1" applyFill="1" applyBorder="1" applyAlignment="1">
      <alignment horizontal="center" vertical="center"/>
    </xf>
    <xf numFmtId="3" fontId="17" fillId="0" borderId="52" xfId="0" applyNumberFormat="1" applyFont="1" applyFill="1" applyBorder="1" applyAlignment="1">
      <alignment horizontal="center" vertical="center"/>
    </xf>
    <xf numFmtId="3" fontId="18" fillId="4" borderId="52" xfId="0" applyNumberFormat="1" applyFont="1" applyFill="1" applyBorder="1" applyAlignment="1">
      <alignment horizontal="center" vertical="center"/>
    </xf>
    <xf numFmtId="3" fontId="25" fillId="4" borderId="45" xfId="0" applyNumberFormat="1" applyFont="1" applyFill="1" applyBorder="1" applyAlignment="1"/>
    <xf numFmtId="3" fontId="18" fillId="0" borderId="52" xfId="0" applyNumberFormat="1" applyFont="1" applyFill="1" applyBorder="1" applyAlignment="1">
      <alignment horizontal="center" vertical="center" wrapText="1"/>
    </xf>
    <xf numFmtId="3" fontId="25" fillId="0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5" xfId="0" applyNumberFormat="1" applyFont="1" applyFill="1" applyBorder="1"/>
    <xf numFmtId="3" fontId="14" fillId="0" borderId="45" xfId="0" applyNumberFormat="1" applyFont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4" fillId="0" borderId="45" xfId="0" applyNumberFormat="1" applyFont="1" applyFill="1" applyBorder="1" applyAlignment="1"/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5" xfId="0" applyNumberFormat="1" applyFont="1" applyFill="1" applyBorder="1" applyAlignment="1">
      <alignment wrapText="1"/>
    </xf>
    <xf numFmtId="3" fontId="17" fillId="0" borderId="45" xfId="0" applyNumberFormat="1" applyFont="1" applyFill="1" applyBorder="1" applyAlignment="1">
      <alignment wrapText="1"/>
    </xf>
    <xf numFmtId="3" fontId="17" fillId="0" borderId="45" xfId="0" applyNumberFormat="1" applyFont="1" applyFill="1" applyBorder="1" applyAlignment="1"/>
    <xf numFmtId="0" fontId="17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3" fontId="15" fillId="0" borderId="45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7" fillId="3" borderId="45" xfId="0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5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18" fillId="0" borderId="45" xfId="0" applyNumberFormat="1" applyFont="1" applyFill="1" applyBorder="1" applyAlignment="1">
      <alignment horizontal="center" vertical="center" wrapText="1"/>
    </xf>
    <xf numFmtId="3" fontId="27" fillId="2" borderId="23" xfId="0" applyNumberFormat="1" applyFont="1" applyFill="1" applyBorder="1" applyAlignment="1">
      <alignment horizontal="center"/>
    </xf>
    <xf numFmtId="3" fontId="14" fillId="0" borderId="57" xfId="0" applyNumberFormat="1" applyFont="1" applyBorder="1" applyAlignment="1">
      <alignment horizontal="center"/>
    </xf>
    <xf numFmtId="3" fontId="17" fillId="3" borderId="45" xfId="0" applyNumberFormat="1" applyFont="1" applyFill="1" applyBorder="1"/>
    <xf numFmtId="3" fontId="27" fillId="2" borderId="25" xfId="0" applyNumberFormat="1" applyFont="1" applyFill="1" applyBorder="1" applyAlignment="1">
      <alignment horizontal="center"/>
    </xf>
    <xf numFmtId="3" fontId="14" fillId="0" borderId="54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1" xfId="0" applyNumberFormat="1" applyFont="1" applyBorder="1" applyAlignment="1">
      <alignment horizontal="center"/>
    </xf>
    <xf numFmtId="3" fontId="15" fillId="0" borderId="45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/>
    <xf numFmtId="3" fontId="18" fillId="4" borderId="4" xfId="0" applyNumberFormat="1" applyFont="1" applyFill="1" applyBorder="1" applyAlignment="1">
      <alignment horizontal="center" vertical="center"/>
    </xf>
    <xf numFmtId="3" fontId="14" fillId="0" borderId="58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9" fillId="4" borderId="45" xfId="0" applyNumberFormat="1" applyFont="1" applyFill="1" applyBorder="1" applyAlignment="1"/>
    <xf numFmtId="3" fontId="19" fillId="0" borderId="45" xfId="0" applyNumberFormat="1" applyFont="1" applyFill="1" applyBorder="1" applyAlignment="1">
      <alignment wrapText="1"/>
    </xf>
    <xf numFmtId="3" fontId="16" fillId="3" borderId="45" xfId="0" applyNumberFormat="1" applyFont="1" applyFill="1" applyBorder="1" applyAlignment="1"/>
    <xf numFmtId="3" fontId="16" fillId="0" borderId="45" xfId="0" applyNumberFormat="1" applyFont="1" applyFill="1" applyBorder="1" applyAlignment="1">
      <alignment wrapText="1"/>
    </xf>
    <xf numFmtId="0" fontId="28" fillId="0" borderId="45" xfId="0" applyFont="1" applyBorder="1" applyAlignment="1">
      <alignment horizontal="center" vertical="center"/>
    </xf>
    <xf numFmtId="3" fontId="28" fillId="0" borderId="45" xfId="0" applyNumberFormat="1" applyFont="1" applyBorder="1" applyAlignment="1"/>
    <xf numFmtId="3" fontId="28" fillId="0" borderId="45" xfId="0" applyNumberFormat="1" applyFont="1" applyFill="1" applyBorder="1" applyAlignment="1"/>
    <xf numFmtId="3" fontId="16" fillId="3" borderId="45" xfId="0" applyNumberFormat="1" applyFont="1" applyFill="1" applyBorder="1" applyAlignment="1">
      <alignment wrapText="1"/>
    </xf>
    <xf numFmtId="0" fontId="16" fillId="3" borderId="45" xfId="0" applyFont="1" applyFill="1" applyBorder="1" applyAlignment="1">
      <alignment wrapText="1"/>
    </xf>
    <xf numFmtId="3" fontId="19" fillId="4" borderId="45" xfId="0" applyNumberFormat="1" applyFont="1" applyFill="1" applyBorder="1" applyAlignment="1">
      <alignment wrapText="1"/>
    </xf>
    <xf numFmtId="3" fontId="28" fillId="0" borderId="57" xfId="0" applyNumberFormat="1" applyFont="1" applyBorder="1" applyAlignment="1">
      <alignment horizontal="center"/>
    </xf>
    <xf numFmtId="3" fontId="27" fillId="2" borderId="60" xfId="0" applyNumberFormat="1" applyFont="1" applyFill="1" applyBorder="1" applyAlignment="1">
      <alignment horizontal="center"/>
    </xf>
    <xf numFmtId="3" fontId="28" fillId="0" borderId="61" xfId="0" applyNumberFormat="1" applyFont="1" applyBorder="1" applyAlignment="1">
      <alignment horizontal="center"/>
    </xf>
    <xf numFmtId="3" fontId="15" fillId="0" borderId="55" xfId="0" applyNumberFormat="1" applyFont="1" applyFill="1" applyBorder="1" applyAlignment="1">
      <alignment horizontal="center" vertical="center"/>
    </xf>
    <xf numFmtId="3" fontId="28" fillId="0" borderId="56" xfId="0" applyNumberFormat="1" applyFont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5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2" xfId="0" applyNumberFormat="1" applyFont="1" applyFill="1" applyBorder="1" applyAlignment="1">
      <alignment horizontal="center" vertical="center" textRotation="90"/>
    </xf>
    <xf numFmtId="164" fontId="26" fillId="4" borderId="45" xfId="0" applyNumberFormat="1" applyFont="1" applyFill="1" applyBorder="1" applyAlignment="1">
      <alignment horizontal="center" vertical="center" textRotation="90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2" xfId="0" applyFont="1" applyFill="1" applyBorder="1" applyAlignment="1">
      <alignment horizontal="center" vertical="center"/>
    </xf>
    <xf numFmtId="0" fontId="26" fillId="4" borderId="38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4" xfId="0" applyNumberFormat="1" applyFont="1" applyFill="1" applyBorder="1" applyAlignment="1">
      <alignment horizontal="center" vertical="center" wrapText="1"/>
    </xf>
    <xf numFmtId="164" fontId="26" fillId="4" borderId="39" xfId="0" applyNumberFormat="1" applyFont="1" applyFill="1" applyBorder="1" applyAlignment="1">
      <alignment horizontal="center" vertical="center" wrapText="1"/>
    </xf>
    <xf numFmtId="0" fontId="26" fillId="4" borderId="12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3" fillId="2" borderId="53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4" xfId="0" applyFont="1" applyFill="1" applyBorder="1" applyAlignment="1">
      <alignment horizontal="center" vertical="center"/>
    </xf>
    <xf numFmtId="0" fontId="26" fillId="4" borderId="65" xfId="0" applyFont="1" applyFill="1" applyBorder="1" applyAlignment="1">
      <alignment horizontal="center" vertical="center" wrapText="1"/>
    </xf>
    <xf numFmtId="0" fontId="26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K1" zoomScaleNormal="100" workbookViewId="0">
      <selection activeCell="R10" sqref="R10"/>
    </sheetView>
  </sheetViews>
  <sheetFormatPr defaultRowHeight="13.5" x14ac:dyDescent="0.25"/>
  <cols>
    <col min="1" max="2" width="22.42578125" style="121" hidden="1" customWidth="1"/>
    <col min="3" max="3" width="2.140625" style="121" hidden="1" customWidth="1"/>
    <col min="4" max="5" width="22.42578125" style="121" customWidth="1"/>
    <col min="6" max="6" width="3.7109375" style="121" customWidth="1"/>
    <col min="7" max="8" width="22.42578125" style="121" customWidth="1"/>
    <col min="9" max="9" width="3.7109375" style="121" customWidth="1"/>
    <col min="10" max="11" width="22.42578125" style="121" customWidth="1"/>
    <col min="12" max="12" width="3.7109375" style="121" customWidth="1"/>
    <col min="13" max="14" width="22.42578125" style="121" customWidth="1"/>
    <col min="15" max="15" width="3.7109375" style="121" customWidth="1"/>
    <col min="16" max="18" width="22.42578125" style="121" customWidth="1"/>
    <col min="19" max="19" width="36.5703125" style="121" bestFit="1" customWidth="1"/>
    <col min="20" max="16384" width="9.140625" style="121"/>
  </cols>
  <sheetData>
    <row r="1" spans="1:20" x14ac:dyDescent="0.25">
      <c r="A1" s="284" t="s">
        <v>52</v>
      </c>
      <c r="B1" s="285"/>
      <c r="C1" s="105"/>
      <c r="D1" s="284" t="s">
        <v>52</v>
      </c>
      <c r="E1" s="285"/>
      <c r="F1" s="60"/>
      <c r="G1" s="284" t="s">
        <v>52</v>
      </c>
      <c r="H1" s="285"/>
      <c r="I1" s="106"/>
      <c r="J1" s="284" t="s">
        <v>52</v>
      </c>
      <c r="K1" s="285"/>
      <c r="L1" s="106"/>
      <c r="M1" s="284" t="s">
        <v>52</v>
      </c>
      <c r="N1" s="285"/>
      <c r="P1" s="284" t="s">
        <v>52</v>
      </c>
      <c r="Q1" s="285"/>
      <c r="R1" s="105"/>
    </row>
    <row r="2" spans="1:20" ht="15.75" customHeight="1" x14ac:dyDescent="0.25">
      <c r="A2" s="294"/>
      <c r="B2" s="295"/>
      <c r="C2" s="107"/>
      <c r="D2" s="294" t="s">
        <v>75</v>
      </c>
      <c r="E2" s="295"/>
      <c r="F2" s="108"/>
      <c r="G2" s="294" t="s">
        <v>76</v>
      </c>
      <c r="H2" s="297"/>
      <c r="I2" s="106"/>
      <c r="J2" s="294" t="s">
        <v>77</v>
      </c>
      <c r="K2" s="295"/>
      <c r="L2" s="106"/>
      <c r="M2" s="286" t="s">
        <v>78</v>
      </c>
      <c r="N2" s="287"/>
      <c r="P2" s="286" t="s">
        <v>79</v>
      </c>
      <c r="Q2" s="287"/>
      <c r="R2" s="107"/>
    </row>
    <row r="3" spans="1:20" ht="14.25" thickBot="1" x14ac:dyDescent="0.3">
      <c r="A3" s="288" t="s">
        <v>53</v>
      </c>
      <c r="B3" s="289"/>
      <c r="C3" s="105"/>
      <c r="D3" s="288" t="s">
        <v>53</v>
      </c>
      <c r="E3" s="289"/>
      <c r="F3" s="106"/>
      <c r="G3" s="288" t="s">
        <v>53</v>
      </c>
      <c r="H3" s="289"/>
      <c r="I3" s="106"/>
      <c r="J3" s="288" t="s">
        <v>53</v>
      </c>
      <c r="K3" s="296"/>
      <c r="L3" s="106"/>
      <c r="M3" s="288" t="s">
        <v>53</v>
      </c>
      <c r="N3" s="289"/>
      <c r="P3" s="288" t="s">
        <v>53</v>
      </c>
      <c r="Q3" s="289"/>
      <c r="R3" s="105"/>
    </row>
    <row r="4" spans="1:20" s="122" customFormat="1" ht="12.95" customHeight="1" x14ac:dyDescent="0.25">
      <c r="A4" s="268" t="s">
        <v>54</v>
      </c>
      <c r="B4" s="263">
        <f>SUM('NY Waterway'!K14)</f>
        <v>0</v>
      </c>
      <c r="C4" s="7"/>
      <c r="D4" s="268" t="s">
        <v>54</v>
      </c>
      <c r="E4" s="263">
        <f>SUM('NY Waterway'!K25)</f>
        <v>65750</v>
      </c>
      <c r="F4" s="109"/>
      <c r="G4" s="268" t="s">
        <v>54</v>
      </c>
      <c r="H4" s="263">
        <f>SUM('NY Waterway'!K36)</f>
        <v>68830</v>
      </c>
      <c r="I4" s="109"/>
      <c r="J4" s="268" t="s">
        <v>54</v>
      </c>
      <c r="K4" s="263">
        <f>SUM('NY Waterway'!K47)</f>
        <v>71299</v>
      </c>
      <c r="L4" s="109"/>
      <c r="M4" s="268" t="s">
        <v>54</v>
      </c>
      <c r="N4" s="263">
        <f>SUM('NY Waterway'!K58)</f>
        <v>65595</v>
      </c>
      <c r="P4" s="268" t="s">
        <v>54</v>
      </c>
      <c r="Q4" s="263">
        <f>SUM('NY Waterway'!K69)</f>
        <v>12371</v>
      </c>
      <c r="R4" s="7"/>
    </row>
    <row r="5" spans="1:20" s="122" customFormat="1" ht="12.95" customHeight="1" thickBot="1" x14ac:dyDescent="0.3">
      <c r="A5" s="283"/>
      <c r="B5" s="264"/>
      <c r="C5" s="8"/>
      <c r="D5" s="283"/>
      <c r="E5" s="264"/>
      <c r="F5" s="109"/>
      <c r="G5" s="283"/>
      <c r="H5" s="290"/>
      <c r="I5" s="109"/>
      <c r="J5" s="283"/>
      <c r="K5" s="290"/>
      <c r="L5" s="109"/>
      <c r="M5" s="283"/>
      <c r="N5" s="290"/>
      <c r="P5" s="283"/>
      <c r="Q5" s="290"/>
      <c r="R5" s="7"/>
    </row>
    <row r="6" spans="1:20" s="122" customFormat="1" ht="12.95" customHeight="1" x14ac:dyDescent="0.25">
      <c r="A6" s="251" t="s">
        <v>55</v>
      </c>
      <c r="B6" s="263">
        <f>SUM('Billy Bey'!T14)</f>
        <v>0</v>
      </c>
      <c r="C6" s="7"/>
      <c r="D6" s="251" t="s">
        <v>55</v>
      </c>
      <c r="E6" s="263">
        <f>SUM('Billy Bey'!T25)</f>
        <v>56536</v>
      </c>
      <c r="F6" s="109"/>
      <c r="G6" s="251" t="s">
        <v>55</v>
      </c>
      <c r="H6" s="266">
        <f>SUM('Billy Bey'!T36)</f>
        <v>58632</v>
      </c>
      <c r="I6" s="109"/>
      <c r="J6" s="251" t="s">
        <v>55</v>
      </c>
      <c r="K6" s="266">
        <f>SUM('Billy Bey'!T47)</f>
        <v>58607</v>
      </c>
      <c r="L6" s="109"/>
      <c r="M6" s="251" t="s">
        <v>55</v>
      </c>
      <c r="N6" s="266">
        <f>SUM('Billy Bey'!T58)</f>
        <v>55735</v>
      </c>
      <c r="P6" s="251" t="s">
        <v>55</v>
      </c>
      <c r="Q6" s="266">
        <f>SUM('Billy Bey'!T69)</f>
        <v>11706</v>
      </c>
      <c r="R6" s="9"/>
    </row>
    <row r="7" spans="1:20" s="122" customFormat="1" ht="12.95" customHeight="1" thickBot="1" x14ac:dyDescent="0.3">
      <c r="A7" s="291"/>
      <c r="B7" s="264"/>
      <c r="C7" s="8"/>
      <c r="D7" s="291"/>
      <c r="E7" s="264"/>
      <c r="F7" s="109"/>
      <c r="G7" s="291"/>
      <c r="H7" s="274"/>
      <c r="I7" s="109"/>
      <c r="J7" s="291"/>
      <c r="K7" s="274"/>
      <c r="L7" s="109"/>
      <c r="M7" s="291"/>
      <c r="N7" s="274"/>
      <c r="P7" s="291"/>
      <c r="Q7" s="274"/>
      <c r="R7" s="9"/>
    </row>
    <row r="8" spans="1:20" s="122" customFormat="1" ht="12.95" customHeight="1" x14ac:dyDescent="0.25">
      <c r="A8" s="268" t="s">
        <v>56</v>
      </c>
      <c r="B8" s="263">
        <f>SUM(SeaStreak!G14)</f>
        <v>0</v>
      </c>
      <c r="C8" s="7"/>
      <c r="D8" s="268" t="s">
        <v>56</v>
      </c>
      <c r="E8" s="263">
        <f>SUM(SeaStreak!G25)</f>
        <v>12815</v>
      </c>
      <c r="F8" s="109"/>
      <c r="G8" s="268" t="s">
        <v>56</v>
      </c>
      <c r="H8" s="263">
        <f>SUM(SeaStreak!G36)</f>
        <v>13555</v>
      </c>
      <c r="I8" s="109"/>
      <c r="J8" s="268" t="s">
        <v>56</v>
      </c>
      <c r="K8" s="263">
        <f>SUM(SeaStreak!G47)</f>
        <v>13871</v>
      </c>
      <c r="L8" s="109"/>
      <c r="M8" s="268" t="s">
        <v>56</v>
      </c>
      <c r="N8" s="263">
        <f>SUM(SeaStreak!G58)</f>
        <v>13537</v>
      </c>
      <c r="P8" s="268" t="s">
        <v>56</v>
      </c>
      <c r="Q8" s="263">
        <f>SUM(SeaStreak!G69)</f>
        <v>2703</v>
      </c>
      <c r="R8" s="7"/>
    </row>
    <row r="9" spans="1:20" s="122" customFormat="1" ht="12.95" customHeight="1" thickBot="1" x14ac:dyDescent="0.3">
      <c r="A9" s="269"/>
      <c r="B9" s="264"/>
      <c r="C9" s="110"/>
      <c r="D9" s="269"/>
      <c r="E9" s="290"/>
      <c r="F9" s="109"/>
      <c r="G9" s="269"/>
      <c r="H9" s="290"/>
      <c r="I9" s="109"/>
      <c r="J9" s="269"/>
      <c r="K9" s="290"/>
      <c r="L9" s="109"/>
      <c r="M9" s="269"/>
      <c r="N9" s="290"/>
      <c r="P9" s="269"/>
      <c r="Q9" s="290"/>
      <c r="R9" s="7"/>
    </row>
    <row r="10" spans="1:20" s="122" customFormat="1" ht="12.95" customHeight="1" x14ac:dyDescent="0.25">
      <c r="A10" s="251" t="s">
        <v>57</v>
      </c>
      <c r="B10" s="263">
        <f>SUM('New York Water Taxi'!J14)</f>
        <v>0</v>
      </c>
      <c r="C10" s="9"/>
      <c r="D10" s="251" t="s">
        <v>57</v>
      </c>
      <c r="E10" s="266">
        <f>SUM('New York Water Taxi'!J25)</f>
        <v>3033</v>
      </c>
      <c r="F10" s="109"/>
      <c r="G10" s="251" t="s">
        <v>57</v>
      </c>
      <c r="H10" s="266">
        <f>SUM('New York Water Taxi'!J36)</f>
        <v>3831</v>
      </c>
      <c r="I10" s="109"/>
      <c r="J10" s="251" t="s">
        <v>57</v>
      </c>
      <c r="K10" s="266">
        <f>SUM('New York Water Taxi'!J47)</f>
        <v>4553</v>
      </c>
      <c r="L10" s="109"/>
      <c r="M10" s="251" t="s">
        <v>57</v>
      </c>
      <c r="N10" s="266">
        <f>SUM('New York Water Taxi'!J58)</f>
        <v>4381</v>
      </c>
      <c r="P10" s="251" t="s">
        <v>57</v>
      </c>
      <c r="Q10" s="266">
        <f>SUM('New York Water Taxi'!J69)</f>
        <v>846</v>
      </c>
      <c r="R10" s="9"/>
    </row>
    <row r="11" spans="1:20" s="122" customFormat="1" ht="12.95" customHeight="1" thickBot="1" x14ac:dyDescent="0.3">
      <c r="A11" s="252"/>
      <c r="B11" s="264"/>
      <c r="C11" s="111"/>
      <c r="D11" s="252"/>
      <c r="E11" s="271"/>
      <c r="F11" s="109"/>
      <c r="G11" s="252"/>
      <c r="H11" s="274"/>
      <c r="I11" s="109"/>
      <c r="J11" s="252"/>
      <c r="K11" s="274"/>
      <c r="L11" s="109"/>
      <c r="M11" s="252"/>
      <c r="N11" s="274"/>
      <c r="P11" s="252"/>
      <c r="Q11" s="274"/>
      <c r="R11" s="9"/>
    </row>
    <row r="12" spans="1:20" s="122" customFormat="1" ht="12.95" customHeight="1" x14ac:dyDescent="0.25">
      <c r="A12" s="275" t="s">
        <v>38</v>
      </c>
      <c r="B12" s="263">
        <f>SUM('Liberty Landing Ferry'!D14)</f>
        <v>0</v>
      </c>
      <c r="C12" s="9"/>
      <c r="D12" s="275" t="s">
        <v>38</v>
      </c>
      <c r="E12" s="266">
        <f>SUM('Liberty Landing Ferry'!D25)</f>
        <v>1753</v>
      </c>
      <c r="F12" s="109"/>
      <c r="G12" s="275" t="s">
        <v>38</v>
      </c>
      <c r="H12" s="266">
        <f>SUM('Liberty Landing Ferry'!D36)</f>
        <v>2048</v>
      </c>
      <c r="I12" s="109"/>
      <c r="J12" s="275" t="s">
        <v>38</v>
      </c>
      <c r="K12" s="266">
        <f>SUM('Liberty Landing Ferry'!D47)</f>
        <v>2310</v>
      </c>
      <c r="L12" s="109"/>
      <c r="M12" s="275" t="s">
        <v>38</v>
      </c>
      <c r="N12" s="266">
        <f>SUM('Liberty Landing Ferry'!D58)</f>
        <v>2388</v>
      </c>
      <c r="P12" s="275" t="s">
        <v>38</v>
      </c>
      <c r="Q12" s="266">
        <f>SUM('Liberty Landing Ferry'!D69)</f>
        <v>529</v>
      </c>
      <c r="R12" s="9"/>
    </row>
    <row r="13" spans="1:20" s="122" customFormat="1" ht="12.95" customHeight="1" thickBot="1" x14ac:dyDescent="0.3">
      <c r="A13" s="276"/>
      <c r="B13" s="264"/>
      <c r="C13" s="111"/>
      <c r="D13" s="276"/>
      <c r="E13" s="271"/>
      <c r="F13" s="109"/>
      <c r="G13" s="276"/>
      <c r="H13" s="274"/>
      <c r="I13" s="109"/>
      <c r="J13" s="276"/>
      <c r="K13" s="274"/>
      <c r="L13" s="109"/>
      <c r="M13" s="276"/>
      <c r="N13" s="274"/>
      <c r="P13" s="276"/>
      <c r="Q13" s="274"/>
      <c r="R13" s="9"/>
    </row>
    <row r="14" spans="1:20" s="113" customFormat="1" ht="12.95" customHeight="1" thickBot="1" x14ac:dyDescent="0.25">
      <c r="A14" s="277" t="s">
        <v>23</v>
      </c>
      <c r="B14" s="279">
        <f>SUM(B4:B13)</f>
        <v>0</v>
      </c>
      <c r="C14" s="10"/>
      <c r="D14" s="277" t="s">
        <v>23</v>
      </c>
      <c r="E14" s="279">
        <f>SUM(E4:E13)</f>
        <v>139887</v>
      </c>
      <c r="F14" s="112"/>
      <c r="G14" s="277" t="s">
        <v>23</v>
      </c>
      <c r="H14" s="279">
        <f>SUM(H4:H13)</f>
        <v>146896</v>
      </c>
      <c r="I14" s="112"/>
      <c r="J14" s="277" t="s">
        <v>23</v>
      </c>
      <c r="K14" s="279">
        <f>SUM(K4:K13)</f>
        <v>150640</v>
      </c>
      <c r="L14" s="112"/>
      <c r="M14" s="277" t="s">
        <v>23</v>
      </c>
      <c r="N14" s="279">
        <f>SUM(N4:N13)</f>
        <v>141636</v>
      </c>
      <c r="P14" s="277" t="s">
        <v>23</v>
      </c>
      <c r="Q14" s="279">
        <f>SUM(Q4:Q13)</f>
        <v>28155</v>
      </c>
      <c r="R14" s="10"/>
      <c r="S14" s="151" t="s">
        <v>65</v>
      </c>
      <c r="T14" s="126">
        <f>AVERAGE('Billy Bey'!T76, 'Liberty Landing Ferry'!F76, 'New York Water Taxi'!K76, 'NY Waterway'!H76, SeaStreak!G76)</f>
        <v>22685.466666666667</v>
      </c>
    </row>
    <row r="15" spans="1:20" s="113" customFormat="1" ht="12.95" customHeight="1" thickBot="1" x14ac:dyDescent="0.3">
      <c r="A15" s="278"/>
      <c r="B15" s="262"/>
      <c r="C15" s="114"/>
      <c r="D15" s="278"/>
      <c r="E15" s="262"/>
      <c r="F15" s="112"/>
      <c r="G15" s="278"/>
      <c r="H15" s="262"/>
      <c r="I15" s="112"/>
      <c r="J15" s="278"/>
      <c r="K15" s="262"/>
      <c r="L15" s="112"/>
      <c r="M15" s="278"/>
      <c r="N15" s="262"/>
      <c r="P15" s="278"/>
      <c r="Q15" s="280"/>
      <c r="R15" s="114"/>
      <c r="S15" s="122"/>
      <c r="T15" s="122"/>
    </row>
    <row r="16" spans="1:20" s="122" customFormat="1" ht="14.25" thickBot="1" x14ac:dyDescent="0.3">
      <c r="A16" s="115"/>
      <c r="B16" s="116"/>
      <c r="C16" s="109"/>
      <c r="D16" s="115"/>
      <c r="E16" s="116"/>
      <c r="F16" s="109"/>
      <c r="G16" s="115"/>
      <c r="H16" s="116"/>
      <c r="I16" s="109"/>
      <c r="J16" s="117"/>
      <c r="K16" s="118"/>
      <c r="L16" s="109"/>
      <c r="M16" s="117"/>
      <c r="N16" s="118"/>
      <c r="P16" s="117"/>
      <c r="Q16" s="118"/>
      <c r="R16" s="109"/>
      <c r="S16" s="121"/>
      <c r="T16" s="121"/>
    </row>
    <row r="17" spans="1:20" ht="14.25" thickBot="1" x14ac:dyDescent="0.3">
      <c r="A17" s="281" t="s">
        <v>58</v>
      </c>
      <c r="B17" s="282"/>
      <c r="C17" s="105"/>
      <c r="D17" s="281" t="s">
        <v>58</v>
      </c>
      <c r="E17" s="282"/>
      <c r="F17" s="106"/>
      <c r="G17" s="281" t="s">
        <v>58</v>
      </c>
      <c r="H17" s="282"/>
      <c r="I17" s="106"/>
      <c r="J17" s="281" t="s">
        <v>58</v>
      </c>
      <c r="K17" s="293"/>
      <c r="L17" s="106"/>
      <c r="M17" s="281" t="s">
        <v>58</v>
      </c>
      <c r="N17" s="282"/>
      <c r="P17" s="281" t="s">
        <v>58</v>
      </c>
      <c r="Q17" s="282"/>
      <c r="R17" s="105"/>
    </row>
    <row r="18" spans="1:20" ht="12.95" customHeight="1" x14ac:dyDescent="0.25">
      <c r="A18" s="268" t="s">
        <v>10</v>
      </c>
      <c r="B18" s="263">
        <f>SUM('Billy Bey'!G14:K14, 'New York Water Taxi'!G14:I14, 'NY Waterway'!I14:J14, SeaStreak!C14:D14)</f>
        <v>0</v>
      </c>
      <c r="C18" s="7"/>
      <c r="D18" s="268" t="s">
        <v>10</v>
      </c>
      <c r="E18" s="263">
        <f>SUM('Billy Bey'!G25:K25, 'New York Water Taxi'!G25:I25, 'NY Waterway'!I25:J25, SeaStreak!C25:D25)</f>
        <v>50285</v>
      </c>
      <c r="F18" s="106"/>
      <c r="G18" s="268" t="s">
        <v>10</v>
      </c>
      <c r="H18" s="263">
        <f>SUM('Billy Bey'!G36:K36, 'New York Water Taxi'!G36:I36, 'NY Waterway'!I36:J36, SeaStreak!C36:D36)</f>
        <v>51782</v>
      </c>
      <c r="I18" s="106"/>
      <c r="J18" s="268" t="s">
        <v>10</v>
      </c>
      <c r="K18" s="263">
        <f>SUM('Billy Bey'!G47:K47, 'New York Water Taxi'!G47:I47, 'NY Waterway'!I47:J47, SeaStreak!C47:D47)</f>
        <v>51309</v>
      </c>
      <c r="L18" s="106"/>
      <c r="M18" s="268" t="s">
        <v>10</v>
      </c>
      <c r="N18" s="263">
        <f>SUM('Billy Bey'!G58:K58, 'New York Water Taxi'!G58:I58, 'NY Waterway'!I58:J58, SeaStreak!C58:D58)</f>
        <v>49464</v>
      </c>
      <c r="P18" s="268" t="s">
        <v>10</v>
      </c>
      <c r="Q18" s="263">
        <f>SUM('Billy Bey'!G69:K69, 'New York Water Taxi'!G69:I69, 'NY Waterway'!I69:J69, SeaStreak!C69:D69)</f>
        <v>10158</v>
      </c>
      <c r="R18" s="7"/>
    </row>
    <row r="19" spans="1:20" ht="12.95" customHeight="1" thickBot="1" x14ac:dyDescent="0.3">
      <c r="A19" s="283"/>
      <c r="B19" s="264"/>
      <c r="C19" s="8"/>
      <c r="D19" s="283"/>
      <c r="E19" s="264"/>
      <c r="F19" s="106"/>
      <c r="G19" s="283"/>
      <c r="H19" s="264"/>
      <c r="I19" s="106"/>
      <c r="J19" s="283"/>
      <c r="K19" s="264"/>
      <c r="L19" s="106"/>
      <c r="M19" s="283"/>
      <c r="N19" s="264"/>
      <c r="P19" s="283"/>
      <c r="Q19" s="264"/>
      <c r="R19" s="8"/>
    </row>
    <row r="20" spans="1:20" ht="12.95" customHeight="1" x14ac:dyDescent="0.25">
      <c r="A20" s="251" t="s">
        <v>8</v>
      </c>
      <c r="B20" s="266">
        <f>SUM('Billy Bey'!C14:D14, 'New York Water Taxi'!E14, 'NY Waterway'!C14:G14)</f>
        <v>0</v>
      </c>
      <c r="C20" s="9"/>
      <c r="D20" s="251" t="s">
        <v>8</v>
      </c>
      <c r="E20" s="266">
        <f>SUM('Billy Bey'!C25:D25, 'New York Water Taxi'!E25, 'NY Waterway'!C25:G25)</f>
        <v>48546</v>
      </c>
      <c r="F20" s="106"/>
      <c r="G20" s="251" t="s">
        <v>8</v>
      </c>
      <c r="H20" s="266">
        <f>SUM('Billy Bey'!C36:D36, 'New York Water Taxi'!E36, 'NY Waterway'!C36:G36)</f>
        <v>51590</v>
      </c>
      <c r="I20" s="106"/>
      <c r="J20" s="251" t="s">
        <v>8</v>
      </c>
      <c r="K20" s="266">
        <f>SUM('Billy Bey'!C47:D47, 'NY Waterway'!C47:G47, 'New York Water Taxi'!E47)</f>
        <v>54376</v>
      </c>
      <c r="L20" s="106"/>
      <c r="M20" s="251" t="s">
        <v>8</v>
      </c>
      <c r="N20" s="266">
        <f>SUM('Billy Bey'!C58:D58, 'NY Waterway'!C58:G58, 'New York Water Taxi'!E58)</f>
        <v>49258</v>
      </c>
      <c r="P20" s="251" t="s">
        <v>8</v>
      </c>
      <c r="Q20" s="266">
        <f>SUM('Billy Bey'!C69:D69, 'NY Waterway'!C69:G69, 'New York Water Taxi'!E69)</f>
        <v>9367</v>
      </c>
      <c r="R20" s="9"/>
    </row>
    <row r="21" spans="1:20" ht="12.95" customHeight="1" thickBot="1" x14ac:dyDescent="0.3">
      <c r="A21" s="265"/>
      <c r="B21" s="267"/>
      <c r="C21" s="108"/>
      <c r="D21" s="265"/>
      <c r="E21" s="274"/>
      <c r="F21" s="106"/>
      <c r="G21" s="265"/>
      <c r="H21" s="267"/>
      <c r="I21" s="106"/>
      <c r="J21" s="265"/>
      <c r="K21" s="267"/>
      <c r="L21" s="106"/>
      <c r="M21" s="265"/>
      <c r="N21" s="267"/>
      <c r="P21" s="265"/>
      <c r="Q21" s="267"/>
      <c r="R21" s="108"/>
    </row>
    <row r="22" spans="1:20" ht="12.95" customHeight="1" x14ac:dyDescent="0.25">
      <c r="A22" s="268" t="s">
        <v>16</v>
      </c>
      <c r="B22" s="263">
        <f>SUM('Billy Bey'!L14, SeaStreak!E14:F14)</f>
        <v>0</v>
      </c>
      <c r="C22" s="7"/>
      <c r="D22" s="268" t="s">
        <v>16</v>
      </c>
      <c r="E22" s="263">
        <f>SUM('Billy Bey'!L25, SeaStreak!E25:F25)</f>
        <v>6205</v>
      </c>
      <c r="F22" s="106"/>
      <c r="G22" s="268" t="s">
        <v>16</v>
      </c>
      <c r="H22" s="263">
        <f>SUM('Billy Bey'!L36, SeaStreak!E36:F36)</f>
        <v>7372</v>
      </c>
      <c r="I22" s="106"/>
      <c r="J22" s="268" t="s">
        <v>16</v>
      </c>
      <c r="K22" s="263">
        <f>SUM('Billy Bey'!L47, SeaStreak!E47:F47)</f>
        <v>7530</v>
      </c>
      <c r="L22" s="106"/>
      <c r="M22" s="268" t="s">
        <v>16</v>
      </c>
      <c r="N22" s="263">
        <f>SUM('Billy Bey'!L58, SeaStreak!E58:F58)</f>
        <v>7249</v>
      </c>
      <c r="P22" s="268" t="s">
        <v>16</v>
      </c>
      <c r="Q22" s="263">
        <f>SUM('Billy Bey'!L69, SeaStreak!E69:F69)</f>
        <v>1535</v>
      </c>
      <c r="R22" s="7"/>
    </row>
    <row r="23" spans="1:20" ht="12.95" customHeight="1" thickBot="1" x14ac:dyDescent="0.3">
      <c r="A23" s="269"/>
      <c r="B23" s="270"/>
      <c r="C23" s="110"/>
      <c r="D23" s="269"/>
      <c r="E23" s="270"/>
      <c r="F23" s="106"/>
      <c r="G23" s="269"/>
      <c r="H23" s="270"/>
      <c r="I23" s="106"/>
      <c r="J23" s="269"/>
      <c r="K23" s="270"/>
      <c r="L23" s="106"/>
      <c r="M23" s="269"/>
      <c r="N23" s="270"/>
      <c r="P23" s="269"/>
      <c r="Q23" s="270"/>
      <c r="R23" s="110"/>
    </row>
    <row r="24" spans="1:20" ht="12.95" customHeight="1" x14ac:dyDescent="0.25">
      <c r="A24" s="251" t="s">
        <v>9</v>
      </c>
      <c r="B24" s="266">
        <f>SUM('Billy Bey'!E14:F14, 'Liberty Landing Ferry'!C14, 'NY Waterway'!H14)</f>
        <v>0</v>
      </c>
      <c r="C24" s="9"/>
      <c r="D24" s="251" t="s">
        <v>9</v>
      </c>
      <c r="E24" s="249">
        <f>SUM('Billy Bey'!E25:F25, 'Liberty Landing Ferry'!C25, 'NY Waterway'!H25)</f>
        <v>28219</v>
      </c>
      <c r="F24" s="106"/>
      <c r="G24" s="251" t="s">
        <v>9</v>
      </c>
      <c r="H24" s="266">
        <f>SUM('Billy Bey'!E36:F36, 'Liberty Landing Ferry'!C36, 'NY Waterway'!H36)</f>
        <v>28665</v>
      </c>
      <c r="I24" s="106"/>
      <c r="J24" s="251" t="s">
        <v>9</v>
      </c>
      <c r="K24" s="266">
        <f>SUM('Billy Bey'!E47:F47, 'Liberty Landing Ferry'!C47, 'NY Waterway'!H47)</f>
        <v>29255</v>
      </c>
      <c r="L24" s="106"/>
      <c r="M24" s="251" t="s">
        <v>9</v>
      </c>
      <c r="N24" s="266">
        <f>SUM('Billy Bey'!E58:F58, 'Liberty Landing Ferry'!C58, 'NY Waterway'!H58)</f>
        <v>27851</v>
      </c>
      <c r="P24" s="251" t="s">
        <v>9</v>
      </c>
      <c r="Q24" s="266">
        <f>SUM('Billy Bey'!E69:F69, 'Liberty Landing Ferry'!C69, 'NY Waterway'!H69)</f>
        <v>5458</v>
      </c>
      <c r="R24" s="9"/>
    </row>
    <row r="25" spans="1:20" ht="12.95" customHeight="1" thickBot="1" x14ac:dyDescent="0.3">
      <c r="A25" s="252"/>
      <c r="B25" s="271"/>
      <c r="C25" s="111"/>
      <c r="D25" s="252"/>
      <c r="E25" s="271"/>
      <c r="F25" s="106"/>
      <c r="G25" s="252"/>
      <c r="H25" s="271"/>
      <c r="I25" s="106"/>
      <c r="J25" s="252"/>
      <c r="K25" s="271"/>
      <c r="L25" s="106"/>
      <c r="M25" s="252"/>
      <c r="N25" s="271"/>
      <c r="P25" s="252"/>
      <c r="Q25" s="271"/>
      <c r="R25" s="111"/>
      <c r="S25" s="120"/>
      <c r="T25" s="120"/>
    </row>
    <row r="26" spans="1:20" s="120" customFormat="1" ht="12.95" customHeight="1" x14ac:dyDescent="0.2">
      <c r="A26" s="251" t="s">
        <v>7</v>
      </c>
      <c r="B26" s="249">
        <f>SUM('New York Water Taxi'!C14)</f>
        <v>0</v>
      </c>
      <c r="C26" s="10"/>
      <c r="D26" s="251" t="s">
        <v>7</v>
      </c>
      <c r="E26" s="249">
        <f>SUM('New York Water Taxi'!C25)</f>
        <v>419</v>
      </c>
      <c r="F26" s="119"/>
      <c r="G26" s="251" t="s">
        <v>7</v>
      </c>
      <c r="H26" s="249">
        <f>SUM('New York Water Taxi'!C36)</f>
        <v>736</v>
      </c>
      <c r="I26" s="119"/>
      <c r="J26" s="251" t="s">
        <v>7</v>
      </c>
      <c r="K26" s="249">
        <f>SUM('New York Water Taxi'!C47)</f>
        <v>905</v>
      </c>
      <c r="L26" s="119"/>
      <c r="M26" s="251" t="s">
        <v>7</v>
      </c>
      <c r="N26" s="249">
        <f>SUM('New York Water Taxi'!C58)</f>
        <v>796</v>
      </c>
      <c r="P26" s="251" t="s">
        <v>7</v>
      </c>
      <c r="Q26" s="249">
        <f>SUM('New York Water Taxi'!C69)</f>
        <v>237</v>
      </c>
      <c r="R26" s="11"/>
    </row>
    <row r="27" spans="1:20" s="120" customFormat="1" ht="12.95" customHeight="1" thickBot="1" x14ac:dyDescent="0.3">
      <c r="A27" s="252"/>
      <c r="B27" s="272"/>
      <c r="C27" s="114"/>
      <c r="D27" s="252"/>
      <c r="E27" s="272"/>
      <c r="F27" s="119"/>
      <c r="G27" s="252"/>
      <c r="H27" s="272"/>
      <c r="I27" s="119"/>
      <c r="J27" s="252"/>
      <c r="K27" s="272"/>
      <c r="L27" s="119"/>
      <c r="M27" s="252"/>
      <c r="N27" s="272"/>
      <c r="P27" s="252"/>
      <c r="Q27" s="272"/>
      <c r="R27" s="12"/>
      <c r="S27" s="121"/>
      <c r="T27" s="121"/>
    </row>
    <row r="28" spans="1:20" ht="12.75" customHeight="1" x14ac:dyDescent="0.25">
      <c r="A28" s="251" t="s">
        <v>39</v>
      </c>
      <c r="B28" s="249">
        <f>SUM('New York Water Taxi'!D14)</f>
        <v>0</v>
      </c>
      <c r="C28" s="106"/>
      <c r="D28" s="251" t="s">
        <v>39</v>
      </c>
      <c r="E28" s="249">
        <f>SUM('New York Water Taxi'!D25)</f>
        <v>0</v>
      </c>
      <c r="F28" s="106"/>
      <c r="G28" s="251" t="s">
        <v>39</v>
      </c>
      <c r="H28" s="249">
        <f>SUM('New York Water Taxi'!D36)</f>
        <v>0</v>
      </c>
      <c r="I28" s="106"/>
      <c r="J28" s="251" t="s">
        <v>39</v>
      </c>
      <c r="K28" s="249">
        <f>SUM('New York Water Taxi'!D47)</f>
        <v>0</v>
      </c>
      <c r="L28" s="106"/>
      <c r="M28" s="251" t="s">
        <v>39</v>
      </c>
      <c r="N28" s="249">
        <f>SUM('New York Water Taxi'!D58)</f>
        <v>0</v>
      </c>
      <c r="P28" s="251" t="s">
        <v>39</v>
      </c>
      <c r="Q28" s="249">
        <f>SUM('New York Water Taxi'!D69)</f>
        <v>0</v>
      </c>
      <c r="R28" s="11"/>
    </row>
    <row r="29" spans="1:20" ht="14.25" thickBot="1" x14ac:dyDescent="0.3">
      <c r="A29" s="252"/>
      <c r="B29" s="273"/>
      <c r="C29" s="106"/>
      <c r="D29" s="252"/>
      <c r="E29" s="273"/>
      <c r="F29" s="106"/>
      <c r="G29" s="252"/>
      <c r="H29" s="273"/>
      <c r="I29" s="106"/>
      <c r="J29" s="252"/>
      <c r="K29" s="273"/>
      <c r="L29" s="106"/>
      <c r="M29" s="252"/>
      <c r="N29" s="273"/>
      <c r="P29" s="252"/>
      <c r="Q29" s="273"/>
      <c r="R29" s="123"/>
    </row>
    <row r="30" spans="1:20" ht="12.75" customHeight="1" x14ac:dyDescent="0.25">
      <c r="A30" s="251" t="s">
        <v>73</v>
      </c>
      <c r="B30" s="249">
        <f>SUM('New York Water Taxi'!F14)</f>
        <v>0</v>
      </c>
      <c r="C30" s="106"/>
      <c r="D30" s="251" t="s">
        <v>73</v>
      </c>
      <c r="E30" s="249">
        <f>SUM('New York Water Taxi'!F25)</f>
        <v>81</v>
      </c>
      <c r="F30" s="106"/>
      <c r="G30" s="251" t="s">
        <v>73</v>
      </c>
      <c r="H30" s="249">
        <f>SUM('New York Water Taxi'!F36)</f>
        <v>62</v>
      </c>
      <c r="I30" s="106"/>
      <c r="J30" s="251" t="s">
        <v>73</v>
      </c>
      <c r="K30" s="249">
        <f>SUM('New York Water Taxi'!F47)</f>
        <v>63</v>
      </c>
      <c r="L30" s="106"/>
      <c r="M30" s="251" t="s">
        <v>73</v>
      </c>
      <c r="N30" s="249">
        <f>SUM('New York Water Taxi'!F58)</f>
        <v>64</v>
      </c>
      <c r="P30" s="251" t="s">
        <v>73</v>
      </c>
      <c r="Q30" s="249">
        <f>SUM('New York Water Taxi'!F69)</f>
        <v>6</v>
      </c>
      <c r="R30" s="11"/>
    </row>
    <row r="31" spans="1:20" ht="14.25" customHeight="1" thickBot="1" x14ac:dyDescent="0.3">
      <c r="A31" s="252"/>
      <c r="B31" s="254"/>
      <c r="C31" s="106"/>
      <c r="D31" s="252"/>
      <c r="E31" s="254"/>
      <c r="F31" s="106"/>
      <c r="G31" s="252"/>
      <c r="H31" s="254"/>
      <c r="I31" s="106"/>
      <c r="J31" s="253"/>
      <c r="K31" s="250"/>
      <c r="L31" s="106"/>
      <c r="M31" s="253"/>
      <c r="N31" s="250"/>
      <c r="P31" s="253"/>
      <c r="Q31" s="250"/>
      <c r="R31" s="11"/>
    </row>
    <row r="32" spans="1:20" x14ac:dyDescent="0.25">
      <c r="A32" s="255" t="s">
        <v>11</v>
      </c>
      <c r="B32" s="249">
        <f>SUM('Billy Bey'!M14)</f>
        <v>0</v>
      </c>
      <c r="C32" s="106"/>
      <c r="D32" s="255" t="s">
        <v>11</v>
      </c>
      <c r="E32" s="249">
        <f>SUM('Billy Bey'!M25)</f>
        <v>1060</v>
      </c>
      <c r="F32" s="106"/>
      <c r="G32" s="255" t="s">
        <v>11</v>
      </c>
      <c r="H32" s="249">
        <f>SUM('Billy Bey'!M36)</f>
        <v>1539</v>
      </c>
      <c r="I32" s="106"/>
      <c r="J32" s="255" t="s">
        <v>11</v>
      </c>
      <c r="K32" s="249">
        <f>SUM('Billy Bey'!M47)</f>
        <v>1768</v>
      </c>
      <c r="L32" s="106"/>
      <c r="M32" s="255" t="s">
        <v>11</v>
      </c>
      <c r="N32" s="249">
        <f>SUM('Billy Bey'!M58)</f>
        <v>1551</v>
      </c>
      <c r="P32" s="255" t="s">
        <v>11</v>
      </c>
      <c r="Q32" s="249">
        <f>SUM('Billy Bey'!M69)</f>
        <v>308</v>
      </c>
      <c r="R32" s="11"/>
    </row>
    <row r="33" spans="1:18" ht="14.25" thickBot="1" x14ac:dyDescent="0.3">
      <c r="A33" s="256"/>
      <c r="B33" s="250"/>
      <c r="C33" s="106"/>
      <c r="D33" s="256"/>
      <c r="E33" s="250"/>
      <c r="F33" s="106"/>
      <c r="G33" s="256"/>
      <c r="H33" s="250"/>
      <c r="I33" s="106"/>
      <c r="J33" s="256"/>
      <c r="K33" s="250"/>
      <c r="L33" s="106"/>
      <c r="M33" s="256"/>
      <c r="N33" s="250"/>
      <c r="P33" s="256"/>
      <c r="Q33" s="250"/>
      <c r="R33" s="11"/>
    </row>
    <row r="34" spans="1:18" ht="12.75" customHeight="1" x14ac:dyDescent="0.25">
      <c r="A34" s="255" t="s">
        <v>12</v>
      </c>
      <c r="B34" s="249">
        <f>SUM('Billy Bey'!N14)</f>
        <v>0</v>
      </c>
      <c r="C34" s="106"/>
      <c r="D34" s="255" t="s">
        <v>12</v>
      </c>
      <c r="E34" s="249">
        <f>SUM('Billy Bey'!N25)</f>
        <v>699</v>
      </c>
      <c r="F34" s="106"/>
      <c r="G34" s="255" t="s">
        <v>12</v>
      </c>
      <c r="H34" s="249">
        <f>SUM('Billy Bey'!N36)</f>
        <v>737</v>
      </c>
      <c r="I34" s="106"/>
      <c r="J34" s="255" t="s">
        <v>12</v>
      </c>
      <c r="K34" s="249">
        <f>SUM('Billy Bey'!N47)</f>
        <v>820</v>
      </c>
      <c r="L34" s="106"/>
      <c r="M34" s="255" t="s">
        <v>12</v>
      </c>
      <c r="N34" s="249">
        <f>SUM('Billy Bey'!N58)</f>
        <v>786</v>
      </c>
      <c r="P34" s="255" t="s">
        <v>12</v>
      </c>
      <c r="Q34" s="249">
        <f>SUM('Billy Bey'!N69)</f>
        <v>166</v>
      </c>
      <c r="R34" s="11"/>
    </row>
    <row r="35" spans="1:18" ht="13.5" customHeight="1" thickBot="1" x14ac:dyDescent="0.3">
      <c r="A35" s="256"/>
      <c r="B35" s="250"/>
      <c r="C35" s="106"/>
      <c r="D35" s="256"/>
      <c r="E35" s="250"/>
      <c r="F35" s="106"/>
      <c r="G35" s="256"/>
      <c r="H35" s="250"/>
      <c r="I35" s="106"/>
      <c r="J35" s="256"/>
      <c r="K35" s="250"/>
      <c r="L35" s="106"/>
      <c r="M35" s="256"/>
      <c r="N35" s="250"/>
      <c r="P35" s="256"/>
      <c r="Q35" s="250"/>
      <c r="R35" s="11"/>
    </row>
    <row r="36" spans="1:18" ht="12.75" customHeight="1" x14ac:dyDescent="0.25">
      <c r="A36" s="255" t="s">
        <v>13</v>
      </c>
      <c r="B36" s="249">
        <f>SUM('Billy Bey'!O14)</f>
        <v>0</v>
      </c>
      <c r="C36" s="106"/>
      <c r="D36" s="255" t="s">
        <v>13</v>
      </c>
      <c r="E36" s="249">
        <f>SUM('Billy Bey'!O25)</f>
        <v>3269</v>
      </c>
      <c r="F36" s="106"/>
      <c r="G36" s="255" t="s">
        <v>13</v>
      </c>
      <c r="H36" s="249">
        <f>SUM('Billy Bey'!O36)</f>
        <v>3237</v>
      </c>
      <c r="I36" s="106"/>
      <c r="J36" s="255" t="s">
        <v>13</v>
      </c>
      <c r="K36" s="249">
        <f>SUM('Billy Bey'!O47)</f>
        <v>3438</v>
      </c>
      <c r="L36" s="106"/>
      <c r="M36" s="255" t="s">
        <v>13</v>
      </c>
      <c r="N36" s="249">
        <f>SUM('Billy Bey'!O58)</f>
        <v>3408</v>
      </c>
      <c r="P36" s="255" t="s">
        <v>13</v>
      </c>
      <c r="Q36" s="249">
        <f>SUM('Billy Bey'!O69)</f>
        <v>675</v>
      </c>
      <c r="R36" s="11"/>
    </row>
    <row r="37" spans="1:18" ht="13.5" customHeight="1" thickBot="1" x14ac:dyDescent="0.3">
      <c r="A37" s="256"/>
      <c r="B37" s="250"/>
      <c r="C37" s="106"/>
      <c r="D37" s="256"/>
      <c r="E37" s="250"/>
      <c r="F37" s="106"/>
      <c r="G37" s="256"/>
      <c r="H37" s="250"/>
      <c r="I37" s="106"/>
      <c r="J37" s="256"/>
      <c r="K37" s="250"/>
      <c r="L37" s="106"/>
      <c r="M37" s="256"/>
      <c r="N37" s="250"/>
      <c r="P37" s="256"/>
      <c r="Q37" s="250"/>
      <c r="R37" s="11"/>
    </row>
    <row r="38" spans="1:18" ht="12.75" customHeight="1" x14ac:dyDescent="0.25">
      <c r="A38" s="255" t="s">
        <v>14</v>
      </c>
      <c r="B38" s="249">
        <f>SUM('Billy Bey'!P14)</f>
        <v>0</v>
      </c>
      <c r="C38" s="106"/>
      <c r="D38" s="255" t="s">
        <v>14</v>
      </c>
      <c r="E38" s="249">
        <f>SUM('Billy Bey'!P25)</f>
        <v>0</v>
      </c>
      <c r="F38" s="106"/>
      <c r="G38" s="255" t="s">
        <v>14</v>
      </c>
      <c r="H38" s="249">
        <f>SUM('Billy Bey'!P36)</f>
        <v>0</v>
      </c>
      <c r="I38" s="106"/>
      <c r="J38" s="255" t="s">
        <v>14</v>
      </c>
      <c r="K38" s="249">
        <f>SUM('Billy Bey'!P47)</f>
        <v>0</v>
      </c>
      <c r="L38" s="106"/>
      <c r="M38" s="255" t="s">
        <v>14</v>
      </c>
      <c r="N38" s="249">
        <f>SUM('Billy Bey'!P58)</f>
        <v>0</v>
      </c>
      <c r="P38" s="255" t="s">
        <v>14</v>
      </c>
      <c r="Q38" s="249">
        <f>SUM('Billy Bey'!P69)</f>
        <v>0</v>
      </c>
      <c r="R38" s="11"/>
    </row>
    <row r="39" spans="1:18" ht="13.5" customHeight="1" thickBot="1" x14ac:dyDescent="0.3">
      <c r="A39" s="256"/>
      <c r="B39" s="250"/>
      <c r="C39" s="106"/>
      <c r="D39" s="256"/>
      <c r="E39" s="250"/>
      <c r="F39" s="106"/>
      <c r="G39" s="256"/>
      <c r="H39" s="250"/>
      <c r="I39" s="106"/>
      <c r="J39" s="256"/>
      <c r="K39" s="250"/>
      <c r="L39" s="106"/>
      <c r="M39" s="256"/>
      <c r="N39" s="250"/>
      <c r="P39" s="256"/>
      <c r="Q39" s="250"/>
      <c r="R39" s="11"/>
    </row>
    <row r="40" spans="1:18" ht="12.75" customHeight="1" x14ac:dyDescent="0.25">
      <c r="A40" s="255" t="s">
        <v>35</v>
      </c>
      <c r="B40" s="249">
        <f>SUM('Billy Bey'!Q14)</f>
        <v>0</v>
      </c>
      <c r="C40" s="106"/>
      <c r="D40" s="255" t="s">
        <v>35</v>
      </c>
      <c r="E40" s="249">
        <f>SUM('Billy Bey'!Q25)</f>
        <v>1104</v>
      </c>
      <c r="F40" s="106"/>
      <c r="G40" s="255" t="s">
        <v>35</v>
      </c>
      <c r="H40" s="249">
        <f>SUM('Billy Bey'!Q36)</f>
        <v>1176</v>
      </c>
      <c r="I40" s="106"/>
      <c r="J40" s="255" t="s">
        <v>35</v>
      </c>
      <c r="K40" s="249">
        <f>SUM('Billy Bey'!Q47)</f>
        <v>1176</v>
      </c>
      <c r="L40" s="106"/>
      <c r="M40" s="255" t="s">
        <v>35</v>
      </c>
      <c r="N40" s="249">
        <f>SUM('Billy Bey'!Q58)</f>
        <v>1209</v>
      </c>
      <c r="P40" s="255" t="s">
        <v>35</v>
      </c>
      <c r="Q40" s="249">
        <f>SUM('Billy Bey'!Q69)</f>
        <v>245</v>
      </c>
      <c r="R40" s="11"/>
    </row>
    <row r="41" spans="1:18" ht="13.5" customHeight="1" thickBot="1" x14ac:dyDescent="0.3">
      <c r="A41" s="256"/>
      <c r="B41" s="250"/>
      <c r="C41" s="106"/>
      <c r="D41" s="256"/>
      <c r="E41" s="250"/>
      <c r="F41" s="106"/>
      <c r="G41" s="256"/>
      <c r="H41" s="250"/>
      <c r="I41" s="106"/>
      <c r="J41" s="256"/>
      <c r="K41" s="250"/>
      <c r="L41" s="106"/>
      <c r="M41" s="256"/>
      <c r="N41" s="250"/>
      <c r="P41" s="256"/>
      <c r="Q41" s="250"/>
      <c r="R41" s="11"/>
    </row>
    <row r="42" spans="1:18" ht="12.75" customHeight="1" x14ac:dyDescent="0.25">
      <c r="A42" s="255" t="s">
        <v>15</v>
      </c>
      <c r="B42" s="249">
        <f>SUM('Billy Bey'!R14)</f>
        <v>0</v>
      </c>
      <c r="C42" s="106"/>
      <c r="D42" s="255" t="s">
        <v>15</v>
      </c>
      <c r="E42" s="249">
        <f>SUM('Billy Bey'!R25)</f>
        <v>0</v>
      </c>
      <c r="F42" s="106"/>
      <c r="G42" s="255" t="s">
        <v>15</v>
      </c>
      <c r="H42" s="249">
        <f>SUM('Billy Bey'!R36)</f>
        <v>0</v>
      </c>
      <c r="I42" s="106"/>
      <c r="J42" s="255" t="s">
        <v>15</v>
      </c>
      <c r="K42" s="249">
        <f>SUM('Billy Bey'!R47)</f>
        <v>0</v>
      </c>
      <c r="L42" s="106"/>
      <c r="M42" s="255" t="s">
        <v>15</v>
      </c>
      <c r="N42" s="249">
        <f>SUM('Billy Bey'!R58)</f>
        <v>0</v>
      </c>
      <c r="P42" s="255" t="s">
        <v>15</v>
      </c>
      <c r="Q42" s="249">
        <f>SUM('Billy Bey'!R69)</f>
        <v>0</v>
      </c>
      <c r="R42" s="11"/>
    </row>
    <row r="43" spans="1:18" ht="13.5" customHeight="1" thickBot="1" x14ac:dyDescent="0.3">
      <c r="A43" s="256"/>
      <c r="B43" s="250"/>
      <c r="C43" s="106"/>
      <c r="D43" s="256"/>
      <c r="E43" s="250"/>
      <c r="F43" s="106"/>
      <c r="G43" s="256"/>
      <c r="H43" s="250"/>
      <c r="I43" s="106"/>
      <c r="J43" s="256"/>
      <c r="K43" s="250"/>
      <c r="L43" s="106"/>
      <c r="M43" s="256"/>
      <c r="N43" s="250"/>
      <c r="P43" s="256"/>
      <c r="Q43" s="250"/>
      <c r="R43" s="11"/>
    </row>
    <row r="44" spans="1:18" ht="13.5" customHeight="1" x14ac:dyDescent="0.25">
      <c r="A44" s="257" t="s">
        <v>36</v>
      </c>
      <c r="B44" s="249">
        <f>SUM('Billy Bey'!S14)</f>
        <v>0</v>
      </c>
      <c r="C44" s="106"/>
      <c r="D44" s="257" t="s">
        <v>36</v>
      </c>
      <c r="E44" s="249">
        <f>SUM('Billy Bey'!S25)</f>
        <v>0</v>
      </c>
      <c r="F44" s="106"/>
      <c r="G44" s="257" t="s">
        <v>36</v>
      </c>
      <c r="H44" s="258">
        <f>SUM('Billy Bey'!S36)</f>
        <v>0</v>
      </c>
      <c r="I44" s="106"/>
      <c r="J44" s="257" t="s">
        <v>36</v>
      </c>
      <c r="K44" s="258">
        <f>SUM('Billy Bey'!S47)</f>
        <v>0</v>
      </c>
      <c r="L44" s="106"/>
      <c r="M44" s="257" t="s">
        <v>36</v>
      </c>
      <c r="N44" s="258">
        <f>SUM('Billy Bey'!S58)</f>
        <v>0</v>
      </c>
      <c r="P44" s="257" t="s">
        <v>36</v>
      </c>
      <c r="Q44" s="258">
        <f>SUM('Billy Bey'!S69)</f>
        <v>0</v>
      </c>
      <c r="R44" s="11"/>
    </row>
    <row r="45" spans="1:18" ht="13.5" customHeight="1" thickBot="1" x14ac:dyDescent="0.3">
      <c r="A45" s="256"/>
      <c r="B45" s="250"/>
      <c r="C45" s="106"/>
      <c r="D45" s="256"/>
      <c r="E45" s="250"/>
      <c r="F45" s="106"/>
      <c r="G45" s="256"/>
      <c r="H45" s="250"/>
      <c r="I45" s="106"/>
      <c r="J45" s="256"/>
      <c r="K45" s="250"/>
      <c r="L45" s="106"/>
      <c r="M45" s="256"/>
      <c r="N45" s="250"/>
      <c r="P45" s="256"/>
      <c r="Q45" s="250"/>
      <c r="R45" s="11"/>
    </row>
    <row r="46" spans="1:18" ht="13.5" customHeight="1" x14ac:dyDescent="0.25">
      <c r="A46" s="292" t="s">
        <v>23</v>
      </c>
      <c r="B46" s="279">
        <f>SUM(B18:B45)</f>
        <v>0</v>
      </c>
      <c r="C46" s="106"/>
      <c r="D46" s="292" t="s">
        <v>23</v>
      </c>
      <c r="E46" s="279">
        <f>SUM(E18:E45)</f>
        <v>139887</v>
      </c>
      <c r="F46" s="106"/>
      <c r="G46" s="292" t="s">
        <v>23</v>
      </c>
      <c r="H46" s="279">
        <f>SUM(H18:H45)</f>
        <v>146896</v>
      </c>
      <c r="I46" s="106"/>
      <c r="J46" s="259" t="s">
        <v>23</v>
      </c>
      <c r="K46" s="261">
        <f>SUM(K18:K45)</f>
        <v>150640</v>
      </c>
      <c r="L46" s="106"/>
      <c r="M46" s="292" t="s">
        <v>23</v>
      </c>
      <c r="N46" s="261">
        <f>SUM(N18:N45)</f>
        <v>141636</v>
      </c>
      <c r="P46" s="259" t="s">
        <v>23</v>
      </c>
      <c r="Q46" s="261">
        <f>SUM(Q18:Q45)</f>
        <v>28155</v>
      </c>
      <c r="R46" s="11"/>
    </row>
    <row r="47" spans="1:18" ht="13.5" customHeight="1" thickBot="1" x14ac:dyDescent="0.3">
      <c r="A47" s="260"/>
      <c r="B47" s="262"/>
      <c r="C47" s="106"/>
      <c r="D47" s="260"/>
      <c r="E47" s="262"/>
      <c r="F47" s="106"/>
      <c r="G47" s="260"/>
      <c r="H47" s="262"/>
      <c r="I47" s="106"/>
      <c r="J47" s="260"/>
      <c r="K47" s="262"/>
      <c r="L47" s="106"/>
      <c r="M47" s="260"/>
      <c r="N47" s="262"/>
      <c r="P47" s="260"/>
      <c r="Q47" s="262"/>
      <c r="R47" s="11"/>
    </row>
    <row r="48" spans="1:18" x14ac:dyDescent="0.25">
      <c r="C48" s="106"/>
      <c r="F48" s="106"/>
      <c r="I48" s="106"/>
      <c r="L48" s="106"/>
      <c r="R48" s="10"/>
    </row>
    <row r="49" spans="3:18" x14ac:dyDescent="0.25">
      <c r="C49" s="106"/>
      <c r="F49" s="106"/>
      <c r="I49" s="106"/>
      <c r="L49" s="106"/>
      <c r="R49" s="114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N32:N33"/>
    <mergeCell ref="J32:J33"/>
    <mergeCell ref="K32:K33"/>
    <mergeCell ref="M32:M33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Gothic,Bold"&amp;10March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B4" sqref="B4:B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09" t="s">
        <v>74</v>
      </c>
      <c r="B1" s="310"/>
    </row>
    <row r="2" spans="1:2" ht="15.75" thickBot="1" x14ac:dyDescent="0.3">
      <c r="A2" s="311"/>
      <c r="B2" s="312"/>
    </row>
    <row r="3" spans="1:2" ht="15.75" thickBot="1" x14ac:dyDescent="0.3">
      <c r="A3" s="281" t="s">
        <v>53</v>
      </c>
      <c r="B3" s="308"/>
    </row>
    <row r="4" spans="1:2" ht="12.75" customHeight="1" x14ac:dyDescent="0.25">
      <c r="A4" s="268" t="s">
        <v>54</v>
      </c>
      <c r="B4" s="263">
        <f>SUM('NY Waterway'!H74)</f>
        <v>325289</v>
      </c>
    </row>
    <row r="5" spans="1:2" ht="13.5" customHeight="1" thickBot="1" x14ac:dyDescent="0.3">
      <c r="A5" s="283"/>
      <c r="B5" s="290"/>
    </row>
    <row r="6" spans="1:2" ht="12.75" customHeight="1" x14ac:dyDescent="0.25">
      <c r="A6" s="251" t="s">
        <v>55</v>
      </c>
      <c r="B6" s="266">
        <f>SUM('Billy Bey'!T73)</f>
        <v>256732</v>
      </c>
    </row>
    <row r="7" spans="1:2" ht="13.5" customHeight="1" thickBot="1" x14ac:dyDescent="0.3">
      <c r="A7" s="303"/>
      <c r="B7" s="274"/>
    </row>
    <row r="8" spans="1:2" ht="12.75" customHeight="1" x14ac:dyDescent="0.25">
      <c r="A8" s="268" t="s">
        <v>56</v>
      </c>
      <c r="B8" s="263">
        <f>SUM(SeaStreak!G74)</f>
        <v>59878</v>
      </c>
    </row>
    <row r="9" spans="1:2" ht="13.5" customHeight="1" thickBot="1" x14ac:dyDescent="0.3">
      <c r="A9" s="305"/>
      <c r="B9" s="290"/>
    </row>
    <row r="10" spans="1:2" ht="12.75" customHeight="1" x14ac:dyDescent="0.25">
      <c r="A10" s="251" t="s">
        <v>57</v>
      </c>
      <c r="B10" s="266">
        <f>SUM('New York Water Taxi'!K74)</f>
        <v>40089</v>
      </c>
    </row>
    <row r="11" spans="1:2" ht="13.5" customHeight="1" thickBot="1" x14ac:dyDescent="0.3">
      <c r="A11" s="300"/>
      <c r="B11" s="274"/>
    </row>
    <row r="12" spans="1:2" ht="12.75" customHeight="1" x14ac:dyDescent="0.25">
      <c r="A12" s="275" t="s">
        <v>38</v>
      </c>
      <c r="B12" s="266">
        <f>SUM('Liberty Landing Ferry'!F74)</f>
        <v>14092</v>
      </c>
    </row>
    <row r="13" spans="1:2" ht="13.5" customHeight="1" thickBot="1" x14ac:dyDescent="0.3">
      <c r="A13" s="306"/>
      <c r="B13" s="274"/>
    </row>
    <row r="14" spans="1:2" x14ac:dyDescent="0.25">
      <c r="A14" s="277" t="s">
        <v>23</v>
      </c>
      <c r="B14" s="279">
        <f>SUM(B4:B13)</f>
        <v>696080</v>
      </c>
    </row>
    <row r="15" spans="1:2" ht="15.75" thickBot="1" x14ac:dyDescent="0.3">
      <c r="A15" s="307"/>
      <c r="B15" s="299"/>
    </row>
    <row r="16" spans="1:2" ht="15.75" thickBot="1" x14ac:dyDescent="0.3">
      <c r="A16" s="58"/>
      <c r="B16" s="59"/>
    </row>
    <row r="17" spans="1:2" ht="15.75" thickBot="1" x14ac:dyDescent="0.3">
      <c r="A17" s="281" t="s">
        <v>58</v>
      </c>
      <c r="B17" s="308"/>
    </row>
    <row r="18" spans="1:2" x14ac:dyDescent="0.25">
      <c r="A18" s="268" t="s">
        <v>10</v>
      </c>
      <c r="B18" s="263">
        <f>SUM('Billy Bey'!F73, 'New York Water Taxi'!E74, 'NY Waterway'!D74, SeaStreak!B74)</f>
        <v>235450</v>
      </c>
    </row>
    <row r="19" spans="1:2" ht="15.75" thickBot="1" x14ac:dyDescent="0.3">
      <c r="A19" s="283"/>
      <c r="B19" s="264"/>
    </row>
    <row r="20" spans="1:2" x14ac:dyDescent="0.25">
      <c r="A20" s="251" t="s">
        <v>8</v>
      </c>
      <c r="B20" s="266">
        <f>SUM('Billy Bey'!D73, 'NY Waterway'!B74, 'New York Water Taxi'!D74)</f>
        <v>256820</v>
      </c>
    </row>
    <row r="21" spans="1:2" ht="15.75" thickBot="1" x14ac:dyDescent="0.3">
      <c r="A21" s="303"/>
      <c r="B21" s="304"/>
    </row>
    <row r="22" spans="1:2" x14ac:dyDescent="0.25">
      <c r="A22" s="268" t="s">
        <v>16</v>
      </c>
      <c r="B22" s="263">
        <f>SUM('Billy Bey'!G73, SeaStreak!C74)</f>
        <v>34655</v>
      </c>
    </row>
    <row r="23" spans="1:2" ht="15.75" thickBot="1" x14ac:dyDescent="0.3">
      <c r="A23" s="305"/>
      <c r="B23" s="301"/>
    </row>
    <row r="24" spans="1:2" ht="12.75" customHeight="1" x14ac:dyDescent="0.25">
      <c r="A24" s="251" t="s">
        <v>9</v>
      </c>
      <c r="B24" s="263">
        <f>SUM('Billy Bey'!E73, 'Liberty Landing Ferry'!B74, 'NY Waterway'!C74)</f>
        <v>124512</v>
      </c>
    </row>
    <row r="25" spans="1:2" ht="15.75" thickBot="1" x14ac:dyDescent="0.3">
      <c r="A25" s="300"/>
      <c r="B25" s="301"/>
    </row>
    <row r="26" spans="1:2" x14ac:dyDescent="0.25">
      <c r="A26" s="251" t="s">
        <v>7</v>
      </c>
      <c r="B26" s="249">
        <f>SUM('New York Water Taxi'!B74)</f>
        <v>5263</v>
      </c>
    </row>
    <row r="27" spans="1:2" ht="15.75" thickBot="1" x14ac:dyDescent="0.3">
      <c r="A27" s="300"/>
      <c r="B27" s="272"/>
    </row>
    <row r="28" spans="1:2" x14ac:dyDescent="0.25">
      <c r="A28" s="251" t="s">
        <v>39</v>
      </c>
      <c r="B28" s="249">
        <f>SUM('New York Water Taxi'!C74)</f>
        <v>0</v>
      </c>
    </row>
    <row r="29" spans="1:2" ht="15.75" thickBot="1" x14ac:dyDescent="0.3">
      <c r="A29" s="300"/>
      <c r="B29" s="302"/>
    </row>
    <row r="30" spans="1:2" ht="13.5" customHeight="1" x14ac:dyDescent="0.25">
      <c r="A30" s="255" t="s">
        <v>11</v>
      </c>
      <c r="B30" s="249">
        <f>SUM('Billy Bey'!H73)</f>
        <v>9420</v>
      </c>
    </row>
    <row r="31" spans="1:2" ht="14.25" customHeight="1" thickBot="1" x14ac:dyDescent="0.3">
      <c r="A31" s="256"/>
      <c r="B31" s="250"/>
    </row>
    <row r="32" spans="1:2" ht="14.25" customHeight="1" x14ac:dyDescent="0.25">
      <c r="A32" s="255" t="s">
        <v>73</v>
      </c>
      <c r="B32" s="249">
        <f>SUM('New York Water Taxi'!F74)</f>
        <v>466</v>
      </c>
    </row>
    <row r="33" spans="1:2" ht="14.25" customHeight="1" thickBot="1" x14ac:dyDescent="0.3">
      <c r="A33" s="256"/>
      <c r="B33" s="254"/>
    </row>
    <row r="34" spans="1:2" ht="13.5" customHeight="1" x14ac:dyDescent="0.25">
      <c r="A34" s="255" t="s">
        <v>12</v>
      </c>
      <c r="B34" s="249">
        <f>SUM('Billy Bey'!I73)</f>
        <v>4353</v>
      </c>
    </row>
    <row r="35" spans="1:2" ht="14.25" customHeight="1" thickBot="1" x14ac:dyDescent="0.3">
      <c r="A35" s="256"/>
      <c r="B35" s="250"/>
    </row>
    <row r="36" spans="1:2" ht="13.5" customHeight="1" x14ac:dyDescent="0.25">
      <c r="A36" s="255" t="s">
        <v>13</v>
      </c>
      <c r="B36" s="258">
        <f>SUM('Billy Bey'!J73)</f>
        <v>18451</v>
      </c>
    </row>
    <row r="37" spans="1:2" ht="14.25" customHeight="1" thickBot="1" x14ac:dyDescent="0.3">
      <c r="A37" s="256"/>
      <c r="B37" s="258"/>
    </row>
    <row r="38" spans="1:2" ht="13.5" customHeight="1" x14ac:dyDescent="0.25">
      <c r="A38" s="255" t="s">
        <v>14</v>
      </c>
      <c r="B38" s="249">
        <f>SUM('Billy Bey'!K73)</f>
        <v>0</v>
      </c>
    </row>
    <row r="39" spans="1:2" ht="14.25" customHeight="1" thickBot="1" x14ac:dyDescent="0.3">
      <c r="A39" s="256"/>
      <c r="B39" s="250"/>
    </row>
    <row r="40" spans="1:2" ht="13.5" customHeight="1" x14ac:dyDescent="0.25">
      <c r="A40" s="255" t="s">
        <v>35</v>
      </c>
      <c r="B40" s="258">
        <f>SUM('Billy Bey'!L73)</f>
        <v>6690</v>
      </c>
    </row>
    <row r="41" spans="1:2" ht="14.25" customHeight="1" thickBot="1" x14ac:dyDescent="0.3">
      <c r="A41" s="256"/>
      <c r="B41" s="250"/>
    </row>
    <row r="42" spans="1:2" ht="14.25" customHeight="1" x14ac:dyDescent="0.25">
      <c r="A42" s="255" t="s">
        <v>15</v>
      </c>
      <c r="B42" s="249">
        <f>SUM('Billy Bey'!M73)</f>
        <v>0</v>
      </c>
    </row>
    <row r="43" spans="1:2" ht="14.25" customHeight="1" thickBot="1" x14ac:dyDescent="0.3">
      <c r="A43" s="256"/>
      <c r="B43" s="250"/>
    </row>
    <row r="44" spans="1:2" ht="14.25" customHeight="1" x14ac:dyDescent="0.25">
      <c r="A44" s="255" t="s">
        <v>36</v>
      </c>
      <c r="B44" s="258">
        <f>SUM('Billy Bey'!N73)</f>
        <v>0</v>
      </c>
    </row>
    <row r="45" spans="1:2" ht="14.25" customHeight="1" thickBot="1" x14ac:dyDescent="0.3">
      <c r="A45" s="256"/>
      <c r="B45" s="250"/>
    </row>
    <row r="46" spans="1:2" x14ac:dyDescent="0.25">
      <c r="A46" s="292" t="s">
        <v>23</v>
      </c>
      <c r="B46" s="279">
        <f>SUM(B18:B45)</f>
        <v>696080</v>
      </c>
    </row>
    <row r="47" spans="1:2" ht="15.75" thickBot="1" x14ac:dyDescent="0.3">
      <c r="A47" s="298"/>
      <c r="B47" s="299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74" sqref="F74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69"/>
      <c r="C1" s="327" t="s">
        <v>8</v>
      </c>
      <c r="D1" s="320"/>
      <c r="E1" s="327" t="s">
        <v>9</v>
      </c>
      <c r="F1" s="320"/>
      <c r="G1" s="327" t="s">
        <v>10</v>
      </c>
      <c r="H1" s="331"/>
      <c r="I1" s="331"/>
      <c r="J1" s="331"/>
      <c r="K1" s="320"/>
      <c r="L1" s="327" t="s">
        <v>16</v>
      </c>
      <c r="M1" s="315" t="s">
        <v>11</v>
      </c>
      <c r="N1" s="320" t="s">
        <v>12</v>
      </c>
      <c r="O1" s="315" t="s">
        <v>13</v>
      </c>
      <c r="P1" s="315" t="s">
        <v>14</v>
      </c>
      <c r="Q1" s="315" t="s">
        <v>35</v>
      </c>
      <c r="R1" s="315" t="s">
        <v>15</v>
      </c>
      <c r="S1" s="315" t="s">
        <v>36</v>
      </c>
      <c r="T1" s="333" t="s">
        <v>23</v>
      </c>
    </row>
    <row r="2" spans="1:21" ht="15" customHeight="1" thickBot="1" x14ac:dyDescent="0.3">
      <c r="A2" s="34"/>
      <c r="B2" s="170"/>
      <c r="C2" s="328"/>
      <c r="D2" s="321"/>
      <c r="E2" s="328"/>
      <c r="F2" s="321"/>
      <c r="G2" s="328"/>
      <c r="H2" s="332"/>
      <c r="I2" s="332"/>
      <c r="J2" s="332"/>
      <c r="K2" s="321"/>
      <c r="L2" s="328"/>
      <c r="M2" s="316"/>
      <c r="N2" s="321"/>
      <c r="O2" s="316"/>
      <c r="P2" s="316"/>
      <c r="Q2" s="316"/>
      <c r="R2" s="316"/>
      <c r="S2" s="316"/>
      <c r="T2" s="334"/>
    </row>
    <row r="3" spans="1:21" x14ac:dyDescent="0.25">
      <c r="A3" s="337" t="s">
        <v>61</v>
      </c>
      <c r="B3" s="339" t="s">
        <v>62</v>
      </c>
      <c r="C3" s="341" t="s">
        <v>17</v>
      </c>
      <c r="D3" s="335" t="s">
        <v>18</v>
      </c>
      <c r="E3" s="341" t="s">
        <v>17</v>
      </c>
      <c r="F3" s="335" t="s">
        <v>19</v>
      </c>
      <c r="G3" s="341" t="s">
        <v>17</v>
      </c>
      <c r="H3" s="344" t="s">
        <v>20</v>
      </c>
      <c r="I3" s="344" t="s">
        <v>21</v>
      </c>
      <c r="J3" s="344" t="s">
        <v>19</v>
      </c>
      <c r="K3" s="335" t="s">
        <v>22</v>
      </c>
      <c r="L3" s="342" t="s">
        <v>22</v>
      </c>
      <c r="M3" s="313" t="s">
        <v>22</v>
      </c>
      <c r="N3" s="329" t="s">
        <v>22</v>
      </c>
      <c r="O3" s="313" t="s">
        <v>22</v>
      </c>
      <c r="P3" s="313" t="s">
        <v>22</v>
      </c>
      <c r="Q3" s="313" t="s">
        <v>22</v>
      </c>
      <c r="R3" s="313" t="s">
        <v>22</v>
      </c>
      <c r="S3" s="313" t="s">
        <v>22</v>
      </c>
      <c r="T3" s="334"/>
    </row>
    <row r="4" spans="1:21" ht="15.75" thickBot="1" x14ac:dyDescent="0.3">
      <c r="A4" s="338"/>
      <c r="B4" s="340"/>
      <c r="C4" s="338"/>
      <c r="D4" s="336"/>
      <c r="E4" s="338"/>
      <c r="F4" s="336"/>
      <c r="G4" s="338"/>
      <c r="H4" s="345"/>
      <c r="I4" s="345"/>
      <c r="J4" s="345"/>
      <c r="K4" s="336"/>
      <c r="L4" s="343"/>
      <c r="M4" s="314"/>
      <c r="N4" s="330"/>
      <c r="O4" s="314"/>
      <c r="P4" s="314"/>
      <c r="Q4" s="314"/>
      <c r="R4" s="314"/>
      <c r="S4" s="314"/>
      <c r="T4" s="334"/>
    </row>
    <row r="5" spans="1:21" s="2" customFormat="1" ht="15.75" hidden="1" thickBot="1" x14ac:dyDescent="0.3">
      <c r="A5" s="200"/>
      <c r="B5" s="167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06"/>
      <c r="B6" s="158"/>
      <c r="C6" s="21"/>
      <c r="D6" s="15"/>
      <c r="E6" s="14"/>
      <c r="F6" s="15"/>
      <c r="G6" s="14"/>
      <c r="H6" s="16"/>
      <c r="I6" s="16"/>
      <c r="J6" s="16"/>
      <c r="K6" s="156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06"/>
      <c r="B7" s="158"/>
      <c r="C7" s="21"/>
      <c r="D7" s="22"/>
      <c r="E7" s="21"/>
      <c r="F7" s="22"/>
      <c r="G7" s="21"/>
      <c r="H7" s="23"/>
      <c r="I7" s="23"/>
      <c r="J7" s="23"/>
      <c r="K7" s="22"/>
      <c r="L7" s="155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06"/>
      <c r="B8" s="158"/>
      <c r="C8" s="27"/>
      <c r="D8" s="28"/>
      <c r="E8" s="27"/>
      <c r="F8" s="28"/>
      <c r="G8" s="27"/>
      <c r="H8" s="29"/>
      <c r="I8" s="29"/>
      <c r="J8" s="29"/>
      <c r="K8" s="28"/>
      <c r="L8" s="166"/>
      <c r="M8" s="31"/>
      <c r="N8" s="32"/>
      <c r="O8" s="31"/>
      <c r="P8" s="31"/>
      <c r="Q8" s="31"/>
      <c r="R8" s="31"/>
      <c r="S8" s="31"/>
      <c r="T8" s="20"/>
      <c r="U8" s="204"/>
    </row>
    <row r="9" spans="1:21" s="2" customFormat="1" ht="15.75" hidden="1" outlineLevel="1" thickBot="1" x14ac:dyDescent="0.3">
      <c r="A9" s="206"/>
      <c r="B9" s="158"/>
      <c r="C9" s="27"/>
      <c r="D9" s="28"/>
      <c r="E9" s="27"/>
      <c r="F9" s="28"/>
      <c r="G9" s="27"/>
      <c r="H9" s="29"/>
      <c r="I9" s="29"/>
      <c r="J9" s="29"/>
      <c r="K9" s="28"/>
      <c r="L9" s="166"/>
      <c r="M9" s="31"/>
      <c r="N9" s="32"/>
      <c r="O9" s="31"/>
      <c r="P9" s="31"/>
      <c r="Q9" s="31"/>
      <c r="R9" s="31"/>
      <c r="S9" s="31"/>
      <c r="T9" s="20"/>
      <c r="U9" s="204"/>
    </row>
    <row r="10" spans="1:21" s="2" customFormat="1" ht="15.75" outlineLevel="1" thickBot="1" x14ac:dyDescent="0.3">
      <c r="A10" s="206" t="s">
        <v>1</v>
      </c>
      <c r="B10" s="210">
        <v>41699</v>
      </c>
      <c r="C10" s="226"/>
      <c r="D10" s="228"/>
      <c r="E10" s="226"/>
      <c r="F10" s="228"/>
      <c r="G10" s="226"/>
      <c r="H10" s="230"/>
      <c r="I10" s="230"/>
      <c r="J10" s="230"/>
      <c r="K10" s="228">
        <v>152</v>
      </c>
      <c r="L10" s="234">
        <v>312</v>
      </c>
      <c r="M10" s="235">
        <v>232</v>
      </c>
      <c r="N10" s="236">
        <v>59</v>
      </c>
      <c r="O10" s="235">
        <v>531</v>
      </c>
      <c r="P10" s="235"/>
      <c r="Q10" s="235">
        <v>107</v>
      </c>
      <c r="R10" s="235"/>
      <c r="S10" s="235"/>
      <c r="T10" s="20">
        <f t="shared" ref="T10:T11" si="0">SUM(C10:S10)</f>
        <v>1393</v>
      </c>
      <c r="U10" s="204"/>
    </row>
    <row r="11" spans="1:21" s="2" customFormat="1" ht="15.75" outlineLevel="1" thickBot="1" x14ac:dyDescent="0.3">
      <c r="A11" s="206" t="s">
        <v>2</v>
      </c>
      <c r="B11" s="210">
        <v>41700</v>
      </c>
      <c r="C11" s="226"/>
      <c r="D11" s="228"/>
      <c r="E11" s="226"/>
      <c r="F11" s="228"/>
      <c r="G11" s="226"/>
      <c r="H11" s="230"/>
      <c r="I11" s="230"/>
      <c r="J11" s="230"/>
      <c r="K11" s="228">
        <v>115</v>
      </c>
      <c r="L11" s="234">
        <v>185</v>
      </c>
      <c r="M11" s="235">
        <v>180</v>
      </c>
      <c r="N11" s="236">
        <v>27</v>
      </c>
      <c r="O11" s="235">
        <v>419</v>
      </c>
      <c r="P11" s="235"/>
      <c r="Q11" s="235">
        <v>60</v>
      </c>
      <c r="R11" s="235"/>
      <c r="S11" s="235"/>
      <c r="T11" s="20">
        <f t="shared" si="0"/>
        <v>986</v>
      </c>
      <c r="U11" s="204"/>
    </row>
    <row r="12" spans="1:21" s="3" customFormat="1" ht="15.75" customHeight="1" outlineLevel="1" thickBot="1" x14ac:dyDescent="0.3">
      <c r="A12" s="131" t="s">
        <v>25</v>
      </c>
      <c r="B12" s="317" t="s">
        <v>28</v>
      </c>
      <c r="C12" s="127">
        <f t="shared" ref="C12:T12" si="1">SUM(C5:C11)</f>
        <v>0</v>
      </c>
      <c r="D12" s="127">
        <f t="shared" si="1"/>
        <v>0</v>
      </c>
      <c r="E12" s="127">
        <f t="shared" si="1"/>
        <v>0</v>
      </c>
      <c r="F12" s="127">
        <f t="shared" si="1"/>
        <v>0</v>
      </c>
      <c r="G12" s="127">
        <f t="shared" si="1"/>
        <v>0</v>
      </c>
      <c r="H12" s="127">
        <f t="shared" si="1"/>
        <v>0</v>
      </c>
      <c r="I12" s="127">
        <f t="shared" si="1"/>
        <v>0</v>
      </c>
      <c r="J12" s="127">
        <f t="shared" si="1"/>
        <v>0</v>
      </c>
      <c r="K12" s="127">
        <f t="shared" si="1"/>
        <v>267</v>
      </c>
      <c r="L12" s="127">
        <f t="shared" si="1"/>
        <v>497</v>
      </c>
      <c r="M12" s="127">
        <f>SUM(M5:M11)</f>
        <v>412</v>
      </c>
      <c r="N12" s="127">
        <f t="shared" si="1"/>
        <v>86</v>
      </c>
      <c r="O12" s="127">
        <f t="shared" si="1"/>
        <v>950</v>
      </c>
      <c r="P12" s="127">
        <f t="shared" si="1"/>
        <v>0</v>
      </c>
      <c r="Q12" s="127">
        <f t="shared" si="1"/>
        <v>167</v>
      </c>
      <c r="R12" s="127">
        <f t="shared" si="1"/>
        <v>0</v>
      </c>
      <c r="S12" s="127">
        <f t="shared" si="1"/>
        <v>0</v>
      </c>
      <c r="T12" s="127">
        <f t="shared" si="1"/>
        <v>2379</v>
      </c>
    </row>
    <row r="13" spans="1:21" s="3" customFormat="1" ht="15.75" outlineLevel="1" thickBot="1" x14ac:dyDescent="0.3">
      <c r="A13" s="132" t="s">
        <v>27</v>
      </c>
      <c r="B13" s="318"/>
      <c r="C13" s="129" t="e">
        <f t="shared" ref="C13:T13" si="2">AVERAGE(C5:C11)</f>
        <v>#DIV/0!</v>
      </c>
      <c r="D13" s="129" t="e">
        <f t="shared" si="2"/>
        <v>#DIV/0!</v>
      </c>
      <c r="E13" s="129" t="e">
        <f t="shared" si="2"/>
        <v>#DIV/0!</v>
      </c>
      <c r="F13" s="129" t="e">
        <f t="shared" si="2"/>
        <v>#DIV/0!</v>
      </c>
      <c r="G13" s="129" t="e">
        <f t="shared" si="2"/>
        <v>#DIV/0!</v>
      </c>
      <c r="H13" s="129" t="e">
        <f t="shared" si="2"/>
        <v>#DIV/0!</v>
      </c>
      <c r="I13" s="129" t="e">
        <f t="shared" si="2"/>
        <v>#DIV/0!</v>
      </c>
      <c r="J13" s="129" t="e">
        <f t="shared" si="2"/>
        <v>#DIV/0!</v>
      </c>
      <c r="K13" s="129">
        <f t="shared" si="2"/>
        <v>133.5</v>
      </c>
      <c r="L13" s="129">
        <f t="shared" si="2"/>
        <v>248.5</v>
      </c>
      <c r="M13" s="129">
        <f t="shared" si="2"/>
        <v>206</v>
      </c>
      <c r="N13" s="129">
        <f t="shared" si="2"/>
        <v>43</v>
      </c>
      <c r="O13" s="129">
        <f t="shared" si="2"/>
        <v>475</v>
      </c>
      <c r="P13" s="129" t="e">
        <f t="shared" si="2"/>
        <v>#DIV/0!</v>
      </c>
      <c r="Q13" s="129">
        <f t="shared" si="2"/>
        <v>83.5</v>
      </c>
      <c r="R13" s="129" t="e">
        <f t="shared" si="2"/>
        <v>#DIV/0!</v>
      </c>
      <c r="S13" s="129" t="e">
        <f t="shared" si="2"/>
        <v>#DIV/0!</v>
      </c>
      <c r="T13" s="129">
        <f t="shared" si="2"/>
        <v>1189.5</v>
      </c>
    </row>
    <row r="14" spans="1:21" s="3" customFormat="1" ht="15.75" thickBot="1" x14ac:dyDescent="0.3">
      <c r="A14" s="36" t="s">
        <v>24</v>
      </c>
      <c r="B14" s="318"/>
      <c r="C14" s="53">
        <f>SUM(C5:C9)</f>
        <v>0</v>
      </c>
      <c r="D14" s="53">
        <f t="shared" ref="D14:T14" si="3">SUM(D5:D9)</f>
        <v>0</v>
      </c>
      <c r="E14" s="53">
        <f t="shared" si="3"/>
        <v>0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  <c r="Q14" s="53">
        <f t="shared" si="3"/>
        <v>0</v>
      </c>
      <c r="R14" s="53">
        <f t="shared" si="3"/>
        <v>0</v>
      </c>
      <c r="S14" s="53">
        <f t="shared" si="3"/>
        <v>0</v>
      </c>
      <c r="T14" s="53">
        <f t="shared" si="3"/>
        <v>0</v>
      </c>
    </row>
    <row r="15" spans="1:21" s="3" customFormat="1" ht="15.75" thickBot="1" x14ac:dyDescent="0.3">
      <c r="A15" s="36" t="s">
        <v>26</v>
      </c>
      <c r="B15" s="318"/>
      <c r="C15" s="55" t="e">
        <f>AVERAGE(C5:C9)</f>
        <v>#DIV/0!</v>
      </c>
      <c r="D15" s="55" t="e">
        <f t="shared" ref="D15:T15" si="4">AVERAGE(D5:D9)</f>
        <v>#DIV/0!</v>
      </c>
      <c r="E15" s="55" t="e">
        <f t="shared" si="4"/>
        <v>#DIV/0!</v>
      </c>
      <c r="F15" s="55" t="e">
        <f t="shared" si="4"/>
        <v>#DIV/0!</v>
      </c>
      <c r="G15" s="55" t="e">
        <f t="shared" si="4"/>
        <v>#DIV/0!</v>
      </c>
      <c r="H15" s="55" t="e">
        <f t="shared" si="4"/>
        <v>#DIV/0!</v>
      </c>
      <c r="I15" s="55" t="e">
        <f t="shared" si="4"/>
        <v>#DIV/0!</v>
      </c>
      <c r="J15" s="55" t="e">
        <f t="shared" si="4"/>
        <v>#DIV/0!</v>
      </c>
      <c r="K15" s="55" t="e">
        <f t="shared" si="4"/>
        <v>#DIV/0!</v>
      </c>
      <c r="L15" s="55" t="e">
        <f t="shared" si="4"/>
        <v>#DIV/0!</v>
      </c>
      <c r="M15" s="55" t="e">
        <f t="shared" si="4"/>
        <v>#DIV/0!</v>
      </c>
      <c r="N15" s="55" t="e">
        <f t="shared" si="4"/>
        <v>#DIV/0!</v>
      </c>
      <c r="O15" s="55" t="e">
        <f t="shared" si="4"/>
        <v>#DIV/0!</v>
      </c>
      <c r="P15" s="55" t="e">
        <f t="shared" si="4"/>
        <v>#DIV/0!</v>
      </c>
      <c r="Q15" s="55" t="e">
        <f t="shared" si="4"/>
        <v>#DIV/0!</v>
      </c>
      <c r="R15" s="55" t="e">
        <f t="shared" si="4"/>
        <v>#DIV/0!</v>
      </c>
      <c r="S15" s="55" t="e">
        <f t="shared" si="4"/>
        <v>#DIV/0!</v>
      </c>
      <c r="T15" s="55" t="e">
        <f t="shared" si="4"/>
        <v>#DIV/0!</v>
      </c>
    </row>
    <row r="16" spans="1:21" s="3" customFormat="1" ht="15.75" thickBot="1" x14ac:dyDescent="0.3">
      <c r="A16" s="203" t="s">
        <v>3</v>
      </c>
      <c r="B16" s="202">
        <v>41701</v>
      </c>
      <c r="C16" s="237">
        <v>444</v>
      </c>
      <c r="D16" s="225"/>
      <c r="E16" s="217">
        <v>2102</v>
      </c>
      <c r="F16" s="225">
        <v>1603</v>
      </c>
      <c r="G16" s="217">
        <v>1092</v>
      </c>
      <c r="H16" s="231">
        <v>747</v>
      </c>
      <c r="I16" s="231">
        <v>336</v>
      </c>
      <c r="J16" s="231">
        <v>2355</v>
      </c>
      <c r="K16" s="225">
        <v>369</v>
      </c>
      <c r="L16" s="219">
        <v>242</v>
      </c>
      <c r="M16" s="238">
        <v>166</v>
      </c>
      <c r="N16" s="239">
        <v>138</v>
      </c>
      <c r="O16" s="238">
        <v>615</v>
      </c>
      <c r="P16" s="238"/>
      <c r="Q16" s="238">
        <v>185</v>
      </c>
      <c r="R16" s="238"/>
      <c r="S16" s="238"/>
      <c r="T16" s="18">
        <f t="shared" ref="T16:T22" si="5">SUM(C16:S16)</f>
        <v>10394</v>
      </c>
    </row>
    <row r="17" spans="1:20" s="3" customFormat="1" ht="15.75" thickBot="1" x14ac:dyDescent="0.3">
      <c r="A17" s="203" t="s">
        <v>4</v>
      </c>
      <c r="B17" s="211">
        <v>41702</v>
      </c>
      <c r="C17" s="237">
        <v>512</v>
      </c>
      <c r="D17" s="225"/>
      <c r="E17" s="217">
        <v>2115</v>
      </c>
      <c r="F17" s="225">
        <v>1696</v>
      </c>
      <c r="G17" s="217">
        <v>1529</v>
      </c>
      <c r="H17" s="231">
        <v>652</v>
      </c>
      <c r="I17" s="231">
        <v>369</v>
      </c>
      <c r="J17" s="231">
        <v>2582</v>
      </c>
      <c r="K17" s="225">
        <v>389</v>
      </c>
      <c r="L17" s="219">
        <v>351</v>
      </c>
      <c r="M17" s="238">
        <v>210</v>
      </c>
      <c r="N17" s="239">
        <v>157</v>
      </c>
      <c r="O17" s="238">
        <v>704</v>
      </c>
      <c r="P17" s="238"/>
      <c r="Q17" s="238">
        <v>211</v>
      </c>
      <c r="R17" s="238"/>
      <c r="S17" s="238"/>
      <c r="T17" s="20">
        <f t="shared" si="5"/>
        <v>11477</v>
      </c>
    </row>
    <row r="18" spans="1:20" s="3" customFormat="1" ht="15.75" thickBot="1" x14ac:dyDescent="0.3">
      <c r="A18" s="203" t="s">
        <v>5</v>
      </c>
      <c r="B18" s="211">
        <v>41703</v>
      </c>
      <c r="C18" s="237">
        <v>544</v>
      </c>
      <c r="D18" s="225"/>
      <c r="E18" s="217">
        <v>2342</v>
      </c>
      <c r="F18" s="225">
        <v>1721</v>
      </c>
      <c r="G18" s="217">
        <v>1636</v>
      </c>
      <c r="H18" s="231">
        <v>633</v>
      </c>
      <c r="I18" s="231">
        <v>350</v>
      </c>
      <c r="J18" s="231">
        <v>2544</v>
      </c>
      <c r="K18" s="225">
        <v>405</v>
      </c>
      <c r="L18" s="219">
        <v>383</v>
      </c>
      <c r="M18" s="238">
        <v>227</v>
      </c>
      <c r="N18" s="239">
        <v>149</v>
      </c>
      <c r="O18" s="238">
        <v>677</v>
      </c>
      <c r="P18" s="238"/>
      <c r="Q18" s="238">
        <v>212</v>
      </c>
      <c r="R18" s="238"/>
      <c r="S18" s="238"/>
      <c r="T18" s="20">
        <f t="shared" si="5"/>
        <v>11823</v>
      </c>
    </row>
    <row r="19" spans="1:20" s="3" customFormat="1" ht="15.75" thickBot="1" x14ac:dyDescent="0.3">
      <c r="A19" s="203" t="s">
        <v>6</v>
      </c>
      <c r="B19" s="211">
        <v>41704</v>
      </c>
      <c r="C19" s="237">
        <v>436</v>
      </c>
      <c r="D19" s="225"/>
      <c r="E19" s="217">
        <v>2294</v>
      </c>
      <c r="F19" s="225">
        <v>1616</v>
      </c>
      <c r="G19" s="217">
        <v>1482</v>
      </c>
      <c r="H19" s="231">
        <v>642</v>
      </c>
      <c r="I19" s="231">
        <v>331</v>
      </c>
      <c r="J19" s="231">
        <v>2593</v>
      </c>
      <c r="K19" s="225">
        <v>380</v>
      </c>
      <c r="L19" s="219">
        <v>335</v>
      </c>
      <c r="M19" s="238">
        <v>245</v>
      </c>
      <c r="N19" s="239">
        <v>133</v>
      </c>
      <c r="O19" s="238">
        <v>655</v>
      </c>
      <c r="P19" s="238"/>
      <c r="Q19" s="238">
        <v>231</v>
      </c>
      <c r="R19" s="238"/>
      <c r="S19" s="238"/>
      <c r="T19" s="20">
        <f t="shared" si="5"/>
        <v>11373</v>
      </c>
    </row>
    <row r="20" spans="1:20" s="3" customFormat="1" ht="15.75" thickBot="1" x14ac:dyDescent="0.3">
      <c r="A20" s="203" t="s">
        <v>0</v>
      </c>
      <c r="B20" s="211">
        <v>41705</v>
      </c>
      <c r="C20" s="240">
        <v>527</v>
      </c>
      <c r="D20" s="225"/>
      <c r="E20" s="217">
        <v>2428</v>
      </c>
      <c r="F20" s="225">
        <v>2059</v>
      </c>
      <c r="G20" s="217">
        <v>1426</v>
      </c>
      <c r="H20" s="231">
        <v>494</v>
      </c>
      <c r="I20" s="231">
        <v>318</v>
      </c>
      <c r="J20" s="231">
        <v>2230</v>
      </c>
      <c r="K20" s="225">
        <v>384</v>
      </c>
      <c r="L20" s="219">
        <v>386</v>
      </c>
      <c r="M20" s="238">
        <v>212</v>
      </c>
      <c r="N20" s="239">
        <v>122</v>
      </c>
      <c r="O20" s="238">
        <v>618</v>
      </c>
      <c r="P20" s="238"/>
      <c r="Q20" s="238">
        <v>265</v>
      </c>
      <c r="R20" s="238"/>
      <c r="S20" s="238"/>
      <c r="T20" s="20">
        <f t="shared" si="5"/>
        <v>11469</v>
      </c>
    </row>
    <row r="21" spans="1:20" s="3" customFormat="1" ht="15.75" outlineLevel="1" thickBot="1" x14ac:dyDescent="0.3">
      <c r="A21" s="203" t="s">
        <v>1</v>
      </c>
      <c r="B21" s="211">
        <v>41706</v>
      </c>
      <c r="C21" s="240"/>
      <c r="D21" s="220"/>
      <c r="E21" s="208"/>
      <c r="F21" s="220"/>
      <c r="G21" s="208"/>
      <c r="H21" s="229"/>
      <c r="I21" s="229"/>
      <c r="J21" s="229"/>
      <c r="K21" s="220">
        <v>341</v>
      </c>
      <c r="L21" s="241">
        <v>424</v>
      </c>
      <c r="M21" s="242">
        <v>462</v>
      </c>
      <c r="N21" s="243">
        <v>43</v>
      </c>
      <c r="O21" s="242">
        <v>605</v>
      </c>
      <c r="P21" s="242"/>
      <c r="Q21" s="242">
        <v>289</v>
      </c>
      <c r="R21" s="242"/>
      <c r="S21" s="242"/>
      <c r="T21" s="20">
        <f t="shared" si="5"/>
        <v>2164</v>
      </c>
    </row>
    <row r="22" spans="1:20" s="3" customFormat="1" ht="15.75" outlineLevel="1" thickBot="1" x14ac:dyDescent="0.3">
      <c r="A22" s="203" t="s">
        <v>2</v>
      </c>
      <c r="B22" s="212">
        <v>41707</v>
      </c>
      <c r="C22" s="244"/>
      <c r="D22" s="228"/>
      <c r="E22" s="226"/>
      <c r="F22" s="228"/>
      <c r="G22" s="226"/>
      <c r="H22" s="230"/>
      <c r="I22" s="230"/>
      <c r="J22" s="230"/>
      <c r="K22" s="228">
        <v>248</v>
      </c>
      <c r="L22" s="234">
        <v>277</v>
      </c>
      <c r="M22" s="235">
        <v>323</v>
      </c>
      <c r="N22" s="236">
        <v>108</v>
      </c>
      <c r="O22" s="235">
        <v>377</v>
      </c>
      <c r="P22" s="235"/>
      <c r="Q22" s="235">
        <v>139</v>
      </c>
      <c r="R22" s="235"/>
      <c r="S22" s="235"/>
      <c r="T22" s="83">
        <f t="shared" si="5"/>
        <v>1472</v>
      </c>
    </row>
    <row r="23" spans="1:20" s="3" customFormat="1" ht="15.75" customHeight="1" outlineLevel="1" thickBot="1" x14ac:dyDescent="0.3">
      <c r="A23" s="131" t="s">
        <v>25</v>
      </c>
      <c r="B23" s="318" t="s">
        <v>29</v>
      </c>
      <c r="C23" s="127">
        <f t="shared" ref="C23" si="6">SUM(C16:C22)</f>
        <v>2463</v>
      </c>
      <c r="D23" s="127">
        <f t="shared" ref="D23:T23" si="7">SUM(D16:D22)</f>
        <v>0</v>
      </c>
      <c r="E23" s="127">
        <f t="shared" si="7"/>
        <v>11281</v>
      </c>
      <c r="F23" s="127">
        <f t="shared" si="7"/>
        <v>8695</v>
      </c>
      <c r="G23" s="127">
        <f t="shared" si="7"/>
        <v>7165</v>
      </c>
      <c r="H23" s="127">
        <f t="shared" si="7"/>
        <v>3168</v>
      </c>
      <c r="I23" s="127">
        <f t="shared" si="7"/>
        <v>1704</v>
      </c>
      <c r="J23" s="127">
        <f t="shared" si="7"/>
        <v>12304</v>
      </c>
      <c r="K23" s="127">
        <f>SUM(K16:K22)</f>
        <v>2516</v>
      </c>
      <c r="L23" s="127">
        <f>SUM(L16:L22)</f>
        <v>2398</v>
      </c>
      <c r="M23" s="127">
        <f t="shared" si="7"/>
        <v>1845</v>
      </c>
      <c r="N23" s="127">
        <f t="shared" si="7"/>
        <v>850</v>
      </c>
      <c r="O23" s="127">
        <f t="shared" si="7"/>
        <v>4251</v>
      </c>
      <c r="P23" s="127">
        <f t="shared" si="7"/>
        <v>0</v>
      </c>
      <c r="Q23" s="127">
        <f t="shared" si="7"/>
        <v>1532</v>
      </c>
      <c r="R23" s="127">
        <f t="shared" si="7"/>
        <v>0</v>
      </c>
      <c r="S23" s="127">
        <f t="shared" si="7"/>
        <v>0</v>
      </c>
      <c r="T23" s="127">
        <f t="shared" si="7"/>
        <v>60172</v>
      </c>
    </row>
    <row r="24" spans="1:20" s="3" customFormat="1" ht="15.75" outlineLevel="1" thickBot="1" x14ac:dyDescent="0.3">
      <c r="A24" s="132" t="s">
        <v>27</v>
      </c>
      <c r="B24" s="318"/>
      <c r="C24" s="129">
        <f t="shared" ref="C24" si="8">AVERAGE(C16:C22)</f>
        <v>492.6</v>
      </c>
      <c r="D24" s="129" t="e">
        <f t="shared" ref="D24:T24" si="9">AVERAGE(D16:D22)</f>
        <v>#DIV/0!</v>
      </c>
      <c r="E24" s="129">
        <f t="shared" si="9"/>
        <v>2256.1999999999998</v>
      </c>
      <c r="F24" s="129">
        <f t="shared" si="9"/>
        <v>1739</v>
      </c>
      <c r="G24" s="129">
        <f t="shared" si="9"/>
        <v>1433</v>
      </c>
      <c r="H24" s="129">
        <f t="shared" si="9"/>
        <v>633.6</v>
      </c>
      <c r="I24" s="129">
        <f t="shared" si="9"/>
        <v>340.8</v>
      </c>
      <c r="J24" s="129">
        <f t="shared" si="9"/>
        <v>2460.8000000000002</v>
      </c>
      <c r="K24" s="129">
        <f>AVERAGE(K16:K22)</f>
        <v>359.42857142857144</v>
      </c>
      <c r="L24" s="129">
        <f>AVERAGE(L16:L22)</f>
        <v>342.57142857142856</v>
      </c>
      <c r="M24" s="129">
        <f t="shared" si="9"/>
        <v>263.57142857142856</v>
      </c>
      <c r="N24" s="129">
        <f t="shared" si="9"/>
        <v>121.42857142857143</v>
      </c>
      <c r="O24" s="129">
        <f t="shared" si="9"/>
        <v>607.28571428571433</v>
      </c>
      <c r="P24" s="129" t="e">
        <f t="shared" si="9"/>
        <v>#DIV/0!</v>
      </c>
      <c r="Q24" s="129">
        <f t="shared" si="9"/>
        <v>218.85714285714286</v>
      </c>
      <c r="R24" s="129" t="e">
        <f t="shared" si="9"/>
        <v>#DIV/0!</v>
      </c>
      <c r="S24" s="129" t="e">
        <f t="shared" si="9"/>
        <v>#DIV/0!</v>
      </c>
      <c r="T24" s="129">
        <f t="shared" si="9"/>
        <v>8596</v>
      </c>
    </row>
    <row r="25" spans="1:20" s="3" customFormat="1" ht="15.75" thickBot="1" x14ac:dyDescent="0.3">
      <c r="A25" s="36" t="s">
        <v>24</v>
      </c>
      <c r="B25" s="318"/>
      <c r="C25" s="53">
        <f>SUM(C16:C20)</f>
        <v>2463</v>
      </c>
      <c r="D25" s="53">
        <f t="shared" ref="D25:T25" si="10">SUM(D16:D20)</f>
        <v>0</v>
      </c>
      <c r="E25" s="53">
        <f t="shared" si="10"/>
        <v>11281</v>
      </c>
      <c r="F25" s="53">
        <f t="shared" si="10"/>
        <v>8695</v>
      </c>
      <c r="G25" s="53">
        <f t="shared" si="10"/>
        <v>7165</v>
      </c>
      <c r="H25" s="53">
        <f t="shared" si="10"/>
        <v>3168</v>
      </c>
      <c r="I25" s="53">
        <f t="shared" si="10"/>
        <v>1704</v>
      </c>
      <c r="J25" s="53">
        <f t="shared" si="10"/>
        <v>12304</v>
      </c>
      <c r="K25" s="53">
        <f>SUM(K16:K20)</f>
        <v>1927</v>
      </c>
      <c r="L25" s="53">
        <f>SUM(L16:L20)</f>
        <v>1697</v>
      </c>
      <c r="M25" s="53">
        <f t="shared" si="10"/>
        <v>1060</v>
      </c>
      <c r="N25" s="53">
        <f t="shared" si="10"/>
        <v>699</v>
      </c>
      <c r="O25" s="53">
        <f t="shared" si="10"/>
        <v>3269</v>
      </c>
      <c r="P25" s="53">
        <f t="shared" si="10"/>
        <v>0</v>
      </c>
      <c r="Q25" s="53">
        <f t="shared" si="10"/>
        <v>1104</v>
      </c>
      <c r="R25" s="53">
        <f t="shared" si="10"/>
        <v>0</v>
      </c>
      <c r="S25" s="53">
        <f t="shared" si="10"/>
        <v>0</v>
      </c>
      <c r="T25" s="53">
        <f t="shared" si="10"/>
        <v>56536</v>
      </c>
    </row>
    <row r="26" spans="1:20" s="3" customFormat="1" ht="15.75" thickBot="1" x14ac:dyDescent="0.3">
      <c r="A26" s="36" t="s">
        <v>26</v>
      </c>
      <c r="B26" s="319"/>
      <c r="C26" s="55">
        <f>AVERAGE(C16:C20)</f>
        <v>492.6</v>
      </c>
      <c r="D26" s="55" t="e">
        <f t="shared" ref="D26:T26" si="11">AVERAGE(D16:D20)</f>
        <v>#DIV/0!</v>
      </c>
      <c r="E26" s="55">
        <f t="shared" si="11"/>
        <v>2256.1999999999998</v>
      </c>
      <c r="F26" s="55">
        <f t="shared" si="11"/>
        <v>1739</v>
      </c>
      <c r="G26" s="55">
        <f t="shared" si="11"/>
        <v>1433</v>
      </c>
      <c r="H26" s="55">
        <f t="shared" si="11"/>
        <v>633.6</v>
      </c>
      <c r="I26" s="55">
        <f t="shared" si="11"/>
        <v>340.8</v>
      </c>
      <c r="J26" s="55">
        <f t="shared" si="11"/>
        <v>2460.8000000000002</v>
      </c>
      <c r="K26" s="55">
        <f>AVERAGE(K16:K20)</f>
        <v>385.4</v>
      </c>
      <c r="L26" s="55">
        <f>AVERAGE(L16:L20)</f>
        <v>339.4</v>
      </c>
      <c r="M26" s="55">
        <f t="shared" si="11"/>
        <v>212</v>
      </c>
      <c r="N26" s="55">
        <f t="shared" si="11"/>
        <v>139.80000000000001</v>
      </c>
      <c r="O26" s="55">
        <f t="shared" si="11"/>
        <v>653.79999999999995</v>
      </c>
      <c r="P26" s="55" t="e">
        <f t="shared" si="11"/>
        <v>#DIV/0!</v>
      </c>
      <c r="Q26" s="55">
        <f t="shared" si="11"/>
        <v>220.8</v>
      </c>
      <c r="R26" s="55" t="e">
        <f t="shared" si="11"/>
        <v>#DIV/0!</v>
      </c>
      <c r="S26" s="55" t="e">
        <f t="shared" si="11"/>
        <v>#DIV/0!</v>
      </c>
      <c r="T26" s="55">
        <f t="shared" si="11"/>
        <v>11307.2</v>
      </c>
    </row>
    <row r="27" spans="1:20" s="3" customFormat="1" ht="15.75" thickBot="1" x14ac:dyDescent="0.3">
      <c r="A27" s="203" t="s">
        <v>3</v>
      </c>
      <c r="B27" s="202">
        <v>41708</v>
      </c>
      <c r="C27" s="217">
        <v>480</v>
      </c>
      <c r="D27" s="225"/>
      <c r="E27" s="217">
        <v>2288</v>
      </c>
      <c r="F27" s="225">
        <v>1706</v>
      </c>
      <c r="G27" s="217">
        <v>1581</v>
      </c>
      <c r="H27" s="231">
        <v>623</v>
      </c>
      <c r="I27" s="231">
        <v>347</v>
      </c>
      <c r="J27" s="231">
        <v>2540</v>
      </c>
      <c r="K27" s="225">
        <v>370</v>
      </c>
      <c r="L27" s="219">
        <v>383</v>
      </c>
      <c r="M27" s="238">
        <v>272</v>
      </c>
      <c r="N27" s="239">
        <v>130</v>
      </c>
      <c r="O27" s="238">
        <v>596</v>
      </c>
      <c r="P27" s="238"/>
      <c r="Q27" s="238">
        <v>228</v>
      </c>
      <c r="R27" s="238"/>
      <c r="S27" s="238"/>
      <c r="T27" s="18">
        <f t="shared" ref="T27:T33" si="12">SUM(C27:S27)</f>
        <v>11544</v>
      </c>
    </row>
    <row r="28" spans="1:20" s="3" customFormat="1" ht="15.75" thickBot="1" x14ac:dyDescent="0.3">
      <c r="A28" s="203" t="s">
        <v>4</v>
      </c>
      <c r="B28" s="211">
        <v>41709</v>
      </c>
      <c r="C28" s="217">
        <v>595</v>
      </c>
      <c r="D28" s="225"/>
      <c r="E28" s="217">
        <v>2645</v>
      </c>
      <c r="F28" s="225">
        <v>1909</v>
      </c>
      <c r="G28" s="217">
        <v>1664</v>
      </c>
      <c r="H28" s="231">
        <v>596</v>
      </c>
      <c r="I28" s="231">
        <v>386</v>
      </c>
      <c r="J28" s="231">
        <v>2667</v>
      </c>
      <c r="K28" s="225">
        <v>525</v>
      </c>
      <c r="L28" s="219">
        <v>599</v>
      </c>
      <c r="M28" s="238">
        <v>469</v>
      </c>
      <c r="N28" s="239">
        <v>182</v>
      </c>
      <c r="O28" s="238">
        <v>845</v>
      </c>
      <c r="P28" s="238"/>
      <c r="Q28" s="238">
        <v>304</v>
      </c>
      <c r="R28" s="238"/>
      <c r="S28" s="238"/>
      <c r="T28" s="20">
        <f t="shared" si="12"/>
        <v>13386</v>
      </c>
    </row>
    <row r="29" spans="1:20" s="3" customFormat="1" ht="15.75" thickBot="1" x14ac:dyDescent="0.3">
      <c r="A29" s="203" t="s">
        <v>5</v>
      </c>
      <c r="B29" s="211">
        <v>41710</v>
      </c>
      <c r="C29" s="217">
        <v>492</v>
      </c>
      <c r="D29" s="225"/>
      <c r="E29" s="217">
        <v>2340</v>
      </c>
      <c r="F29" s="225">
        <v>1710</v>
      </c>
      <c r="G29" s="217">
        <v>1608</v>
      </c>
      <c r="H29" s="231">
        <v>569</v>
      </c>
      <c r="I29" s="231">
        <v>334</v>
      </c>
      <c r="J29" s="231">
        <v>2817</v>
      </c>
      <c r="K29" s="225">
        <v>370</v>
      </c>
      <c r="L29" s="219">
        <v>359</v>
      </c>
      <c r="M29" s="238">
        <v>272</v>
      </c>
      <c r="N29" s="239">
        <v>160</v>
      </c>
      <c r="O29" s="238">
        <v>591</v>
      </c>
      <c r="P29" s="238"/>
      <c r="Q29" s="238">
        <v>235</v>
      </c>
      <c r="R29" s="238"/>
      <c r="S29" s="238"/>
      <c r="T29" s="20">
        <f t="shared" si="12"/>
        <v>11857</v>
      </c>
    </row>
    <row r="30" spans="1:20" s="3" customFormat="1" ht="15.75" thickBot="1" x14ac:dyDescent="0.3">
      <c r="A30" s="203" t="s">
        <v>6</v>
      </c>
      <c r="B30" s="211">
        <v>41711</v>
      </c>
      <c r="C30" s="217">
        <v>467</v>
      </c>
      <c r="D30" s="225"/>
      <c r="E30" s="217">
        <v>2281</v>
      </c>
      <c r="F30" s="225">
        <v>1639</v>
      </c>
      <c r="G30" s="217">
        <v>1354</v>
      </c>
      <c r="H30" s="231">
        <v>619</v>
      </c>
      <c r="I30" s="231">
        <v>313</v>
      </c>
      <c r="J30" s="231">
        <v>2615</v>
      </c>
      <c r="K30" s="225">
        <v>390</v>
      </c>
      <c r="L30" s="219">
        <v>320</v>
      </c>
      <c r="M30" s="238">
        <v>207</v>
      </c>
      <c r="N30" s="239">
        <v>133</v>
      </c>
      <c r="O30" s="238">
        <v>585</v>
      </c>
      <c r="P30" s="238"/>
      <c r="Q30" s="238">
        <v>199</v>
      </c>
      <c r="R30" s="238"/>
      <c r="S30" s="238"/>
      <c r="T30" s="20">
        <f>SUM(C30:S30)</f>
        <v>11122</v>
      </c>
    </row>
    <row r="31" spans="1:20" s="3" customFormat="1" ht="15.75" thickBot="1" x14ac:dyDescent="0.3">
      <c r="A31" s="203" t="s">
        <v>0</v>
      </c>
      <c r="B31" s="211">
        <v>41712</v>
      </c>
      <c r="C31" s="208">
        <v>420</v>
      </c>
      <c r="D31" s="225"/>
      <c r="E31" s="217">
        <v>2134</v>
      </c>
      <c r="F31" s="225">
        <v>1551</v>
      </c>
      <c r="G31" s="217">
        <v>1426</v>
      </c>
      <c r="H31" s="231">
        <v>501</v>
      </c>
      <c r="I31" s="231">
        <v>299</v>
      </c>
      <c r="J31" s="231">
        <v>2222</v>
      </c>
      <c r="K31" s="225">
        <v>474</v>
      </c>
      <c r="L31" s="219">
        <v>415</v>
      </c>
      <c r="M31" s="238">
        <v>319</v>
      </c>
      <c r="N31" s="239">
        <v>132</v>
      </c>
      <c r="O31" s="238">
        <v>620</v>
      </c>
      <c r="P31" s="238"/>
      <c r="Q31" s="238">
        <v>210</v>
      </c>
      <c r="R31" s="238"/>
      <c r="S31" s="238"/>
      <c r="T31" s="20">
        <f t="shared" si="12"/>
        <v>10723</v>
      </c>
    </row>
    <row r="32" spans="1:20" s="3" customFormat="1" ht="15.75" outlineLevel="1" thickBot="1" x14ac:dyDescent="0.3">
      <c r="A32" s="203" t="s">
        <v>1</v>
      </c>
      <c r="B32" s="211">
        <v>41713</v>
      </c>
      <c r="C32" s="208"/>
      <c r="D32" s="220"/>
      <c r="E32" s="208"/>
      <c r="F32" s="220"/>
      <c r="G32" s="208"/>
      <c r="H32" s="229"/>
      <c r="I32" s="229"/>
      <c r="J32" s="229"/>
      <c r="K32" s="220">
        <v>341</v>
      </c>
      <c r="L32" s="241">
        <v>473</v>
      </c>
      <c r="M32" s="242">
        <v>601</v>
      </c>
      <c r="N32" s="243">
        <v>89</v>
      </c>
      <c r="O32" s="242">
        <v>732</v>
      </c>
      <c r="P32" s="242"/>
      <c r="Q32" s="242">
        <v>324</v>
      </c>
      <c r="R32" s="242"/>
      <c r="S32" s="242"/>
      <c r="T32" s="20">
        <f t="shared" si="12"/>
        <v>2560</v>
      </c>
    </row>
    <row r="33" spans="1:21" s="3" customFormat="1" ht="15.75" outlineLevel="1" thickBot="1" x14ac:dyDescent="0.3">
      <c r="A33" s="203" t="s">
        <v>2</v>
      </c>
      <c r="B33" s="212">
        <v>41714</v>
      </c>
      <c r="C33" s="226"/>
      <c r="D33" s="228"/>
      <c r="E33" s="226"/>
      <c r="F33" s="228"/>
      <c r="G33" s="226"/>
      <c r="H33" s="230"/>
      <c r="I33" s="230"/>
      <c r="J33" s="230"/>
      <c r="K33" s="228">
        <v>191</v>
      </c>
      <c r="L33" s="234">
        <v>217</v>
      </c>
      <c r="M33" s="235">
        <v>253</v>
      </c>
      <c r="N33" s="236">
        <v>32</v>
      </c>
      <c r="O33" s="235">
        <v>394</v>
      </c>
      <c r="P33" s="235"/>
      <c r="Q33" s="235">
        <v>132</v>
      </c>
      <c r="R33" s="235"/>
      <c r="S33" s="235"/>
      <c r="T33" s="83">
        <f t="shared" si="12"/>
        <v>1219</v>
      </c>
    </row>
    <row r="34" spans="1:21" s="3" customFormat="1" ht="15.75" customHeight="1" outlineLevel="1" thickBot="1" x14ac:dyDescent="0.3">
      <c r="A34" s="131" t="s">
        <v>25</v>
      </c>
      <c r="B34" s="317" t="s">
        <v>30</v>
      </c>
      <c r="C34" s="127">
        <f t="shared" ref="C34:T34" si="13">SUM(C27:C33)</f>
        <v>2454</v>
      </c>
      <c r="D34" s="127">
        <f t="shared" si="13"/>
        <v>0</v>
      </c>
      <c r="E34" s="127">
        <f t="shared" si="13"/>
        <v>11688</v>
      </c>
      <c r="F34" s="127">
        <f t="shared" si="13"/>
        <v>8515</v>
      </c>
      <c r="G34" s="127">
        <f t="shared" si="13"/>
        <v>7633</v>
      </c>
      <c r="H34" s="127">
        <f t="shared" si="13"/>
        <v>2908</v>
      </c>
      <c r="I34" s="127">
        <f t="shared" si="13"/>
        <v>1679</v>
      </c>
      <c r="J34" s="127">
        <f t="shared" si="13"/>
        <v>12861</v>
      </c>
      <c r="K34" s="127">
        <f t="shared" si="13"/>
        <v>2661</v>
      </c>
      <c r="L34" s="127">
        <f>SUM(L27:L33)</f>
        <v>2766</v>
      </c>
      <c r="M34" s="127">
        <f t="shared" si="13"/>
        <v>2393</v>
      </c>
      <c r="N34" s="127">
        <f t="shared" si="13"/>
        <v>858</v>
      </c>
      <c r="O34" s="127">
        <f t="shared" si="13"/>
        <v>4363</v>
      </c>
      <c r="P34" s="127">
        <f t="shared" si="13"/>
        <v>0</v>
      </c>
      <c r="Q34" s="127">
        <f t="shared" si="13"/>
        <v>1632</v>
      </c>
      <c r="R34" s="127">
        <f t="shared" si="13"/>
        <v>0</v>
      </c>
      <c r="S34" s="127">
        <f t="shared" si="13"/>
        <v>0</v>
      </c>
      <c r="T34" s="128">
        <f t="shared" si="13"/>
        <v>62411</v>
      </c>
    </row>
    <row r="35" spans="1:21" s="3" customFormat="1" ht="15.75" outlineLevel="1" thickBot="1" x14ac:dyDescent="0.3">
      <c r="A35" s="132" t="s">
        <v>27</v>
      </c>
      <c r="B35" s="318"/>
      <c r="C35" s="129">
        <f t="shared" ref="C35:T35" si="14">AVERAGE(C27:C33)</f>
        <v>490.8</v>
      </c>
      <c r="D35" s="129" t="e">
        <f t="shared" si="14"/>
        <v>#DIV/0!</v>
      </c>
      <c r="E35" s="129">
        <f t="shared" si="14"/>
        <v>2337.6</v>
      </c>
      <c r="F35" s="129">
        <f t="shared" si="14"/>
        <v>1703</v>
      </c>
      <c r="G35" s="129">
        <f t="shared" si="14"/>
        <v>1526.6</v>
      </c>
      <c r="H35" s="129">
        <f t="shared" si="14"/>
        <v>581.6</v>
      </c>
      <c r="I35" s="129">
        <f t="shared" si="14"/>
        <v>335.8</v>
      </c>
      <c r="J35" s="129">
        <f t="shared" si="14"/>
        <v>2572.1999999999998</v>
      </c>
      <c r="K35" s="129">
        <f t="shared" si="14"/>
        <v>380.14285714285717</v>
      </c>
      <c r="L35" s="129">
        <f t="shared" si="14"/>
        <v>395.14285714285717</v>
      </c>
      <c r="M35" s="129">
        <f t="shared" si="14"/>
        <v>341.85714285714283</v>
      </c>
      <c r="N35" s="129">
        <f t="shared" si="14"/>
        <v>122.57142857142857</v>
      </c>
      <c r="O35" s="129">
        <f t="shared" si="14"/>
        <v>623.28571428571433</v>
      </c>
      <c r="P35" s="129" t="e">
        <f t="shared" si="14"/>
        <v>#DIV/0!</v>
      </c>
      <c r="Q35" s="129">
        <f t="shared" si="14"/>
        <v>233.14285714285714</v>
      </c>
      <c r="R35" s="129" t="e">
        <f t="shared" si="14"/>
        <v>#DIV/0!</v>
      </c>
      <c r="S35" s="129" t="e">
        <f t="shared" si="14"/>
        <v>#DIV/0!</v>
      </c>
      <c r="T35" s="130">
        <f t="shared" si="14"/>
        <v>8915.8571428571431</v>
      </c>
    </row>
    <row r="36" spans="1:21" s="3" customFormat="1" ht="15.75" customHeight="1" thickBot="1" x14ac:dyDescent="0.3">
      <c r="A36" s="36" t="s">
        <v>24</v>
      </c>
      <c r="B36" s="318"/>
      <c r="C36" s="53">
        <f t="shared" ref="C36:T36" si="15">SUM(C27:C31)</f>
        <v>2454</v>
      </c>
      <c r="D36" s="53">
        <f t="shared" si="15"/>
        <v>0</v>
      </c>
      <c r="E36" s="53">
        <f t="shared" si="15"/>
        <v>11688</v>
      </c>
      <c r="F36" s="53">
        <f t="shared" si="15"/>
        <v>8515</v>
      </c>
      <c r="G36" s="53">
        <f t="shared" si="15"/>
        <v>7633</v>
      </c>
      <c r="H36" s="53">
        <f t="shared" si="15"/>
        <v>2908</v>
      </c>
      <c r="I36" s="53">
        <f t="shared" si="15"/>
        <v>1679</v>
      </c>
      <c r="J36" s="53">
        <f t="shared" si="15"/>
        <v>12861</v>
      </c>
      <c r="K36" s="53">
        <f t="shared" si="15"/>
        <v>2129</v>
      </c>
      <c r="L36" s="53">
        <f t="shared" si="15"/>
        <v>2076</v>
      </c>
      <c r="M36" s="53">
        <f t="shared" si="15"/>
        <v>1539</v>
      </c>
      <c r="N36" s="53">
        <f t="shared" si="15"/>
        <v>737</v>
      </c>
      <c r="O36" s="53">
        <f t="shared" si="15"/>
        <v>3237</v>
      </c>
      <c r="P36" s="53">
        <f t="shared" si="15"/>
        <v>0</v>
      </c>
      <c r="Q36" s="53">
        <f t="shared" si="15"/>
        <v>1176</v>
      </c>
      <c r="R36" s="53">
        <f t="shared" si="15"/>
        <v>0</v>
      </c>
      <c r="S36" s="53">
        <f t="shared" si="15"/>
        <v>0</v>
      </c>
      <c r="T36" s="54">
        <f t="shared" si="15"/>
        <v>58632</v>
      </c>
    </row>
    <row r="37" spans="1:21" s="3" customFormat="1" ht="15.75" thickBot="1" x14ac:dyDescent="0.3">
      <c r="A37" s="36" t="s">
        <v>26</v>
      </c>
      <c r="B37" s="319"/>
      <c r="C37" s="55">
        <f t="shared" ref="C37:T37" si="16">AVERAGE(C27:C31)</f>
        <v>490.8</v>
      </c>
      <c r="D37" s="55" t="e">
        <f t="shared" si="16"/>
        <v>#DIV/0!</v>
      </c>
      <c r="E37" s="55">
        <f t="shared" si="16"/>
        <v>2337.6</v>
      </c>
      <c r="F37" s="55">
        <f t="shared" si="16"/>
        <v>1703</v>
      </c>
      <c r="G37" s="55">
        <f t="shared" si="16"/>
        <v>1526.6</v>
      </c>
      <c r="H37" s="55">
        <f t="shared" si="16"/>
        <v>581.6</v>
      </c>
      <c r="I37" s="55">
        <f t="shared" si="16"/>
        <v>335.8</v>
      </c>
      <c r="J37" s="55">
        <f t="shared" si="16"/>
        <v>2572.1999999999998</v>
      </c>
      <c r="K37" s="55">
        <f t="shared" si="16"/>
        <v>425.8</v>
      </c>
      <c r="L37" s="55">
        <f t="shared" si="16"/>
        <v>415.2</v>
      </c>
      <c r="M37" s="55">
        <f t="shared" si="16"/>
        <v>307.8</v>
      </c>
      <c r="N37" s="55">
        <f t="shared" si="16"/>
        <v>147.4</v>
      </c>
      <c r="O37" s="55">
        <f t="shared" si="16"/>
        <v>647.4</v>
      </c>
      <c r="P37" s="55" t="e">
        <f t="shared" si="16"/>
        <v>#DIV/0!</v>
      </c>
      <c r="Q37" s="55">
        <f t="shared" si="16"/>
        <v>235.2</v>
      </c>
      <c r="R37" s="55" t="e">
        <f t="shared" si="16"/>
        <v>#DIV/0!</v>
      </c>
      <c r="S37" s="55" t="e">
        <f t="shared" si="16"/>
        <v>#DIV/0!</v>
      </c>
      <c r="T37" s="56">
        <f t="shared" si="16"/>
        <v>11726.4</v>
      </c>
    </row>
    <row r="38" spans="1:21" s="3" customFormat="1" ht="15.75" thickBot="1" x14ac:dyDescent="0.3">
      <c r="A38" s="203" t="s">
        <v>3</v>
      </c>
      <c r="B38" s="202">
        <v>41715</v>
      </c>
      <c r="C38" s="217">
        <v>463</v>
      </c>
      <c r="D38" s="225"/>
      <c r="E38" s="217">
        <v>2132</v>
      </c>
      <c r="F38" s="225">
        <v>1718</v>
      </c>
      <c r="G38" s="217">
        <v>1470</v>
      </c>
      <c r="H38" s="231">
        <v>537</v>
      </c>
      <c r="I38" s="231">
        <v>327</v>
      </c>
      <c r="J38" s="231">
        <v>2489</v>
      </c>
      <c r="K38" s="225">
        <v>430</v>
      </c>
      <c r="L38" s="219">
        <v>274</v>
      </c>
      <c r="M38" s="238">
        <v>225</v>
      </c>
      <c r="N38" s="239">
        <v>150</v>
      </c>
      <c r="O38" s="238">
        <v>651</v>
      </c>
      <c r="P38" s="238"/>
      <c r="Q38" s="238">
        <v>212</v>
      </c>
      <c r="R38" s="238"/>
      <c r="S38" s="238"/>
      <c r="T38" s="18">
        <f t="shared" ref="T38:T44" si="17">SUM(C38:S38)</f>
        <v>11078</v>
      </c>
    </row>
    <row r="39" spans="1:21" s="3" customFormat="1" ht="15.75" thickBot="1" x14ac:dyDescent="0.3">
      <c r="A39" s="203" t="s">
        <v>4</v>
      </c>
      <c r="B39" s="211">
        <v>41716</v>
      </c>
      <c r="C39" s="217">
        <v>479</v>
      </c>
      <c r="D39" s="225"/>
      <c r="E39" s="217">
        <v>2428</v>
      </c>
      <c r="F39" s="225">
        <v>1734</v>
      </c>
      <c r="G39" s="217">
        <v>1588</v>
      </c>
      <c r="H39" s="231">
        <v>635</v>
      </c>
      <c r="I39" s="231">
        <v>331</v>
      </c>
      <c r="J39" s="231">
        <v>2521</v>
      </c>
      <c r="K39" s="225">
        <v>485</v>
      </c>
      <c r="L39" s="219">
        <v>458</v>
      </c>
      <c r="M39" s="238">
        <v>308</v>
      </c>
      <c r="N39" s="239">
        <v>172</v>
      </c>
      <c r="O39" s="238">
        <v>730</v>
      </c>
      <c r="P39" s="238"/>
      <c r="Q39" s="238">
        <v>238</v>
      </c>
      <c r="R39" s="238"/>
      <c r="S39" s="238"/>
      <c r="T39" s="20">
        <f t="shared" si="17"/>
        <v>12107</v>
      </c>
    </row>
    <row r="40" spans="1:21" s="3" customFormat="1" ht="15.75" thickBot="1" x14ac:dyDescent="0.3">
      <c r="A40" s="203" t="s">
        <v>5</v>
      </c>
      <c r="B40" s="211">
        <v>41717</v>
      </c>
      <c r="C40" s="217">
        <v>442</v>
      </c>
      <c r="D40" s="225"/>
      <c r="E40" s="217">
        <v>2148</v>
      </c>
      <c r="F40" s="225">
        <v>1810</v>
      </c>
      <c r="G40" s="217">
        <v>1485</v>
      </c>
      <c r="H40" s="231">
        <v>608</v>
      </c>
      <c r="I40" s="231">
        <v>347</v>
      </c>
      <c r="J40" s="231">
        <v>2504</v>
      </c>
      <c r="K40" s="225">
        <v>400</v>
      </c>
      <c r="L40" s="219">
        <v>360</v>
      </c>
      <c r="M40" s="238">
        <v>253</v>
      </c>
      <c r="N40" s="239">
        <v>144</v>
      </c>
      <c r="O40" s="238">
        <v>648</v>
      </c>
      <c r="P40" s="238"/>
      <c r="Q40" s="238">
        <v>240</v>
      </c>
      <c r="R40" s="238"/>
      <c r="S40" s="238"/>
      <c r="T40" s="20">
        <f t="shared" si="17"/>
        <v>11389</v>
      </c>
    </row>
    <row r="41" spans="1:21" s="3" customFormat="1" ht="15.75" thickBot="1" x14ac:dyDescent="0.3">
      <c r="A41" s="203" t="s">
        <v>6</v>
      </c>
      <c r="B41" s="211">
        <v>41718</v>
      </c>
      <c r="C41" s="217">
        <v>468</v>
      </c>
      <c r="D41" s="225"/>
      <c r="E41" s="217">
        <v>2689</v>
      </c>
      <c r="F41" s="225">
        <v>1910</v>
      </c>
      <c r="G41" s="217">
        <v>1382</v>
      </c>
      <c r="H41" s="231">
        <v>565</v>
      </c>
      <c r="I41" s="231">
        <v>357</v>
      </c>
      <c r="J41" s="231">
        <v>2698</v>
      </c>
      <c r="K41" s="225">
        <v>513</v>
      </c>
      <c r="L41" s="219">
        <v>485</v>
      </c>
      <c r="M41" s="238">
        <v>432</v>
      </c>
      <c r="N41" s="239">
        <v>176</v>
      </c>
      <c r="O41" s="238">
        <v>677</v>
      </c>
      <c r="P41" s="238"/>
      <c r="Q41" s="238">
        <v>221</v>
      </c>
      <c r="R41" s="238"/>
      <c r="S41" s="238"/>
      <c r="T41" s="20">
        <f t="shared" si="17"/>
        <v>12573</v>
      </c>
    </row>
    <row r="42" spans="1:21" s="3" customFormat="1" ht="15.75" thickBot="1" x14ac:dyDescent="0.3">
      <c r="A42" s="203" t="s">
        <v>0</v>
      </c>
      <c r="B42" s="211">
        <v>41719</v>
      </c>
      <c r="C42" s="208">
        <v>498</v>
      </c>
      <c r="D42" s="225"/>
      <c r="E42" s="217">
        <v>2350</v>
      </c>
      <c r="F42" s="225">
        <v>1538</v>
      </c>
      <c r="G42" s="217">
        <v>1319</v>
      </c>
      <c r="H42" s="231">
        <v>466</v>
      </c>
      <c r="I42" s="231">
        <v>283</v>
      </c>
      <c r="J42" s="231">
        <v>2205</v>
      </c>
      <c r="K42" s="225">
        <v>536</v>
      </c>
      <c r="L42" s="219">
        <v>540</v>
      </c>
      <c r="M42" s="238">
        <v>550</v>
      </c>
      <c r="N42" s="239">
        <v>178</v>
      </c>
      <c r="O42" s="238">
        <v>732</v>
      </c>
      <c r="P42" s="238"/>
      <c r="Q42" s="238">
        <v>265</v>
      </c>
      <c r="R42" s="238"/>
      <c r="S42" s="238"/>
      <c r="T42" s="20">
        <f t="shared" si="17"/>
        <v>11460</v>
      </c>
    </row>
    <row r="43" spans="1:21" s="3" customFormat="1" ht="15.75" outlineLevel="1" thickBot="1" x14ac:dyDescent="0.3">
      <c r="A43" s="203" t="s">
        <v>1</v>
      </c>
      <c r="B43" s="211">
        <v>41720</v>
      </c>
      <c r="C43" s="208"/>
      <c r="D43" s="220"/>
      <c r="E43" s="208"/>
      <c r="F43" s="220"/>
      <c r="G43" s="208"/>
      <c r="H43" s="229"/>
      <c r="I43" s="229"/>
      <c r="J43" s="229"/>
      <c r="K43" s="220">
        <v>314</v>
      </c>
      <c r="L43" s="241">
        <v>405</v>
      </c>
      <c r="M43" s="242">
        <v>646</v>
      </c>
      <c r="N43" s="243">
        <v>85</v>
      </c>
      <c r="O43" s="242">
        <v>644</v>
      </c>
      <c r="P43" s="242"/>
      <c r="Q43" s="242">
        <v>308</v>
      </c>
      <c r="R43" s="242"/>
      <c r="S43" s="242"/>
      <c r="T43" s="20">
        <f t="shared" si="17"/>
        <v>2402</v>
      </c>
      <c r="U43" s="157"/>
    </row>
    <row r="44" spans="1:21" s="3" customFormat="1" ht="15.75" outlineLevel="1" thickBot="1" x14ac:dyDescent="0.3">
      <c r="A44" s="203" t="s">
        <v>2</v>
      </c>
      <c r="B44" s="211">
        <v>41721</v>
      </c>
      <c r="C44" s="226"/>
      <c r="D44" s="228"/>
      <c r="E44" s="226"/>
      <c r="F44" s="228"/>
      <c r="G44" s="226"/>
      <c r="H44" s="230"/>
      <c r="I44" s="230"/>
      <c r="J44" s="230"/>
      <c r="K44" s="228">
        <v>182</v>
      </c>
      <c r="L44" s="234">
        <v>284</v>
      </c>
      <c r="M44" s="235">
        <v>240</v>
      </c>
      <c r="N44" s="236">
        <v>654</v>
      </c>
      <c r="O44" s="242">
        <v>327</v>
      </c>
      <c r="P44" s="235"/>
      <c r="Q44" s="235">
        <v>177</v>
      </c>
      <c r="R44" s="235"/>
      <c r="S44" s="235"/>
      <c r="T44" s="83">
        <f t="shared" si="17"/>
        <v>1864</v>
      </c>
      <c r="U44" s="157"/>
    </row>
    <row r="45" spans="1:21" s="3" customFormat="1" ht="15.75" customHeight="1" outlineLevel="1" thickBot="1" x14ac:dyDescent="0.3">
      <c r="A45" s="131" t="s">
        <v>25</v>
      </c>
      <c r="B45" s="317" t="s">
        <v>31</v>
      </c>
      <c r="C45" s="127">
        <f t="shared" ref="C45:T45" si="18">SUM(C38:C44)</f>
        <v>2350</v>
      </c>
      <c r="D45" s="127">
        <f t="shared" si="18"/>
        <v>0</v>
      </c>
      <c r="E45" s="127">
        <f t="shared" si="18"/>
        <v>11747</v>
      </c>
      <c r="F45" s="127">
        <f t="shared" si="18"/>
        <v>8710</v>
      </c>
      <c r="G45" s="127">
        <f t="shared" si="18"/>
        <v>7244</v>
      </c>
      <c r="H45" s="127">
        <f t="shared" si="18"/>
        <v>2811</v>
      </c>
      <c r="I45" s="127">
        <f t="shared" si="18"/>
        <v>1645</v>
      </c>
      <c r="J45" s="127">
        <f t="shared" si="18"/>
        <v>12417</v>
      </c>
      <c r="K45" s="127">
        <f t="shared" si="18"/>
        <v>2860</v>
      </c>
      <c r="L45" s="127">
        <f t="shared" si="18"/>
        <v>2806</v>
      </c>
      <c r="M45" s="127">
        <f t="shared" si="18"/>
        <v>2654</v>
      </c>
      <c r="N45" s="127">
        <f t="shared" si="18"/>
        <v>1559</v>
      </c>
      <c r="O45" s="127">
        <f t="shared" si="18"/>
        <v>4409</v>
      </c>
      <c r="P45" s="127">
        <f t="shared" si="18"/>
        <v>0</v>
      </c>
      <c r="Q45" s="127">
        <f t="shared" si="18"/>
        <v>1661</v>
      </c>
      <c r="R45" s="127">
        <f t="shared" si="18"/>
        <v>0</v>
      </c>
      <c r="S45" s="127">
        <f t="shared" si="18"/>
        <v>0</v>
      </c>
      <c r="T45" s="128">
        <f t="shared" si="18"/>
        <v>62873</v>
      </c>
    </row>
    <row r="46" spans="1:21" s="3" customFormat="1" ht="15.75" outlineLevel="1" thickBot="1" x14ac:dyDescent="0.3">
      <c r="A46" s="132" t="s">
        <v>27</v>
      </c>
      <c r="B46" s="318"/>
      <c r="C46" s="129">
        <f t="shared" ref="C46:T46" si="19">AVERAGE(C38:C44)</f>
        <v>470</v>
      </c>
      <c r="D46" s="129" t="e">
        <f t="shared" si="19"/>
        <v>#DIV/0!</v>
      </c>
      <c r="E46" s="129">
        <f t="shared" si="19"/>
        <v>2349.4</v>
      </c>
      <c r="F46" s="129">
        <f t="shared" si="19"/>
        <v>1742</v>
      </c>
      <c r="G46" s="129">
        <f t="shared" si="19"/>
        <v>1448.8</v>
      </c>
      <c r="H46" s="129">
        <f t="shared" si="19"/>
        <v>562.20000000000005</v>
      </c>
      <c r="I46" s="129">
        <f t="shared" si="19"/>
        <v>329</v>
      </c>
      <c r="J46" s="129">
        <f t="shared" si="19"/>
        <v>2483.4</v>
      </c>
      <c r="K46" s="129">
        <f t="shared" si="19"/>
        <v>408.57142857142856</v>
      </c>
      <c r="L46" s="129">
        <f t="shared" si="19"/>
        <v>400.85714285714283</v>
      </c>
      <c r="M46" s="129">
        <f t="shared" si="19"/>
        <v>379.14285714285717</v>
      </c>
      <c r="N46" s="129">
        <f t="shared" si="19"/>
        <v>222.71428571428572</v>
      </c>
      <c r="O46" s="129">
        <f t="shared" si="19"/>
        <v>629.85714285714289</v>
      </c>
      <c r="P46" s="129" t="e">
        <f t="shared" si="19"/>
        <v>#DIV/0!</v>
      </c>
      <c r="Q46" s="129">
        <f t="shared" si="19"/>
        <v>237.28571428571428</v>
      </c>
      <c r="R46" s="129" t="e">
        <f t="shared" si="19"/>
        <v>#DIV/0!</v>
      </c>
      <c r="S46" s="129" t="e">
        <f t="shared" si="19"/>
        <v>#DIV/0!</v>
      </c>
      <c r="T46" s="130">
        <f t="shared" si="19"/>
        <v>8981.8571428571431</v>
      </c>
    </row>
    <row r="47" spans="1:21" s="3" customFormat="1" ht="15.75" customHeight="1" thickBot="1" x14ac:dyDescent="0.3">
      <c r="A47" s="36" t="s">
        <v>24</v>
      </c>
      <c r="B47" s="318"/>
      <c r="C47" s="53">
        <f t="shared" ref="C47:T47" si="20">SUM(C38:C42)</f>
        <v>2350</v>
      </c>
      <c r="D47" s="53">
        <f t="shared" si="20"/>
        <v>0</v>
      </c>
      <c r="E47" s="53">
        <f t="shared" si="20"/>
        <v>11747</v>
      </c>
      <c r="F47" s="53">
        <f t="shared" si="20"/>
        <v>8710</v>
      </c>
      <c r="G47" s="53">
        <f t="shared" si="20"/>
        <v>7244</v>
      </c>
      <c r="H47" s="53">
        <f t="shared" si="20"/>
        <v>2811</v>
      </c>
      <c r="I47" s="53">
        <f t="shared" si="20"/>
        <v>1645</v>
      </c>
      <c r="J47" s="53">
        <f t="shared" si="20"/>
        <v>12417</v>
      </c>
      <c r="K47" s="53">
        <f t="shared" si="20"/>
        <v>2364</v>
      </c>
      <c r="L47" s="53">
        <f t="shared" si="20"/>
        <v>2117</v>
      </c>
      <c r="M47" s="53">
        <f t="shared" si="20"/>
        <v>1768</v>
      </c>
      <c r="N47" s="53">
        <f t="shared" si="20"/>
        <v>820</v>
      </c>
      <c r="O47" s="53">
        <f t="shared" si="20"/>
        <v>3438</v>
      </c>
      <c r="P47" s="53">
        <f t="shared" si="20"/>
        <v>0</v>
      </c>
      <c r="Q47" s="53">
        <f t="shared" si="20"/>
        <v>1176</v>
      </c>
      <c r="R47" s="53">
        <f t="shared" si="20"/>
        <v>0</v>
      </c>
      <c r="S47" s="53">
        <f t="shared" si="20"/>
        <v>0</v>
      </c>
      <c r="T47" s="54">
        <f t="shared" si="20"/>
        <v>58607</v>
      </c>
    </row>
    <row r="48" spans="1:21" s="3" customFormat="1" ht="15.75" thickBot="1" x14ac:dyDescent="0.3">
      <c r="A48" s="36" t="s">
        <v>26</v>
      </c>
      <c r="B48" s="319"/>
      <c r="C48" s="55">
        <f t="shared" ref="C48:T48" si="21">AVERAGE(C38:C42)</f>
        <v>470</v>
      </c>
      <c r="D48" s="55" t="e">
        <f t="shared" si="21"/>
        <v>#DIV/0!</v>
      </c>
      <c r="E48" s="55">
        <f t="shared" si="21"/>
        <v>2349.4</v>
      </c>
      <c r="F48" s="55">
        <f t="shared" si="21"/>
        <v>1742</v>
      </c>
      <c r="G48" s="55">
        <f t="shared" si="21"/>
        <v>1448.8</v>
      </c>
      <c r="H48" s="55">
        <f t="shared" si="21"/>
        <v>562.20000000000005</v>
      </c>
      <c r="I48" s="55">
        <f t="shared" si="21"/>
        <v>329</v>
      </c>
      <c r="J48" s="55">
        <f t="shared" si="21"/>
        <v>2483.4</v>
      </c>
      <c r="K48" s="55">
        <f t="shared" si="21"/>
        <v>472.8</v>
      </c>
      <c r="L48" s="55">
        <f t="shared" si="21"/>
        <v>423.4</v>
      </c>
      <c r="M48" s="55">
        <f t="shared" si="21"/>
        <v>353.6</v>
      </c>
      <c r="N48" s="55">
        <f t="shared" si="21"/>
        <v>164</v>
      </c>
      <c r="O48" s="55">
        <f t="shared" si="21"/>
        <v>687.6</v>
      </c>
      <c r="P48" s="55" t="e">
        <f t="shared" si="21"/>
        <v>#DIV/0!</v>
      </c>
      <c r="Q48" s="55">
        <f t="shared" si="21"/>
        <v>235.2</v>
      </c>
      <c r="R48" s="55" t="e">
        <f t="shared" si="21"/>
        <v>#DIV/0!</v>
      </c>
      <c r="S48" s="55" t="e">
        <f t="shared" si="21"/>
        <v>#DIV/0!</v>
      </c>
      <c r="T48" s="56">
        <f t="shared" si="21"/>
        <v>11721.4</v>
      </c>
    </row>
    <row r="49" spans="1:20" s="3" customFormat="1" ht="15.75" thickBot="1" x14ac:dyDescent="0.3">
      <c r="A49" s="203" t="s">
        <v>3</v>
      </c>
      <c r="B49" s="202">
        <v>41722</v>
      </c>
      <c r="C49" s="237">
        <v>458</v>
      </c>
      <c r="D49" s="225"/>
      <c r="E49" s="217">
        <v>2140</v>
      </c>
      <c r="F49" s="225">
        <v>1582</v>
      </c>
      <c r="G49" s="217">
        <v>1464</v>
      </c>
      <c r="H49" s="231">
        <v>303</v>
      </c>
      <c r="I49" s="231">
        <v>303</v>
      </c>
      <c r="J49" s="231">
        <v>2477</v>
      </c>
      <c r="K49" s="225">
        <v>414</v>
      </c>
      <c r="L49" s="219">
        <v>397</v>
      </c>
      <c r="M49" s="238">
        <v>299</v>
      </c>
      <c r="N49" s="239">
        <v>157</v>
      </c>
      <c r="O49" s="238">
        <v>640</v>
      </c>
      <c r="P49" s="238"/>
      <c r="Q49" s="238">
        <v>245</v>
      </c>
      <c r="R49" s="238"/>
      <c r="S49" s="238"/>
      <c r="T49" s="75">
        <f t="shared" ref="T49:T55" si="22">SUM(C49:S49)</f>
        <v>10879</v>
      </c>
    </row>
    <row r="50" spans="1:20" s="3" customFormat="1" ht="15.75" thickBot="1" x14ac:dyDescent="0.3">
      <c r="A50" s="203" t="s">
        <v>4</v>
      </c>
      <c r="B50" s="211">
        <v>41723</v>
      </c>
      <c r="C50" s="237">
        <v>479</v>
      </c>
      <c r="D50" s="225"/>
      <c r="E50" s="217">
        <v>1996</v>
      </c>
      <c r="F50" s="225">
        <v>1694</v>
      </c>
      <c r="G50" s="217">
        <v>1444</v>
      </c>
      <c r="H50" s="231">
        <v>308</v>
      </c>
      <c r="I50" s="231">
        <v>308</v>
      </c>
      <c r="J50" s="231">
        <v>2591</v>
      </c>
      <c r="K50" s="225">
        <v>420</v>
      </c>
      <c r="L50" s="219">
        <v>374</v>
      </c>
      <c r="M50" s="238">
        <v>269</v>
      </c>
      <c r="N50" s="239">
        <v>166</v>
      </c>
      <c r="O50" s="238">
        <v>697</v>
      </c>
      <c r="P50" s="238"/>
      <c r="Q50" s="238">
        <v>227</v>
      </c>
      <c r="R50" s="238"/>
      <c r="S50" s="238"/>
      <c r="T50" s="75">
        <f t="shared" si="22"/>
        <v>10973</v>
      </c>
    </row>
    <row r="51" spans="1:20" s="3" customFormat="1" ht="15.75" thickBot="1" x14ac:dyDescent="0.3">
      <c r="A51" s="203" t="s">
        <v>5</v>
      </c>
      <c r="B51" s="211">
        <v>41724</v>
      </c>
      <c r="C51" s="237">
        <v>482</v>
      </c>
      <c r="D51" s="225"/>
      <c r="E51" s="217">
        <v>2395</v>
      </c>
      <c r="F51" s="225">
        <v>1644</v>
      </c>
      <c r="G51" s="217">
        <v>1587</v>
      </c>
      <c r="H51" s="231">
        <v>305</v>
      </c>
      <c r="I51" s="231">
        <v>305</v>
      </c>
      <c r="J51" s="231">
        <v>2604</v>
      </c>
      <c r="K51" s="225">
        <v>408</v>
      </c>
      <c r="L51" s="219">
        <v>339</v>
      </c>
      <c r="M51" s="238">
        <v>304</v>
      </c>
      <c r="N51" s="239">
        <v>154</v>
      </c>
      <c r="O51" s="238">
        <v>651</v>
      </c>
      <c r="P51" s="238"/>
      <c r="Q51" s="238">
        <v>213</v>
      </c>
      <c r="R51" s="238"/>
      <c r="S51" s="238"/>
      <c r="T51" s="75">
        <f t="shared" si="22"/>
        <v>11391</v>
      </c>
    </row>
    <row r="52" spans="1:20" s="3" customFormat="1" ht="15.75" thickBot="1" x14ac:dyDescent="0.3">
      <c r="A52" s="203" t="s">
        <v>6</v>
      </c>
      <c r="B52" s="211">
        <v>41725</v>
      </c>
      <c r="C52" s="237">
        <v>468</v>
      </c>
      <c r="D52" s="225"/>
      <c r="E52" s="217">
        <v>2595</v>
      </c>
      <c r="F52" s="225">
        <v>1751</v>
      </c>
      <c r="G52" s="217">
        <v>1417</v>
      </c>
      <c r="H52" s="231">
        <v>344</v>
      </c>
      <c r="I52" s="231">
        <v>344</v>
      </c>
      <c r="J52" s="231">
        <v>2581</v>
      </c>
      <c r="K52" s="225">
        <v>448</v>
      </c>
      <c r="L52" s="219">
        <v>443</v>
      </c>
      <c r="M52" s="238">
        <v>348</v>
      </c>
      <c r="N52" s="239">
        <v>171</v>
      </c>
      <c r="O52" s="238">
        <v>733</v>
      </c>
      <c r="P52" s="238"/>
      <c r="Q52" s="238">
        <v>228</v>
      </c>
      <c r="R52" s="238"/>
      <c r="S52" s="238"/>
      <c r="T52" s="75">
        <f t="shared" si="22"/>
        <v>11871</v>
      </c>
    </row>
    <row r="53" spans="1:20" s="3" customFormat="1" ht="15.75" thickBot="1" x14ac:dyDescent="0.3">
      <c r="A53" s="203" t="s">
        <v>0</v>
      </c>
      <c r="B53" s="211">
        <v>41726</v>
      </c>
      <c r="C53" s="240">
        <v>391</v>
      </c>
      <c r="D53" s="225"/>
      <c r="E53" s="217">
        <v>2233</v>
      </c>
      <c r="F53" s="225">
        <v>1585</v>
      </c>
      <c r="G53" s="217">
        <v>1222</v>
      </c>
      <c r="H53" s="231">
        <v>274</v>
      </c>
      <c r="I53" s="231">
        <v>274</v>
      </c>
      <c r="J53" s="231">
        <v>2318</v>
      </c>
      <c r="K53" s="225">
        <v>408</v>
      </c>
      <c r="L53" s="219">
        <v>464</v>
      </c>
      <c r="M53" s="238">
        <v>331</v>
      </c>
      <c r="N53" s="239">
        <v>138</v>
      </c>
      <c r="O53" s="238">
        <v>687</v>
      </c>
      <c r="P53" s="238"/>
      <c r="Q53" s="238">
        <v>296</v>
      </c>
      <c r="R53" s="238"/>
      <c r="S53" s="238"/>
      <c r="T53" s="75">
        <f t="shared" si="22"/>
        <v>10621</v>
      </c>
    </row>
    <row r="54" spans="1:20" s="3" customFormat="1" ht="15.75" outlineLevel="1" thickBot="1" x14ac:dyDescent="0.3">
      <c r="A54" s="203" t="s">
        <v>1</v>
      </c>
      <c r="B54" s="211">
        <v>41727</v>
      </c>
      <c r="C54" s="208"/>
      <c r="D54" s="220"/>
      <c r="E54" s="208"/>
      <c r="F54" s="220"/>
      <c r="G54" s="208"/>
      <c r="H54" s="229"/>
      <c r="I54" s="229"/>
      <c r="J54" s="229"/>
      <c r="K54" s="220">
        <v>92</v>
      </c>
      <c r="L54" s="241">
        <v>175</v>
      </c>
      <c r="M54" s="242">
        <v>119</v>
      </c>
      <c r="N54" s="243">
        <v>17</v>
      </c>
      <c r="O54" s="242">
        <v>165</v>
      </c>
      <c r="P54" s="242"/>
      <c r="Q54" s="242">
        <v>135</v>
      </c>
      <c r="R54" s="242"/>
      <c r="S54" s="242"/>
      <c r="T54" s="75">
        <f t="shared" si="22"/>
        <v>703</v>
      </c>
    </row>
    <row r="55" spans="1:20" s="3" customFormat="1" ht="15.75" outlineLevel="1" thickBot="1" x14ac:dyDescent="0.3">
      <c r="A55" s="203" t="s">
        <v>2</v>
      </c>
      <c r="B55" s="212">
        <v>41728</v>
      </c>
      <c r="C55" s="226"/>
      <c r="D55" s="228"/>
      <c r="E55" s="226"/>
      <c r="F55" s="228"/>
      <c r="G55" s="226"/>
      <c r="H55" s="230"/>
      <c r="I55" s="230"/>
      <c r="J55" s="230"/>
      <c r="K55" s="228">
        <v>86</v>
      </c>
      <c r="L55" s="234">
        <v>159</v>
      </c>
      <c r="M55" s="235">
        <v>138</v>
      </c>
      <c r="N55" s="236">
        <v>31</v>
      </c>
      <c r="O55" s="235">
        <v>230</v>
      </c>
      <c r="P55" s="235"/>
      <c r="Q55" s="235">
        <v>109</v>
      </c>
      <c r="R55" s="235"/>
      <c r="S55" s="235"/>
      <c r="T55" s="75">
        <f t="shared" si="22"/>
        <v>753</v>
      </c>
    </row>
    <row r="56" spans="1:20" s="3" customFormat="1" ht="15.75" customHeight="1" outlineLevel="1" thickBot="1" x14ac:dyDescent="0.3">
      <c r="A56" s="131" t="s">
        <v>25</v>
      </c>
      <c r="B56" s="317" t="s">
        <v>32</v>
      </c>
      <c r="C56" s="127">
        <f t="shared" ref="C56:T56" si="23">SUM(C49:C55)</f>
        <v>2278</v>
      </c>
      <c r="D56" s="127">
        <f t="shared" si="23"/>
        <v>0</v>
      </c>
      <c r="E56" s="127">
        <f t="shared" si="23"/>
        <v>11359</v>
      </c>
      <c r="F56" s="127">
        <f t="shared" si="23"/>
        <v>8256</v>
      </c>
      <c r="G56" s="127">
        <f t="shared" si="23"/>
        <v>7134</v>
      </c>
      <c r="H56" s="127">
        <f t="shared" si="23"/>
        <v>1534</v>
      </c>
      <c r="I56" s="127">
        <f t="shared" si="23"/>
        <v>1534</v>
      </c>
      <c r="J56" s="127">
        <f t="shared" si="23"/>
        <v>12571</v>
      </c>
      <c r="K56" s="127">
        <f t="shared" si="23"/>
        <v>2276</v>
      </c>
      <c r="L56" s="127">
        <f t="shared" si="23"/>
        <v>2351</v>
      </c>
      <c r="M56" s="127">
        <f t="shared" si="23"/>
        <v>1808</v>
      </c>
      <c r="N56" s="127">
        <f t="shared" si="23"/>
        <v>834</v>
      </c>
      <c r="O56" s="127">
        <f t="shared" si="23"/>
        <v>3803</v>
      </c>
      <c r="P56" s="127">
        <f t="shared" si="23"/>
        <v>0</v>
      </c>
      <c r="Q56" s="127">
        <f t="shared" si="23"/>
        <v>1453</v>
      </c>
      <c r="R56" s="127">
        <f t="shared" si="23"/>
        <v>0</v>
      </c>
      <c r="S56" s="127">
        <f t="shared" si="23"/>
        <v>0</v>
      </c>
      <c r="T56" s="128">
        <f t="shared" si="23"/>
        <v>57191</v>
      </c>
    </row>
    <row r="57" spans="1:20" s="3" customFormat="1" ht="15.75" outlineLevel="1" thickBot="1" x14ac:dyDescent="0.3">
      <c r="A57" s="132" t="s">
        <v>27</v>
      </c>
      <c r="B57" s="318"/>
      <c r="C57" s="129">
        <f t="shared" ref="C57:T57" si="24">AVERAGE(C49:C55)</f>
        <v>455.6</v>
      </c>
      <c r="D57" s="129" t="e">
        <f t="shared" si="24"/>
        <v>#DIV/0!</v>
      </c>
      <c r="E57" s="129">
        <f t="shared" si="24"/>
        <v>2271.8000000000002</v>
      </c>
      <c r="F57" s="129">
        <f t="shared" si="24"/>
        <v>1651.2</v>
      </c>
      <c r="G57" s="129">
        <f t="shared" si="24"/>
        <v>1426.8</v>
      </c>
      <c r="H57" s="129">
        <f t="shared" si="24"/>
        <v>306.8</v>
      </c>
      <c r="I57" s="129">
        <f t="shared" si="24"/>
        <v>306.8</v>
      </c>
      <c r="J57" s="129">
        <f t="shared" si="24"/>
        <v>2514.1999999999998</v>
      </c>
      <c r="K57" s="129">
        <f t="shared" si="24"/>
        <v>325.14285714285717</v>
      </c>
      <c r="L57" s="129">
        <f t="shared" si="24"/>
        <v>335.85714285714283</v>
      </c>
      <c r="M57" s="129">
        <f t="shared" si="24"/>
        <v>258.28571428571428</v>
      </c>
      <c r="N57" s="129">
        <f t="shared" si="24"/>
        <v>119.14285714285714</v>
      </c>
      <c r="O57" s="129">
        <f t="shared" si="24"/>
        <v>543.28571428571433</v>
      </c>
      <c r="P57" s="129" t="e">
        <f t="shared" si="24"/>
        <v>#DIV/0!</v>
      </c>
      <c r="Q57" s="129">
        <f t="shared" si="24"/>
        <v>207.57142857142858</v>
      </c>
      <c r="R57" s="129" t="e">
        <f t="shared" si="24"/>
        <v>#DIV/0!</v>
      </c>
      <c r="S57" s="129" t="e">
        <f t="shared" si="24"/>
        <v>#DIV/0!</v>
      </c>
      <c r="T57" s="130">
        <f t="shared" si="24"/>
        <v>8170.1428571428569</v>
      </c>
    </row>
    <row r="58" spans="1:20" s="3" customFormat="1" ht="15.75" customHeight="1" thickBot="1" x14ac:dyDescent="0.3">
      <c r="A58" s="36" t="s">
        <v>24</v>
      </c>
      <c r="B58" s="318"/>
      <c r="C58" s="53">
        <f t="shared" ref="C58:T58" si="25">SUM(C49:C53)</f>
        <v>2278</v>
      </c>
      <c r="D58" s="53">
        <f t="shared" si="25"/>
        <v>0</v>
      </c>
      <c r="E58" s="53">
        <f t="shared" si="25"/>
        <v>11359</v>
      </c>
      <c r="F58" s="53">
        <f t="shared" si="25"/>
        <v>8256</v>
      </c>
      <c r="G58" s="53">
        <f t="shared" si="25"/>
        <v>7134</v>
      </c>
      <c r="H58" s="53">
        <f t="shared" si="25"/>
        <v>1534</v>
      </c>
      <c r="I58" s="53">
        <f t="shared" si="25"/>
        <v>1534</v>
      </c>
      <c r="J58" s="53">
        <f t="shared" si="25"/>
        <v>12571</v>
      </c>
      <c r="K58" s="53">
        <f t="shared" si="25"/>
        <v>2098</v>
      </c>
      <c r="L58" s="53">
        <f t="shared" si="25"/>
        <v>2017</v>
      </c>
      <c r="M58" s="53">
        <f t="shared" si="25"/>
        <v>1551</v>
      </c>
      <c r="N58" s="53">
        <f t="shared" si="25"/>
        <v>786</v>
      </c>
      <c r="O58" s="53">
        <f t="shared" si="25"/>
        <v>3408</v>
      </c>
      <c r="P58" s="53">
        <f t="shared" si="25"/>
        <v>0</v>
      </c>
      <c r="Q58" s="53">
        <f t="shared" si="25"/>
        <v>1209</v>
      </c>
      <c r="R58" s="53">
        <f t="shared" si="25"/>
        <v>0</v>
      </c>
      <c r="S58" s="53">
        <f t="shared" si="25"/>
        <v>0</v>
      </c>
      <c r="T58" s="54">
        <f t="shared" si="25"/>
        <v>55735</v>
      </c>
    </row>
    <row r="59" spans="1:20" s="3" customFormat="1" ht="15.75" thickBot="1" x14ac:dyDescent="0.3">
      <c r="A59" s="36" t="s">
        <v>26</v>
      </c>
      <c r="B59" s="319"/>
      <c r="C59" s="55">
        <f t="shared" ref="C59:T59" si="26">AVERAGE(C49:C53)</f>
        <v>455.6</v>
      </c>
      <c r="D59" s="55" t="e">
        <f t="shared" si="26"/>
        <v>#DIV/0!</v>
      </c>
      <c r="E59" s="55">
        <f t="shared" si="26"/>
        <v>2271.8000000000002</v>
      </c>
      <c r="F59" s="55">
        <f t="shared" si="26"/>
        <v>1651.2</v>
      </c>
      <c r="G59" s="55">
        <f t="shared" si="26"/>
        <v>1426.8</v>
      </c>
      <c r="H59" s="55">
        <f t="shared" si="26"/>
        <v>306.8</v>
      </c>
      <c r="I59" s="55">
        <f t="shared" si="26"/>
        <v>306.8</v>
      </c>
      <c r="J59" s="55">
        <f t="shared" si="26"/>
        <v>2514.1999999999998</v>
      </c>
      <c r="K59" s="55">
        <f t="shared" si="26"/>
        <v>419.6</v>
      </c>
      <c r="L59" s="55">
        <f t="shared" si="26"/>
        <v>403.4</v>
      </c>
      <c r="M59" s="55">
        <f t="shared" si="26"/>
        <v>310.2</v>
      </c>
      <c r="N59" s="55">
        <f t="shared" si="26"/>
        <v>157.19999999999999</v>
      </c>
      <c r="O59" s="55">
        <f t="shared" si="26"/>
        <v>681.6</v>
      </c>
      <c r="P59" s="55" t="e">
        <f t="shared" si="26"/>
        <v>#DIV/0!</v>
      </c>
      <c r="Q59" s="55">
        <f t="shared" si="26"/>
        <v>241.8</v>
      </c>
      <c r="R59" s="55" t="e">
        <f t="shared" si="26"/>
        <v>#DIV/0!</v>
      </c>
      <c r="S59" s="55" t="e">
        <f t="shared" si="26"/>
        <v>#DIV/0!</v>
      </c>
      <c r="T59" s="56">
        <f t="shared" si="26"/>
        <v>11147</v>
      </c>
    </row>
    <row r="60" spans="1:20" s="3" customFormat="1" ht="15.75" thickBot="1" x14ac:dyDescent="0.3">
      <c r="A60" s="203" t="s">
        <v>3</v>
      </c>
      <c r="B60" s="202">
        <v>41729</v>
      </c>
      <c r="C60" s="213">
        <v>446</v>
      </c>
      <c r="D60" s="216"/>
      <c r="E60" s="213">
        <v>2383</v>
      </c>
      <c r="F60" s="216">
        <v>1728</v>
      </c>
      <c r="G60" s="213">
        <v>1476</v>
      </c>
      <c r="H60" s="245">
        <v>585</v>
      </c>
      <c r="I60" s="245">
        <v>270</v>
      </c>
      <c r="J60" s="245">
        <v>2368</v>
      </c>
      <c r="K60" s="216">
        <v>534</v>
      </c>
      <c r="L60" s="215">
        <v>522</v>
      </c>
      <c r="M60" s="246">
        <v>308</v>
      </c>
      <c r="N60" s="247">
        <v>166</v>
      </c>
      <c r="O60" s="246">
        <v>675</v>
      </c>
      <c r="P60" s="246"/>
      <c r="Q60" s="246">
        <v>245</v>
      </c>
      <c r="R60" s="246"/>
      <c r="S60" s="246"/>
      <c r="T60" s="20">
        <f>SUM(C60:S60)</f>
        <v>11706</v>
      </c>
    </row>
    <row r="61" spans="1:20" s="3" customFormat="1" ht="15.75" hidden="1" thickBot="1" x14ac:dyDescent="0.3">
      <c r="A61" s="190"/>
      <c r="B61" s="163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63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63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63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63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64"/>
      <c r="C66" s="69"/>
      <c r="D66" s="70"/>
      <c r="E66" s="69"/>
      <c r="F66" s="70"/>
      <c r="G66" s="69"/>
      <c r="H66" s="71"/>
      <c r="I66" s="71"/>
      <c r="J66" s="71"/>
      <c r="K66" s="70"/>
      <c r="L66" s="72"/>
      <c r="M66" s="73"/>
      <c r="N66" s="74"/>
      <c r="O66" s="73"/>
      <c r="P66" s="73"/>
      <c r="Q66" s="73"/>
      <c r="R66" s="73"/>
      <c r="S66" s="73"/>
      <c r="T66" s="75"/>
    </row>
    <row r="67" spans="1:20" s="3" customFormat="1" ht="15.75" outlineLevel="1" thickBot="1" x14ac:dyDescent="0.3">
      <c r="A67" s="131" t="s">
        <v>25</v>
      </c>
      <c r="B67" s="317" t="s">
        <v>37</v>
      </c>
      <c r="C67" s="140">
        <f t="shared" ref="C67:T67" si="27">SUM(C60:C66)</f>
        <v>446</v>
      </c>
      <c r="D67" s="141">
        <f t="shared" si="27"/>
        <v>0</v>
      </c>
      <c r="E67" s="140">
        <f t="shared" si="27"/>
        <v>2383</v>
      </c>
      <c r="F67" s="141">
        <f t="shared" si="27"/>
        <v>1728</v>
      </c>
      <c r="G67" s="140">
        <f t="shared" si="27"/>
        <v>1476</v>
      </c>
      <c r="H67" s="142">
        <f t="shared" si="27"/>
        <v>585</v>
      </c>
      <c r="I67" s="142">
        <f t="shared" si="27"/>
        <v>270</v>
      </c>
      <c r="J67" s="142">
        <f t="shared" si="27"/>
        <v>2368</v>
      </c>
      <c r="K67" s="141">
        <f t="shared" si="27"/>
        <v>534</v>
      </c>
      <c r="L67" s="143">
        <f t="shared" si="27"/>
        <v>522</v>
      </c>
      <c r="M67" s="144">
        <f t="shared" si="27"/>
        <v>308</v>
      </c>
      <c r="N67" s="145">
        <f t="shared" si="27"/>
        <v>166</v>
      </c>
      <c r="O67" s="144">
        <f t="shared" si="27"/>
        <v>675</v>
      </c>
      <c r="P67" s="144">
        <f t="shared" si="27"/>
        <v>0</v>
      </c>
      <c r="Q67" s="144">
        <f t="shared" si="27"/>
        <v>245</v>
      </c>
      <c r="R67" s="144">
        <f t="shared" si="27"/>
        <v>0</v>
      </c>
      <c r="S67" s="144">
        <f t="shared" si="27"/>
        <v>0</v>
      </c>
      <c r="T67" s="144">
        <f t="shared" si="27"/>
        <v>11706</v>
      </c>
    </row>
    <row r="68" spans="1:20" s="3" customFormat="1" ht="15.75" outlineLevel="1" thickBot="1" x14ac:dyDescent="0.3">
      <c r="A68" s="132" t="s">
        <v>27</v>
      </c>
      <c r="B68" s="318"/>
      <c r="C68" s="133">
        <f t="shared" ref="C68:T68" si="28">AVERAGE(C60:C66)</f>
        <v>446</v>
      </c>
      <c r="D68" s="134" t="e">
        <f t="shared" si="28"/>
        <v>#DIV/0!</v>
      </c>
      <c r="E68" s="133">
        <f t="shared" si="28"/>
        <v>2383</v>
      </c>
      <c r="F68" s="134">
        <f t="shared" si="28"/>
        <v>1728</v>
      </c>
      <c r="G68" s="133">
        <f t="shared" si="28"/>
        <v>1476</v>
      </c>
      <c r="H68" s="135">
        <f t="shared" si="28"/>
        <v>585</v>
      </c>
      <c r="I68" s="135">
        <f t="shared" si="28"/>
        <v>270</v>
      </c>
      <c r="J68" s="135">
        <f t="shared" si="28"/>
        <v>2368</v>
      </c>
      <c r="K68" s="134">
        <f t="shared" si="28"/>
        <v>534</v>
      </c>
      <c r="L68" s="136">
        <f t="shared" si="28"/>
        <v>522</v>
      </c>
      <c r="M68" s="137">
        <f t="shared" si="28"/>
        <v>308</v>
      </c>
      <c r="N68" s="138">
        <f t="shared" si="28"/>
        <v>166</v>
      </c>
      <c r="O68" s="139">
        <f t="shared" si="28"/>
        <v>675</v>
      </c>
      <c r="P68" s="139" t="e">
        <f t="shared" si="28"/>
        <v>#DIV/0!</v>
      </c>
      <c r="Q68" s="139">
        <f t="shared" si="28"/>
        <v>245</v>
      </c>
      <c r="R68" s="139" t="e">
        <f t="shared" si="28"/>
        <v>#DIV/0!</v>
      </c>
      <c r="S68" s="139" t="e">
        <f t="shared" si="28"/>
        <v>#DIV/0!</v>
      </c>
      <c r="T68" s="139">
        <f t="shared" si="28"/>
        <v>11706</v>
      </c>
    </row>
    <row r="69" spans="1:20" s="3" customFormat="1" ht="15.75" customHeight="1" thickBot="1" x14ac:dyDescent="0.3">
      <c r="A69" s="36" t="s">
        <v>24</v>
      </c>
      <c r="B69" s="318"/>
      <c r="C69" s="37">
        <f t="shared" ref="C69:T69" si="29">SUM(C60:C64)</f>
        <v>446</v>
      </c>
      <c r="D69" s="38">
        <f t="shared" si="29"/>
        <v>0</v>
      </c>
      <c r="E69" s="37">
        <f t="shared" si="29"/>
        <v>2383</v>
      </c>
      <c r="F69" s="38">
        <f t="shared" si="29"/>
        <v>1728</v>
      </c>
      <c r="G69" s="37">
        <f t="shared" si="29"/>
        <v>1476</v>
      </c>
      <c r="H69" s="39">
        <f t="shared" si="29"/>
        <v>585</v>
      </c>
      <c r="I69" s="39">
        <f t="shared" si="29"/>
        <v>270</v>
      </c>
      <c r="J69" s="39">
        <f t="shared" si="29"/>
        <v>2368</v>
      </c>
      <c r="K69" s="38">
        <f t="shared" si="29"/>
        <v>534</v>
      </c>
      <c r="L69" s="40">
        <f t="shared" si="29"/>
        <v>522</v>
      </c>
      <c r="M69" s="41">
        <f t="shared" si="29"/>
        <v>308</v>
      </c>
      <c r="N69" s="42">
        <f t="shared" si="29"/>
        <v>166</v>
      </c>
      <c r="O69" s="41">
        <f t="shared" si="29"/>
        <v>675</v>
      </c>
      <c r="P69" s="41">
        <f t="shared" si="29"/>
        <v>0</v>
      </c>
      <c r="Q69" s="41">
        <f t="shared" si="29"/>
        <v>245</v>
      </c>
      <c r="R69" s="41">
        <f t="shared" si="29"/>
        <v>0</v>
      </c>
      <c r="S69" s="41">
        <f t="shared" si="29"/>
        <v>0</v>
      </c>
      <c r="T69" s="41">
        <f t="shared" si="29"/>
        <v>11706</v>
      </c>
    </row>
    <row r="70" spans="1:20" s="3" customFormat="1" ht="15.75" thickBot="1" x14ac:dyDescent="0.3">
      <c r="A70" s="36" t="s">
        <v>26</v>
      </c>
      <c r="B70" s="319"/>
      <c r="C70" s="43">
        <f t="shared" ref="C70:T70" si="30">AVERAGE(C60:C64)</f>
        <v>446</v>
      </c>
      <c r="D70" s="44" t="e">
        <f t="shared" si="30"/>
        <v>#DIV/0!</v>
      </c>
      <c r="E70" s="43">
        <f t="shared" si="30"/>
        <v>2383</v>
      </c>
      <c r="F70" s="44">
        <f t="shared" si="30"/>
        <v>1728</v>
      </c>
      <c r="G70" s="43">
        <f t="shared" si="30"/>
        <v>1476</v>
      </c>
      <c r="H70" s="45">
        <f t="shared" si="30"/>
        <v>585</v>
      </c>
      <c r="I70" s="45">
        <f t="shared" si="30"/>
        <v>270</v>
      </c>
      <c r="J70" s="45">
        <f t="shared" si="30"/>
        <v>2368</v>
      </c>
      <c r="K70" s="44">
        <f t="shared" si="30"/>
        <v>534</v>
      </c>
      <c r="L70" s="46">
        <f t="shared" si="30"/>
        <v>522</v>
      </c>
      <c r="M70" s="48">
        <f t="shared" si="30"/>
        <v>308</v>
      </c>
      <c r="N70" s="47">
        <f t="shared" si="30"/>
        <v>166</v>
      </c>
      <c r="O70" s="48">
        <f t="shared" si="30"/>
        <v>675</v>
      </c>
      <c r="P70" s="48" t="e">
        <f t="shared" si="30"/>
        <v>#DIV/0!</v>
      </c>
      <c r="Q70" s="48">
        <f t="shared" si="30"/>
        <v>245</v>
      </c>
      <c r="R70" s="48" t="e">
        <f t="shared" si="30"/>
        <v>#DIV/0!</v>
      </c>
      <c r="S70" s="48" t="e">
        <f t="shared" si="30"/>
        <v>#DIV/0!</v>
      </c>
      <c r="T70" s="48">
        <f t="shared" si="30"/>
        <v>11706</v>
      </c>
    </row>
    <row r="71" spans="1:20" s="3" customFormat="1" x14ac:dyDescent="0.25">
      <c r="A71" s="4"/>
      <c r="B71" s="17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1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7"/>
      <c r="P72" s="5"/>
      <c r="Q72" s="5"/>
      <c r="R72" s="324" t="s">
        <v>66</v>
      </c>
      <c r="S72" s="325"/>
      <c r="T72" s="326"/>
    </row>
    <row r="73" spans="1:20" ht="29.25" customHeight="1" x14ac:dyDescent="0.25">
      <c r="C73" s="57" t="s">
        <v>33</v>
      </c>
      <c r="D73" s="50">
        <f>SUM(C56:D56, C45:D45, C34:D34, C23:D23, C12:D12, C67:D67  )</f>
        <v>9991</v>
      </c>
      <c r="E73" s="50">
        <f>SUM(E56:F56, E45:F45, E34:F34, E23:F23, E12:F12, E67:F67 )</f>
        <v>84362</v>
      </c>
      <c r="F73" s="50">
        <f>SUM(G56:K56, G45:K45, G34:K34, G23:K23, G12:K12, G67:K67)</f>
        <v>112125</v>
      </c>
      <c r="G73" s="50">
        <f t="shared" ref="G73:N73" si="31">SUM(L56, L45, L34, L23, L12, L67)</f>
        <v>11340</v>
      </c>
      <c r="H73" s="50">
        <f t="shared" si="31"/>
        <v>9420</v>
      </c>
      <c r="I73" s="50">
        <f t="shared" si="31"/>
        <v>4353</v>
      </c>
      <c r="J73" s="50">
        <f t="shared" si="31"/>
        <v>18451</v>
      </c>
      <c r="K73" s="50">
        <f t="shared" si="31"/>
        <v>0</v>
      </c>
      <c r="L73" s="50">
        <f t="shared" si="31"/>
        <v>6690</v>
      </c>
      <c r="M73" s="50">
        <f t="shared" si="31"/>
        <v>0</v>
      </c>
      <c r="N73" s="50">
        <f t="shared" si="31"/>
        <v>0</v>
      </c>
      <c r="O73" s="77"/>
      <c r="R73" s="322" t="s">
        <v>33</v>
      </c>
      <c r="S73" s="323"/>
      <c r="T73" s="125">
        <f>SUM(T56, T45, T34, T23, T12, T67)</f>
        <v>256732</v>
      </c>
    </row>
    <row r="74" spans="1:20" ht="29.25" customHeight="1" x14ac:dyDescent="0.25">
      <c r="C74" s="57" t="s">
        <v>34</v>
      </c>
      <c r="D74" s="50">
        <f>SUM(C58:D58, C47:D47, C36:D36, C25:D25, C14:D14, C69:D69 )</f>
        <v>9991</v>
      </c>
      <c r="E74" s="50">
        <f>SUM(E58:F58, E47:F47, E36:F36, E25:F25, E14:F14, E69:F69)</f>
        <v>84362</v>
      </c>
      <c r="F74" s="50">
        <f>SUM(G58:K58, G47:K47, G36:K36, G25:K25, G14:K14, G69:K69)</f>
        <v>110063</v>
      </c>
      <c r="G74" s="50">
        <f t="shared" ref="G74:N74" si="32">SUM(L58, L47, L36, L25, L14, L69)</f>
        <v>8429</v>
      </c>
      <c r="H74" s="50">
        <f t="shared" si="32"/>
        <v>6226</v>
      </c>
      <c r="I74" s="50">
        <f t="shared" si="32"/>
        <v>3208</v>
      </c>
      <c r="J74" s="50">
        <f t="shared" si="32"/>
        <v>14027</v>
      </c>
      <c r="K74" s="50">
        <f t="shared" si="32"/>
        <v>0</v>
      </c>
      <c r="L74" s="50">
        <f t="shared" si="32"/>
        <v>4910</v>
      </c>
      <c r="M74" s="50">
        <f t="shared" si="32"/>
        <v>0</v>
      </c>
      <c r="N74" s="50">
        <f t="shared" si="32"/>
        <v>0</v>
      </c>
      <c r="O74" s="77"/>
      <c r="R74" s="322" t="s">
        <v>34</v>
      </c>
      <c r="S74" s="323"/>
      <c r="T74" s="124">
        <f>SUM(T14, T25, T36, T47, T58, T69)</f>
        <v>241216</v>
      </c>
    </row>
    <row r="75" spans="1:20" ht="30" customHeight="1" x14ac:dyDescent="0.25">
      <c r="R75" s="322" t="s">
        <v>72</v>
      </c>
      <c r="S75" s="323"/>
      <c r="T75" s="125">
        <f>AVERAGE(T56, T45, T34, T23, T12, T67)</f>
        <v>42788.666666666664</v>
      </c>
    </row>
    <row r="76" spans="1:20" ht="30" customHeight="1" x14ac:dyDescent="0.25">
      <c r="R76" s="322" t="s">
        <v>26</v>
      </c>
      <c r="S76" s="323"/>
      <c r="T76" s="124">
        <f>AVERAGE(T14, T25, T36, T47, T58, T69)</f>
        <v>40202.666666666664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43" activePane="bottomRight" state="frozen"/>
      <selection pane="topRight" activeCell="C1" sqref="C1"/>
      <selection pane="bottomLeft" activeCell="A5" sqref="A5"/>
      <selection pane="bottomRight" activeCell="C60" sqref="C60"/>
    </sheetView>
  </sheetViews>
  <sheetFormatPr defaultRowHeight="13.5" outlineLevelRow="1" x14ac:dyDescent="0.25"/>
  <cols>
    <col min="1" max="1" width="18.7109375" style="13" bestFit="1" customWidth="1"/>
    <col min="2" max="2" width="10.7109375" style="173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15" t="s">
        <v>9</v>
      </c>
      <c r="D1" s="333" t="s">
        <v>23</v>
      </c>
    </row>
    <row r="2" spans="1:4" ht="15" customHeight="1" thickBot="1" x14ac:dyDescent="0.3">
      <c r="C2" s="348"/>
      <c r="D2" s="334"/>
    </row>
    <row r="3" spans="1:4" ht="15" customHeight="1" x14ac:dyDescent="0.25">
      <c r="A3" s="337" t="s">
        <v>61</v>
      </c>
      <c r="B3" s="339" t="s">
        <v>62</v>
      </c>
      <c r="C3" s="341" t="s">
        <v>38</v>
      </c>
      <c r="D3" s="334"/>
    </row>
    <row r="4" spans="1:4" ht="14.25" thickBot="1" x14ac:dyDescent="0.3">
      <c r="A4" s="338"/>
      <c r="B4" s="340"/>
      <c r="C4" s="338"/>
      <c r="D4" s="334"/>
    </row>
    <row r="5" spans="1:4" s="61" customFormat="1" ht="14.25" hidden="1" thickBot="1" x14ac:dyDescent="0.3">
      <c r="A5" s="200"/>
      <c r="B5" s="167"/>
      <c r="C5" s="14"/>
      <c r="D5" s="20"/>
    </row>
    <row r="6" spans="1:4" s="61" customFormat="1" ht="14.25" hidden="1" customHeight="1" thickBot="1" x14ac:dyDescent="0.3">
      <c r="A6" s="206"/>
      <c r="B6" s="158"/>
      <c r="C6" s="14"/>
      <c r="D6" s="20"/>
    </row>
    <row r="7" spans="1:4" s="61" customFormat="1" ht="14.25" hidden="1" thickBot="1" x14ac:dyDescent="0.3">
      <c r="A7" s="206"/>
      <c r="B7" s="158"/>
      <c r="C7" s="14"/>
      <c r="D7" s="20"/>
    </row>
    <row r="8" spans="1:4" s="61" customFormat="1" ht="14.25" hidden="1" thickBot="1" x14ac:dyDescent="0.3">
      <c r="A8" s="206"/>
      <c r="B8" s="158"/>
      <c r="C8" s="14"/>
      <c r="D8" s="20"/>
    </row>
    <row r="9" spans="1:4" s="61" customFormat="1" ht="14.25" hidden="1" thickBot="1" x14ac:dyDescent="0.3">
      <c r="A9" s="206"/>
      <c r="B9" s="158"/>
      <c r="C9" s="14"/>
      <c r="D9" s="20"/>
    </row>
    <row r="10" spans="1:4" s="61" customFormat="1" ht="14.25" outlineLevel="1" thickBot="1" x14ac:dyDescent="0.3">
      <c r="A10" s="206" t="s">
        <v>1</v>
      </c>
      <c r="B10" s="210">
        <v>41699</v>
      </c>
      <c r="C10" s="21">
        <v>587</v>
      </c>
      <c r="D10" s="20">
        <f t="shared" ref="D10:D11" si="0">SUM(C10)</f>
        <v>587</v>
      </c>
    </row>
    <row r="11" spans="1:4" s="61" customFormat="1" ht="14.25" outlineLevel="1" thickBot="1" x14ac:dyDescent="0.3">
      <c r="A11" s="206" t="s">
        <v>2</v>
      </c>
      <c r="B11" s="210">
        <v>41700</v>
      </c>
      <c r="C11" s="27">
        <v>334</v>
      </c>
      <c r="D11" s="20">
        <f t="shared" si="0"/>
        <v>334</v>
      </c>
    </row>
    <row r="12" spans="1:4" s="62" customFormat="1" ht="14.25" customHeight="1" outlineLevel="1" thickBot="1" x14ac:dyDescent="0.3">
      <c r="A12" s="131" t="s">
        <v>25</v>
      </c>
      <c r="B12" s="317" t="s">
        <v>28</v>
      </c>
      <c r="C12" s="140">
        <f>SUM(C5:C11)</f>
        <v>921</v>
      </c>
      <c r="D12" s="144">
        <f>SUM(D5:D11)</f>
        <v>921</v>
      </c>
    </row>
    <row r="13" spans="1:4" s="62" customFormat="1" ht="15.75" customHeight="1" outlineLevel="1" thickBot="1" x14ac:dyDescent="0.3">
      <c r="A13" s="132" t="s">
        <v>27</v>
      </c>
      <c r="B13" s="318"/>
      <c r="C13" s="133">
        <f>AVERAGE(C5:C11)</f>
        <v>460.5</v>
      </c>
      <c r="D13" s="139">
        <f>AVERAGE(D5:D11)</f>
        <v>460.5</v>
      </c>
    </row>
    <row r="14" spans="1:4" s="62" customFormat="1" ht="14.25" customHeight="1" thickBot="1" x14ac:dyDescent="0.3">
      <c r="A14" s="36" t="s">
        <v>24</v>
      </c>
      <c r="B14" s="318"/>
      <c r="C14" s="37">
        <f>SUM(C5:C9)</f>
        <v>0</v>
      </c>
      <c r="D14" s="41">
        <f>SUM(D5:D9)</f>
        <v>0</v>
      </c>
    </row>
    <row r="15" spans="1:4" s="62" customFormat="1" ht="15.75" customHeight="1" thickBot="1" x14ac:dyDescent="0.3">
      <c r="A15" s="36" t="s">
        <v>26</v>
      </c>
      <c r="B15" s="318"/>
      <c r="C15" s="43" t="e">
        <f>AVERAGE(C5:C9)</f>
        <v>#DIV/0!</v>
      </c>
      <c r="D15" s="48" t="e">
        <f>AVERAGE(D5:D9)</f>
        <v>#DIV/0!</v>
      </c>
    </row>
    <row r="16" spans="1:4" s="62" customFormat="1" ht="14.25" thickBot="1" x14ac:dyDescent="0.3">
      <c r="A16" s="203" t="s">
        <v>3</v>
      </c>
      <c r="B16" s="202">
        <v>41701</v>
      </c>
      <c r="C16" s="14">
        <v>338</v>
      </c>
      <c r="D16" s="18">
        <f t="shared" ref="D16:D22" si="1">SUM(C16:C16)</f>
        <v>338</v>
      </c>
    </row>
    <row r="17" spans="1:5" s="62" customFormat="1" ht="14.25" customHeight="1" thickBot="1" x14ac:dyDescent="0.3">
      <c r="A17" s="203" t="s">
        <v>4</v>
      </c>
      <c r="B17" s="211">
        <v>41702</v>
      </c>
      <c r="C17" s="14">
        <v>160</v>
      </c>
      <c r="D17" s="20">
        <f t="shared" si="1"/>
        <v>160</v>
      </c>
    </row>
    <row r="18" spans="1:5" s="62" customFormat="1" ht="14.25" thickBot="1" x14ac:dyDescent="0.3">
      <c r="A18" s="203" t="s">
        <v>5</v>
      </c>
      <c r="B18" s="211">
        <v>41703</v>
      </c>
      <c r="C18" s="14">
        <v>410</v>
      </c>
      <c r="D18" s="20">
        <f t="shared" si="1"/>
        <v>410</v>
      </c>
    </row>
    <row r="19" spans="1:5" s="62" customFormat="1" ht="14.25" thickBot="1" x14ac:dyDescent="0.3">
      <c r="A19" s="203" t="s">
        <v>6</v>
      </c>
      <c r="B19" s="211">
        <v>41704</v>
      </c>
      <c r="C19" s="14">
        <v>400</v>
      </c>
      <c r="D19" s="20">
        <f t="shared" si="1"/>
        <v>400</v>
      </c>
    </row>
    <row r="20" spans="1:5" s="62" customFormat="1" ht="14.25" thickBot="1" x14ac:dyDescent="0.3">
      <c r="A20" s="203" t="s">
        <v>0</v>
      </c>
      <c r="B20" s="211">
        <v>41705</v>
      </c>
      <c r="C20" s="14">
        <v>445</v>
      </c>
      <c r="D20" s="20">
        <f t="shared" si="1"/>
        <v>445</v>
      </c>
    </row>
    <row r="21" spans="1:5" s="62" customFormat="1" ht="14.25" outlineLevel="1" thickBot="1" x14ac:dyDescent="0.3">
      <c r="A21" s="203" t="s">
        <v>1</v>
      </c>
      <c r="B21" s="211">
        <v>41706</v>
      </c>
      <c r="C21" s="21">
        <v>699</v>
      </c>
      <c r="D21" s="20">
        <f t="shared" si="1"/>
        <v>699</v>
      </c>
      <c r="E21" s="207"/>
    </row>
    <row r="22" spans="1:5" s="62" customFormat="1" ht="14.25" outlineLevel="1" thickBot="1" x14ac:dyDescent="0.3">
      <c r="A22" s="203" t="s">
        <v>2</v>
      </c>
      <c r="B22" s="212">
        <v>41707</v>
      </c>
      <c r="C22" s="27">
        <v>553</v>
      </c>
      <c r="D22" s="83">
        <f t="shared" si="1"/>
        <v>553</v>
      </c>
    </row>
    <row r="23" spans="1:5" s="62" customFormat="1" ht="14.25" customHeight="1" outlineLevel="1" thickBot="1" x14ac:dyDescent="0.3">
      <c r="A23" s="131" t="s">
        <v>25</v>
      </c>
      <c r="B23" s="318" t="s">
        <v>29</v>
      </c>
      <c r="C23" s="140">
        <f>SUM(C16:C22)</f>
        <v>3005</v>
      </c>
      <c r="D23" s="144">
        <f>SUM(D16:D22)</f>
        <v>3005</v>
      </c>
    </row>
    <row r="24" spans="1:5" s="62" customFormat="1" ht="15.75" customHeight="1" outlineLevel="1" thickBot="1" x14ac:dyDescent="0.3">
      <c r="A24" s="132" t="s">
        <v>27</v>
      </c>
      <c r="B24" s="318"/>
      <c r="C24" s="133">
        <f>AVERAGE(C16:C22)</f>
        <v>429.28571428571428</v>
      </c>
      <c r="D24" s="139">
        <f>AVERAGE(D16:D22)</f>
        <v>429.28571428571428</v>
      </c>
    </row>
    <row r="25" spans="1:5" s="62" customFormat="1" ht="14.25" customHeight="1" thickBot="1" x14ac:dyDescent="0.3">
      <c r="A25" s="36" t="s">
        <v>24</v>
      </c>
      <c r="B25" s="318"/>
      <c r="C25" s="37">
        <f>SUM(C16:C20)</f>
        <v>1753</v>
      </c>
      <c r="D25" s="41">
        <f>SUM(D16:D20)</f>
        <v>1753</v>
      </c>
    </row>
    <row r="26" spans="1:5" s="62" customFormat="1" ht="15.75" customHeight="1" thickBot="1" x14ac:dyDescent="0.3">
      <c r="A26" s="36" t="s">
        <v>26</v>
      </c>
      <c r="B26" s="319"/>
      <c r="C26" s="43">
        <f>AVERAGE(C16:C20)</f>
        <v>350.6</v>
      </c>
      <c r="D26" s="48">
        <f>AVERAGE(D16:D20)</f>
        <v>350.6</v>
      </c>
    </row>
    <row r="27" spans="1:5" s="62" customFormat="1" ht="14.25" thickBot="1" x14ac:dyDescent="0.3">
      <c r="A27" s="203" t="s">
        <v>3</v>
      </c>
      <c r="B27" s="202">
        <v>41708</v>
      </c>
      <c r="C27" s="14">
        <v>394</v>
      </c>
      <c r="D27" s="18">
        <f t="shared" ref="D27:D33" si="2">SUM(C27:C27)</f>
        <v>394</v>
      </c>
    </row>
    <row r="28" spans="1:5" s="62" customFormat="1" ht="14.25" customHeight="1" thickBot="1" x14ac:dyDescent="0.3">
      <c r="A28" s="203" t="s">
        <v>4</v>
      </c>
      <c r="B28" s="211">
        <v>41709</v>
      </c>
      <c r="C28" s="14">
        <v>511</v>
      </c>
      <c r="D28" s="20">
        <f t="shared" si="2"/>
        <v>511</v>
      </c>
    </row>
    <row r="29" spans="1:5" s="62" customFormat="1" ht="14.25" thickBot="1" x14ac:dyDescent="0.3">
      <c r="A29" s="203" t="s">
        <v>5</v>
      </c>
      <c r="B29" s="211">
        <v>41710</v>
      </c>
      <c r="C29" s="14">
        <v>373</v>
      </c>
      <c r="D29" s="20">
        <f t="shared" si="2"/>
        <v>373</v>
      </c>
    </row>
    <row r="30" spans="1:5" s="62" customFormat="1" ht="14.25" thickBot="1" x14ac:dyDescent="0.3">
      <c r="A30" s="203" t="s">
        <v>6</v>
      </c>
      <c r="B30" s="211">
        <v>41711</v>
      </c>
      <c r="C30" s="14">
        <v>365</v>
      </c>
      <c r="D30" s="20">
        <f t="shared" si="2"/>
        <v>365</v>
      </c>
    </row>
    <row r="31" spans="1:5" s="62" customFormat="1" ht="14.25" thickBot="1" x14ac:dyDescent="0.3">
      <c r="A31" s="203" t="s">
        <v>0</v>
      </c>
      <c r="B31" s="211">
        <v>41712</v>
      </c>
      <c r="C31" s="14">
        <v>405</v>
      </c>
      <c r="D31" s="20">
        <f t="shared" si="2"/>
        <v>405</v>
      </c>
    </row>
    <row r="32" spans="1:5" s="62" customFormat="1" ht="14.25" outlineLevel="1" thickBot="1" x14ac:dyDescent="0.3">
      <c r="A32" s="203" t="s">
        <v>1</v>
      </c>
      <c r="B32" s="211">
        <v>41713</v>
      </c>
      <c r="C32" s="21">
        <v>811</v>
      </c>
      <c r="D32" s="20">
        <f t="shared" si="2"/>
        <v>811</v>
      </c>
    </row>
    <row r="33" spans="1:5" s="62" customFormat="1" ht="14.25" outlineLevel="1" thickBot="1" x14ac:dyDescent="0.3">
      <c r="A33" s="203" t="s">
        <v>2</v>
      </c>
      <c r="B33" s="212">
        <v>41714</v>
      </c>
      <c r="C33" s="27">
        <v>461</v>
      </c>
      <c r="D33" s="83">
        <f t="shared" si="2"/>
        <v>461</v>
      </c>
    </row>
    <row r="34" spans="1:5" s="62" customFormat="1" ht="14.25" customHeight="1" outlineLevel="1" thickBot="1" x14ac:dyDescent="0.3">
      <c r="A34" s="131" t="s">
        <v>25</v>
      </c>
      <c r="B34" s="317" t="s">
        <v>30</v>
      </c>
      <c r="C34" s="140">
        <f>SUM(C27:C33)</f>
        <v>3320</v>
      </c>
      <c r="D34" s="144">
        <f>SUM(D27:D33)</f>
        <v>3320</v>
      </c>
    </row>
    <row r="35" spans="1:5" s="62" customFormat="1" ht="15.75" customHeight="1" outlineLevel="1" thickBot="1" x14ac:dyDescent="0.3">
      <c r="A35" s="132" t="s">
        <v>27</v>
      </c>
      <c r="B35" s="318"/>
      <c r="C35" s="133">
        <f>AVERAGE(C27:C33)</f>
        <v>474.28571428571428</v>
      </c>
      <c r="D35" s="139">
        <f>AVERAGE(D27:D33)</f>
        <v>474.28571428571428</v>
      </c>
    </row>
    <row r="36" spans="1:5" s="62" customFormat="1" ht="14.25" customHeight="1" thickBot="1" x14ac:dyDescent="0.3">
      <c r="A36" s="36" t="s">
        <v>24</v>
      </c>
      <c r="B36" s="318"/>
      <c r="C36" s="41">
        <f>SUM(C27:C31)</f>
        <v>2048</v>
      </c>
      <c r="D36" s="41">
        <f>SUM(D27:D31)</f>
        <v>2048</v>
      </c>
    </row>
    <row r="37" spans="1:5" s="62" customFormat="1" ht="15.75" customHeight="1" thickBot="1" x14ac:dyDescent="0.3">
      <c r="A37" s="36" t="s">
        <v>26</v>
      </c>
      <c r="B37" s="319"/>
      <c r="C37" s="48">
        <f>AVERAGE(C27:C31)</f>
        <v>409.6</v>
      </c>
      <c r="D37" s="48">
        <f>AVERAGE(D27:D31)</f>
        <v>409.6</v>
      </c>
    </row>
    <row r="38" spans="1:5" s="62" customFormat="1" ht="14.25" thickBot="1" x14ac:dyDescent="0.3">
      <c r="A38" s="203" t="s">
        <v>3</v>
      </c>
      <c r="B38" s="202">
        <v>41715</v>
      </c>
      <c r="C38" s="14">
        <v>398</v>
      </c>
      <c r="D38" s="18">
        <f t="shared" ref="D38:D44" si="3">SUM(C38:C38)</f>
        <v>398</v>
      </c>
    </row>
    <row r="39" spans="1:5" s="62" customFormat="1" ht="14.25" customHeight="1" thickBot="1" x14ac:dyDescent="0.3">
      <c r="A39" s="203" t="s">
        <v>4</v>
      </c>
      <c r="B39" s="211">
        <v>41716</v>
      </c>
      <c r="C39" s="14">
        <v>483</v>
      </c>
      <c r="D39" s="20">
        <f t="shared" si="3"/>
        <v>483</v>
      </c>
    </row>
    <row r="40" spans="1:5" s="62" customFormat="1" ht="14.25" thickBot="1" x14ac:dyDescent="0.3">
      <c r="A40" s="203" t="s">
        <v>5</v>
      </c>
      <c r="B40" s="211">
        <v>41717</v>
      </c>
      <c r="C40" s="14">
        <v>449</v>
      </c>
      <c r="D40" s="20">
        <f t="shared" si="3"/>
        <v>449</v>
      </c>
    </row>
    <row r="41" spans="1:5" s="62" customFormat="1" ht="14.25" thickBot="1" x14ac:dyDescent="0.3">
      <c r="A41" s="203" t="s">
        <v>6</v>
      </c>
      <c r="B41" s="211">
        <v>41718</v>
      </c>
      <c r="C41" s="14">
        <v>465</v>
      </c>
      <c r="D41" s="20">
        <f t="shared" si="3"/>
        <v>465</v>
      </c>
    </row>
    <row r="42" spans="1:5" s="62" customFormat="1" ht="14.25" thickBot="1" x14ac:dyDescent="0.3">
      <c r="A42" s="203" t="s">
        <v>0</v>
      </c>
      <c r="B42" s="211">
        <v>41719</v>
      </c>
      <c r="C42" s="14">
        <v>515</v>
      </c>
      <c r="D42" s="20">
        <f t="shared" si="3"/>
        <v>515</v>
      </c>
    </row>
    <row r="43" spans="1:5" s="62" customFormat="1" ht="14.25" outlineLevel="1" thickBot="1" x14ac:dyDescent="0.3">
      <c r="A43" s="203" t="s">
        <v>1</v>
      </c>
      <c r="B43" s="211">
        <v>41720</v>
      </c>
      <c r="C43" s="21">
        <v>681</v>
      </c>
      <c r="D43" s="20">
        <f t="shared" si="3"/>
        <v>681</v>
      </c>
      <c r="E43" s="157"/>
    </row>
    <row r="44" spans="1:5" s="62" customFormat="1" ht="14.25" outlineLevel="1" thickBot="1" x14ac:dyDescent="0.3">
      <c r="A44" s="203" t="s">
        <v>2</v>
      </c>
      <c r="B44" s="211">
        <v>41721</v>
      </c>
      <c r="C44" s="27">
        <v>472</v>
      </c>
      <c r="D44" s="83">
        <f t="shared" si="3"/>
        <v>472</v>
      </c>
      <c r="E44" s="157"/>
    </row>
    <row r="45" spans="1:5" s="62" customFormat="1" ht="14.25" customHeight="1" outlineLevel="1" thickBot="1" x14ac:dyDescent="0.3">
      <c r="A45" s="131" t="s">
        <v>25</v>
      </c>
      <c r="B45" s="317" t="s">
        <v>31</v>
      </c>
      <c r="C45" s="140">
        <f>SUM(C38:C44)</f>
        <v>3463</v>
      </c>
      <c r="D45" s="144">
        <f>SUM(D38:D44)</f>
        <v>3463</v>
      </c>
    </row>
    <row r="46" spans="1:5" s="62" customFormat="1" ht="15.75" customHeight="1" outlineLevel="1" thickBot="1" x14ac:dyDescent="0.3">
      <c r="A46" s="132" t="s">
        <v>27</v>
      </c>
      <c r="B46" s="318"/>
      <c r="C46" s="133">
        <f>AVERAGE(C38:C44)</f>
        <v>494.71428571428572</v>
      </c>
      <c r="D46" s="139">
        <f>AVERAGE(D38:D44)</f>
        <v>494.71428571428572</v>
      </c>
    </row>
    <row r="47" spans="1:5" s="62" customFormat="1" ht="14.25" customHeight="1" thickBot="1" x14ac:dyDescent="0.3">
      <c r="A47" s="36" t="s">
        <v>24</v>
      </c>
      <c r="B47" s="318"/>
      <c r="C47" s="41">
        <f>SUM(C38:C42)</f>
        <v>2310</v>
      </c>
      <c r="D47" s="41">
        <f>SUM(D38:D42)</f>
        <v>2310</v>
      </c>
    </row>
    <row r="48" spans="1:5" s="62" customFormat="1" ht="15.75" customHeight="1" thickBot="1" x14ac:dyDescent="0.3">
      <c r="A48" s="36" t="s">
        <v>26</v>
      </c>
      <c r="B48" s="319"/>
      <c r="C48" s="48">
        <f>AVERAGE(C38:C42)</f>
        <v>462</v>
      </c>
      <c r="D48" s="48">
        <f>AVERAGE(D38:D42)</f>
        <v>462</v>
      </c>
    </row>
    <row r="49" spans="1:4" s="62" customFormat="1" ht="14.25" thickBot="1" x14ac:dyDescent="0.3">
      <c r="A49" s="203" t="s">
        <v>3</v>
      </c>
      <c r="B49" s="202">
        <v>41722</v>
      </c>
      <c r="C49" s="67">
        <v>408</v>
      </c>
      <c r="D49" s="20">
        <f t="shared" ref="D49:D55" si="4">SUM(C49:C49)</f>
        <v>408</v>
      </c>
    </row>
    <row r="50" spans="1:4" s="62" customFormat="1" ht="14.25" customHeight="1" thickBot="1" x14ac:dyDescent="0.3">
      <c r="A50" s="203" t="s">
        <v>4</v>
      </c>
      <c r="B50" s="211">
        <v>41723</v>
      </c>
      <c r="C50" s="14">
        <v>537</v>
      </c>
      <c r="D50" s="20">
        <f t="shared" si="4"/>
        <v>537</v>
      </c>
    </row>
    <row r="51" spans="1:4" s="62" customFormat="1" ht="14.25" thickBot="1" x14ac:dyDescent="0.3">
      <c r="A51" s="203" t="s">
        <v>5</v>
      </c>
      <c r="B51" s="211">
        <v>41724</v>
      </c>
      <c r="C51" s="25">
        <v>445</v>
      </c>
      <c r="D51" s="20">
        <f t="shared" si="4"/>
        <v>445</v>
      </c>
    </row>
    <row r="52" spans="1:4" s="62" customFormat="1" ht="14.25" customHeight="1" thickBot="1" x14ac:dyDescent="0.3">
      <c r="A52" s="203" t="s">
        <v>6</v>
      </c>
      <c r="B52" s="211">
        <v>41725</v>
      </c>
      <c r="C52" s="14">
        <v>485</v>
      </c>
      <c r="D52" s="20">
        <f t="shared" si="4"/>
        <v>485</v>
      </c>
    </row>
    <row r="53" spans="1:4" s="62" customFormat="1" ht="14.25" customHeight="1" thickBot="1" x14ac:dyDescent="0.3">
      <c r="A53" s="203" t="s">
        <v>0</v>
      </c>
      <c r="B53" s="211">
        <v>41726</v>
      </c>
      <c r="C53" s="14">
        <v>513</v>
      </c>
      <c r="D53" s="20">
        <f t="shared" si="4"/>
        <v>513</v>
      </c>
    </row>
    <row r="54" spans="1:4" s="62" customFormat="1" ht="14.25" customHeight="1" outlineLevel="1" thickBot="1" x14ac:dyDescent="0.3">
      <c r="A54" s="203" t="s">
        <v>1</v>
      </c>
      <c r="B54" s="211">
        <v>41727</v>
      </c>
      <c r="C54" s="21">
        <v>269</v>
      </c>
      <c r="D54" s="20">
        <f t="shared" si="4"/>
        <v>269</v>
      </c>
    </row>
    <row r="55" spans="1:4" s="62" customFormat="1" ht="14.25" customHeight="1" outlineLevel="1" thickBot="1" x14ac:dyDescent="0.3">
      <c r="A55" s="203" t="s">
        <v>2</v>
      </c>
      <c r="B55" s="212">
        <v>41728</v>
      </c>
      <c r="C55" s="27">
        <v>197</v>
      </c>
      <c r="D55" s="20">
        <f t="shared" si="4"/>
        <v>197</v>
      </c>
    </row>
    <row r="56" spans="1:4" s="62" customFormat="1" ht="14.25" customHeight="1" outlineLevel="1" thickBot="1" x14ac:dyDescent="0.3">
      <c r="A56" s="131" t="s">
        <v>25</v>
      </c>
      <c r="B56" s="317" t="s">
        <v>32</v>
      </c>
      <c r="C56" s="140">
        <f>SUM(C49:C55)</f>
        <v>2854</v>
      </c>
      <c r="D56" s="144">
        <f>SUM(D49:D55)</f>
        <v>2854</v>
      </c>
    </row>
    <row r="57" spans="1:4" s="62" customFormat="1" ht="15.75" customHeight="1" outlineLevel="1" thickBot="1" x14ac:dyDescent="0.3">
      <c r="A57" s="132" t="s">
        <v>27</v>
      </c>
      <c r="B57" s="318"/>
      <c r="C57" s="133">
        <f>AVERAGE(C49:C55)</f>
        <v>407.71428571428572</v>
      </c>
      <c r="D57" s="139">
        <f>AVERAGE(D49:D55)</f>
        <v>407.71428571428572</v>
      </c>
    </row>
    <row r="58" spans="1:4" s="62" customFormat="1" ht="14.25" customHeight="1" thickBot="1" x14ac:dyDescent="0.3">
      <c r="A58" s="36" t="s">
        <v>24</v>
      </c>
      <c r="B58" s="318"/>
      <c r="C58" s="37">
        <f>SUM(C49:C53)</f>
        <v>2388</v>
      </c>
      <c r="D58" s="41">
        <f>SUM(D49:D53)</f>
        <v>2388</v>
      </c>
    </row>
    <row r="59" spans="1:4" s="62" customFormat="1" ht="15.75" customHeight="1" thickBot="1" x14ac:dyDescent="0.3">
      <c r="A59" s="36" t="s">
        <v>26</v>
      </c>
      <c r="B59" s="319"/>
      <c r="C59" s="43">
        <f>AVERAGE(C49:C53)</f>
        <v>477.6</v>
      </c>
      <c r="D59" s="48">
        <f>AVERAGE(D49:D53)</f>
        <v>477.6</v>
      </c>
    </row>
    <row r="60" spans="1:4" s="62" customFormat="1" ht="14.25" thickBot="1" x14ac:dyDescent="0.3">
      <c r="A60" s="203" t="s">
        <v>3</v>
      </c>
      <c r="B60" s="202">
        <v>41729</v>
      </c>
      <c r="C60" s="14">
        <v>529</v>
      </c>
      <c r="D60" s="18">
        <f>SUM(C60)</f>
        <v>529</v>
      </c>
    </row>
    <row r="61" spans="1:4" s="62" customFormat="1" ht="14.25" hidden="1" customHeight="1" x14ac:dyDescent="0.25">
      <c r="A61" s="190"/>
      <c r="B61" s="163"/>
      <c r="C61" s="14"/>
      <c r="D61" s="18"/>
    </row>
    <row r="62" spans="1:4" s="62" customFormat="1" hidden="1" x14ac:dyDescent="0.25">
      <c r="A62" s="35"/>
      <c r="B62" s="163"/>
      <c r="C62" s="14"/>
      <c r="D62" s="18"/>
    </row>
    <row r="63" spans="1:4" s="62" customFormat="1" hidden="1" x14ac:dyDescent="0.25">
      <c r="A63" s="35"/>
      <c r="B63" s="163"/>
      <c r="C63" s="14"/>
      <c r="D63" s="18"/>
    </row>
    <row r="64" spans="1:4" s="62" customFormat="1" hidden="1" x14ac:dyDescent="0.25">
      <c r="A64" s="35"/>
      <c r="B64" s="163"/>
      <c r="C64" s="14"/>
      <c r="D64" s="18"/>
    </row>
    <row r="65" spans="1:6" s="62" customFormat="1" hidden="1" outlineLevel="1" x14ac:dyDescent="0.25">
      <c r="A65" s="35"/>
      <c r="B65" s="163"/>
      <c r="C65" s="21"/>
      <c r="D65" s="18"/>
    </row>
    <row r="66" spans="1:6" s="62" customFormat="1" ht="14.25" hidden="1" outlineLevel="1" thickBot="1" x14ac:dyDescent="0.3">
      <c r="A66" s="35"/>
      <c r="B66" s="164"/>
      <c r="C66" s="27"/>
      <c r="D66" s="18"/>
    </row>
    <row r="67" spans="1:6" s="62" customFormat="1" ht="14.25" customHeight="1" outlineLevel="1" thickBot="1" x14ac:dyDescent="0.3">
      <c r="A67" s="131" t="s">
        <v>25</v>
      </c>
      <c r="B67" s="317" t="s">
        <v>37</v>
      </c>
      <c r="C67" s="140">
        <f>SUM(C60:C66)</f>
        <v>529</v>
      </c>
      <c r="D67" s="144">
        <f>SUM(D60:D66)</f>
        <v>529</v>
      </c>
    </row>
    <row r="68" spans="1:6" s="62" customFormat="1" ht="15.75" customHeight="1" outlineLevel="1" thickBot="1" x14ac:dyDescent="0.3">
      <c r="A68" s="132" t="s">
        <v>27</v>
      </c>
      <c r="B68" s="318"/>
      <c r="C68" s="133">
        <f>AVERAGE(C60:C66)</f>
        <v>529</v>
      </c>
      <c r="D68" s="139">
        <f>AVERAGE(D60:D66)</f>
        <v>529</v>
      </c>
    </row>
    <row r="69" spans="1:6" s="62" customFormat="1" ht="14.25" customHeight="1" thickBot="1" x14ac:dyDescent="0.3">
      <c r="A69" s="36" t="s">
        <v>24</v>
      </c>
      <c r="B69" s="318"/>
      <c r="C69" s="37">
        <f>SUM(C60:C64)</f>
        <v>529</v>
      </c>
      <c r="D69" s="41">
        <f>SUM(D60:D64)</f>
        <v>529</v>
      </c>
    </row>
    <row r="70" spans="1:6" s="62" customFormat="1" ht="15.75" customHeight="1" thickBot="1" x14ac:dyDescent="0.3">
      <c r="A70" s="36" t="s">
        <v>26</v>
      </c>
      <c r="B70" s="319"/>
      <c r="C70" s="43">
        <f>AVERAGE(C60:C64)</f>
        <v>529</v>
      </c>
      <c r="D70" s="48">
        <f>AVERAGE(D60:D64)</f>
        <v>529</v>
      </c>
    </row>
    <row r="71" spans="1:6" s="62" customFormat="1" x14ac:dyDescent="0.25">
      <c r="A71" s="63"/>
      <c r="B71" s="174"/>
      <c r="C71" s="65"/>
      <c r="D71" s="65"/>
    </row>
    <row r="72" spans="1:6" s="62" customFormat="1" ht="42" customHeight="1" x14ac:dyDescent="0.25">
      <c r="A72" s="49"/>
      <c r="B72" s="175" t="s">
        <v>9</v>
      </c>
      <c r="D72" s="324" t="s">
        <v>67</v>
      </c>
      <c r="E72" s="346"/>
      <c r="F72" s="347"/>
    </row>
    <row r="73" spans="1:6" ht="30" customHeight="1" x14ac:dyDescent="0.25">
      <c r="A73" s="57" t="s">
        <v>34</v>
      </c>
      <c r="B73" s="176">
        <f>SUM(C58:C58, C47:C47, C36:C36, C25:C25, C14:C14, C69:C69)</f>
        <v>9028</v>
      </c>
      <c r="D73" s="322" t="s">
        <v>34</v>
      </c>
      <c r="E73" s="323"/>
      <c r="F73" s="124">
        <f>SUM(D14, D25, D36, D47, D58, D69)</f>
        <v>9028</v>
      </c>
    </row>
    <row r="74" spans="1:6" ht="30" customHeight="1" x14ac:dyDescent="0.25">
      <c r="A74" s="57" t="s">
        <v>33</v>
      </c>
      <c r="B74" s="176">
        <f>SUM(C56:C56, C45:C45, C34:C34, C23:C23, C12:C12, C67:C67 )</f>
        <v>14092</v>
      </c>
      <c r="D74" s="322" t="s">
        <v>33</v>
      </c>
      <c r="E74" s="323"/>
      <c r="F74" s="125">
        <f>SUM(D56, D45, D34, D23, D12, D67)</f>
        <v>14092</v>
      </c>
    </row>
    <row r="75" spans="1:6" ht="30" customHeight="1" x14ac:dyDescent="0.25">
      <c r="D75" s="322" t="s">
        <v>26</v>
      </c>
      <c r="E75" s="323"/>
      <c r="F75" s="125">
        <f>AVERAGE(D14, D25, D36, D47, D58, D69)</f>
        <v>1504.6666666666667</v>
      </c>
    </row>
    <row r="76" spans="1:6" ht="30" customHeight="1" x14ac:dyDescent="0.25">
      <c r="D76" s="322" t="s">
        <v>72</v>
      </c>
      <c r="E76" s="323"/>
      <c r="F76" s="124">
        <f>AVERAGE(D56, D45, D34, D23, D12, D67)</f>
        <v>2348.6666666666665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5" activePane="bottomRight" state="frozen"/>
      <selection pane="topRight" activeCell="C1" sqref="C1"/>
      <selection pane="bottomLeft" activeCell="A5" sqref="A5"/>
      <selection pane="bottomRight" activeCell="E69" sqref="E6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73"/>
      <c r="C1" s="327" t="s">
        <v>7</v>
      </c>
      <c r="D1" s="327" t="s">
        <v>39</v>
      </c>
      <c r="E1" s="315" t="s">
        <v>8</v>
      </c>
      <c r="F1" s="327" t="s">
        <v>73</v>
      </c>
      <c r="G1" s="327" t="s">
        <v>10</v>
      </c>
      <c r="H1" s="353"/>
      <c r="I1" s="354"/>
      <c r="J1" s="349" t="s">
        <v>23</v>
      </c>
    </row>
    <row r="2" spans="1:11" ht="15" customHeight="1" thickBot="1" x14ac:dyDescent="0.3">
      <c r="B2" s="173"/>
      <c r="C2" s="328"/>
      <c r="D2" s="328"/>
      <c r="E2" s="316"/>
      <c r="F2" s="328"/>
      <c r="G2" s="355"/>
      <c r="H2" s="356"/>
      <c r="I2" s="357"/>
      <c r="J2" s="350"/>
    </row>
    <row r="3" spans="1:11" ht="13.5" customHeight="1" x14ac:dyDescent="0.25">
      <c r="A3" s="337" t="s">
        <v>61</v>
      </c>
      <c r="B3" s="339" t="s">
        <v>62</v>
      </c>
      <c r="C3" s="341" t="s">
        <v>7</v>
      </c>
      <c r="D3" s="341" t="s">
        <v>40</v>
      </c>
      <c r="E3" s="313" t="s">
        <v>8</v>
      </c>
      <c r="F3" s="342" t="s">
        <v>73</v>
      </c>
      <c r="G3" s="341" t="s">
        <v>10</v>
      </c>
      <c r="H3" s="352" t="s">
        <v>41</v>
      </c>
      <c r="I3" s="351" t="s">
        <v>42</v>
      </c>
      <c r="J3" s="350"/>
    </row>
    <row r="4" spans="1:11" ht="14.25" thickBot="1" x14ac:dyDescent="0.3">
      <c r="A4" s="338"/>
      <c r="B4" s="340"/>
      <c r="C4" s="338"/>
      <c r="D4" s="338"/>
      <c r="E4" s="314"/>
      <c r="F4" s="343"/>
      <c r="G4" s="338"/>
      <c r="H4" s="338"/>
      <c r="I4" s="336"/>
      <c r="J4" s="350"/>
    </row>
    <row r="5" spans="1:11" s="61" customFormat="1" ht="14.25" hidden="1" thickBot="1" x14ac:dyDescent="0.3">
      <c r="A5" s="200"/>
      <c r="B5" s="167"/>
      <c r="C5" s="14"/>
      <c r="D5" s="14"/>
      <c r="E5" s="18"/>
      <c r="F5" s="180"/>
      <c r="G5" s="17"/>
      <c r="H5" s="14"/>
      <c r="I5" s="15"/>
      <c r="J5" s="68"/>
    </row>
    <row r="6" spans="1:11" s="61" customFormat="1" ht="14.25" hidden="1" thickBot="1" x14ac:dyDescent="0.3">
      <c r="A6" s="206"/>
      <c r="B6" s="158"/>
      <c r="C6" s="14"/>
      <c r="D6" s="14"/>
      <c r="E6" s="18"/>
      <c r="F6" s="180"/>
      <c r="G6" s="17"/>
      <c r="H6" s="14"/>
      <c r="I6" s="15"/>
      <c r="J6" s="68"/>
    </row>
    <row r="7" spans="1:11" s="61" customFormat="1" ht="14.25" hidden="1" thickBot="1" x14ac:dyDescent="0.3">
      <c r="A7" s="206"/>
      <c r="B7" s="158"/>
      <c r="C7" s="14"/>
      <c r="D7" s="14"/>
      <c r="E7" s="18"/>
      <c r="F7" s="180"/>
      <c r="G7" s="17"/>
      <c r="H7" s="14"/>
      <c r="I7" s="15"/>
      <c r="J7" s="68"/>
    </row>
    <row r="8" spans="1:11" s="61" customFormat="1" ht="14.25" hidden="1" thickBot="1" x14ac:dyDescent="0.3">
      <c r="A8" s="206"/>
      <c r="B8" s="158"/>
      <c r="C8" s="14"/>
      <c r="D8" s="14"/>
      <c r="E8" s="18"/>
      <c r="F8" s="180"/>
      <c r="G8" s="17"/>
      <c r="H8" s="14"/>
      <c r="I8" s="15"/>
      <c r="J8" s="68"/>
      <c r="K8" s="204"/>
    </row>
    <row r="9" spans="1:11" s="61" customFormat="1" ht="14.25" hidden="1" thickBot="1" x14ac:dyDescent="0.3">
      <c r="A9" s="206"/>
      <c r="B9" s="158"/>
      <c r="C9" s="21"/>
      <c r="D9" s="14"/>
      <c r="E9" s="18"/>
      <c r="F9" s="180"/>
      <c r="G9" s="17"/>
      <c r="H9" s="14"/>
      <c r="I9" s="15"/>
      <c r="J9" s="68"/>
      <c r="K9" s="204"/>
    </row>
    <row r="10" spans="1:11" s="61" customFormat="1" ht="14.25" outlineLevel="1" thickBot="1" x14ac:dyDescent="0.3">
      <c r="A10" s="206" t="s">
        <v>1</v>
      </c>
      <c r="B10" s="210">
        <v>41699</v>
      </c>
      <c r="C10" s="21">
        <v>183</v>
      </c>
      <c r="D10" s="21"/>
      <c r="E10" s="25">
        <v>218</v>
      </c>
      <c r="F10" s="181">
        <v>14</v>
      </c>
      <c r="G10" s="21">
        <v>290</v>
      </c>
      <c r="H10" s="21">
        <v>51</v>
      </c>
      <c r="I10" s="22">
        <v>1309</v>
      </c>
      <c r="J10" s="68">
        <f>SUM(C10:I10)</f>
        <v>2065</v>
      </c>
      <c r="K10" s="204"/>
    </row>
    <row r="11" spans="1:11" s="61" customFormat="1" ht="14.25" outlineLevel="1" thickBot="1" x14ac:dyDescent="0.3">
      <c r="A11" s="206" t="s">
        <v>2</v>
      </c>
      <c r="B11" s="210">
        <v>41700</v>
      </c>
      <c r="C11" s="27">
        <v>132</v>
      </c>
      <c r="D11" s="27"/>
      <c r="E11" s="31">
        <v>126</v>
      </c>
      <c r="F11" s="182">
        <v>4</v>
      </c>
      <c r="G11" s="27">
        <v>224</v>
      </c>
      <c r="H11" s="27">
        <v>20</v>
      </c>
      <c r="I11" s="28">
        <v>962</v>
      </c>
      <c r="J11" s="68">
        <f>SUM(C11:I11)</f>
        <v>1468</v>
      </c>
      <c r="K11" s="204"/>
    </row>
    <row r="12" spans="1:11" s="62" customFormat="1" ht="14.25" customHeight="1" outlineLevel="1" thickBot="1" x14ac:dyDescent="0.3">
      <c r="A12" s="131" t="s">
        <v>25</v>
      </c>
      <c r="B12" s="317" t="s">
        <v>28</v>
      </c>
      <c r="C12" s="140">
        <f>SUM(C5:C11)</f>
        <v>315</v>
      </c>
      <c r="D12" s="140">
        <f t="shared" ref="D12:J12" si="0">SUM(D5:D11)</f>
        <v>0</v>
      </c>
      <c r="E12" s="140">
        <f t="shared" si="0"/>
        <v>344</v>
      </c>
      <c r="F12" s="143">
        <f t="shared" si="0"/>
        <v>18</v>
      </c>
      <c r="G12" s="140">
        <f t="shared" si="0"/>
        <v>514</v>
      </c>
      <c r="H12" s="140">
        <f t="shared" si="0"/>
        <v>71</v>
      </c>
      <c r="I12" s="144">
        <f t="shared" si="0"/>
        <v>2271</v>
      </c>
      <c r="J12" s="140">
        <f t="shared" si="0"/>
        <v>3533</v>
      </c>
    </row>
    <row r="13" spans="1:11" s="62" customFormat="1" ht="15.75" customHeight="1" outlineLevel="1" thickBot="1" x14ac:dyDescent="0.3">
      <c r="A13" s="132" t="s">
        <v>27</v>
      </c>
      <c r="B13" s="318"/>
      <c r="C13" s="133">
        <f>AVERAGE(C5:C11)</f>
        <v>157.5</v>
      </c>
      <c r="D13" s="133" t="e">
        <f t="shared" ref="D13:J13" si="1">AVERAGE(D5:D11)</f>
        <v>#DIV/0!</v>
      </c>
      <c r="E13" s="133">
        <f t="shared" si="1"/>
        <v>172</v>
      </c>
      <c r="F13" s="136">
        <f t="shared" si="1"/>
        <v>9</v>
      </c>
      <c r="G13" s="133">
        <f t="shared" si="1"/>
        <v>257</v>
      </c>
      <c r="H13" s="133">
        <f t="shared" si="1"/>
        <v>35.5</v>
      </c>
      <c r="I13" s="139">
        <f t="shared" si="1"/>
        <v>1135.5</v>
      </c>
      <c r="J13" s="133">
        <f t="shared" si="1"/>
        <v>1766.5</v>
      </c>
    </row>
    <row r="14" spans="1:11" s="62" customFormat="1" ht="14.25" customHeight="1" thickBot="1" x14ac:dyDescent="0.3">
      <c r="A14" s="36" t="s">
        <v>24</v>
      </c>
      <c r="B14" s="318"/>
      <c r="C14" s="37">
        <f>SUM(C5:C9)</f>
        <v>0</v>
      </c>
      <c r="D14" s="37">
        <f t="shared" ref="D14:J14" si="2">SUM(D5:D9)</f>
        <v>0</v>
      </c>
      <c r="E14" s="37">
        <f t="shared" si="2"/>
        <v>0</v>
      </c>
      <c r="F14" s="40">
        <f t="shared" si="2"/>
        <v>0</v>
      </c>
      <c r="G14" s="37">
        <f t="shared" si="2"/>
        <v>0</v>
      </c>
      <c r="H14" s="37">
        <f t="shared" si="2"/>
        <v>0</v>
      </c>
      <c r="I14" s="41">
        <f t="shared" si="2"/>
        <v>0</v>
      </c>
      <c r="J14" s="37">
        <f t="shared" si="2"/>
        <v>0</v>
      </c>
    </row>
    <row r="15" spans="1:11" s="62" customFormat="1" ht="15.75" customHeight="1" thickBot="1" x14ac:dyDescent="0.3">
      <c r="A15" s="36" t="s">
        <v>26</v>
      </c>
      <c r="B15" s="318"/>
      <c r="C15" s="43" t="e">
        <f>AVERAGE(C5:C9)</f>
        <v>#DIV/0!</v>
      </c>
      <c r="D15" s="43" t="e">
        <f t="shared" ref="D15:J15" si="3">AVERAGE(D5:D9)</f>
        <v>#DIV/0!</v>
      </c>
      <c r="E15" s="43" t="e">
        <f t="shared" si="3"/>
        <v>#DIV/0!</v>
      </c>
      <c r="F15" s="46" t="e">
        <f t="shared" si="3"/>
        <v>#DIV/0!</v>
      </c>
      <c r="G15" s="43" t="e">
        <f t="shared" si="3"/>
        <v>#DIV/0!</v>
      </c>
      <c r="H15" s="43" t="e">
        <f t="shared" si="3"/>
        <v>#DIV/0!</v>
      </c>
      <c r="I15" s="48" t="e">
        <f t="shared" si="3"/>
        <v>#DIV/0!</v>
      </c>
      <c r="J15" s="43" t="e">
        <f t="shared" si="3"/>
        <v>#DIV/0!</v>
      </c>
    </row>
    <row r="16" spans="1:11" s="62" customFormat="1" ht="14.25" thickBot="1" x14ac:dyDescent="0.3">
      <c r="A16" s="203" t="s">
        <v>3</v>
      </c>
      <c r="B16" s="202">
        <v>41701</v>
      </c>
      <c r="C16" s="14">
        <v>20</v>
      </c>
      <c r="D16" s="14"/>
      <c r="E16" s="18">
        <v>51</v>
      </c>
      <c r="F16" s="180">
        <v>0</v>
      </c>
      <c r="G16" s="14">
        <v>81</v>
      </c>
      <c r="H16" s="14">
        <v>0</v>
      </c>
      <c r="I16" s="15">
        <v>131</v>
      </c>
      <c r="J16" s="19">
        <f t="shared" ref="J16:J22" si="4">SUM(C16:I16)</f>
        <v>283</v>
      </c>
    </row>
    <row r="17" spans="1:10" s="62" customFormat="1" ht="14.25" thickBot="1" x14ac:dyDescent="0.3">
      <c r="A17" s="203" t="s">
        <v>4</v>
      </c>
      <c r="B17" s="211">
        <v>41702</v>
      </c>
      <c r="C17" s="14">
        <v>77</v>
      </c>
      <c r="D17" s="14"/>
      <c r="E17" s="18">
        <v>150</v>
      </c>
      <c r="F17" s="180">
        <v>4</v>
      </c>
      <c r="G17" s="14">
        <v>231</v>
      </c>
      <c r="H17" s="14">
        <v>11</v>
      </c>
      <c r="I17" s="15">
        <v>165</v>
      </c>
      <c r="J17" s="68">
        <f t="shared" si="4"/>
        <v>638</v>
      </c>
    </row>
    <row r="18" spans="1:10" s="62" customFormat="1" ht="14.25" thickBot="1" x14ac:dyDescent="0.3">
      <c r="A18" s="203" t="s">
        <v>5</v>
      </c>
      <c r="B18" s="211">
        <v>41703</v>
      </c>
      <c r="C18" s="14">
        <v>99</v>
      </c>
      <c r="D18" s="14"/>
      <c r="E18" s="18">
        <v>228</v>
      </c>
      <c r="F18" s="180">
        <v>2</v>
      </c>
      <c r="G18" s="14">
        <v>224</v>
      </c>
      <c r="H18" s="14">
        <v>56</v>
      </c>
      <c r="I18" s="15">
        <v>171</v>
      </c>
      <c r="J18" s="68">
        <f t="shared" si="4"/>
        <v>780</v>
      </c>
    </row>
    <row r="19" spans="1:10" s="62" customFormat="1" ht="14.25" thickBot="1" x14ac:dyDescent="0.3">
      <c r="A19" s="203" t="s">
        <v>6</v>
      </c>
      <c r="B19" s="211">
        <v>41704</v>
      </c>
      <c r="C19" s="14">
        <v>96</v>
      </c>
      <c r="D19" s="14"/>
      <c r="E19" s="18">
        <v>105</v>
      </c>
      <c r="F19" s="180">
        <v>22</v>
      </c>
      <c r="G19" s="14">
        <v>179</v>
      </c>
      <c r="H19" s="14">
        <v>12</v>
      </c>
      <c r="I19" s="15">
        <v>164</v>
      </c>
      <c r="J19" s="68">
        <f t="shared" si="4"/>
        <v>578</v>
      </c>
    </row>
    <row r="20" spans="1:10" s="62" customFormat="1" ht="14.25" thickBot="1" x14ac:dyDescent="0.3">
      <c r="A20" s="203" t="s">
        <v>0</v>
      </c>
      <c r="B20" s="211">
        <v>41705</v>
      </c>
      <c r="C20" s="21">
        <v>127</v>
      </c>
      <c r="D20" s="14"/>
      <c r="E20" s="18">
        <v>141</v>
      </c>
      <c r="F20" s="180">
        <v>53</v>
      </c>
      <c r="G20" s="14">
        <v>176</v>
      </c>
      <c r="H20" s="14">
        <v>18</v>
      </c>
      <c r="I20" s="15">
        <v>239</v>
      </c>
      <c r="J20" s="68">
        <f t="shared" si="4"/>
        <v>754</v>
      </c>
    </row>
    <row r="21" spans="1:10" s="62" customFormat="1" ht="14.25" outlineLevel="1" thickBot="1" x14ac:dyDescent="0.3">
      <c r="A21" s="203" t="s">
        <v>1</v>
      </c>
      <c r="B21" s="211">
        <v>41706</v>
      </c>
      <c r="C21" s="21">
        <v>352</v>
      </c>
      <c r="D21" s="21"/>
      <c r="E21" s="25">
        <v>362</v>
      </c>
      <c r="F21" s="181">
        <v>51</v>
      </c>
      <c r="G21" s="21">
        <v>482</v>
      </c>
      <c r="H21" s="21">
        <v>111</v>
      </c>
      <c r="I21" s="22">
        <v>2240</v>
      </c>
      <c r="J21" s="68">
        <f t="shared" si="4"/>
        <v>3598</v>
      </c>
    </row>
    <row r="22" spans="1:10" s="62" customFormat="1" ht="14.25" outlineLevel="1" thickBot="1" x14ac:dyDescent="0.3">
      <c r="A22" s="203" t="s">
        <v>2</v>
      </c>
      <c r="B22" s="212">
        <v>41707</v>
      </c>
      <c r="C22" s="27">
        <v>166</v>
      </c>
      <c r="D22" s="27"/>
      <c r="E22" s="31">
        <v>144</v>
      </c>
      <c r="F22" s="182">
        <v>20</v>
      </c>
      <c r="G22" s="27">
        <v>313</v>
      </c>
      <c r="H22" s="27">
        <v>44</v>
      </c>
      <c r="I22" s="28">
        <v>1694</v>
      </c>
      <c r="J22" s="185">
        <f t="shared" si="4"/>
        <v>2381</v>
      </c>
    </row>
    <row r="23" spans="1:10" s="62" customFormat="1" ht="14.25" customHeight="1" outlineLevel="1" thickBot="1" x14ac:dyDescent="0.3">
      <c r="A23" s="131" t="s">
        <v>25</v>
      </c>
      <c r="B23" s="318" t="s">
        <v>29</v>
      </c>
      <c r="C23" s="140">
        <f t="shared" ref="C23:J23" si="5">SUM(C16:C22)</f>
        <v>937</v>
      </c>
      <c r="D23" s="140">
        <f t="shared" si="5"/>
        <v>0</v>
      </c>
      <c r="E23" s="140">
        <f t="shared" si="5"/>
        <v>1181</v>
      </c>
      <c r="F23" s="143">
        <f t="shared" si="5"/>
        <v>152</v>
      </c>
      <c r="G23" s="140">
        <f t="shared" si="5"/>
        <v>1686</v>
      </c>
      <c r="H23" s="140">
        <f t="shared" si="5"/>
        <v>252</v>
      </c>
      <c r="I23" s="144">
        <f t="shared" si="5"/>
        <v>4804</v>
      </c>
      <c r="J23" s="140">
        <f t="shared" si="5"/>
        <v>9012</v>
      </c>
    </row>
    <row r="24" spans="1:10" s="62" customFormat="1" ht="15.75" customHeight="1" outlineLevel="1" thickBot="1" x14ac:dyDescent="0.3">
      <c r="A24" s="132" t="s">
        <v>27</v>
      </c>
      <c r="B24" s="318"/>
      <c r="C24" s="133">
        <f t="shared" ref="C24:J24" si="6">AVERAGE(C16:C22)</f>
        <v>133.85714285714286</v>
      </c>
      <c r="D24" s="133" t="e">
        <f t="shared" si="6"/>
        <v>#DIV/0!</v>
      </c>
      <c r="E24" s="133">
        <f t="shared" si="6"/>
        <v>168.71428571428572</v>
      </c>
      <c r="F24" s="136">
        <f t="shared" si="6"/>
        <v>21.714285714285715</v>
      </c>
      <c r="G24" s="133">
        <f t="shared" si="6"/>
        <v>240.85714285714286</v>
      </c>
      <c r="H24" s="133">
        <f t="shared" si="6"/>
        <v>36</v>
      </c>
      <c r="I24" s="139">
        <f t="shared" si="6"/>
        <v>686.28571428571433</v>
      </c>
      <c r="J24" s="133">
        <f t="shared" si="6"/>
        <v>1287.4285714285713</v>
      </c>
    </row>
    <row r="25" spans="1:10" s="62" customFormat="1" ht="14.25" customHeight="1" thickBot="1" x14ac:dyDescent="0.3">
      <c r="A25" s="36" t="s">
        <v>24</v>
      </c>
      <c r="B25" s="318"/>
      <c r="C25" s="37">
        <f>SUM(C16:C20)</f>
        <v>419</v>
      </c>
      <c r="D25" s="37">
        <f t="shared" ref="D25:J25" si="7">SUM(D16:D20)</f>
        <v>0</v>
      </c>
      <c r="E25" s="37">
        <f t="shared" si="7"/>
        <v>675</v>
      </c>
      <c r="F25" s="40">
        <f t="shared" si="7"/>
        <v>81</v>
      </c>
      <c r="G25" s="37">
        <f t="shared" si="7"/>
        <v>891</v>
      </c>
      <c r="H25" s="37">
        <f t="shared" si="7"/>
        <v>97</v>
      </c>
      <c r="I25" s="41">
        <f t="shared" si="7"/>
        <v>870</v>
      </c>
      <c r="J25" s="37">
        <f t="shared" si="7"/>
        <v>3033</v>
      </c>
    </row>
    <row r="26" spans="1:10" s="62" customFormat="1" ht="15.75" customHeight="1" thickBot="1" x14ac:dyDescent="0.3">
      <c r="A26" s="36" t="s">
        <v>26</v>
      </c>
      <c r="B26" s="319"/>
      <c r="C26" s="146">
        <f>AVERAGE(C16:C20)</f>
        <v>83.8</v>
      </c>
      <c r="D26" s="146" t="e">
        <f t="shared" ref="D26:J26" si="8">AVERAGE(D16:D20)</f>
        <v>#DIV/0!</v>
      </c>
      <c r="E26" s="146">
        <f t="shared" si="8"/>
        <v>135</v>
      </c>
      <c r="F26" s="183">
        <f t="shared" si="8"/>
        <v>16.2</v>
      </c>
      <c r="G26" s="146">
        <f t="shared" si="8"/>
        <v>178.2</v>
      </c>
      <c r="H26" s="146">
        <f t="shared" si="8"/>
        <v>19.399999999999999</v>
      </c>
      <c r="I26" s="184">
        <f t="shared" si="8"/>
        <v>174</v>
      </c>
      <c r="J26" s="146">
        <f t="shared" si="8"/>
        <v>606.6</v>
      </c>
    </row>
    <row r="27" spans="1:10" s="62" customFormat="1" ht="14.25" thickBot="1" x14ac:dyDescent="0.3">
      <c r="A27" s="203" t="s">
        <v>3</v>
      </c>
      <c r="B27" s="202">
        <v>41708</v>
      </c>
      <c r="C27" s="14">
        <v>108</v>
      </c>
      <c r="D27" s="14"/>
      <c r="E27" s="18">
        <v>138</v>
      </c>
      <c r="F27" s="180">
        <v>17</v>
      </c>
      <c r="G27" s="14">
        <v>236</v>
      </c>
      <c r="H27" s="14">
        <v>43</v>
      </c>
      <c r="I27" s="15">
        <v>198</v>
      </c>
      <c r="J27" s="19">
        <f t="shared" ref="J27:J33" si="9">SUM(C27:I27)</f>
        <v>740</v>
      </c>
    </row>
    <row r="28" spans="1:10" s="62" customFormat="1" ht="14.25" thickBot="1" x14ac:dyDescent="0.3">
      <c r="A28" s="203" t="s">
        <v>4</v>
      </c>
      <c r="B28" s="211">
        <v>41709</v>
      </c>
      <c r="C28" s="14">
        <v>248</v>
      </c>
      <c r="D28" s="14"/>
      <c r="E28" s="18">
        <v>234</v>
      </c>
      <c r="F28" s="180">
        <v>21</v>
      </c>
      <c r="G28" s="14">
        <v>363</v>
      </c>
      <c r="H28" s="14">
        <v>55</v>
      </c>
      <c r="I28" s="15">
        <v>206</v>
      </c>
      <c r="J28" s="68">
        <f t="shared" si="9"/>
        <v>1127</v>
      </c>
    </row>
    <row r="29" spans="1:10" s="62" customFormat="1" ht="14.25" thickBot="1" x14ac:dyDescent="0.3">
      <c r="A29" s="203" t="s">
        <v>5</v>
      </c>
      <c r="B29" s="211">
        <v>41710</v>
      </c>
      <c r="C29" s="14">
        <v>132</v>
      </c>
      <c r="D29" s="14"/>
      <c r="E29" s="18">
        <v>204</v>
      </c>
      <c r="F29" s="180">
        <v>6</v>
      </c>
      <c r="G29" s="14">
        <v>156</v>
      </c>
      <c r="H29" s="14">
        <v>24</v>
      </c>
      <c r="I29" s="15">
        <v>123</v>
      </c>
      <c r="J29" s="68">
        <f t="shared" si="9"/>
        <v>645</v>
      </c>
    </row>
    <row r="30" spans="1:10" s="62" customFormat="1" ht="14.25" thickBot="1" x14ac:dyDescent="0.3">
      <c r="A30" s="203" t="s">
        <v>6</v>
      </c>
      <c r="B30" s="211">
        <v>41711</v>
      </c>
      <c r="C30" s="14">
        <v>53</v>
      </c>
      <c r="D30" s="14"/>
      <c r="E30" s="18">
        <v>84</v>
      </c>
      <c r="F30" s="180">
        <v>1</v>
      </c>
      <c r="G30" s="14">
        <v>95</v>
      </c>
      <c r="H30" s="14">
        <v>17</v>
      </c>
      <c r="I30" s="15">
        <v>118</v>
      </c>
      <c r="J30" s="68">
        <f t="shared" si="9"/>
        <v>368</v>
      </c>
    </row>
    <row r="31" spans="1:10" s="62" customFormat="1" ht="14.25" thickBot="1" x14ac:dyDescent="0.3">
      <c r="A31" s="203" t="s">
        <v>0</v>
      </c>
      <c r="B31" s="211">
        <v>41712</v>
      </c>
      <c r="C31" s="21">
        <v>195</v>
      </c>
      <c r="D31" s="14"/>
      <c r="E31" s="18">
        <v>211</v>
      </c>
      <c r="F31" s="180">
        <v>17</v>
      </c>
      <c r="G31" s="14">
        <v>273</v>
      </c>
      <c r="H31" s="14">
        <v>28</v>
      </c>
      <c r="I31" s="15">
        <v>227</v>
      </c>
      <c r="J31" s="68">
        <f t="shared" si="9"/>
        <v>951</v>
      </c>
    </row>
    <row r="32" spans="1:10" s="62" customFormat="1" ht="14.25" outlineLevel="1" thickBot="1" x14ac:dyDescent="0.3">
      <c r="A32" s="203" t="s">
        <v>1</v>
      </c>
      <c r="B32" s="211">
        <v>41713</v>
      </c>
      <c r="C32" s="21">
        <v>296</v>
      </c>
      <c r="D32" s="21"/>
      <c r="E32" s="25">
        <v>343</v>
      </c>
      <c r="F32" s="181">
        <v>25</v>
      </c>
      <c r="G32" s="21">
        <v>569</v>
      </c>
      <c r="H32" s="21">
        <v>75</v>
      </c>
      <c r="I32" s="22">
        <v>1904</v>
      </c>
      <c r="J32" s="68">
        <f t="shared" si="9"/>
        <v>3212</v>
      </c>
    </row>
    <row r="33" spans="1:11" s="62" customFormat="1" ht="14.25" outlineLevel="1" thickBot="1" x14ac:dyDescent="0.3">
      <c r="A33" s="203" t="s">
        <v>2</v>
      </c>
      <c r="B33" s="212">
        <v>41714</v>
      </c>
      <c r="C33" s="27">
        <v>191</v>
      </c>
      <c r="D33" s="27"/>
      <c r="E33" s="31">
        <v>235</v>
      </c>
      <c r="F33" s="182">
        <v>21</v>
      </c>
      <c r="G33" s="27">
        <v>282</v>
      </c>
      <c r="H33" s="27">
        <v>29</v>
      </c>
      <c r="I33" s="28">
        <v>1383</v>
      </c>
      <c r="J33" s="185">
        <f t="shared" si="9"/>
        <v>2141</v>
      </c>
    </row>
    <row r="34" spans="1:11" s="62" customFormat="1" ht="14.25" customHeight="1" outlineLevel="1" thickBot="1" x14ac:dyDescent="0.3">
      <c r="A34" s="131" t="s">
        <v>25</v>
      </c>
      <c r="B34" s="317" t="s">
        <v>30</v>
      </c>
      <c r="C34" s="140">
        <f t="shared" ref="C34:J34" si="10">SUM(C27:C33)</f>
        <v>1223</v>
      </c>
      <c r="D34" s="140">
        <f t="shared" si="10"/>
        <v>0</v>
      </c>
      <c r="E34" s="140">
        <f t="shared" si="10"/>
        <v>1449</v>
      </c>
      <c r="F34" s="143">
        <f t="shared" si="10"/>
        <v>108</v>
      </c>
      <c r="G34" s="140">
        <f t="shared" si="10"/>
        <v>1974</v>
      </c>
      <c r="H34" s="140">
        <f t="shared" si="10"/>
        <v>271</v>
      </c>
      <c r="I34" s="144">
        <f t="shared" si="10"/>
        <v>4159</v>
      </c>
      <c r="J34" s="140">
        <f t="shared" si="10"/>
        <v>9184</v>
      </c>
    </row>
    <row r="35" spans="1:11" s="62" customFormat="1" ht="15.75" customHeight="1" outlineLevel="1" thickBot="1" x14ac:dyDescent="0.3">
      <c r="A35" s="132" t="s">
        <v>27</v>
      </c>
      <c r="B35" s="318"/>
      <c r="C35" s="133">
        <f t="shared" ref="C35:J35" si="11">AVERAGE(C27:C33)</f>
        <v>174.71428571428572</v>
      </c>
      <c r="D35" s="133" t="e">
        <f t="shared" si="11"/>
        <v>#DIV/0!</v>
      </c>
      <c r="E35" s="133">
        <f t="shared" si="11"/>
        <v>207</v>
      </c>
      <c r="F35" s="136">
        <f t="shared" si="11"/>
        <v>15.428571428571429</v>
      </c>
      <c r="G35" s="133">
        <f t="shared" si="11"/>
        <v>282</v>
      </c>
      <c r="H35" s="133">
        <f t="shared" si="11"/>
        <v>38.714285714285715</v>
      </c>
      <c r="I35" s="139">
        <f t="shared" si="11"/>
        <v>594.14285714285711</v>
      </c>
      <c r="J35" s="133">
        <f t="shared" si="11"/>
        <v>1312</v>
      </c>
    </row>
    <row r="36" spans="1:11" s="62" customFormat="1" ht="14.25" customHeight="1" thickBot="1" x14ac:dyDescent="0.3">
      <c r="A36" s="36" t="s">
        <v>24</v>
      </c>
      <c r="B36" s="318"/>
      <c r="C36" s="37">
        <f>SUM(C27:C31)</f>
        <v>736</v>
      </c>
      <c r="D36" s="37">
        <f t="shared" ref="D36:J36" si="12">SUM(D27:D31)</f>
        <v>0</v>
      </c>
      <c r="E36" s="37">
        <f t="shared" si="12"/>
        <v>871</v>
      </c>
      <c r="F36" s="40">
        <f t="shared" si="12"/>
        <v>62</v>
      </c>
      <c r="G36" s="37">
        <f t="shared" si="12"/>
        <v>1123</v>
      </c>
      <c r="H36" s="37">
        <f t="shared" si="12"/>
        <v>167</v>
      </c>
      <c r="I36" s="41">
        <f t="shared" si="12"/>
        <v>872</v>
      </c>
      <c r="J36" s="37">
        <f t="shared" si="12"/>
        <v>3831</v>
      </c>
    </row>
    <row r="37" spans="1:11" s="62" customFormat="1" ht="15.75" customHeight="1" thickBot="1" x14ac:dyDescent="0.3">
      <c r="A37" s="36" t="s">
        <v>26</v>
      </c>
      <c r="B37" s="319"/>
      <c r="C37" s="43">
        <f>AVERAGE(C27:C31)</f>
        <v>147.19999999999999</v>
      </c>
      <c r="D37" s="43" t="e">
        <f t="shared" ref="D37:J37" si="13">AVERAGE(D27:D31)</f>
        <v>#DIV/0!</v>
      </c>
      <c r="E37" s="43">
        <f t="shared" si="13"/>
        <v>174.2</v>
      </c>
      <c r="F37" s="46">
        <f t="shared" si="13"/>
        <v>12.4</v>
      </c>
      <c r="G37" s="43">
        <f t="shared" si="13"/>
        <v>224.6</v>
      </c>
      <c r="H37" s="43">
        <f t="shared" si="13"/>
        <v>33.4</v>
      </c>
      <c r="I37" s="48">
        <f t="shared" si="13"/>
        <v>174.4</v>
      </c>
      <c r="J37" s="43">
        <f t="shared" si="13"/>
        <v>766.2</v>
      </c>
    </row>
    <row r="38" spans="1:11" s="62" customFormat="1" ht="14.25" thickBot="1" x14ac:dyDescent="0.3">
      <c r="A38" s="203" t="s">
        <v>3</v>
      </c>
      <c r="B38" s="202">
        <v>41715</v>
      </c>
      <c r="C38" s="14">
        <v>36</v>
      </c>
      <c r="D38" s="14"/>
      <c r="E38" s="18">
        <v>85</v>
      </c>
      <c r="F38" s="180">
        <v>0</v>
      </c>
      <c r="G38" s="14">
        <v>120</v>
      </c>
      <c r="H38" s="14">
        <v>4</v>
      </c>
      <c r="I38" s="15">
        <v>127</v>
      </c>
      <c r="J38" s="19">
        <f t="shared" ref="J38:J44" si="14">SUM(C38:I38)</f>
        <v>372</v>
      </c>
    </row>
    <row r="39" spans="1:11" s="62" customFormat="1" ht="14.25" thickBot="1" x14ac:dyDescent="0.3">
      <c r="A39" s="203" t="s">
        <v>4</v>
      </c>
      <c r="B39" s="211">
        <v>41716</v>
      </c>
      <c r="C39" s="14">
        <v>183</v>
      </c>
      <c r="D39" s="14"/>
      <c r="E39" s="18">
        <v>236</v>
      </c>
      <c r="F39" s="180">
        <v>7</v>
      </c>
      <c r="G39" s="14">
        <v>405</v>
      </c>
      <c r="H39" s="14">
        <v>65</v>
      </c>
      <c r="I39" s="15">
        <v>217</v>
      </c>
      <c r="J39" s="68">
        <f t="shared" si="14"/>
        <v>1113</v>
      </c>
    </row>
    <row r="40" spans="1:11" s="62" customFormat="1" ht="14.25" thickBot="1" x14ac:dyDescent="0.3">
      <c r="A40" s="203" t="s">
        <v>5</v>
      </c>
      <c r="B40" s="211">
        <v>41717</v>
      </c>
      <c r="C40" s="14">
        <v>99</v>
      </c>
      <c r="D40" s="14"/>
      <c r="E40" s="18">
        <v>118</v>
      </c>
      <c r="F40" s="180">
        <v>5</v>
      </c>
      <c r="G40" s="14">
        <v>163</v>
      </c>
      <c r="H40" s="14">
        <v>27</v>
      </c>
      <c r="I40" s="15">
        <v>147</v>
      </c>
      <c r="J40" s="68">
        <f t="shared" si="14"/>
        <v>559</v>
      </c>
    </row>
    <row r="41" spans="1:11" s="62" customFormat="1" ht="14.25" thickBot="1" x14ac:dyDescent="0.3">
      <c r="A41" s="203" t="s">
        <v>6</v>
      </c>
      <c r="B41" s="211">
        <v>41718</v>
      </c>
      <c r="C41" s="14">
        <v>228</v>
      </c>
      <c r="D41" s="14"/>
      <c r="E41" s="18">
        <v>235</v>
      </c>
      <c r="F41" s="180">
        <v>8</v>
      </c>
      <c r="G41" s="14">
        <v>297</v>
      </c>
      <c r="H41" s="14">
        <v>53</v>
      </c>
      <c r="I41" s="15">
        <v>225</v>
      </c>
      <c r="J41" s="68">
        <f t="shared" si="14"/>
        <v>1046</v>
      </c>
    </row>
    <row r="42" spans="1:11" s="62" customFormat="1" ht="14.25" thickBot="1" x14ac:dyDescent="0.3">
      <c r="A42" s="203" t="s">
        <v>0</v>
      </c>
      <c r="B42" s="211">
        <v>41719</v>
      </c>
      <c r="C42" s="21">
        <v>359</v>
      </c>
      <c r="D42" s="14"/>
      <c r="E42" s="18">
        <v>299</v>
      </c>
      <c r="F42" s="180">
        <v>43</v>
      </c>
      <c r="G42" s="14">
        <v>368</v>
      </c>
      <c r="H42" s="14">
        <v>43</v>
      </c>
      <c r="I42" s="15">
        <v>351</v>
      </c>
      <c r="J42" s="68">
        <f t="shared" si="14"/>
        <v>1463</v>
      </c>
    </row>
    <row r="43" spans="1:11" s="62" customFormat="1" ht="14.25" outlineLevel="1" thickBot="1" x14ac:dyDescent="0.3">
      <c r="A43" s="203" t="s">
        <v>1</v>
      </c>
      <c r="B43" s="211">
        <v>41720</v>
      </c>
      <c r="C43" s="208">
        <v>420</v>
      </c>
      <c r="D43" s="21"/>
      <c r="E43" s="25">
        <v>343</v>
      </c>
      <c r="F43" s="181">
        <v>21</v>
      </c>
      <c r="G43" s="21">
        <v>470</v>
      </c>
      <c r="H43" s="21">
        <v>90</v>
      </c>
      <c r="I43" s="22">
        <v>2053</v>
      </c>
      <c r="J43" s="68">
        <f t="shared" si="14"/>
        <v>3397</v>
      </c>
      <c r="K43" s="157"/>
    </row>
    <row r="44" spans="1:11" s="62" customFormat="1" ht="14.25" outlineLevel="1" thickBot="1" x14ac:dyDescent="0.3">
      <c r="A44" s="203" t="s">
        <v>2</v>
      </c>
      <c r="B44" s="211">
        <v>41721</v>
      </c>
      <c r="C44" s="27">
        <v>154</v>
      </c>
      <c r="D44" s="27"/>
      <c r="E44" s="31">
        <v>172</v>
      </c>
      <c r="F44" s="182">
        <v>12</v>
      </c>
      <c r="G44" s="27">
        <v>307</v>
      </c>
      <c r="H44" s="27">
        <v>21</v>
      </c>
      <c r="I44" s="28">
        <v>1253</v>
      </c>
      <c r="J44" s="185">
        <f t="shared" si="14"/>
        <v>1919</v>
      </c>
      <c r="K44" s="157"/>
    </row>
    <row r="45" spans="1:11" s="62" customFormat="1" ht="14.25" customHeight="1" outlineLevel="1" thickBot="1" x14ac:dyDescent="0.3">
      <c r="A45" s="131" t="s">
        <v>25</v>
      </c>
      <c r="B45" s="317" t="s">
        <v>31</v>
      </c>
      <c r="C45" s="140">
        <f t="shared" ref="C45:J45" si="15">SUM(C38:C44)</f>
        <v>1479</v>
      </c>
      <c r="D45" s="140">
        <f t="shared" si="15"/>
        <v>0</v>
      </c>
      <c r="E45" s="140">
        <f t="shared" si="15"/>
        <v>1488</v>
      </c>
      <c r="F45" s="143">
        <f t="shared" si="15"/>
        <v>96</v>
      </c>
      <c r="G45" s="140">
        <f t="shared" si="15"/>
        <v>2130</v>
      </c>
      <c r="H45" s="140">
        <f t="shared" si="15"/>
        <v>303</v>
      </c>
      <c r="I45" s="144">
        <f>SUM(I38:I44)</f>
        <v>4373</v>
      </c>
      <c r="J45" s="140">
        <f t="shared" si="15"/>
        <v>9869</v>
      </c>
    </row>
    <row r="46" spans="1:11" s="62" customFormat="1" ht="15.75" customHeight="1" outlineLevel="1" thickBot="1" x14ac:dyDescent="0.3">
      <c r="A46" s="132" t="s">
        <v>27</v>
      </c>
      <c r="B46" s="318"/>
      <c r="C46" s="133">
        <f t="shared" ref="C46:J46" si="16">AVERAGE(C38:C44)</f>
        <v>211.28571428571428</v>
      </c>
      <c r="D46" s="133" t="e">
        <f t="shared" si="16"/>
        <v>#DIV/0!</v>
      </c>
      <c r="E46" s="133">
        <f t="shared" si="16"/>
        <v>212.57142857142858</v>
      </c>
      <c r="F46" s="136">
        <f t="shared" si="16"/>
        <v>13.714285714285714</v>
      </c>
      <c r="G46" s="133">
        <f t="shared" si="16"/>
        <v>304.28571428571428</v>
      </c>
      <c r="H46" s="133">
        <f t="shared" si="16"/>
        <v>43.285714285714285</v>
      </c>
      <c r="I46" s="139">
        <f t="shared" si="16"/>
        <v>624.71428571428567</v>
      </c>
      <c r="J46" s="133">
        <f t="shared" si="16"/>
        <v>1409.8571428571429</v>
      </c>
    </row>
    <row r="47" spans="1:11" s="62" customFormat="1" ht="14.25" customHeight="1" thickBot="1" x14ac:dyDescent="0.3">
      <c r="A47" s="36" t="s">
        <v>24</v>
      </c>
      <c r="B47" s="318"/>
      <c r="C47" s="37">
        <f>SUM(C38:C42)</f>
        <v>905</v>
      </c>
      <c r="D47" s="37">
        <f t="shared" ref="D47:J47" si="17">SUM(D38:D42)</f>
        <v>0</v>
      </c>
      <c r="E47" s="37">
        <f t="shared" si="17"/>
        <v>973</v>
      </c>
      <c r="F47" s="40">
        <f t="shared" si="17"/>
        <v>63</v>
      </c>
      <c r="G47" s="37">
        <f t="shared" si="17"/>
        <v>1353</v>
      </c>
      <c r="H47" s="37">
        <f t="shared" si="17"/>
        <v>192</v>
      </c>
      <c r="I47" s="41">
        <f t="shared" si="17"/>
        <v>1067</v>
      </c>
      <c r="J47" s="37">
        <f t="shared" si="17"/>
        <v>4553</v>
      </c>
    </row>
    <row r="48" spans="1:11" s="62" customFormat="1" ht="15.75" customHeight="1" thickBot="1" x14ac:dyDescent="0.3">
      <c r="A48" s="36" t="s">
        <v>26</v>
      </c>
      <c r="B48" s="319"/>
      <c r="C48" s="43">
        <f>AVERAGE(C38:C42)</f>
        <v>181</v>
      </c>
      <c r="D48" s="43" t="e">
        <f t="shared" ref="D48:J48" si="18">AVERAGE(D38:D42)</f>
        <v>#DIV/0!</v>
      </c>
      <c r="E48" s="43">
        <f t="shared" si="18"/>
        <v>194.6</v>
      </c>
      <c r="F48" s="46">
        <f t="shared" si="18"/>
        <v>12.6</v>
      </c>
      <c r="G48" s="43">
        <f t="shared" si="18"/>
        <v>270.60000000000002</v>
      </c>
      <c r="H48" s="43">
        <f t="shared" si="18"/>
        <v>38.4</v>
      </c>
      <c r="I48" s="48">
        <f t="shared" si="18"/>
        <v>213.4</v>
      </c>
      <c r="J48" s="43">
        <f t="shared" si="18"/>
        <v>910.6</v>
      </c>
    </row>
    <row r="49" spans="1:10" s="62" customFormat="1" ht="14.25" thickBot="1" x14ac:dyDescent="0.3">
      <c r="A49" s="203" t="s">
        <v>3</v>
      </c>
      <c r="B49" s="202">
        <v>41722</v>
      </c>
      <c r="C49" s="14">
        <v>163</v>
      </c>
      <c r="D49" s="14"/>
      <c r="E49" s="18">
        <v>207</v>
      </c>
      <c r="F49" s="180">
        <v>6</v>
      </c>
      <c r="G49" s="14">
        <v>259</v>
      </c>
      <c r="H49" s="14">
        <v>10</v>
      </c>
      <c r="I49" s="15">
        <v>175</v>
      </c>
      <c r="J49" s="75">
        <f t="shared" ref="J49:J55" si="19">SUM(C49:I49)</f>
        <v>820</v>
      </c>
    </row>
    <row r="50" spans="1:10" s="62" customFormat="1" ht="14.25" thickBot="1" x14ac:dyDescent="0.3">
      <c r="A50" s="203" t="s">
        <v>4</v>
      </c>
      <c r="B50" s="211">
        <v>41723</v>
      </c>
      <c r="C50" s="14">
        <v>129</v>
      </c>
      <c r="D50" s="14"/>
      <c r="E50" s="18">
        <v>180</v>
      </c>
      <c r="F50" s="180">
        <v>15</v>
      </c>
      <c r="G50" s="14">
        <v>211</v>
      </c>
      <c r="H50" s="14">
        <v>10</v>
      </c>
      <c r="I50" s="15">
        <v>187</v>
      </c>
      <c r="J50" s="75">
        <f t="shared" si="19"/>
        <v>732</v>
      </c>
    </row>
    <row r="51" spans="1:10" s="62" customFormat="1" ht="14.25" thickBot="1" x14ac:dyDescent="0.3">
      <c r="A51" s="203" t="s">
        <v>5</v>
      </c>
      <c r="B51" s="211">
        <v>41724</v>
      </c>
      <c r="C51" s="14">
        <v>93</v>
      </c>
      <c r="D51" s="14"/>
      <c r="E51" s="18">
        <v>135</v>
      </c>
      <c r="F51" s="180">
        <v>13</v>
      </c>
      <c r="G51" s="14">
        <v>266</v>
      </c>
      <c r="H51" s="14">
        <v>48</v>
      </c>
      <c r="I51" s="15">
        <v>106</v>
      </c>
      <c r="J51" s="75">
        <f t="shared" si="19"/>
        <v>661</v>
      </c>
    </row>
    <row r="52" spans="1:10" s="62" customFormat="1" ht="14.25" thickBot="1" x14ac:dyDescent="0.3">
      <c r="A52" s="203" t="s">
        <v>6</v>
      </c>
      <c r="B52" s="211">
        <v>41725</v>
      </c>
      <c r="C52" s="14">
        <v>231</v>
      </c>
      <c r="D52" s="14"/>
      <c r="E52" s="18">
        <v>247</v>
      </c>
      <c r="F52" s="180">
        <v>14</v>
      </c>
      <c r="G52" s="14">
        <v>250</v>
      </c>
      <c r="H52" s="14">
        <v>45</v>
      </c>
      <c r="I52" s="15">
        <v>301</v>
      </c>
      <c r="J52" s="75">
        <f t="shared" si="19"/>
        <v>1088</v>
      </c>
    </row>
    <row r="53" spans="1:10" s="62" customFormat="1" ht="14.25" customHeight="1" thickBot="1" x14ac:dyDescent="0.3">
      <c r="A53" s="203" t="s">
        <v>0</v>
      </c>
      <c r="B53" s="211">
        <v>41726</v>
      </c>
      <c r="C53" s="21">
        <v>180</v>
      </c>
      <c r="D53" s="14"/>
      <c r="E53" s="18">
        <v>333</v>
      </c>
      <c r="F53" s="180">
        <v>16</v>
      </c>
      <c r="G53" s="14">
        <v>276</v>
      </c>
      <c r="H53" s="14">
        <v>14</v>
      </c>
      <c r="I53" s="15">
        <v>261</v>
      </c>
      <c r="J53" s="75">
        <f t="shared" si="19"/>
        <v>1080</v>
      </c>
    </row>
    <row r="54" spans="1:10" s="62" customFormat="1" ht="14.25" customHeight="1" outlineLevel="1" thickBot="1" x14ac:dyDescent="0.3">
      <c r="A54" s="203" t="s">
        <v>1</v>
      </c>
      <c r="B54" s="211">
        <v>41727</v>
      </c>
      <c r="C54" s="21">
        <v>123</v>
      </c>
      <c r="D54" s="21"/>
      <c r="E54" s="25">
        <v>182</v>
      </c>
      <c r="F54" s="181">
        <v>22</v>
      </c>
      <c r="G54" s="21">
        <v>302</v>
      </c>
      <c r="H54" s="21">
        <v>16</v>
      </c>
      <c r="I54" s="22">
        <v>986</v>
      </c>
      <c r="J54" s="75">
        <f t="shared" si="19"/>
        <v>1631</v>
      </c>
    </row>
    <row r="55" spans="1:10" s="62" customFormat="1" ht="14.25" customHeight="1" outlineLevel="1" thickBot="1" x14ac:dyDescent="0.3">
      <c r="A55" s="203" t="s">
        <v>2</v>
      </c>
      <c r="B55" s="212">
        <v>41728</v>
      </c>
      <c r="C55" s="27">
        <v>153</v>
      </c>
      <c r="D55" s="27"/>
      <c r="E55" s="31">
        <v>114</v>
      </c>
      <c r="F55" s="182">
        <v>0</v>
      </c>
      <c r="G55" s="27">
        <v>197</v>
      </c>
      <c r="H55" s="186">
        <v>19</v>
      </c>
      <c r="I55" s="187">
        <v>1150</v>
      </c>
      <c r="J55" s="75">
        <f t="shared" si="19"/>
        <v>1633</v>
      </c>
    </row>
    <row r="56" spans="1:10" s="62" customFormat="1" ht="14.25" customHeight="1" outlineLevel="1" thickBot="1" x14ac:dyDescent="0.3">
      <c r="A56" s="131" t="s">
        <v>25</v>
      </c>
      <c r="B56" s="317" t="s">
        <v>32</v>
      </c>
      <c r="C56" s="140">
        <f t="shared" ref="C56:J56" si="20">SUM(C49:C55)</f>
        <v>1072</v>
      </c>
      <c r="D56" s="140">
        <f t="shared" si="20"/>
        <v>0</v>
      </c>
      <c r="E56" s="140">
        <f t="shared" si="20"/>
        <v>1398</v>
      </c>
      <c r="F56" s="143">
        <f t="shared" si="20"/>
        <v>86</v>
      </c>
      <c r="G56" s="140">
        <f t="shared" si="20"/>
        <v>1761</v>
      </c>
      <c r="H56" s="140">
        <f t="shared" si="20"/>
        <v>162</v>
      </c>
      <c r="I56" s="144">
        <f t="shared" si="20"/>
        <v>3166</v>
      </c>
      <c r="J56" s="140">
        <f t="shared" si="20"/>
        <v>7645</v>
      </c>
    </row>
    <row r="57" spans="1:10" s="62" customFormat="1" ht="15.75" customHeight="1" outlineLevel="1" thickBot="1" x14ac:dyDescent="0.3">
      <c r="A57" s="132" t="s">
        <v>27</v>
      </c>
      <c r="B57" s="318"/>
      <c r="C57" s="133">
        <f t="shared" ref="C57:J57" si="21">AVERAGE(C49:C55)</f>
        <v>153.14285714285714</v>
      </c>
      <c r="D57" s="133" t="e">
        <f t="shared" si="21"/>
        <v>#DIV/0!</v>
      </c>
      <c r="E57" s="133">
        <f t="shared" si="21"/>
        <v>199.71428571428572</v>
      </c>
      <c r="F57" s="136">
        <f t="shared" si="21"/>
        <v>12.285714285714286</v>
      </c>
      <c r="G57" s="133">
        <f t="shared" si="21"/>
        <v>251.57142857142858</v>
      </c>
      <c r="H57" s="133">
        <f t="shared" si="21"/>
        <v>23.142857142857142</v>
      </c>
      <c r="I57" s="139">
        <f t="shared" si="21"/>
        <v>452.28571428571428</v>
      </c>
      <c r="J57" s="133">
        <f t="shared" si="21"/>
        <v>1092.1428571428571</v>
      </c>
    </row>
    <row r="58" spans="1:10" s="62" customFormat="1" ht="14.25" customHeight="1" thickBot="1" x14ac:dyDescent="0.3">
      <c r="A58" s="36" t="s">
        <v>24</v>
      </c>
      <c r="B58" s="318"/>
      <c r="C58" s="37">
        <f t="shared" ref="C58:J58" si="22">SUM(C49:C53)</f>
        <v>796</v>
      </c>
      <c r="D58" s="37">
        <f t="shared" si="22"/>
        <v>0</v>
      </c>
      <c r="E58" s="37">
        <f t="shared" si="22"/>
        <v>1102</v>
      </c>
      <c r="F58" s="40">
        <f t="shared" si="22"/>
        <v>64</v>
      </c>
      <c r="G58" s="37">
        <f t="shared" si="22"/>
        <v>1262</v>
      </c>
      <c r="H58" s="37">
        <f t="shared" si="22"/>
        <v>127</v>
      </c>
      <c r="I58" s="41">
        <f t="shared" si="22"/>
        <v>1030</v>
      </c>
      <c r="J58" s="37">
        <f t="shared" si="22"/>
        <v>4381</v>
      </c>
    </row>
    <row r="59" spans="1:10" s="62" customFormat="1" ht="14.25" thickBot="1" x14ac:dyDescent="0.3">
      <c r="A59" s="36" t="s">
        <v>26</v>
      </c>
      <c r="B59" s="319"/>
      <c r="C59" s="43">
        <f t="shared" ref="C59:J59" si="23">AVERAGE(C49:C53)</f>
        <v>159.19999999999999</v>
      </c>
      <c r="D59" s="43" t="e">
        <f t="shared" si="23"/>
        <v>#DIV/0!</v>
      </c>
      <c r="E59" s="43">
        <f t="shared" si="23"/>
        <v>220.4</v>
      </c>
      <c r="F59" s="46">
        <f t="shared" si="23"/>
        <v>12.8</v>
      </c>
      <c r="G59" s="43">
        <f t="shared" si="23"/>
        <v>252.4</v>
      </c>
      <c r="H59" s="43">
        <f t="shared" si="23"/>
        <v>25.4</v>
      </c>
      <c r="I59" s="48">
        <f t="shared" si="23"/>
        <v>206</v>
      </c>
      <c r="J59" s="43">
        <f t="shared" si="23"/>
        <v>876.2</v>
      </c>
    </row>
    <row r="60" spans="1:10" s="62" customFormat="1" ht="14.25" thickBot="1" x14ac:dyDescent="0.3">
      <c r="A60" s="203" t="s">
        <v>3</v>
      </c>
      <c r="B60" s="202">
        <v>41729</v>
      </c>
      <c r="C60" s="14">
        <v>237</v>
      </c>
      <c r="D60" s="14"/>
      <c r="E60" s="18">
        <v>215</v>
      </c>
      <c r="F60" s="180">
        <v>6</v>
      </c>
      <c r="G60" s="17">
        <v>123</v>
      </c>
      <c r="H60" s="14">
        <v>46</v>
      </c>
      <c r="I60" s="15">
        <v>219</v>
      </c>
      <c r="J60" s="75">
        <f>SUM(C60:I60)</f>
        <v>846</v>
      </c>
    </row>
    <row r="61" spans="1:10" s="62" customFormat="1" ht="14.25" hidden="1" thickBot="1" x14ac:dyDescent="0.3">
      <c r="A61" s="190"/>
      <c r="B61" s="163"/>
      <c r="C61" s="14"/>
      <c r="D61" s="14"/>
      <c r="E61" s="18"/>
      <c r="F61" s="180"/>
      <c r="G61" s="17"/>
      <c r="H61" s="14"/>
      <c r="I61" s="15"/>
      <c r="J61" s="19"/>
    </row>
    <row r="62" spans="1:10" s="62" customFormat="1" ht="14.25" hidden="1" thickBot="1" x14ac:dyDescent="0.3">
      <c r="A62" s="35"/>
      <c r="B62" s="163"/>
      <c r="C62" s="14"/>
      <c r="D62" s="14"/>
      <c r="E62" s="18"/>
      <c r="F62" s="180"/>
      <c r="G62" s="17"/>
      <c r="H62" s="14"/>
      <c r="I62" s="15"/>
      <c r="J62" s="68"/>
    </row>
    <row r="63" spans="1:10" s="62" customFormat="1" ht="14.25" hidden="1" thickBot="1" x14ac:dyDescent="0.3">
      <c r="A63" s="35"/>
      <c r="B63" s="163"/>
      <c r="C63" s="14"/>
      <c r="D63" s="14"/>
      <c r="E63" s="18"/>
      <c r="F63" s="180"/>
      <c r="G63" s="17"/>
      <c r="H63" s="14"/>
      <c r="I63" s="15"/>
      <c r="J63" s="68"/>
    </row>
    <row r="64" spans="1:10" s="62" customFormat="1" ht="14.25" hidden="1" thickBot="1" x14ac:dyDescent="0.3">
      <c r="A64" s="35"/>
      <c r="B64" s="163"/>
      <c r="C64" s="21"/>
      <c r="D64" s="14"/>
      <c r="E64" s="18"/>
      <c r="F64" s="180"/>
      <c r="G64" s="17"/>
      <c r="H64" s="14"/>
      <c r="I64" s="15"/>
      <c r="J64" s="68"/>
    </row>
    <row r="65" spans="1:17" s="62" customFormat="1" ht="14.25" hidden="1" outlineLevel="1" thickBot="1" x14ac:dyDescent="0.3">
      <c r="A65" s="35"/>
      <c r="B65" s="163"/>
      <c r="C65" s="21"/>
      <c r="D65" s="21"/>
      <c r="E65" s="25"/>
      <c r="F65" s="181"/>
      <c r="G65" s="24"/>
      <c r="H65" s="21"/>
      <c r="I65" s="22"/>
      <c r="J65" s="68"/>
    </row>
    <row r="66" spans="1:17" s="62" customFormat="1" ht="14.25" hidden="1" outlineLevel="1" thickBot="1" x14ac:dyDescent="0.3">
      <c r="A66" s="35"/>
      <c r="B66" s="164"/>
      <c r="C66" s="27"/>
      <c r="D66" s="27"/>
      <c r="E66" s="31"/>
      <c r="F66" s="182"/>
      <c r="G66" s="30"/>
      <c r="H66" s="69"/>
      <c r="I66" s="70"/>
      <c r="J66" s="185"/>
    </row>
    <row r="67" spans="1:17" s="62" customFormat="1" ht="14.25" customHeight="1" outlineLevel="1" thickBot="1" x14ac:dyDescent="0.3">
      <c r="A67" s="131" t="s">
        <v>25</v>
      </c>
      <c r="B67" s="317" t="s">
        <v>37</v>
      </c>
      <c r="C67" s="140">
        <f t="shared" ref="C67:J67" si="24">SUM(C60:C66)</f>
        <v>237</v>
      </c>
      <c r="D67" s="140">
        <f t="shared" si="24"/>
        <v>0</v>
      </c>
      <c r="E67" s="140">
        <f t="shared" si="24"/>
        <v>215</v>
      </c>
      <c r="F67" s="143">
        <f t="shared" si="24"/>
        <v>6</v>
      </c>
      <c r="G67" s="140">
        <f t="shared" si="24"/>
        <v>123</v>
      </c>
      <c r="H67" s="140">
        <f t="shared" si="24"/>
        <v>46</v>
      </c>
      <c r="I67" s="144">
        <f t="shared" si="24"/>
        <v>219</v>
      </c>
      <c r="J67" s="140">
        <f t="shared" si="24"/>
        <v>846</v>
      </c>
    </row>
    <row r="68" spans="1:17" s="62" customFormat="1" ht="15.75" customHeight="1" outlineLevel="1" thickBot="1" x14ac:dyDescent="0.3">
      <c r="A68" s="132" t="s">
        <v>27</v>
      </c>
      <c r="B68" s="318"/>
      <c r="C68" s="133">
        <f t="shared" ref="C68:J68" si="25">AVERAGE(C60:C66)</f>
        <v>237</v>
      </c>
      <c r="D68" s="133" t="e">
        <f t="shared" si="25"/>
        <v>#DIV/0!</v>
      </c>
      <c r="E68" s="133">
        <f t="shared" si="25"/>
        <v>215</v>
      </c>
      <c r="F68" s="136">
        <f t="shared" si="25"/>
        <v>6</v>
      </c>
      <c r="G68" s="133">
        <f t="shared" si="25"/>
        <v>123</v>
      </c>
      <c r="H68" s="133">
        <f t="shared" si="25"/>
        <v>46</v>
      </c>
      <c r="I68" s="139">
        <f t="shared" si="25"/>
        <v>219</v>
      </c>
      <c r="J68" s="133">
        <f t="shared" si="25"/>
        <v>846</v>
      </c>
    </row>
    <row r="69" spans="1:17" s="62" customFormat="1" ht="14.25" customHeight="1" thickBot="1" x14ac:dyDescent="0.3">
      <c r="A69" s="36" t="s">
        <v>24</v>
      </c>
      <c r="B69" s="318"/>
      <c r="C69" s="37">
        <f t="shared" ref="C69:J69" si="26">SUM(C60:C64)</f>
        <v>237</v>
      </c>
      <c r="D69" s="37">
        <f t="shared" si="26"/>
        <v>0</v>
      </c>
      <c r="E69" s="37">
        <f t="shared" si="26"/>
        <v>215</v>
      </c>
      <c r="F69" s="40">
        <f t="shared" si="26"/>
        <v>6</v>
      </c>
      <c r="G69" s="37">
        <f t="shared" si="26"/>
        <v>123</v>
      </c>
      <c r="H69" s="37">
        <f t="shared" si="26"/>
        <v>46</v>
      </c>
      <c r="I69" s="41">
        <f t="shared" si="26"/>
        <v>219</v>
      </c>
      <c r="J69" s="37">
        <f t="shared" si="26"/>
        <v>846</v>
      </c>
    </row>
    <row r="70" spans="1:17" s="62" customFormat="1" ht="15.75" customHeight="1" thickBot="1" x14ac:dyDescent="0.3">
      <c r="A70" s="36" t="s">
        <v>26</v>
      </c>
      <c r="B70" s="319"/>
      <c r="C70" s="43">
        <f t="shared" ref="C70:J70" si="27">AVERAGE(C60:C64)</f>
        <v>237</v>
      </c>
      <c r="D70" s="43" t="e">
        <f t="shared" si="27"/>
        <v>#DIV/0!</v>
      </c>
      <c r="E70" s="43">
        <f t="shared" si="27"/>
        <v>215</v>
      </c>
      <c r="F70" s="46">
        <f t="shared" si="27"/>
        <v>6</v>
      </c>
      <c r="G70" s="43">
        <f t="shared" si="27"/>
        <v>123</v>
      </c>
      <c r="H70" s="43">
        <f t="shared" si="27"/>
        <v>46</v>
      </c>
      <c r="I70" s="48">
        <f t="shared" si="27"/>
        <v>219</v>
      </c>
      <c r="J70" s="43">
        <f t="shared" si="27"/>
        <v>846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48"/>
      <c r="H72" s="76"/>
      <c r="I72" s="324" t="s">
        <v>68</v>
      </c>
      <c r="J72" s="346"/>
      <c r="K72" s="347"/>
      <c r="L72" s="76"/>
      <c r="M72" s="76"/>
      <c r="N72" s="76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3093</v>
      </c>
      <c r="C73" s="50">
        <f>SUM(D58:D58, D47:D47, D36:D36, D25:D25, D14:D14, D69:D69)</f>
        <v>0</v>
      </c>
      <c r="D73" s="50">
        <f>SUM(E69, E58, E47, E36, E25, E14, )</f>
        <v>3836</v>
      </c>
      <c r="E73" s="50">
        <f xml:space="preserve"> SUM(G14:I14, G25:I25, G36:I36, G47:I47, G58:I58, G69:I69)</f>
        <v>9439</v>
      </c>
      <c r="F73" s="50">
        <f>SUM(F14,F25,F36,F47,F58,F69)</f>
        <v>276</v>
      </c>
      <c r="G73" s="209"/>
      <c r="H73" s="77"/>
      <c r="I73" s="322" t="s">
        <v>34</v>
      </c>
      <c r="J73" s="323"/>
      <c r="K73" s="124">
        <f>SUM(J14, J25, J36, J47, J58, J69)</f>
        <v>16644</v>
      </c>
      <c r="L73" s="77"/>
      <c r="M73" s="77"/>
      <c r="N73" s="77"/>
    </row>
    <row r="74" spans="1:17" ht="30" customHeight="1" x14ac:dyDescent="0.25">
      <c r="A74" s="57" t="s">
        <v>33</v>
      </c>
      <c r="B74" s="50">
        <f>SUM(C56:C56, C45:C45, C34:C34, C23:C23, C12:C12, C67:C67  )</f>
        <v>5263</v>
      </c>
      <c r="C74" s="50">
        <f>SUM(D56:D56, D45:D45, D34:D34, D23:D23, D12:D12, D67:D67 )</f>
        <v>0</v>
      </c>
      <c r="D74" s="50">
        <f>SUM(E67, E56, E45, E34, E23, E12)</f>
        <v>6075</v>
      </c>
      <c r="E74" s="50">
        <f xml:space="preserve"> SUM(G12:I12, G23:I23, G34:I34, G45:I45, G56:I56, G67:I67)</f>
        <v>28285</v>
      </c>
      <c r="F74" s="50">
        <f>SUM(F12,F23,F34,F45,F56,F67)</f>
        <v>466</v>
      </c>
      <c r="G74" s="209"/>
      <c r="H74" s="77"/>
      <c r="I74" s="322" t="s">
        <v>33</v>
      </c>
      <c r="J74" s="323"/>
      <c r="K74" s="125">
        <f>SUM(J56, J45, J34, J23, J12, J67)</f>
        <v>40089</v>
      </c>
      <c r="L74" s="77"/>
      <c r="M74" s="77"/>
      <c r="N74" s="77"/>
    </row>
    <row r="75" spans="1:17" ht="30" customHeight="1" x14ac:dyDescent="0.25">
      <c r="I75" s="322" t="s">
        <v>26</v>
      </c>
      <c r="J75" s="323"/>
      <c r="K75" s="125">
        <f>AVERAGE(J14, J25, J36, J47, J58, J69)</f>
        <v>2774</v>
      </c>
    </row>
    <row r="76" spans="1:17" ht="30" customHeight="1" x14ac:dyDescent="0.25">
      <c r="I76" s="322" t="s">
        <v>72</v>
      </c>
      <c r="J76" s="323"/>
      <c r="K76" s="124">
        <f>AVERAGE(J56, J45, J34, J23, J12, J67)</f>
        <v>6681.5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5" activePane="bottomRight" state="frozen"/>
      <selection pane="topRight" activeCell="C1" sqref="C1"/>
      <selection pane="bottomLeft" activeCell="A5" sqref="A5"/>
      <selection pane="bottomRight" activeCell="K67" sqref="K67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3"/>
      <c r="C1" s="327" t="s">
        <v>8</v>
      </c>
      <c r="D1" s="331"/>
      <c r="E1" s="331"/>
      <c r="F1" s="331"/>
      <c r="G1" s="320"/>
      <c r="H1" s="327" t="s">
        <v>9</v>
      </c>
      <c r="I1" s="327" t="s">
        <v>10</v>
      </c>
      <c r="J1" s="331"/>
      <c r="K1" s="333" t="s">
        <v>23</v>
      </c>
    </row>
    <row r="2" spans="1:11" ht="15" customHeight="1" thickBot="1" x14ac:dyDescent="0.3">
      <c r="B2" s="173"/>
      <c r="C2" s="328"/>
      <c r="D2" s="332"/>
      <c r="E2" s="332"/>
      <c r="F2" s="332"/>
      <c r="G2" s="321"/>
      <c r="H2" s="328"/>
      <c r="I2" s="328"/>
      <c r="J2" s="332"/>
      <c r="K2" s="334"/>
    </row>
    <row r="3" spans="1:11" x14ac:dyDescent="0.25">
      <c r="A3" s="337" t="s">
        <v>61</v>
      </c>
      <c r="B3" s="339" t="s">
        <v>62</v>
      </c>
      <c r="C3" s="341" t="s">
        <v>43</v>
      </c>
      <c r="D3" s="341" t="s">
        <v>44</v>
      </c>
      <c r="E3" s="341" t="s">
        <v>45</v>
      </c>
      <c r="F3" s="335" t="s">
        <v>46</v>
      </c>
      <c r="G3" s="335" t="s">
        <v>63</v>
      </c>
      <c r="H3" s="341" t="s">
        <v>47</v>
      </c>
      <c r="I3" s="341" t="s">
        <v>48</v>
      </c>
      <c r="J3" s="344" t="s">
        <v>49</v>
      </c>
      <c r="K3" s="334"/>
    </row>
    <row r="4" spans="1:11" ht="14.25" thickBot="1" x14ac:dyDescent="0.3">
      <c r="A4" s="338"/>
      <c r="B4" s="340"/>
      <c r="C4" s="338"/>
      <c r="D4" s="338"/>
      <c r="E4" s="338"/>
      <c r="F4" s="336"/>
      <c r="G4" s="336"/>
      <c r="H4" s="338"/>
      <c r="I4" s="338"/>
      <c r="J4" s="345"/>
      <c r="K4" s="334"/>
    </row>
    <row r="5" spans="1:11" s="61" customFormat="1" ht="14.25" hidden="1" thickBot="1" x14ac:dyDescent="0.3">
      <c r="A5" s="200"/>
      <c r="B5" s="167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06"/>
      <c r="B6" s="158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06"/>
      <c r="B7" s="158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06"/>
      <c r="B8" s="158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hidden="1" thickBot="1" x14ac:dyDescent="0.3">
      <c r="A9" s="206"/>
      <c r="B9" s="158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outlineLevel="1" thickBot="1" x14ac:dyDescent="0.3">
      <c r="A10" s="206" t="s">
        <v>1</v>
      </c>
      <c r="B10" s="210">
        <v>41699</v>
      </c>
      <c r="C10" s="208">
        <v>2671</v>
      </c>
      <c r="D10" s="208"/>
      <c r="E10" s="208"/>
      <c r="F10" s="220"/>
      <c r="G10" s="220">
        <v>1594</v>
      </c>
      <c r="H10" s="208"/>
      <c r="I10" s="208"/>
      <c r="J10" s="229"/>
      <c r="K10" s="20">
        <f t="shared" ref="K10:K11" si="0">SUM(C10:J10)</f>
        <v>4265</v>
      </c>
    </row>
    <row r="11" spans="1:11" s="61" customFormat="1" ht="14.25" outlineLevel="1" thickBot="1" x14ac:dyDescent="0.3">
      <c r="A11" s="206" t="s">
        <v>2</v>
      </c>
      <c r="B11" s="210">
        <v>41700</v>
      </c>
      <c r="C11" s="226">
        <v>3984</v>
      </c>
      <c r="D11" s="226"/>
      <c r="E11" s="226"/>
      <c r="F11" s="228"/>
      <c r="G11" s="228">
        <v>1978</v>
      </c>
      <c r="H11" s="226"/>
      <c r="I11" s="226"/>
      <c r="J11" s="230"/>
      <c r="K11" s="20">
        <f t="shared" si="0"/>
        <v>5962</v>
      </c>
    </row>
    <row r="12" spans="1:11" s="62" customFormat="1" ht="14.25" customHeight="1" outlineLevel="1" thickBot="1" x14ac:dyDescent="0.3">
      <c r="A12" s="131" t="s">
        <v>25</v>
      </c>
      <c r="B12" s="317" t="s">
        <v>28</v>
      </c>
      <c r="C12" s="140">
        <f>SUM(C5:C11)</f>
        <v>6655</v>
      </c>
      <c r="D12" s="140">
        <f t="shared" ref="D12:K12" si="1">SUM(D5:D11)</f>
        <v>0</v>
      </c>
      <c r="E12" s="140">
        <f t="shared" si="1"/>
        <v>0</v>
      </c>
      <c r="F12" s="140">
        <f t="shared" si="1"/>
        <v>0</v>
      </c>
      <c r="G12" s="140">
        <f>SUM(G5:G11)</f>
        <v>3572</v>
      </c>
      <c r="H12" s="140">
        <f t="shared" si="1"/>
        <v>0</v>
      </c>
      <c r="I12" s="140">
        <f t="shared" si="1"/>
        <v>0</v>
      </c>
      <c r="J12" s="140">
        <f t="shared" si="1"/>
        <v>0</v>
      </c>
      <c r="K12" s="144">
        <f t="shared" si="1"/>
        <v>10227</v>
      </c>
    </row>
    <row r="13" spans="1:11" s="62" customFormat="1" ht="15.75" customHeight="1" outlineLevel="1" thickBot="1" x14ac:dyDescent="0.3">
      <c r="A13" s="132" t="s">
        <v>27</v>
      </c>
      <c r="B13" s="318"/>
      <c r="C13" s="133">
        <f>AVERAGE(C5:C11)</f>
        <v>3327.5</v>
      </c>
      <c r="D13" s="133" t="e">
        <f t="shared" ref="D13:K13" si="2">AVERAGE(D5:D11)</f>
        <v>#DIV/0!</v>
      </c>
      <c r="E13" s="133" t="e">
        <f t="shared" si="2"/>
        <v>#DIV/0!</v>
      </c>
      <c r="F13" s="133" t="e">
        <f t="shared" si="2"/>
        <v>#DIV/0!</v>
      </c>
      <c r="G13" s="133">
        <f t="shared" si="2"/>
        <v>1786</v>
      </c>
      <c r="H13" s="133" t="e">
        <f t="shared" si="2"/>
        <v>#DIV/0!</v>
      </c>
      <c r="I13" s="133" t="e">
        <f t="shared" si="2"/>
        <v>#DIV/0!</v>
      </c>
      <c r="J13" s="133" t="e">
        <f t="shared" si="2"/>
        <v>#DIV/0!</v>
      </c>
      <c r="K13" s="139">
        <f t="shared" si="2"/>
        <v>5113.5</v>
      </c>
    </row>
    <row r="14" spans="1:11" s="62" customFormat="1" ht="14.25" customHeight="1" thickBot="1" x14ac:dyDescent="0.3">
      <c r="A14" s="36" t="s">
        <v>24</v>
      </c>
      <c r="B14" s="318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5.75" customHeight="1" thickBot="1" x14ac:dyDescent="0.3">
      <c r="A15" s="36" t="s">
        <v>26</v>
      </c>
      <c r="B15" s="318"/>
      <c r="C15" s="43" t="e">
        <f t="shared" ref="C15:K15" si="4">AVERAGE(C5:C9)</f>
        <v>#DIV/0!</v>
      </c>
      <c r="D15" s="43" t="e">
        <f t="shared" si="4"/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 t="shared" si="4"/>
        <v>#DIV/0!</v>
      </c>
    </row>
    <row r="16" spans="1:11" s="62" customFormat="1" ht="14.25" thickBot="1" x14ac:dyDescent="0.3">
      <c r="A16" s="203" t="s">
        <v>3</v>
      </c>
      <c r="B16" s="202">
        <v>41701</v>
      </c>
      <c r="C16" s="217">
        <v>4114</v>
      </c>
      <c r="D16" s="217">
        <v>1400</v>
      </c>
      <c r="E16" s="217">
        <v>612</v>
      </c>
      <c r="F16" s="225">
        <v>2086</v>
      </c>
      <c r="G16" s="225"/>
      <c r="H16" s="217">
        <v>1308</v>
      </c>
      <c r="I16" s="217">
        <v>930</v>
      </c>
      <c r="J16" s="231">
        <v>1636</v>
      </c>
      <c r="K16" s="18">
        <f t="shared" ref="K16:K22" si="5">SUM(C16:J16)</f>
        <v>12086</v>
      </c>
    </row>
    <row r="17" spans="1:11" s="62" customFormat="1" ht="14.25" thickBot="1" x14ac:dyDescent="0.3">
      <c r="A17" s="203" t="s">
        <v>4</v>
      </c>
      <c r="B17" s="211">
        <v>41702</v>
      </c>
      <c r="C17" s="217">
        <v>4968</v>
      </c>
      <c r="D17" s="217">
        <v>1775</v>
      </c>
      <c r="E17" s="217">
        <v>640</v>
      </c>
      <c r="F17" s="225">
        <v>2261</v>
      </c>
      <c r="G17" s="225"/>
      <c r="H17" s="217">
        <v>1553</v>
      </c>
      <c r="I17" s="217">
        <v>908</v>
      </c>
      <c r="J17" s="231">
        <v>2087</v>
      </c>
      <c r="K17" s="20">
        <f t="shared" si="5"/>
        <v>14192</v>
      </c>
    </row>
    <row r="18" spans="1:11" s="62" customFormat="1" ht="14.25" thickBot="1" x14ac:dyDescent="0.3">
      <c r="A18" s="203" t="s">
        <v>5</v>
      </c>
      <c r="B18" s="211">
        <v>41703</v>
      </c>
      <c r="C18" s="217">
        <v>4307</v>
      </c>
      <c r="D18" s="217">
        <v>1798</v>
      </c>
      <c r="E18" s="217">
        <v>684</v>
      </c>
      <c r="F18" s="225">
        <v>2239</v>
      </c>
      <c r="G18" s="225"/>
      <c r="H18" s="217">
        <v>889</v>
      </c>
      <c r="I18" s="217">
        <v>855</v>
      </c>
      <c r="J18" s="231">
        <v>1792</v>
      </c>
      <c r="K18" s="20">
        <f>SUM(C18:J18)</f>
        <v>12564</v>
      </c>
    </row>
    <row r="19" spans="1:11" s="62" customFormat="1" ht="14.25" thickBot="1" x14ac:dyDescent="0.3">
      <c r="A19" s="203" t="s">
        <v>6</v>
      </c>
      <c r="B19" s="211">
        <v>41704</v>
      </c>
      <c r="C19" s="217">
        <v>4551</v>
      </c>
      <c r="D19" s="217">
        <v>1779</v>
      </c>
      <c r="E19" s="217">
        <v>611</v>
      </c>
      <c r="F19" s="225">
        <v>2270</v>
      </c>
      <c r="G19" s="225"/>
      <c r="H19" s="217">
        <v>1475</v>
      </c>
      <c r="I19" s="217">
        <v>975</v>
      </c>
      <c r="J19" s="231">
        <v>2011</v>
      </c>
      <c r="K19" s="20">
        <f t="shared" si="5"/>
        <v>13672</v>
      </c>
    </row>
    <row r="20" spans="1:11" s="62" customFormat="1" ht="14.25" thickBot="1" x14ac:dyDescent="0.3">
      <c r="A20" s="203" t="s">
        <v>0</v>
      </c>
      <c r="B20" s="211">
        <v>41705</v>
      </c>
      <c r="C20" s="208">
        <v>4642</v>
      </c>
      <c r="D20" s="208">
        <v>1686</v>
      </c>
      <c r="E20" s="208">
        <v>610</v>
      </c>
      <c r="F20" s="225">
        <v>2375</v>
      </c>
      <c r="G20" s="225"/>
      <c r="H20" s="217">
        <v>1265</v>
      </c>
      <c r="I20" s="217">
        <v>951</v>
      </c>
      <c r="J20" s="231">
        <v>1707</v>
      </c>
      <c r="K20" s="20">
        <f t="shared" si="5"/>
        <v>13236</v>
      </c>
    </row>
    <row r="21" spans="1:11" s="62" customFormat="1" ht="14.25" outlineLevel="1" thickBot="1" x14ac:dyDescent="0.3">
      <c r="A21" s="203" t="s">
        <v>1</v>
      </c>
      <c r="B21" s="211">
        <v>41706</v>
      </c>
      <c r="C21" s="208">
        <v>3199</v>
      </c>
      <c r="D21" s="208"/>
      <c r="E21" s="208"/>
      <c r="F21" s="220"/>
      <c r="G21" s="220">
        <v>1792</v>
      </c>
      <c r="H21" s="208"/>
      <c r="I21" s="208"/>
      <c r="J21" s="229"/>
      <c r="K21" s="20">
        <f t="shared" si="5"/>
        <v>4991</v>
      </c>
    </row>
    <row r="22" spans="1:11" s="62" customFormat="1" ht="14.25" outlineLevel="1" thickBot="1" x14ac:dyDescent="0.3">
      <c r="A22" s="203" t="s">
        <v>2</v>
      </c>
      <c r="B22" s="212">
        <v>41707</v>
      </c>
      <c r="C22" s="232">
        <v>2965</v>
      </c>
      <c r="D22" s="232"/>
      <c r="E22" s="232"/>
      <c r="F22" s="233"/>
      <c r="G22" s="233">
        <v>1333</v>
      </c>
      <c r="H22" s="226"/>
      <c r="I22" s="226"/>
      <c r="J22" s="230"/>
      <c r="K22" s="83">
        <f t="shared" si="5"/>
        <v>4298</v>
      </c>
    </row>
    <row r="23" spans="1:11" s="62" customFormat="1" ht="14.25" customHeight="1" outlineLevel="1" thickBot="1" x14ac:dyDescent="0.3">
      <c r="A23" s="131" t="s">
        <v>25</v>
      </c>
      <c r="B23" s="318" t="s">
        <v>29</v>
      </c>
      <c r="C23" s="140">
        <f t="shared" ref="C23:K23" si="6">SUM(C16:C22)</f>
        <v>28746</v>
      </c>
      <c r="D23" s="140">
        <f t="shared" si="6"/>
        <v>8438</v>
      </c>
      <c r="E23" s="140">
        <f t="shared" si="6"/>
        <v>3157</v>
      </c>
      <c r="F23" s="140">
        <f t="shared" si="6"/>
        <v>11231</v>
      </c>
      <c r="G23" s="140">
        <f t="shared" si="6"/>
        <v>3125</v>
      </c>
      <c r="H23" s="140">
        <f>SUM(H16:H22)</f>
        <v>6490</v>
      </c>
      <c r="I23" s="140">
        <f t="shared" si="6"/>
        <v>4619</v>
      </c>
      <c r="J23" s="140">
        <f t="shared" si="6"/>
        <v>9233</v>
      </c>
      <c r="K23" s="144">
        <f t="shared" si="6"/>
        <v>75039</v>
      </c>
    </row>
    <row r="24" spans="1:11" s="62" customFormat="1" ht="15.75" customHeight="1" outlineLevel="1" thickBot="1" x14ac:dyDescent="0.3">
      <c r="A24" s="132" t="s">
        <v>27</v>
      </c>
      <c r="B24" s="318"/>
      <c r="C24" s="133">
        <f t="shared" ref="C24:K24" si="7">AVERAGE(C16:C22)</f>
        <v>4106.5714285714284</v>
      </c>
      <c r="D24" s="133">
        <f t="shared" si="7"/>
        <v>1687.6</v>
      </c>
      <c r="E24" s="133">
        <f t="shared" si="7"/>
        <v>631.4</v>
      </c>
      <c r="F24" s="133">
        <f t="shared" si="7"/>
        <v>2246.1999999999998</v>
      </c>
      <c r="G24" s="133">
        <f t="shared" si="7"/>
        <v>1562.5</v>
      </c>
      <c r="H24" s="133">
        <f t="shared" si="7"/>
        <v>1298</v>
      </c>
      <c r="I24" s="133">
        <f t="shared" si="7"/>
        <v>923.8</v>
      </c>
      <c r="J24" s="133">
        <f t="shared" si="7"/>
        <v>1846.6</v>
      </c>
      <c r="K24" s="139">
        <f t="shared" si="7"/>
        <v>10719.857142857143</v>
      </c>
    </row>
    <row r="25" spans="1:11" s="62" customFormat="1" ht="14.25" customHeight="1" thickBot="1" x14ac:dyDescent="0.3">
      <c r="A25" s="36" t="s">
        <v>24</v>
      </c>
      <c r="B25" s="318"/>
      <c r="C25" s="37">
        <f t="shared" ref="C25:K25" si="8">SUM(C16:C20)</f>
        <v>22582</v>
      </c>
      <c r="D25" s="37">
        <f t="shared" si="8"/>
        <v>8438</v>
      </c>
      <c r="E25" s="37">
        <f t="shared" si="8"/>
        <v>3157</v>
      </c>
      <c r="F25" s="37">
        <f t="shared" si="8"/>
        <v>11231</v>
      </c>
      <c r="G25" s="37">
        <f t="shared" si="8"/>
        <v>0</v>
      </c>
      <c r="H25" s="37">
        <f t="shared" si="8"/>
        <v>6490</v>
      </c>
      <c r="I25" s="37">
        <f t="shared" si="8"/>
        <v>4619</v>
      </c>
      <c r="J25" s="37">
        <f t="shared" si="8"/>
        <v>9233</v>
      </c>
      <c r="K25" s="41">
        <f t="shared" si="8"/>
        <v>65750</v>
      </c>
    </row>
    <row r="26" spans="1:11" s="62" customFormat="1" ht="15.75" customHeight="1" thickBot="1" x14ac:dyDescent="0.3">
      <c r="A26" s="36" t="s">
        <v>26</v>
      </c>
      <c r="B26" s="319"/>
      <c r="C26" s="43">
        <f t="shared" ref="C26:K26" si="9">AVERAGE(C16:C20)</f>
        <v>4516.3999999999996</v>
      </c>
      <c r="D26" s="43">
        <f t="shared" si="9"/>
        <v>1687.6</v>
      </c>
      <c r="E26" s="43">
        <f t="shared" si="9"/>
        <v>631.4</v>
      </c>
      <c r="F26" s="43">
        <f t="shared" si="9"/>
        <v>2246.1999999999998</v>
      </c>
      <c r="G26" s="43" t="e">
        <f t="shared" si="9"/>
        <v>#DIV/0!</v>
      </c>
      <c r="H26" s="43">
        <f t="shared" si="9"/>
        <v>1298</v>
      </c>
      <c r="I26" s="43">
        <f t="shared" si="9"/>
        <v>923.8</v>
      </c>
      <c r="J26" s="43">
        <f t="shared" si="9"/>
        <v>1846.6</v>
      </c>
      <c r="K26" s="48">
        <f t="shared" si="9"/>
        <v>13150</v>
      </c>
    </row>
    <row r="27" spans="1:11" s="62" customFormat="1" ht="14.25" thickBot="1" x14ac:dyDescent="0.3">
      <c r="A27" s="203" t="s">
        <v>3</v>
      </c>
      <c r="B27" s="202">
        <v>41708</v>
      </c>
      <c r="C27" s="217">
        <v>5156</v>
      </c>
      <c r="D27" s="217">
        <v>1694</v>
      </c>
      <c r="E27" s="217">
        <v>659</v>
      </c>
      <c r="F27" s="225">
        <v>2288</v>
      </c>
      <c r="G27" s="225"/>
      <c r="H27" s="217">
        <v>1609</v>
      </c>
      <c r="I27" s="217">
        <v>1007</v>
      </c>
      <c r="J27" s="231">
        <v>1892</v>
      </c>
      <c r="K27" s="18">
        <f t="shared" ref="K27:K32" si="10">SUM(C27:J27)</f>
        <v>14305</v>
      </c>
    </row>
    <row r="28" spans="1:11" s="62" customFormat="1" ht="14.25" thickBot="1" x14ac:dyDescent="0.3">
      <c r="A28" s="203" t="s">
        <v>4</v>
      </c>
      <c r="B28" s="211">
        <v>41709</v>
      </c>
      <c r="C28" s="217">
        <v>5961</v>
      </c>
      <c r="D28" s="217">
        <v>1952</v>
      </c>
      <c r="E28" s="217">
        <v>696</v>
      </c>
      <c r="F28" s="225">
        <v>2598</v>
      </c>
      <c r="G28" s="225"/>
      <c r="H28" s="217">
        <v>1550</v>
      </c>
      <c r="I28" s="217">
        <v>933</v>
      </c>
      <c r="J28" s="231">
        <v>2012</v>
      </c>
      <c r="K28" s="20">
        <f t="shared" si="10"/>
        <v>15702</v>
      </c>
    </row>
    <row r="29" spans="1:11" s="62" customFormat="1" ht="14.25" thickBot="1" x14ac:dyDescent="0.3">
      <c r="A29" s="203" t="s">
        <v>5</v>
      </c>
      <c r="B29" s="211">
        <v>41710</v>
      </c>
      <c r="C29" s="217">
        <v>4622</v>
      </c>
      <c r="D29" s="217">
        <v>1689</v>
      </c>
      <c r="E29" s="217">
        <v>697</v>
      </c>
      <c r="F29" s="225">
        <v>2249</v>
      </c>
      <c r="G29" s="225"/>
      <c r="H29" s="217">
        <v>850</v>
      </c>
      <c r="I29" s="217">
        <v>921</v>
      </c>
      <c r="J29" s="231">
        <v>1986</v>
      </c>
      <c r="K29" s="20">
        <f t="shared" si="10"/>
        <v>13014</v>
      </c>
    </row>
    <row r="30" spans="1:11" s="62" customFormat="1" ht="14.25" thickBot="1" x14ac:dyDescent="0.3">
      <c r="A30" s="203" t="s">
        <v>6</v>
      </c>
      <c r="B30" s="211">
        <v>41711</v>
      </c>
      <c r="C30" s="217">
        <v>4726</v>
      </c>
      <c r="D30" s="217">
        <v>1588</v>
      </c>
      <c r="E30" s="217">
        <v>588</v>
      </c>
      <c r="F30" s="225">
        <v>2180</v>
      </c>
      <c r="G30" s="225"/>
      <c r="H30" s="217">
        <v>1626</v>
      </c>
      <c r="I30" s="217">
        <v>1019</v>
      </c>
      <c r="J30" s="231">
        <v>1805</v>
      </c>
      <c r="K30" s="20">
        <f t="shared" si="10"/>
        <v>13532</v>
      </c>
    </row>
    <row r="31" spans="1:11" s="62" customFormat="1" ht="14.25" thickBot="1" x14ac:dyDescent="0.3">
      <c r="A31" s="203" t="s">
        <v>0</v>
      </c>
      <c r="B31" s="211">
        <v>41712</v>
      </c>
      <c r="C31" s="208">
        <v>4500</v>
      </c>
      <c r="D31" s="208">
        <v>1388</v>
      </c>
      <c r="E31" s="208">
        <v>673</v>
      </c>
      <c r="F31" s="225">
        <v>2361</v>
      </c>
      <c r="G31" s="225"/>
      <c r="H31" s="217">
        <v>779</v>
      </c>
      <c r="I31" s="217">
        <v>830</v>
      </c>
      <c r="J31" s="231">
        <v>1746</v>
      </c>
      <c r="K31" s="20">
        <f t="shared" si="10"/>
        <v>12277</v>
      </c>
    </row>
    <row r="32" spans="1:11" s="62" customFormat="1" ht="14.25" outlineLevel="1" thickBot="1" x14ac:dyDescent="0.3">
      <c r="A32" s="203" t="s">
        <v>1</v>
      </c>
      <c r="B32" s="211">
        <v>41713</v>
      </c>
      <c r="C32" s="208">
        <v>3429</v>
      </c>
      <c r="D32" s="208"/>
      <c r="E32" s="208"/>
      <c r="F32" s="220"/>
      <c r="G32" s="220">
        <v>1895</v>
      </c>
      <c r="H32" s="208"/>
      <c r="I32" s="208"/>
      <c r="J32" s="229"/>
      <c r="K32" s="20">
        <f t="shared" si="10"/>
        <v>5324</v>
      </c>
    </row>
    <row r="33" spans="1:12" s="62" customFormat="1" ht="14.25" outlineLevel="1" thickBot="1" x14ac:dyDescent="0.3">
      <c r="A33" s="203" t="s">
        <v>2</v>
      </c>
      <c r="B33" s="212">
        <v>41714</v>
      </c>
      <c r="C33" s="226">
        <v>1747</v>
      </c>
      <c r="D33" s="226"/>
      <c r="E33" s="226"/>
      <c r="F33" s="228"/>
      <c r="G33" s="228">
        <v>1016</v>
      </c>
      <c r="H33" s="226"/>
      <c r="I33" s="226"/>
      <c r="J33" s="230"/>
      <c r="K33" s="20">
        <f t="shared" ref="K33" si="11">SUM(C33:J33)</f>
        <v>2763</v>
      </c>
    </row>
    <row r="34" spans="1:12" s="62" customFormat="1" ht="14.25" customHeight="1" outlineLevel="1" thickBot="1" x14ac:dyDescent="0.3">
      <c r="A34" s="131" t="s">
        <v>25</v>
      </c>
      <c r="B34" s="317" t="s">
        <v>30</v>
      </c>
      <c r="C34" s="140">
        <f>SUM(C27:C33)</f>
        <v>30141</v>
      </c>
      <c r="D34" s="140">
        <f t="shared" ref="D34:K34" si="12">SUM(D27:D33)</f>
        <v>8311</v>
      </c>
      <c r="E34" s="140">
        <f t="shared" si="12"/>
        <v>3313</v>
      </c>
      <c r="F34" s="140">
        <f t="shared" si="12"/>
        <v>11676</v>
      </c>
      <c r="G34" s="140">
        <f t="shared" si="12"/>
        <v>2911</v>
      </c>
      <c r="H34" s="140">
        <f t="shared" si="12"/>
        <v>6414</v>
      </c>
      <c r="I34" s="140">
        <f t="shared" si="12"/>
        <v>4710</v>
      </c>
      <c r="J34" s="140">
        <f t="shared" si="12"/>
        <v>9441</v>
      </c>
      <c r="K34" s="144">
        <f t="shared" si="12"/>
        <v>76917</v>
      </c>
    </row>
    <row r="35" spans="1:12" s="62" customFormat="1" ht="15.75" customHeight="1" outlineLevel="1" thickBot="1" x14ac:dyDescent="0.3">
      <c r="A35" s="132" t="s">
        <v>27</v>
      </c>
      <c r="B35" s="318"/>
      <c r="C35" s="133">
        <f>AVERAGE(C27:C33)</f>
        <v>4305.8571428571431</v>
      </c>
      <c r="D35" s="133">
        <f t="shared" ref="D35:K35" si="13">AVERAGE(D27:D33)</f>
        <v>1662.2</v>
      </c>
      <c r="E35" s="133">
        <f t="shared" si="13"/>
        <v>662.6</v>
      </c>
      <c r="F35" s="133">
        <f t="shared" si="13"/>
        <v>2335.1999999999998</v>
      </c>
      <c r="G35" s="133">
        <f t="shared" si="13"/>
        <v>1455.5</v>
      </c>
      <c r="H35" s="133">
        <f t="shared" si="13"/>
        <v>1282.8</v>
      </c>
      <c r="I35" s="133">
        <f t="shared" si="13"/>
        <v>942</v>
      </c>
      <c r="J35" s="133">
        <f t="shared" si="13"/>
        <v>1888.2</v>
      </c>
      <c r="K35" s="139">
        <f t="shared" si="13"/>
        <v>10988.142857142857</v>
      </c>
    </row>
    <row r="36" spans="1:12" s="62" customFormat="1" ht="14.25" customHeight="1" thickBot="1" x14ac:dyDescent="0.3">
      <c r="A36" s="36" t="s">
        <v>24</v>
      </c>
      <c r="B36" s="318"/>
      <c r="C36" s="37">
        <f>SUM(C27:C31)</f>
        <v>24965</v>
      </c>
      <c r="D36" s="37">
        <f>SUM(D27:D31)</f>
        <v>8311</v>
      </c>
      <c r="E36" s="37">
        <f t="shared" ref="E36:K36" si="14">SUM(E27:E31)</f>
        <v>3313</v>
      </c>
      <c r="F36" s="37">
        <f t="shared" si="14"/>
        <v>11676</v>
      </c>
      <c r="G36" s="37">
        <f t="shared" si="14"/>
        <v>0</v>
      </c>
      <c r="H36" s="37">
        <f t="shared" si="14"/>
        <v>6414</v>
      </c>
      <c r="I36" s="37">
        <f t="shared" si="14"/>
        <v>4710</v>
      </c>
      <c r="J36" s="37">
        <f t="shared" si="14"/>
        <v>9441</v>
      </c>
      <c r="K36" s="41">
        <f t="shared" si="14"/>
        <v>68830</v>
      </c>
    </row>
    <row r="37" spans="1:12" s="62" customFormat="1" ht="15.75" customHeight="1" thickBot="1" x14ac:dyDescent="0.3">
      <c r="A37" s="36" t="s">
        <v>26</v>
      </c>
      <c r="B37" s="319"/>
      <c r="C37" s="43">
        <f>AVERAGE(C27:C31)</f>
        <v>4993</v>
      </c>
      <c r="D37" s="43">
        <f>AVERAGE(D27:D31)</f>
        <v>1662.2</v>
      </c>
      <c r="E37" s="43">
        <f t="shared" ref="E37:K37" si="15">AVERAGE(E27:E31)</f>
        <v>662.6</v>
      </c>
      <c r="F37" s="43">
        <f t="shared" si="15"/>
        <v>2335.1999999999998</v>
      </c>
      <c r="G37" s="43" t="e">
        <f t="shared" si="15"/>
        <v>#DIV/0!</v>
      </c>
      <c r="H37" s="43">
        <f t="shared" si="15"/>
        <v>1282.8</v>
      </c>
      <c r="I37" s="43">
        <f t="shared" si="15"/>
        <v>942</v>
      </c>
      <c r="J37" s="43">
        <f t="shared" si="15"/>
        <v>1888.2</v>
      </c>
      <c r="K37" s="48">
        <f t="shared" si="15"/>
        <v>13766</v>
      </c>
    </row>
    <row r="38" spans="1:12" s="62" customFormat="1" ht="14.25" thickBot="1" x14ac:dyDescent="0.3">
      <c r="A38" s="203" t="s">
        <v>3</v>
      </c>
      <c r="B38" s="202">
        <v>41715</v>
      </c>
      <c r="C38" s="217">
        <v>4770</v>
      </c>
      <c r="D38" s="217">
        <v>1520</v>
      </c>
      <c r="E38" s="217">
        <v>624</v>
      </c>
      <c r="F38" s="225">
        <v>2155</v>
      </c>
      <c r="G38" s="225"/>
      <c r="H38" s="217">
        <v>1408</v>
      </c>
      <c r="I38" s="217">
        <v>976</v>
      </c>
      <c r="J38" s="231">
        <v>1927</v>
      </c>
      <c r="K38" s="18">
        <f t="shared" ref="K38:K44" si="16">SUM(C38:J38)</f>
        <v>13380</v>
      </c>
    </row>
    <row r="39" spans="1:12" s="62" customFormat="1" ht="14.25" thickBot="1" x14ac:dyDescent="0.3">
      <c r="A39" s="203" t="s">
        <v>4</v>
      </c>
      <c r="B39" s="211">
        <v>41716</v>
      </c>
      <c r="C39" s="217">
        <v>5291</v>
      </c>
      <c r="D39" s="217">
        <v>1830</v>
      </c>
      <c r="E39" s="217">
        <v>613</v>
      </c>
      <c r="F39" s="225">
        <v>2226</v>
      </c>
      <c r="G39" s="225"/>
      <c r="H39" s="217">
        <v>1398</v>
      </c>
      <c r="I39" s="217">
        <v>881</v>
      </c>
      <c r="J39" s="231">
        <v>2018</v>
      </c>
      <c r="K39" s="20">
        <f t="shared" si="16"/>
        <v>14257</v>
      </c>
    </row>
    <row r="40" spans="1:12" s="62" customFormat="1" ht="14.25" thickBot="1" x14ac:dyDescent="0.3">
      <c r="A40" s="203" t="s">
        <v>5</v>
      </c>
      <c r="B40" s="211">
        <v>41717</v>
      </c>
      <c r="C40" s="217">
        <v>6961</v>
      </c>
      <c r="D40" s="217">
        <v>2191</v>
      </c>
      <c r="E40" s="217">
        <v>764</v>
      </c>
      <c r="F40" s="225">
        <v>2926</v>
      </c>
      <c r="G40" s="225"/>
      <c r="H40" s="217">
        <v>881</v>
      </c>
      <c r="I40" s="217">
        <v>1502</v>
      </c>
      <c r="J40" s="231">
        <v>1904</v>
      </c>
      <c r="K40" s="20">
        <f t="shared" si="16"/>
        <v>17129</v>
      </c>
    </row>
    <row r="41" spans="1:12" s="62" customFormat="1" ht="14.25" thickBot="1" x14ac:dyDescent="0.3">
      <c r="A41" s="203" t="s">
        <v>6</v>
      </c>
      <c r="B41" s="211">
        <v>41718</v>
      </c>
      <c r="C41" s="217">
        <v>5532</v>
      </c>
      <c r="D41" s="217">
        <v>1765</v>
      </c>
      <c r="E41" s="217">
        <v>641</v>
      </c>
      <c r="F41" s="225">
        <v>2249</v>
      </c>
      <c r="G41" s="225"/>
      <c r="H41" s="217">
        <v>1502</v>
      </c>
      <c r="I41" s="217">
        <v>1299</v>
      </c>
      <c r="J41" s="231">
        <v>1846</v>
      </c>
      <c r="K41" s="20">
        <f t="shared" si="16"/>
        <v>14834</v>
      </c>
    </row>
    <row r="42" spans="1:12" s="62" customFormat="1" ht="14.25" thickBot="1" x14ac:dyDescent="0.3">
      <c r="A42" s="203" t="s">
        <v>0</v>
      </c>
      <c r="B42" s="211">
        <v>41719</v>
      </c>
      <c r="C42" s="208">
        <v>4687</v>
      </c>
      <c r="D42" s="208">
        <v>1521</v>
      </c>
      <c r="E42" s="208">
        <v>618</v>
      </c>
      <c r="F42" s="225">
        <v>2169</v>
      </c>
      <c r="G42" s="225"/>
      <c r="H42" s="217">
        <v>1299</v>
      </c>
      <c r="I42" s="217"/>
      <c r="J42" s="231">
        <v>1405</v>
      </c>
      <c r="K42" s="20">
        <f t="shared" si="16"/>
        <v>11699</v>
      </c>
    </row>
    <row r="43" spans="1:12" s="62" customFormat="1" ht="14.25" outlineLevel="1" thickBot="1" x14ac:dyDescent="0.3">
      <c r="A43" s="203" t="s">
        <v>1</v>
      </c>
      <c r="B43" s="211">
        <v>41720</v>
      </c>
      <c r="C43" s="208">
        <v>3286</v>
      </c>
      <c r="D43" s="208"/>
      <c r="E43" s="208"/>
      <c r="F43" s="220"/>
      <c r="G43" s="220">
        <v>1812</v>
      </c>
      <c r="H43" s="208"/>
      <c r="I43" s="208"/>
      <c r="J43" s="229"/>
      <c r="K43" s="20">
        <f t="shared" si="16"/>
        <v>5098</v>
      </c>
      <c r="L43" s="157"/>
    </row>
    <row r="44" spans="1:12" s="62" customFormat="1" ht="14.25" outlineLevel="1" thickBot="1" x14ac:dyDescent="0.3">
      <c r="A44" s="203" t="s">
        <v>2</v>
      </c>
      <c r="B44" s="211">
        <v>41721</v>
      </c>
      <c r="C44" s="226">
        <v>1737</v>
      </c>
      <c r="D44" s="226"/>
      <c r="E44" s="226"/>
      <c r="F44" s="228"/>
      <c r="G44" s="228">
        <v>786</v>
      </c>
      <c r="H44" s="226"/>
      <c r="I44" s="226"/>
      <c r="J44" s="230"/>
      <c r="K44" s="83">
        <f t="shared" si="16"/>
        <v>2523</v>
      </c>
      <c r="L44" s="157"/>
    </row>
    <row r="45" spans="1:12" s="62" customFormat="1" ht="14.25" customHeight="1" outlineLevel="1" thickBot="1" x14ac:dyDescent="0.3">
      <c r="A45" s="131" t="s">
        <v>25</v>
      </c>
      <c r="B45" s="317" t="s">
        <v>31</v>
      </c>
      <c r="C45" s="140">
        <f t="shared" ref="C45:K45" si="17">SUM(C38:C44)</f>
        <v>32264</v>
      </c>
      <c r="D45" s="140">
        <f t="shared" si="17"/>
        <v>8827</v>
      </c>
      <c r="E45" s="140">
        <f t="shared" si="17"/>
        <v>3260</v>
      </c>
      <c r="F45" s="140">
        <f t="shared" si="17"/>
        <v>11725</v>
      </c>
      <c r="G45" s="140">
        <f t="shared" si="17"/>
        <v>2598</v>
      </c>
      <c r="H45" s="140">
        <f t="shared" si="17"/>
        <v>6488</v>
      </c>
      <c r="I45" s="140">
        <f t="shared" si="17"/>
        <v>4658</v>
      </c>
      <c r="J45" s="140">
        <f t="shared" si="17"/>
        <v>9100</v>
      </c>
      <c r="K45" s="144">
        <f t="shared" si="17"/>
        <v>78920</v>
      </c>
    </row>
    <row r="46" spans="1:12" s="62" customFormat="1" ht="15.75" customHeight="1" outlineLevel="1" thickBot="1" x14ac:dyDescent="0.3">
      <c r="A46" s="132" t="s">
        <v>27</v>
      </c>
      <c r="B46" s="318"/>
      <c r="C46" s="133">
        <f t="shared" ref="C46:K46" si="18">AVERAGE(C38:C44)</f>
        <v>4609.1428571428569</v>
      </c>
      <c r="D46" s="133">
        <f t="shared" si="18"/>
        <v>1765.4</v>
      </c>
      <c r="E46" s="133">
        <f t="shared" si="18"/>
        <v>652</v>
      </c>
      <c r="F46" s="133">
        <f t="shared" si="18"/>
        <v>2345</v>
      </c>
      <c r="G46" s="133">
        <f t="shared" si="18"/>
        <v>1299</v>
      </c>
      <c r="H46" s="133">
        <f t="shared" si="18"/>
        <v>1297.5999999999999</v>
      </c>
      <c r="I46" s="133">
        <f t="shared" si="18"/>
        <v>1164.5</v>
      </c>
      <c r="J46" s="133">
        <f t="shared" si="18"/>
        <v>1820</v>
      </c>
      <c r="K46" s="139">
        <f t="shared" si="18"/>
        <v>11274.285714285714</v>
      </c>
    </row>
    <row r="47" spans="1:12" s="62" customFormat="1" ht="14.25" customHeight="1" thickBot="1" x14ac:dyDescent="0.3">
      <c r="A47" s="36" t="s">
        <v>24</v>
      </c>
      <c r="B47" s="318"/>
      <c r="C47" s="37">
        <f t="shared" ref="C47:K47" si="19">SUM(C38:C42)</f>
        <v>27241</v>
      </c>
      <c r="D47" s="37">
        <f t="shared" si="19"/>
        <v>8827</v>
      </c>
      <c r="E47" s="37">
        <f t="shared" si="19"/>
        <v>3260</v>
      </c>
      <c r="F47" s="37">
        <f t="shared" si="19"/>
        <v>11725</v>
      </c>
      <c r="G47" s="37">
        <f t="shared" si="19"/>
        <v>0</v>
      </c>
      <c r="H47" s="37">
        <f t="shared" si="19"/>
        <v>6488</v>
      </c>
      <c r="I47" s="37">
        <f t="shared" si="19"/>
        <v>4658</v>
      </c>
      <c r="J47" s="37">
        <f t="shared" si="19"/>
        <v>9100</v>
      </c>
      <c r="K47" s="41">
        <f t="shared" si="19"/>
        <v>71299</v>
      </c>
    </row>
    <row r="48" spans="1:12" s="62" customFormat="1" ht="15.75" customHeight="1" thickBot="1" x14ac:dyDescent="0.3">
      <c r="A48" s="36" t="s">
        <v>26</v>
      </c>
      <c r="B48" s="319"/>
      <c r="C48" s="43">
        <f t="shared" ref="C48:K48" si="20">AVERAGE(C38:C42)</f>
        <v>5448.2</v>
      </c>
      <c r="D48" s="43">
        <f t="shared" si="20"/>
        <v>1765.4</v>
      </c>
      <c r="E48" s="43">
        <f t="shared" si="20"/>
        <v>652</v>
      </c>
      <c r="F48" s="43">
        <f t="shared" si="20"/>
        <v>2345</v>
      </c>
      <c r="G48" s="43" t="e">
        <f t="shared" si="20"/>
        <v>#DIV/0!</v>
      </c>
      <c r="H48" s="43">
        <f t="shared" si="20"/>
        <v>1297.5999999999999</v>
      </c>
      <c r="I48" s="43">
        <f t="shared" si="20"/>
        <v>1164.5</v>
      </c>
      <c r="J48" s="43">
        <f t="shared" si="20"/>
        <v>1820</v>
      </c>
      <c r="K48" s="48">
        <f t="shared" si="20"/>
        <v>14259.8</v>
      </c>
    </row>
    <row r="49" spans="1:11" s="62" customFormat="1" ht="14.25" thickBot="1" x14ac:dyDescent="0.3">
      <c r="A49" s="203" t="s">
        <v>3</v>
      </c>
      <c r="B49" s="202">
        <v>41722</v>
      </c>
      <c r="C49" s="217">
        <v>4206</v>
      </c>
      <c r="D49" s="217">
        <v>1551</v>
      </c>
      <c r="E49" s="217">
        <v>640</v>
      </c>
      <c r="F49" s="225">
        <v>2112</v>
      </c>
      <c r="G49" s="225"/>
      <c r="H49" s="217">
        <v>1428</v>
      </c>
      <c r="I49" s="217">
        <v>943</v>
      </c>
      <c r="J49" s="231">
        <v>1961</v>
      </c>
      <c r="K49" s="18">
        <f t="shared" ref="K49:K55" si="21">SUM(C49:J49)</f>
        <v>12841</v>
      </c>
    </row>
    <row r="50" spans="1:11" s="62" customFormat="1" ht="14.25" thickBot="1" x14ac:dyDescent="0.3">
      <c r="A50" s="203" t="s">
        <v>4</v>
      </c>
      <c r="B50" s="211">
        <v>41723</v>
      </c>
      <c r="C50" s="217">
        <v>4547</v>
      </c>
      <c r="D50" s="217">
        <v>1684</v>
      </c>
      <c r="E50" s="217">
        <v>751</v>
      </c>
      <c r="F50" s="225">
        <v>2238</v>
      </c>
      <c r="G50" s="225"/>
      <c r="H50" s="217">
        <v>1408</v>
      </c>
      <c r="I50" s="217">
        <v>878</v>
      </c>
      <c r="J50" s="231">
        <v>1945</v>
      </c>
      <c r="K50" s="20">
        <f t="shared" si="21"/>
        <v>13451</v>
      </c>
    </row>
    <row r="51" spans="1:11" s="62" customFormat="1" ht="14.25" thickBot="1" x14ac:dyDescent="0.3">
      <c r="A51" s="203" t="s">
        <v>5</v>
      </c>
      <c r="B51" s="211">
        <v>41724</v>
      </c>
      <c r="C51" s="217">
        <v>4811</v>
      </c>
      <c r="D51" s="217">
        <v>1710</v>
      </c>
      <c r="E51" s="217">
        <v>642</v>
      </c>
      <c r="F51" s="225">
        <v>2197</v>
      </c>
      <c r="G51" s="225"/>
      <c r="H51" s="217">
        <v>834</v>
      </c>
      <c r="I51" s="217">
        <v>883</v>
      </c>
      <c r="J51" s="231">
        <v>1836</v>
      </c>
      <c r="K51" s="20">
        <f t="shared" si="21"/>
        <v>12913</v>
      </c>
    </row>
    <row r="52" spans="1:11" s="62" customFormat="1" ht="14.25" customHeight="1" thickBot="1" x14ac:dyDescent="0.3">
      <c r="A52" s="203" t="s">
        <v>6</v>
      </c>
      <c r="B52" s="211">
        <v>41725</v>
      </c>
      <c r="C52" s="217">
        <v>5320</v>
      </c>
      <c r="D52" s="217">
        <v>1626</v>
      </c>
      <c r="E52" s="217">
        <v>619</v>
      </c>
      <c r="F52" s="225">
        <v>2189</v>
      </c>
      <c r="G52" s="225"/>
      <c r="H52" s="217">
        <v>1441</v>
      </c>
      <c r="I52" s="217">
        <v>970</v>
      </c>
      <c r="J52" s="231">
        <v>1875</v>
      </c>
      <c r="K52" s="20">
        <f t="shared" si="21"/>
        <v>14040</v>
      </c>
    </row>
    <row r="53" spans="1:11" s="62" customFormat="1" ht="14.25" customHeight="1" thickBot="1" x14ac:dyDescent="0.3">
      <c r="A53" s="203" t="s">
        <v>0</v>
      </c>
      <c r="B53" s="211">
        <v>41726</v>
      </c>
      <c r="C53" s="208">
        <v>4704</v>
      </c>
      <c r="D53" s="208">
        <v>1552</v>
      </c>
      <c r="E53" s="208">
        <v>642</v>
      </c>
      <c r="F53" s="225">
        <v>2137</v>
      </c>
      <c r="G53" s="225"/>
      <c r="H53" s="217">
        <v>737</v>
      </c>
      <c r="I53" s="217">
        <v>807</v>
      </c>
      <c r="J53" s="231">
        <v>1771</v>
      </c>
      <c r="K53" s="20">
        <f t="shared" si="21"/>
        <v>12350</v>
      </c>
    </row>
    <row r="54" spans="1:11" s="62" customFormat="1" ht="14.25" customHeight="1" outlineLevel="1" thickBot="1" x14ac:dyDescent="0.3">
      <c r="A54" s="203" t="s">
        <v>1</v>
      </c>
      <c r="B54" s="211">
        <v>41727</v>
      </c>
      <c r="C54" s="208">
        <v>2187</v>
      </c>
      <c r="D54" s="208"/>
      <c r="E54" s="208"/>
      <c r="F54" s="220"/>
      <c r="G54" s="220">
        <v>1437</v>
      </c>
      <c r="H54" s="208"/>
      <c r="I54" s="208"/>
      <c r="J54" s="229"/>
      <c r="K54" s="20">
        <f t="shared" si="21"/>
        <v>3624</v>
      </c>
    </row>
    <row r="55" spans="1:11" s="62" customFormat="1" ht="14.25" customHeight="1" outlineLevel="1" thickBot="1" x14ac:dyDescent="0.3">
      <c r="A55" s="203" t="s">
        <v>2</v>
      </c>
      <c r="B55" s="212">
        <v>41728</v>
      </c>
      <c r="C55" s="226">
        <v>1787</v>
      </c>
      <c r="D55" s="226"/>
      <c r="E55" s="226"/>
      <c r="F55" s="228"/>
      <c r="G55" s="228">
        <v>809</v>
      </c>
      <c r="H55" s="226"/>
      <c r="I55" s="226"/>
      <c r="J55" s="230"/>
      <c r="K55" s="20">
        <f t="shared" si="21"/>
        <v>2596</v>
      </c>
    </row>
    <row r="56" spans="1:11" s="62" customFormat="1" ht="14.25" customHeight="1" outlineLevel="1" thickBot="1" x14ac:dyDescent="0.3">
      <c r="A56" s="131" t="s">
        <v>25</v>
      </c>
      <c r="B56" s="317" t="s">
        <v>32</v>
      </c>
      <c r="C56" s="140">
        <f>SUM(C49:C55)</f>
        <v>27562</v>
      </c>
      <c r="D56" s="140">
        <f t="shared" ref="D56:K56" si="22">SUM(D49:D55)</f>
        <v>8123</v>
      </c>
      <c r="E56" s="140">
        <f t="shared" si="22"/>
        <v>3294</v>
      </c>
      <c r="F56" s="140">
        <f t="shared" si="22"/>
        <v>10873</v>
      </c>
      <c r="G56" s="140">
        <f t="shared" si="22"/>
        <v>2246</v>
      </c>
      <c r="H56" s="140">
        <f t="shared" si="22"/>
        <v>5848</v>
      </c>
      <c r="I56" s="140">
        <f t="shared" si="22"/>
        <v>4481</v>
      </c>
      <c r="J56" s="140">
        <f t="shared" si="22"/>
        <v>9388</v>
      </c>
      <c r="K56" s="144">
        <f t="shared" si="22"/>
        <v>71815</v>
      </c>
    </row>
    <row r="57" spans="1:11" s="62" customFormat="1" ht="15.75" customHeight="1" outlineLevel="1" thickBot="1" x14ac:dyDescent="0.3">
      <c r="A57" s="132" t="s">
        <v>27</v>
      </c>
      <c r="B57" s="318"/>
      <c r="C57" s="133">
        <f t="shared" ref="C57:K57" si="23">AVERAGE(C49:C55)</f>
        <v>3937.4285714285716</v>
      </c>
      <c r="D57" s="133">
        <f t="shared" si="23"/>
        <v>1624.6</v>
      </c>
      <c r="E57" s="133">
        <f t="shared" si="23"/>
        <v>658.8</v>
      </c>
      <c r="F57" s="133">
        <f t="shared" si="23"/>
        <v>2174.6</v>
      </c>
      <c r="G57" s="133">
        <f t="shared" si="23"/>
        <v>1123</v>
      </c>
      <c r="H57" s="133">
        <f t="shared" si="23"/>
        <v>1169.5999999999999</v>
      </c>
      <c r="I57" s="133">
        <f t="shared" si="23"/>
        <v>896.2</v>
      </c>
      <c r="J57" s="133">
        <f t="shared" si="23"/>
        <v>1877.6</v>
      </c>
      <c r="K57" s="139">
        <f t="shared" si="23"/>
        <v>10259.285714285714</v>
      </c>
    </row>
    <row r="58" spans="1:11" s="62" customFormat="1" ht="14.25" customHeight="1" thickBot="1" x14ac:dyDescent="0.3">
      <c r="A58" s="36" t="s">
        <v>24</v>
      </c>
      <c r="B58" s="318"/>
      <c r="C58" s="37">
        <f t="shared" ref="C58:K58" si="24">SUM(C49:C53)</f>
        <v>23588</v>
      </c>
      <c r="D58" s="37">
        <f t="shared" si="24"/>
        <v>8123</v>
      </c>
      <c r="E58" s="37">
        <f t="shared" si="24"/>
        <v>3294</v>
      </c>
      <c r="F58" s="37">
        <f t="shared" si="24"/>
        <v>10873</v>
      </c>
      <c r="G58" s="37">
        <f t="shared" si="24"/>
        <v>0</v>
      </c>
      <c r="H58" s="37">
        <f t="shared" si="24"/>
        <v>5848</v>
      </c>
      <c r="I58" s="37">
        <f t="shared" si="24"/>
        <v>4481</v>
      </c>
      <c r="J58" s="37">
        <f t="shared" si="24"/>
        <v>9388</v>
      </c>
      <c r="K58" s="41">
        <f t="shared" si="24"/>
        <v>65595</v>
      </c>
    </row>
    <row r="59" spans="1:11" s="62" customFormat="1" ht="15.75" customHeight="1" thickBot="1" x14ac:dyDescent="0.3">
      <c r="A59" s="36" t="s">
        <v>26</v>
      </c>
      <c r="B59" s="319"/>
      <c r="C59" s="43">
        <f t="shared" ref="C59:K59" si="25">AVERAGE(C49:C53)</f>
        <v>4717.6000000000004</v>
      </c>
      <c r="D59" s="43">
        <f t="shared" si="25"/>
        <v>1624.6</v>
      </c>
      <c r="E59" s="43">
        <f t="shared" si="25"/>
        <v>658.8</v>
      </c>
      <c r="F59" s="43">
        <f t="shared" si="25"/>
        <v>2174.6</v>
      </c>
      <c r="G59" s="43" t="e">
        <f t="shared" si="25"/>
        <v>#DIV/0!</v>
      </c>
      <c r="H59" s="43">
        <f t="shared" si="25"/>
        <v>1169.5999999999999</v>
      </c>
      <c r="I59" s="43">
        <f t="shared" si="25"/>
        <v>896.2</v>
      </c>
      <c r="J59" s="43">
        <f t="shared" si="25"/>
        <v>1877.6</v>
      </c>
      <c r="K59" s="48">
        <f t="shared" si="25"/>
        <v>13119</v>
      </c>
    </row>
    <row r="60" spans="1:11" s="62" customFormat="1" ht="14.25" thickBot="1" x14ac:dyDescent="0.3">
      <c r="A60" s="203" t="s">
        <v>3</v>
      </c>
      <c r="B60" s="202">
        <v>41729</v>
      </c>
      <c r="C60" s="217">
        <v>4515</v>
      </c>
      <c r="D60" s="217">
        <v>1481</v>
      </c>
      <c r="E60" s="217">
        <v>691</v>
      </c>
      <c r="F60" s="225">
        <v>2019</v>
      </c>
      <c r="G60" s="225"/>
      <c r="H60" s="217">
        <v>818</v>
      </c>
      <c r="I60" s="217">
        <v>956</v>
      </c>
      <c r="J60" s="231">
        <v>1891</v>
      </c>
      <c r="K60" s="20">
        <f>SUM(C60:J60)</f>
        <v>12371</v>
      </c>
    </row>
    <row r="61" spans="1:11" s="62" customFormat="1" ht="14.25" hidden="1" thickBot="1" x14ac:dyDescent="0.3">
      <c r="A61" s="190"/>
      <c r="B61" s="163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63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3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3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3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64"/>
      <c r="C66" s="27"/>
      <c r="D66" s="27"/>
      <c r="E66" s="27"/>
      <c r="F66" s="28"/>
      <c r="G66" s="28"/>
      <c r="H66" s="27"/>
      <c r="I66" s="27"/>
      <c r="J66" s="29"/>
      <c r="K66" s="83"/>
    </row>
    <row r="67" spans="1:15" s="62" customFormat="1" ht="14.25" customHeight="1" outlineLevel="1" thickBot="1" x14ac:dyDescent="0.3">
      <c r="A67" s="131" t="s">
        <v>25</v>
      </c>
      <c r="B67" s="317" t="s">
        <v>37</v>
      </c>
      <c r="C67" s="140">
        <f>SUM(C60:C66)</f>
        <v>4515</v>
      </c>
      <c r="D67" s="140">
        <f>SUM(D60:D66)</f>
        <v>1481</v>
      </c>
      <c r="E67" s="140">
        <f>SUM(E60:E66)</f>
        <v>691</v>
      </c>
      <c r="F67" s="140">
        <f t="shared" ref="F67:K67" si="26">SUM(F60:F66)</f>
        <v>2019</v>
      </c>
      <c r="G67" s="140">
        <f t="shared" si="26"/>
        <v>0</v>
      </c>
      <c r="H67" s="140">
        <f t="shared" si="26"/>
        <v>818</v>
      </c>
      <c r="I67" s="140">
        <f t="shared" si="26"/>
        <v>956</v>
      </c>
      <c r="J67" s="140">
        <f t="shared" si="26"/>
        <v>1891</v>
      </c>
      <c r="K67" s="140">
        <f t="shared" si="26"/>
        <v>12371</v>
      </c>
    </row>
    <row r="68" spans="1:15" s="62" customFormat="1" ht="15.75" customHeight="1" outlineLevel="1" thickBot="1" x14ac:dyDescent="0.3">
      <c r="A68" s="132" t="s">
        <v>27</v>
      </c>
      <c r="B68" s="318"/>
      <c r="C68" s="133">
        <f>AVERAGE(C60:C66)</f>
        <v>4515</v>
      </c>
      <c r="D68" s="133">
        <f>AVERAGE(D60:D66)</f>
        <v>1481</v>
      </c>
      <c r="E68" s="133">
        <f>AVERAGE(E60:E66)</f>
        <v>691</v>
      </c>
      <c r="F68" s="133">
        <f t="shared" ref="F68:K68" si="27">AVERAGE(F60:F66)</f>
        <v>2019</v>
      </c>
      <c r="G68" s="133" t="e">
        <f t="shared" si="27"/>
        <v>#DIV/0!</v>
      </c>
      <c r="H68" s="133">
        <f t="shared" si="27"/>
        <v>818</v>
      </c>
      <c r="I68" s="133">
        <f t="shared" si="27"/>
        <v>956</v>
      </c>
      <c r="J68" s="133">
        <f t="shared" si="27"/>
        <v>1891</v>
      </c>
      <c r="K68" s="133">
        <f t="shared" si="27"/>
        <v>12371</v>
      </c>
    </row>
    <row r="69" spans="1:15" s="62" customFormat="1" ht="14.25" customHeight="1" thickBot="1" x14ac:dyDescent="0.3">
      <c r="A69" s="36" t="s">
        <v>24</v>
      </c>
      <c r="B69" s="318"/>
      <c r="C69" s="37">
        <f>SUM(C60:C64)</f>
        <v>4515</v>
      </c>
      <c r="D69" s="37">
        <f>SUM(D60:D64)</f>
        <v>1481</v>
      </c>
      <c r="E69" s="37">
        <f>SUM(E60:E64)</f>
        <v>691</v>
      </c>
      <c r="F69" s="37">
        <f t="shared" ref="F69:K69" si="28">SUM(F60:F64)</f>
        <v>2019</v>
      </c>
      <c r="G69" s="37">
        <f t="shared" si="28"/>
        <v>0</v>
      </c>
      <c r="H69" s="37">
        <f t="shared" si="28"/>
        <v>818</v>
      </c>
      <c r="I69" s="37">
        <f t="shared" si="28"/>
        <v>956</v>
      </c>
      <c r="J69" s="37">
        <f t="shared" si="28"/>
        <v>1891</v>
      </c>
      <c r="K69" s="37">
        <f t="shared" si="28"/>
        <v>12371</v>
      </c>
    </row>
    <row r="70" spans="1:15" s="62" customFormat="1" ht="15.75" customHeight="1" thickBot="1" x14ac:dyDescent="0.3">
      <c r="A70" s="36" t="s">
        <v>26</v>
      </c>
      <c r="B70" s="319"/>
      <c r="C70" s="43">
        <f>AVERAGE(C60:C64)</f>
        <v>4515</v>
      </c>
      <c r="D70" s="43">
        <f>AVERAGE(D60:D64)</f>
        <v>1481</v>
      </c>
      <c r="E70" s="43">
        <f>AVERAGE(E60:E64)</f>
        <v>691</v>
      </c>
      <c r="F70" s="43">
        <f t="shared" ref="F70:K70" si="29">AVERAGE(F60:F64)</f>
        <v>2019</v>
      </c>
      <c r="G70" s="43" t="e">
        <f t="shared" si="29"/>
        <v>#DIV/0!</v>
      </c>
      <c r="H70" s="43">
        <f t="shared" si="29"/>
        <v>818</v>
      </c>
      <c r="I70" s="43">
        <f t="shared" si="29"/>
        <v>956</v>
      </c>
      <c r="J70" s="43">
        <f t="shared" si="29"/>
        <v>1891</v>
      </c>
      <c r="K70" s="43">
        <f t="shared" si="29"/>
        <v>12371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78"/>
      <c r="B72" s="51" t="s">
        <v>8</v>
      </c>
      <c r="C72" s="52" t="s">
        <v>9</v>
      </c>
      <c r="D72" s="52" t="s">
        <v>10</v>
      </c>
      <c r="E72" s="76"/>
      <c r="F72" s="324" t="s">
        <v>69</v>
      </c>
      <c r="G72" s="346"/>
      <c r="H72" s="347"/>
      <c r="I72" s="76"/>
      <c r="J72" s="76"/>
      <c r="K72" s="76"/>
      <c r="L72" s="76"/>
      <c r="M72" s="65"/>
      <c r="N72" s="65"/>
      <c r="O72" s="65"/>
    </row>
    <row r="73" spans="1:15" ht="29.25" customHeight="1" x14ac:dyDescent="0.25">
      <c r="A73" s="57" t="s">
        <v>34</v>
      </c>
      <c r="B73" s="79">
        <f>SUM(C58:G58, C47:G47, C36:G36, C25:G25, C14:G14, C69:G69 )</f>
        <v>199310</v>
      </c>
      <c r="C73" s="79">
        <f>SUM(H58:H58, H47:H47, H36:H36, H25:H25, H14:H14, H69:H69)</f>
        <v>26058</v>
      </c>
      <c r="D73" s="79">
        <f>SUM(I58:J58, I47:J47, I36:J36, I25:J25, I14:J14, I69:J69)</f>
        <v>58477</v>
      </c>
      <c r="E73" s="77"/>
      <c r="F73" s="322" t="s">
        <v>34</v>
      </c>
      <c r="G73" s="323"/>
      <c r="H73" s="124">
        <f>SUM(K14, K25, K36, K47, K58, K69)</f>
        <v>283845</v>
      </c>
      <c r="I73" s="77"/>
      <c r="J73" s="77"/>
      <c r="K73" s="77"/>
      <c r="L73" s="77"/>
    </row>
    <row r="74" spans="1:15" ht="30" customHeight="1" x14ac:dyDescent="0.25">
      <c r="A74" s="57" t="s">
        <v>33</v>
      </c>
      <c r="B74" s="50">
        <f>SUM(C56:G56, C45:G45, C34:G34, C23:G23, C12:G12, C67:G67  )</f>
        <v>240754</v>
      </c>
      <c r="C74" s="50">
        <f>SUM(H56:H56, H45:H45, H34:H34, H23:H23, H12:H12, H67:H67 )</f>
        <v>26058</v>
      </c>
      <c r="D74" s="50">
        <f>SUM(I56:J56, I45:J45, I34:J34, I23:J23, I12:J12, I67:J67)</f>
        <v>58477</v>
      </c>
      <c r="E74" s="77"/>
      <c r="F74" s="322" t="s">
        <v>33</v>
      </c>
      <c r="G74" s="323"/>
      <c r="H74" s="125">
        <f>SUM(K56, K45, K34, K23, K12, K67)</f>
        <v>325289</v>
      </c>
      <c r="I74" s="77"/>
      <c r="J74" s="77"/>
      <c r="K74" s="77"/>
      <c r="L74" s="77"/>
    </row>
    <row r="75" spans="1:15" ht="30" customHeight="1" x14ac:dyDescent="0.25">
      <c r="F75" s="322" t="s">
        <v>26</v>
      </c>
      <c r="G75" s="323"/>
      <c r="H75" s="125">
        <f>AVERAGE(K14, K25, K36, K47, K58, K69)</f>
        <v>47307.5</v>
      </c>
    </row>
    <row r="76" spans="1:15" ht="30" customHeight="1" x14ac:dyDescent="0.25">
      <c r="F76" s="322" t="s">
        <v>72</v>
      </c>
      <c r="G76" s="323"/>
      <c r="H76" s="124">
        <f>AVERAGE(K56, K45, K34, K23, K12, K67)</f>
        <v>54214.833333333336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49" activePane="bottomRight" state="frozen"/>
      <selection pane="topRight" activeCell="C1" sqref="C1"/>
      <selection pane="bottomLeft" activeCell="A5" sqref="A5"/>
      <selection pane="bottomRight" activeCell="F60" sqref="C60:F6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73"/>
      <c r="C1" s="327" t="s">
        <v>10</v>
      </c>
      <c r="D1" s="331"/>
      <c r="E1" s="327" t="s">
        <v>16</v>
      </c>
      <c r="F1" s="320"/>
      <c r="G1" s="333" t="s">
        <v>23</v>
      </c>
    </row>
    <row r="2" spans="1:8" ht="15" customHeight="1" thickBot="1" x14ac:dyDescent="0.3">
      <c r="B2" s="173"/>
      <c r="C2" s="328"/>
      <c r="D2" s="332"/>
      <c r="E2" s="328"/>
      <c r="F2" s="321"/>
      <c r="G2" s="334"/>
    </row>
    <row r="3" spans="1:8" x14ac:dyDescent="0.25">
      <c r="A3" s="337" t="s">
        <v>61</v>
      </c>
      <c r="B3" s="339" t="s">
        <v>62</v>
      </c>
      <c r="C3" s="341" t="s">
        <v>50</v>
      </c>
      <c r="D3" s="358" t="s">
        <v>51</v>
      </c>
      <c r="E3" s="341" t="s">
        <v>64</v>
      </c>
      <c r="F3" s="335" t="s">
        <v>51</v>
      </c>
      <c r="G3" s="334"/>
    </row>
    <row r="4" spans="1:8" ht="14.25" thickBot="1" x14ac:dyDescent="0.3">
      <c r="A4" s="338"/>
      <c r="B4" s="340"/>
      <c r="C4" s="338"/>
      <c r="D4" s="359"/>
      <c r="E4" s="338"/>
      <c r="F4" s="336"/>
      <c r="G4" s="334"/>
    </row>
    <row r="5" spans="1:8" s="61" customFormat="1" ht="14.25" hidden="1" thickBot="1" x14ac:dyDescent="0.3">
      <c r="A5" s="200"/>
      <c r="B5" s="167"/>
      <c r="C5" s="14"/>
      <c r="D5" s="80"/>
      <c r="E5" s="21"/>
      <c r="F5" s="22"/>
      <c r="G5" s="20"/>
    </row>
    <row r="6" spans="1:8" s="61" customFormat="1" ht="14.25" hidden="1" thickBot="1" x14ac:dyDescent="0.3">
      <c r="A6" s="206"/>
      <c r="B6" s="158"/>
      <c r="C6" s="14"/>
      <c r="D6" s="80"/>
      <c r="E6" s="21"/>
      <c r="F6" s="22"/>
      <c r="G6" s="20"/>
    </row>
    <row r="7" spans="1:8" s="61" customFormat="1" ht="14.25" hidden="1" thickBot="1" x14ac:dyDescent="0.3">
      <c r="A7" s="206"/>
      <c r="B7" s="158"/>
      <c r="C7" s="14"/>
      <c r="D7" s="80"/>
      <c r="E7" s="21"/>
      <c r="F7" s="22"/>
      <c r="G7" s="20"/>
    </row>
    <row r="8" spans="1:8" s="61" customFormat="1" ht="14.25" hidden="1" thickBot="1" x14ac:dyDescent="0.3">
      <c r="A8" s="206"/>
      <c r="B8" s="158"/>
      <c r="C8" s="14"/>
      <c r="D8" s="80"/>
      <c r="E8" s="21"/>
      <c r="F8" s="22"/>
      <c r="G8" s="20"/>
      <c r="H8" s="204"/>
    </row>
    <row r="9" spans="1:8" s="61" customFormat="1" ht="14.25" hidden="1" thickBot="1" x14ac:dyDescent="0.3">
      <c r="A9" s="206"/>
      <c r="B9" s="158"/>
      <c r="C9" s="14"/>
      <c r="D9" s="80"/>
      <c r="E9" s="21"/>
      <c r="F9" s="22"/>
      <c r="G9" s="20"/>
      <c r="H9" s="204"/>
    </row>
    <row r="10" spans="1:8" s="61" customFormat="1" ht="14.25" outlineLevel="1" thickBot="1" x14ac:dyDescent="0.3">
      <c r="A10" s="206" t="s">
        <v>1</v>
      </c>
      <c r="B10" s="210">
        <v>41699</v>
      </c>
      <c r="C10" s="21"/>
      <c r="D10" s="221">
        <v>135</v>
      </c>
      <c r="E10" s="208"/>
      <c r="F10" s="220">
        <v>194</v>
      </c>
      <c r="G10" s="20">
        <f t="shared" ref="G10:G11" si="0">SUM(C10:F10)</f>
        <v>329</v>
      </c>
      <c r="H10" s="204"/>
    </row>
    <row r="11" spans="1:8" s="61" customFormat="1" ht="14.25" outlineLevel="1" thickBot="1" x14ac:dyDescent="0.3">
      <c r="A11" s="206" t="s">
        <v>2</v>
      </c>
      <c r="B11" s="210">
        <v>41700</v>
      </c>
      <c r="C11" s="27"/>
      <c r="D11" s="227">
        <v>150</v>
      </c>
      <c r="E11" s="226"/>
      <c r="F11" s="228">
        <v>120</v>
      </c>
      <c r="G11" s="20">
        <f t="shared" si="0"/>
        <v>270</v>
      </c>
      <c r="H11" s="204"/>
    </row>
    <row r="12" spans="1:8" s="62" customFormat="1" ht="14.25" customHeight="1" outlineLevel="1" thickBot="1" x14ac:dyDescent="0.3">
      <c r="A12" s="131" t="s">
        <v>25</v>
      </c>
      <c r="B12" s="317" t="s">
        <v>28</v>
      </c>
      <c r="C12" s="140">
        <f>SUM(C5:C11)</f>
        <v>0</v>
      </c>
      <c r="D12" s="148">
        <f>SUM(D5:D11)</f>
        <v>285</v>
      </c>
      <c r="E12" s="140">
        <f>SUM(E5:E11)</f>
        <v>0</v>
      </c>
      <c r="F12" s="140">
        <f>SUM(F5:F11)</f>
        <v>314</v>
      </c>
      <c r="G12" s="144">
        <f>SUM(G5:G11)</f>
        <v>599</v>
      </c>
    </row>
    <row r="13" spans="1:8" s="62" customFormat="1" ht="15.75" customHeight="1" outlineLevel="1" thickBot="1" x14ac:dyDescent="0.3">
      <c r="A13" s="132" t="s">
        <v>27</v>
      </c>
      <c r="B13" s="318"/>
      <c r="C13" s="133" t="e">
        <f>AVERAGE(C5:C11)</f>
        <v>#DIV/0!</v>
      </c>
      <c r="D13" s="149">
        <f>AVERAGE(D5:D11)</f>
        <v>142.5</v>
      </c>
      <c r="E13" s="133" t="e">
        <f>AVERAGE(E5:E11)</f>
        <v>#DIV/0!</v>
      </c>
      <c r="F13" s="133">
        <f>AVERAGE(F5:F11)</f>
        <v>157</v>
      </c>
      <c r="G13" s="139">
        <f>AVERAGE(G5:G11)</f>
        <v>299.5</v>
      </c>
    </row>
    <row r="14" spans="1:8" s="62" customFormat="1" ht="14.25" customHeight="1" thickBot="1" x14ac:dyDescent="0.3">
      <c r="A14" s="36" t="s">
        <v>24</v>
      </c>
      <c r="B14" s="318"/>
      <c r="C14" s="37">
        <f>SUM(C5:C9)</f>
        <v>0</v>
      </c>
      <c r="D14" s="37">
        <f>SUM(D5:D9)</f>
        <v>0</v>
      </c>
      <c r="E14" s="37">
        <f t="shared" ref="E14:F14" si="1">SUM(E5:E9)</f>
        <v>0</v>
      </c>
      <c r="F14" s="37">
        <f t="shared" si="1"/>
        <v>0</v>
      </c>
      <c r="G14" s="37">
        <f>SUM(G5:G9)</f>
        <v>0</v>
      </c>
    </row>
    <row r="15" spans="1:8" s="62" customFormat="1" ht="15.75" customHeight="1" thickBot="1" x14ac:dyDescent="0.3">
      <c r="A15" s="36" t="s">
        <v>26</v>
      </c>
      <c r="B15" s="318"/>
      <c r="C15" s="43" t="e">
        <f>AVERAGE(C5:C9)</f>
        <v>#DIV/0!</v>
      </c>
      <c r="D15" s="43" t="e">
        <f>AVERAGE(D5:D9)</f>
        <v>#DIV/0!</v>
      </c>
      <c r="E15" s="43" t="e">
        <f t="shared" ref="E15:F15" si="2">AVERAGE(E5:E9)</f>
        <v>#DIV/0!</v>
      </c>
      <c r="F15" s="43" t="e">
        <f t="shared" si="2"/>
        <v>#DIV/0!</v>
      </c>
      <c r="G15" s="43" t="e">
        <f>AVERAGE(G5:G9)</f>
        <v>#DIV/0!</v>
      </c>
    </row>
    <row r="16" spans="1:8" s="62" customFormat="1" ht="14.25" thickBot="1" x14ac:dyDescent="0.3">
      <c r="A16" s="203" t="s">
        <v>3</v>
      </c>
      <c r="B16" s="202">
        <v>41701</v>
      </c>
      <c r="C16" s="217">
        <v>767</v>
      </c>
      <c r="D16" s="218">
        <v>718</v>
      </c>
      <c r="E16" s="217">
        <v>303</v>
      </c>
      <c r="F16" s="225">
        <v>372</v>
      </c>
      <c r="G16" s="18">
        <f>SUM(C16:F16)</f>
        <v>2160</v>
      </c>
    </row>
    <row r="17" spans="1:8" s="62" customFormat="1" ht="14.25" thickBot="1" x14ac:dyDescent="0.3">
      <c r="A17" s="203" t="s">
        <v>4</v>
      </c>
      <c r="B17" s="211">
        <v>41702</v>
      </c>
      <c r="C17" s="217">
        <v>920</v>
      </c>
      <c r="D17" s="218">
        <v>850</v>
      </c>
      <c r="E17" s="208">
        <v>437</v>
      </c>
      <c r="F17" s="220">
        <v>524</v>
      </c>
      <c r="G17" s="20">
        <f>SUM(C17:F17)</f>
        <v>2731</v>
      </c>
    </row>
    <row r="18" spans="1:8" s="62" customFormat="1" ht="14.25" thickBot="1" x14ac:dyDescent="0.3">
      <c r="A18" s="203" t="s">
        <v>5</v>
      </c>
      <c r="B18" s="211">
        <v>41703</v>
      </c>
      <c r="C18" s="217">
        <v>927</v>
      </c>
      <c r="D18" s="218">
        <v>893</v>
      </c>
      <c r="E18" s="208">
        <v>439</v>
      </c>
      <c r="F18" s="220">
        <v>511</v>
      </c>
      <c r="G18" s="20">
        <f>SUM(C18:F18)</f>
        <v>2770</v>
      </c>
    </row>
    <row r="19" spans="1:8" s="62" customFormat="1" ht="14.25" thickBot="1" x14ac:dyDescent="0.3">
      <c r="A19" s="203" t="s">
        <v>6</v>
      </c>
      <c r="B19" s="211">
        <v>41704</v>
      </c>
      <c r="C19" s="217">
        <v>842</v>
      </c>
      <c r="D19" s="218">
        <v>805</v>
      </c>
      <c r="E19" s="208">
        <v>531</v>
      </c>
      <c r="F19" s="220">
        <v>493</v>
      </c>
      <c r="G19" s="20">
        <f t="shared" ref="G19:G21" si="3">SUM(C19:F19)</f>
        <v>2671</v>
      </c>
    </row>
    <row r="20" spans="1:8" s="62" customFormat="1" ht="14.25" thickBot="1" x14ac:dyDescent="0.3">
      <c r="A20" s="203" t="s">
        <v>0</v>
      </c>
      <c r="B20" s="211">
        <v>41705</v>
      </c>
      <c r="C20" s="217">
        <v>688</v>
      </c>
      <c r="D20" s="218">
        <v>897</v>
      </c>
      <c r="E20" s="208">
        <v>353</v>
      </c>
      <c r="F20" s="220">
        <v>545</v>
      </c>
      <c r="G20" s="20">
        <f t="shared" si="3"/>
        <v>2483</v>
      </c>
    </row>
    <row r="21" spans="1:8" s="62" customFormat="1" ht="14.25" outlineLevel="1" thickBot="1" x14ac:dyDescent="0.3">
      <c r="A21" s="203" t="s">
        <v>1</v>
      </c>
      <c r="B21" s="211">
        <v>41706</v>
      </c>
      <c r="C21" s="208"/>
      <c r="D21" s="221">
        <v>159</v>
      </c>
      <c r="E21" s="208"/>
      <c r="F21" s="220">
        <v>201</v>
      </c>
      <c r="G21" s="20">
        <f t="shared" si="3"/>
        <v>360</v>
      </c>
      <c r="H21" s="207"/>
    </row>
    <row r="22" spans="1:8" s="62" customFormat="1" ht="14.25" outlineLevel="1" thickBot="1" x14ac:dyDescent="0.3">
      <c r="A22" s="203" t="s">
        <v>2</v>
      </c>
      <c r="B22" s="212">
        <v>41707</v>
      </c>
      <c r="C22" s="226"/>
      <c r="D22" s="227">
        <v>173</v>
      </c>
      <c r="E22" s="226"/>
      <c r="F22" s="228">
        <v>176</v>
      </c>
      <c r="G22" s="83">
        <f>SUM(C22:F22)</f>
        <v>349</v>
      </c>
    </row>
    <row r="23" spans="1:8" s="62" customFormat="1" ht="14.25" customHeight="1" outlineLevel="1" thickBot="1" x14ac:dyDescent="0.3">
      <c r="A23" s="131" t="s">
        <v>25</v>
      </c>
      <c r="B23" s="318" t="s">
        <v>29</v>
      </c>
      <c r="C23" s="140">
        <f>SUM(C16:C22)</f>
        <v>4144</v>
      </c>
      <c r="D23" s="140">
        <f t="shared" ref="D23:G23" si="4">SUM(D16:D22)</f>
        <v>4495</v>
      </c>
      <c r="E23" s="140">
        <f t="shared" si="4"/>
        <v>2063</v>
      </c>
      <c r="F23" s="140">
        <f t="shared" si="4"/>
        <v>2822</v>
      </c>
      <c r="G23" s="140">
        <f t="shared" si="4"/>
        <v>13524</v>
      </c>
    </row>
    <row r="24" spans="1:8" s="62" customFormat="1" ht="15.75" customHeight="1" outlineLevel="1" thickBot="1" x14ac:dyDescent="0.3">
      <c r="A24" s="132" t="s">
        <v>27</v>
      </c>
      <c r="B24" s="318"/>
      <c r="C24" s="133">
        <f>AVERAGE(C16:C22)</f>
        <v>828.8</v>
      </c>
      <c r="D24" s="133">
        <f t="shared" ref="D24:G24" si="5">AVERAGE(D16:D22)</f>
        <v>642.14285714285711</v>
      </c>
      <c r="E24" s="133">
        <f t="shared" si="5"/>
        <v>412.6</v>
      </c>
      <c r="F24" s="133">
        <f t="shared" si="5"/>
        <v>403.14285714285717</v>
      </c>
      <c r="G24" s="133">
        <f t="shared" si="5"/>
        <v>1932</v>
      </c>
    </row>
    <row r="25" spans="1:8" s="62" customFormat="1" ht="14.25" customHeight="1" thickBot="1" x14ac:dyDescent="0.3">
      <c r="A25" s="36" t="s">
        <v>24</v>
      </c>
      <c r="B25" s="318"/>
      <c r="C25" s="37">
        <f>SUM(C16:C20)</f>
        <v>4144</v>
      </c>
      <c r="D25" s="37">
        <f t="shared" ref="D25:G25" si="6">SUM(D16:D20)</f>
        <v>4163</v>
      </c>
      <c r="E25" s="37">
        <f>SUM(E16:E20)</f>
        <v>2063</v>
      </c>
      <c r="F25" s="37">
        <f t="shared" si="6"/>
        <v>2445</v>
      </c>
      <c r="G25" s="37">
        <f t="shared" si="6"/>
        <v>12815</v>
      </c>
    </row>
    <row r="26" spans="1:8" s="62" customFormat="1" ht="15.75" customHeight="1" thickBot="1" x14ac:dyDescent="0.3">
      <c r="A26" s="36" t="s">
        <v>26</v>
      </c>
      <c r="B26" s="319"/>
      <c r="C26" s="43">
        <f>AVERAGE(C16:C20)</f>
        <v>828.8</v>
      </c>
      <c r="D26" s="43">
        <f t="shared" ref="D26:G26" si="7">AVERAGE(D16:D20)</f>
        <v>832.6</v>
      </c>
      <c r="E26" s="43">
        <f t="shared" si="7"/>
        <v>412.6</v>
      </c>
      <c r="F26" s="43">
        <f t="shared" si="7"/>
        <v>489</v>
      </c>
      <c r="G26" s="43">
        <f t="shared" si="7"/>
        <v>2563</v>
      </c>
    </row>
    <row r="27" spans="1:8" s="62" customFormat="1" ht="14.25" thickBot="1" x14ac:dyDescent="0.3">
      <c r="A27" s="203" t="s">
        <v>3</v>
      </c>
      <c r="B27" s="202">
        <v>41708</v>
      </c>
      <c r="C27" s="217">
        <v>840</v>
      </c>
      <c r="D27" s="218">
        <v>835</v>
      </c>
      <c r="E27" s="217">
        <v>514</v>
      </c>
      <c r="F27" s="225">
        <v>572</v>
      </c>
      <c r="G27" s="18">
        <f t="shared" ref="G27:G33" si="8">SUM(C27:F27)</f>
        <v>2761</v>
      </c>
    </row>
    <row r="28" spans="1:8" s="62" customFormat="1" ht="14.25" thickBot="1" x14ac:dyDescent="0.3">
      <c r="A28" s="203" t="s">
        <v>4</v>
      </c>
      <c r="B28" s="211">
        <v>41709</v>
      </c>
      <c r="C28" s="217">
        <v>954</v>
      </c>
      <c r="D28" s="218">
        <v>764</v>
      </c>
      <c r="E28" s="208">
        <v>531</v>
      </c>
      <c r="F28" s="220">
        <v>670</v>
      </c>
      <c r="G28" s="20">
        <f t="shared" si="8"/>
        <v>2919</v>
      </c>
    </row>
    <row r="29" spans="1:8" s="62" customFormat="1" ht="14.25" thickBot="1" x14ac:dyDescent="0.3">
      <c r="A29" s="203" t="s">
        <v>5</v>
      </c>
      <c r="B29" s="211">
        <v>41710</v>
      </c>
      <c r="C29" s="217">
        <v>813</v>
      </c>
      <c r="D29" s="218">
        <v>928</v>
      </c>
      <c r="E29" s="208">
        <v>509</v>
      </c>
      <c r="F29" s="220">
        <v>495</v>
      </c>
      <c r="G29" s="20">
        <f t="shared" si="8"/>
        <v>2745</v>
      </c>
    </row>
    <row r="30" spans="1:8" s="62" customFormat="1" ht="14.25" thickBot="1" x14ac:dyDescent="0.3">
      <c r="A30" s="203" t="s">
        <v>6</v>
      </c>
      <c r="B30" s="211">
        <v>41711</v>
      </c>
      <c r="C30" s="217">
        <v>756</v>
      </c>
      <c r="D30" s="218">
        <v>827</v>
      </c>
      <c r="E30" s="208">
        <v>424</v>
      </c>
      <c r="F30" s="220">
        <v>544</v>
      </c>
      <c r="G30" s="20">
        <f t="shared" si="8"/>
        <v>2551</v>
      </c>
    </row>
    <row r="31" spans="1:8" s="62" customFormat="1" ht="14.25" thickBot="1" x14ac:dyDescent="0.3">
      <c r="A31" s="203" t="s">
        <v>0</v>
      </c>
      <c r="B31" s="211">
        <v>41712</v>
      </c>
      <c r="C31" s="217">
        <v>761</v>
      </c>
      <c r="D31" s="218">
        <v>781</v>
      </c>
      <c r="E31" s="208">
        <v>571</v>
      </c>
      <c r="F31" s="220">
        <v>466</v>
      </c>
      <c r="G31" s="20">
        <f t="shared" si="8"/>
        <v>2579</v>
      </c>
    </row>
    <row r="32" spans="1:8" s="62" customFormat="1" ht="14.25" outlineLevel="1" thickBot="1" x14ac:dyDescent="0.3">
      <c r="A32" s="203" t="s">
        <v>1</v>
      </c>
      <c r="B32" s="211">
        <v>41713</v>
      </c>
      <c r="C32" s="208"/>
      <c r="D32" s="221">
        <v>183</v>
      </c>
      <c r="E32" s="208"/>
      <c r="F32" s="220">
        <v>230</v>
      </c>
      <c r="G32" s="20">
        <f t="shared" si="8"/>
        <v>413</v>
      </c>
    </row>
    <row r="33" spans="1:8" s="62" customFormat="1" ht="14.25" outlineLevel="1" thickBot="1" x14ac:dyDescent="0.3">
      <c r="A33" s="203" t="s">
        <v>2</v>
      </c>
      <c r="B33" s="212">
        <v>41714</v>
      </c>
      <c r="C33" s="226"/>
      <c r="D33" s="227">
        <v>156</v>
      </c>
      <c r="E33" s="226"/>
      <c r="F33" s="228">
        <v>171</v>
      </c>
      <c r="G33" s="83">
        <f t="shared" si="8"/>
        <v>327</v>
      </c>
    </row>
    <row r="34" spans="1:8" s="62" customFormat="1" ht="14.25" customHeight="1" outlineLevel="1" thickBot="1" x14ac:dyDescent="0.3">
      <c r="A34" s="131" t="s">
        <v>25</v>
      </c>
      <c r="B34" s="317" t="s">
        <v>30</v>
      </c>
      <c r="C34" s="140">
        <f>SUM(C27:C33)</f>
        <v>4124</v>
      </c>
      <c r="D34" s="140">
        <f t="shared" ref="D34:G34" si="9">SUM(D27:D33)</f>
        <v>4474</v>
      </c>
      <c r="E34" s="140">
        <f t="shared" si="9"/>
        <v>2549</v>
      </c>
      <c r="F34" s="140">
        <f t="shared" si="9"/>
        <v>3148</v>
      </c>
      <c r="G34" s="140">
        <f t="shared" si="9"/>
        <v>14295</v>
      </c>
    </row>
    <row r="35" spans="1:8" s="62" customFormat="1" ht="15.75" customHeight="1" outlineLevel="1" thickBot="1" x14ac:dyDescent="0.3">
      <c r="A35" s="132" t="s">
        <v>27</v>
      </c>
      <c r="B35" s="318"/>
      <c r="C35" s="133">
        <f>AVERAGE(C27:C33)</f>
        <v>824.8</v>
      </c>
      <c r="D35" s="133">
        <f t="shared" ref="D35:G35" si="10">AVERAGE(D27:D33)</f>
        <v>639.14285714285711</v>
      </c>
      <c r="E35" s="133">
        <f t="shared" si="10"/>
        <v>509.8</v>
      </c>
      <c r="F35" s="133">
        <f t="shared" si="10"/>
        <v>449.71428571428572</v>
      </c>
      <c r="G35" s="133">
        <f t="shared" si="10"/>
        <v>2042.1428571428571</v>
      </c>
    </row>
    <row r="36" spans="1:8" s="62" customFormat="1" ht="14.25" customHeight="1" thickBot="1" x14ac:dyDescent="0.3">
      <c r="A36" s="36" t="s">
        <v>24</v>
      </c>
      <c r="B36" s="318"/>
      <c r="C36" s="37">
        <f>SUM(C27:C31)</f>
        <v>4124</v>
      </c>
      <c r="D36" s="37">
        <f t="shared" ref="D36:G36" si="11">SUM(D27:D31)</f>
        <v>4135</v>
      </c>
      <c r="E36" s="37">
        <f t="shared" si="11"/>
        <v>2549</v>
      </c>
      <c r="F36" s="37">
        <f t="shared" si="11"/>
        <v>2747</v>
      </c>
      <c r="G36" s="37">
        <f t="shared" si="11"/>
        <v>13555</v>
      </c>
    </row>
    <row r="37" spans="1:8" s="62" customFormat="1" ht="15.75" customHeight="1" thickBot="1" x14ac:dyDescent="0.3">
      <c r="A37" s="36" t="s">
        <v>26</v>
      </c>
      <c r="B37" s="319"/>
      <c r="C37" s="43">
        <f>AVERAGE(C27:C31)</f>
        <v>824.8</v>
      </c>
      <c r="D37" s="43">
        <f t="shared" ref="D37:G37" si="12">AVERAGE(D27:D31)</f>
        <v>827</v>
      </c>
      <c r="E37" s="43">
        <f t="shared" si="12"/>
        <v>509.8</v>
      </c>
      <c r="F37" s="43">
        <f>AVERAGE(F27:F31)</f>
        <v>549.4</v>
      </c>
      <c r="G37" s="43">
        <f t="shared" si="12"/>
        <v>2711</v>
      </c>
    </row>
    <row r="38" spans="1:8" s="62" customFormat="1" ht="15.75" customHeight="1" thickBot="1" x14ac:dyDescent="0.3">
      <c r="A38" s="203" t="s">
        <v>3</v>
      </c>
      <c r="B38" s="202">
        <v>41715</v>
      </c>
      <c r="C38" s="217">
        <v>879</v>
      </c>
      <c r="D38" s="218">
        <v>860</v>
      </c>
      <c r="E38" s="217">
        <v>529</v>
      </c>
      <c r="F38" s="225">
        <v>553</v>
      </c>
      <c r="G38" s="18">
        <f t="shared" ref="G38:G44" si="13">SUM(C38:F38)</f>
        <v>2821</v>
      </c>
    </row>
    <row r="39" spans="1:8" s="62" customFormat="1" ht="14.25" thickBot="1" x14ac:dyDescent="0.3">
      <c r="A39" s="203" t="s">
        <v>4</v>
      </c>
      <c r="B39" s="211">
        <v>41716</v>
      </c>
      <c r="C39" s="217">
        <v>881</v>
      </c>
      <c r="D39" s="218">
        <v>909</v>
      </c>
      <c r="E39" s="208">
        <v>443</v>
      </c>
      <c r="F39" s="220">
        <v>605</v>
      </c>
      <c r="G39" s="20">
        <f t="shared" si="13"/>
        <v>2838</v>
      </c>
    </row>
    <row r="40" spans="1:8" s="62" customFormat="1" ht="14.25" thickBot="1" x14ac:dyDescent="0.3">
      <c r="A40" s="203" t="s">
        <v>5</v>
      </c>
      <c r="B40" s="211">
        <v>41717</v>
      </c>
      <c r="C40" s="217">
        <v>888</v>
      </c>
      <c r="D40" s="218">
        <v>810</v>
      </c>
      <c r="E40" s="208">
        <v>462</v>
      </c>
      <c r="F40" s="220">
        <v>541</v>
      </c>
      <c r="G40" s="20">
        <f t="shared" si="13"/>
        <v>2701</v>
      </c>
    </row>
    <row r="41" spans="1:8" s="62" customFormat="1" ht="14.25" thickBot="1" x14ac:dyDescent="0.3">
      <c r="A41" s="203" t="s">
        <v>6</v>
      </c>
      <c r="B41" s="211">
        <v>41718</v>
      </c>
      <c r="C41" s="217">
        <v>1037</v>
      </c>
      <c r="D41" s="218">
        <v>873</v>
      </c>
      <c r="E41" s="208">
        <v>553</v>
      </c>
      <c r="F41" s="220">
        <v>463</v>
      </c>
      <c r="G41" s="20">
        <f t="shared" si="13"/>
        <v>2926</v>
      </c>
    </row>
    <row r="42" spans="1:8" s="62" customFormat="1" ht="14.25" thickBot="1" x14ac:dyDescent="0.3">
      <c r="A42" s="203" t="s">
        <v>0</v>
      </c>
      <c r="B42" s="211">
        <v>41719</v>
      </c>
      <c r="C42" s="217">
        <v>753</v>
      </c>
      <c r="D42" s="218">
        <v>568</v>
      </c>
      <c r="E42" s="208">
        <v>503</v>
      </c>
      <c r="F42" s="220">
        <v>761</v>
      </c>
      <c r="G42" s="20">
        <f t="shared" si="13"/>
        <v>2585</v>
      </c>
    </row>
    <row r="43" spans="1:8" s="62" customFormat="1" ht="14.25" outlineLevel="1" thickBot="1" x14ac:dyDescent="0.3">
      <c r="A43" s="203" t="s">
        <v>1</v>
      </c>
      <c r="B43" s="211">
        <v>41720</v>
      </c>
      <c r="C43" s="208"/>
      <c r="D43" s="221">
        <v>181</v>
      </c>
      <c r="E43" s="208"/>
      <c r="F43" s="220">
        <v>214</v>
      </c>
      <c r="G43" s="20">
        <f t="shared" si="13"/>
        <v>395</v>
      </c>
      <c r="H43" s="157"/>
    </row>
    <row r="44" spans="1:8" s="62" customFormat="1" ht="14.25" outlineLevel="1" thickBot="1" x14ac:dyDescent="0.3">
      <c r="A44" s="203" t="s">
        <v>2</v>
      </c>
      <c r="B44" s="211">
        <v>41721</v>
      </c>
      <c r="C44" s="226"/>
      <c r="D44" s="227">
        <v>189</v>
      </c>
      <c r="E44" s="226"/>
      <c r="F44" s="228">
        <v>179</v>
      </c>
      <c r="G44" s="83">
        <f t="shared" si="13"/>
        <v>368</v>
      </c>
      <c r="H44" s="201"/>
    </row>
    <row r="45" spans="1:8" s="62" customFormat="1" ht="14.25" customHeight="1" outlineLevel="1" thickBot="1" x14ac:dyDescent="0.3">
      <c r="A45" s="131" t="s">
        <v>25</v>
      </c>
      <c r="B45" s="317" t="s">
        <v>31</v>
      </c>
      <c r="C45" s="140">
        <f>SUM(C38:C44)</f>
        <v>4438</v>
      </c>
      <c r="D45" s="140">
        <f t="shared" ref="D45:G45" si="14">SUM(D38:D44)</f>
        <v>4390</v>
      </c>
      <c r="E45" s="140">
        <f t="shared" si="14"/>
        <v>2490</v>
      </c>
      <c r="F45" s="140">
        <f t="shared" si="14"/>
        <v>3316</v>
      </c>
      <c r="G45" s="140">
        <f t="shared" si="14"/>
        <v>14634</v>
      </c>
    </row>
    <row r="46" spans="1:8" s="62" customFormat="1" ht="15.75" customHeight="1" outlineLevel="1" thickBot="1" x14ac:dyDescent="0.3">
      <c r="A46" s="132" t="s">
        <v>27</v>
      </c>
      <c r="B46" s="318"/>
      <c r="C46" s="133">
        <f>AVERAGE(C38:C44)</f>
        <v>887.6</v>
      </c>
      <c r="D46" s="133">
        <f t="shared" ref="D46:G46" si="15">AVERAGE(D38:D44)</f>
        <v>627.14285714285711</v>
      </c>
      <c r="E46" s="133">
        <f t="shared" si="15"/>
        <v>498</v>
      </c>
      <c r="F46" s="133">
        <f t="shared" si="15"/>
        <v>473.71428571428572</v>
      </c>
      <c r="G46" s="133">
        <f t="shared" si="15"/>
        <v>2090.5714285714284</v>
      </c>
    </row>
    <row r="47" spans="1:8" s="62" customFormat="1" ht="14.25" customHeight="1" thickBot="1" x14ac:dyDescent="0.3">
      <c r="A47" s="36" t="s">
        <v>24</v>
      </c>
      <c r="B47" s="318"/>
      <c r="C47" s="37">
        <f>SUM(C38:C42)</f>
        <v>4438</v>
      </c>
      <c r="D47" s="37">
        <f t="shared" ref="D47:G47" si="16">SUM(D38:D42)</f>
        <v>4020</v>
      </c>
      <c r="E47" s="37">
        <f t="shared" si="16"/>
        <v>2490</v>
      </c>
      <c r="F47" s="37">
        <f t="shared" si="16"/>
        <v>2923</v>
      </c>
      <c r="G47" s="37">
        <f t="shared" si="16"/>
        <v>13871</v>
      </c>
    </row>
    <row r="48" spans="1:8" s="62" customFormat="1" ht="15.75" customHeight="1" thickBot="1" x14ac:dyDescent="0.3">
      <c r="A48" s="36" t="s">
        <v>26</v>
      </c>
      <c r="B48" s="319"/>
      <c r="C48" s="43">
        <f>AVERAGE(C38:C42)</f>
        <v>887.6</v>
      </c>
      <c r="D48" s="43">
        <f t="shared" ref="D48:G48" si="17">AVERAGE(D38:D42)</f>
        <v>804</v>
      </c>
      <c r="E48" s="43">
        <f t="shared" si="17"/>
        <v>498</v>
      </c>
      <c r="F48" s="43">
        <f>AVERAGE(F38:F42)</f>
        <v>584.6</v>
      </c>
      <c r="G48" s="43">
        <f t="shared" si="17"/>
        <v>2774.2</v>
      </c>
    </row>
    <row r="49" spans="1:8" s="62" customFormat="1" ht="14.25" thickBot="1" x14ac:dyDescent="0.3">
      <c r="A49" s="203" t="s">
        <v>3</v>
      </c>
      <c r="B49" s="202">
        <v>41722</v>
      </c>
      <c r="C49" s="213">
        <v>864</v>
      </c>
      <c r="D49" s="214">
        <v>922</v>
      </c>
      <c r="E49" s="215">
        <v>465</v>
      </c>
      <c r="F49" s="216">
        <v>535</v>
      </c>
      <c r="G49" s="20">
        <f t="shared" ref="G49:G55" si="18">SUM(C49:F49)</f>
        <v>2786</v>
      </c>
      <c r="H49" s="201"/>
    </row>
    <row r="50" spans="1:8" s="62" customFormat="1" ht="14.25" thickBot="1" x14ac:dyDescent="0.3">
      <c r="A50" s="203" t="s">
        <v>4</v>
      </c>
      <c r="B50" s="211">
        <v>41723</v>
      </c>
      <c r="C50" s="217">
        <v>791</v>
      </c>
      <c r="D50" s="218">
        <v>970</v>
      </c>
      <c r="E50" s="219">
        <v>497</v>
      </c>
      <c r="F50" s="220">
        <v>590</v>
      </c>
      <c r="G50" s="20">
        <f t="shared" si="18"/>
        <v>2848</v>
      </c>
      <c r="H50" s="201"/>
    </row>
    <row r="51" spans="1:8" s="62" customFormat="1" ht="14.25" thickBot="1" x14ac:dyDescent="0.3">
      <c r="A51" s="203" t="s">
        <v>5</v>
      </c>
      <c r="B51" s="211">
        <v>41724</v>
      </c>
      <c r="C51" s="217">
        <v>683</v>
      </c>
      <c r="D51" s="218">
        <v>907</v>
      </c>
      <c r="E51" s="219">
        <v>478</v>
      </c>
      <c r="F51" s="220">
        <v>529</v>
      </c>
      <c r="G51" s="20">
        <f t="shared" si="18"/>
        <v>2597</v>
      </c>
      <c r="H51" s="201"/>
    </row>
    <row r="52" spans="1:8" s="62" customFormat="1" ht="14.25" thickBot="1" x14ac:dyDescent="0.3">
      <c r="A52" s="203" t="s">
        <v>6</v>
      </c>
      <c r="B52" s="211">
        <v>41725</v>
      </c>
      <c r="C52" s="217">
        <v>844</v>
      </c>
      <c r="D52" s="218">
        <v>838</v>
      </c>
      <c r="E52" s="219">
        <v>466</v>
      </c>
      <c r="F52" s="220">
        <v>642</v>
      </c>
      <c r="G52" s="20">
        <f t="shared" si="18"/>
        <v>2790</v>
      </c>
    </row>
    <row r="53" spans="1:8" s="62" customFormat="1" ht="14.25" customHeight="1" thickBot="1" x14ac:dyDescent="0.3">
      <c r="A53" s="203" t="s">
        <v>0</v>
      </c>
      <c r="B53" s="211">
        <v>41726</v>
      </c>
      <c r="C53" s="217">
        <v>758</v>
      </c>
      <c r="D53" s="218">
        <v>728</v>
      </c>
      <c r="E53" s="219">
        <v>427</v>
      </c>
      <c r="F53" s="220">
        <v>603</v>
      </c>
      <c r="G53" s="20">
        <f t="shared" si="18"/>
        <v>2516</v>
      </c>
    </row>
    <row r="54" spans="1:8" s="62" customFormat="1" ht="14.25" customHeight="1" outlineLevel="1" thickBot="1" x14ac:dyDescent="0.3">
      <c r="A54" s="203" t="s">
        <v>1</v>
      </c>
      <c r="B54" s="211">
        <v>41727</v>
      </c>
      <c r="C54" s="208"/>
      <c r="D54" s="221">
        <v>116</v>
      </c>
      <c r="E54" s="208"/>
      <c r="F54" s="220">
        <v>183</v>
      </c>
      <c r="G54" s="20">
        <f t="shared" si="18"/>
        <v>299</v>
      </c>
    </row>
    <row r="55" spans="1:8" s="62" customFormat="1" ht="14.25" customHeight="1" outlineLevel="1" thickBot="1" x14ac:dyDescent="0.3">
      <c r="A55" s="203" t="s">
        <v>2</v>
      </c>
      <c r="B55" s="212">
        <v>41728</v>
      </c>
      <c r="C55" s="222"/>
      <c r="D55" s="223">
        <v>102</v>
      </c>
      <c r="E55" s="222"/>
      <c r="F55" s="224">
        <v>185</v>
      </c>
      <c r="G55" s="20">
        <f t="shared" si="18"/>
        <v>287</v>
      </c>
    </row>
    <row r="56" spans="1:8" s="62" customFormat="1" ht="14.25" customHeight="1" outlineLevel="1" thickBot="1" x14ac:dyDescent="0.3">
      <c r="A56" s="131" t="s">
        <v>25</v>
      </c>
      <c r="B56" s="317" t="s">
        <v>32</v>
      </c>
      <c r="C56" s="154">
        <f>SUM(C49:C55)</f>
        <v>3940</v>
      </c>
      <c r="D56" s="154">
        <f t="shared" ref="D56:G56" si="19">SUM(D49:D55)</f>
        <v>4583</v>
      </c>
      <c r="E56" s="154">
        <f>SUM(E49:E55)</f>
        <v>2333</v>
      </c>
      <c r="F56" s="154">
        <f t="shared" si="19"/>
        <v>3267</v>
      </c>
      <c r="G56" s="154">
        <f t="shared" si="19"/>
        <v>14123</v>
      </c>
    </row>
    <row r="57" spans="1:8" s="62" customFormat="1" ht="15.75" customHeight="1" outlineLevel="1" thickBot="1" x14ac:dyDescent="0.3">
      <c r="A57" s="132" t="s">
        <v>27</v>
      </c>
      <c r="B57" s="318"/>
      <c r="C57" s="133">
        <f>AVERAGE(C49:C55)</f>
        <v>788</v>
      </c>
      <c r="D57" s="133">
        <f t="shared" ref="D57:G57" si="20">AVERAGE(D49:D55)</f>
        <v>654.71428571428567</v>
      </c>
      <c r="E57" s="133">
        <f>AVERAGE(E49:E55)</f>
        <v>466.6</v>
      </c>
      <c r="F57" s="133">
        <f t="shared" si="20"/>
        <v>466.71428571428572</v>
      </c>
      <c r="G57" s="133">
        <f t="shared" si="20"/>
        <v>2017.5714285714287</v>
      </c>
    </row>
    <row r="58" spans="1:8" s="62" customFormat="1" ht="14.25" customHeight="1" thickBot="1" x14ac:dyDescent="0.3">
      <c r="A58" s="36" t="s">
        <v>24</v>
      </c>
      <c r="B58" s="318"/>
      <c r="C58" s="37">
        <f>SUM(C49:C53)</f>
        <v>3940</v>
      </c>
      <c r="D58" s="37">
        <f>SUM(D49:D53)</f>
        <v>4365</v>
      </c>
      <c r="E58" s="37">
        <f>SUM(E49:E53)</f>
        <v>2333</v>
      </c>
      <c r="F58" s="37">
        <f t="shared" ref="F58:G58" si="21">SUM(F49:F53)</f>
        <v>2899</v>
      </c>
      <c r="G58" s="37">
        <f t="shared" si="21"/>
        <v>13537</v>
      </c>
    </row>
    <row r="59" spans="1:8" s="62" customFormat="1" ht="15.75" customHeight="1" thickBot="1" x14ac:dyDescent="0.3">
      <c r="A59" s="36" t="s">
        <v>26</v>
      </c>
      <c r="B59" s="319"/>
      <c r="C59" s="43">
        <f>AVERAGE(C49:C53)</f>
        <v>788</v>
      </c>
      <c r="D59" s="43">
        <f>AVERAGE(D49:D53)</f>
        <v>873</v>
      </c>
      <c r="E59" s="43">
        <f>AVERAGE(E49:E53)</f>
        <v>466.6</v>
      </c>
      <c r="F59" s="43">
        <f t="shared" ref="F59:G59" si="22">AVERAGE(F49:F53)</f>
        <v>579.79999999999995</v>
      </c>
      <c r="G59" s="43">
        <f t="shared" si="22"/>
        <v>2707.4</v>
      </c>
    </row>
    <row r="60" spans="1:8" s="62" customFormat="1" ht="14.25" thickBot="1" x14ac:dyDescent="0.3">
      <c r="A60" s="203" t="s">
        <v>3</v>
      </c>
      <c r="B60" s="202">
        <v>41729</v>
      </c>
      <c r="C60" s="217">
        <v>879</v>
      </c>
      <c r="D60" s="218">
        <v>811</v>
      </c>
      <c r="E60" s="217">
        <v>422</v>
      </c>
      <c r="F60" s="225">
        <v>591</v>
      </c>
      <c r="G60" s="18">
        <f>SUM(C60:F60)</f>
        <v>2703</v>
      </c>
    </row>
    <row r="61" spans="1:8" s="62" customFormat="1" ht="14.25" hidden="1" customHeight="1" thickBot="1" x14ac:dyDescent="0.3">
      <c r="A61" s="190"/>
      <c r="B61" s="163"/>
      <c r="C61" s="14"/>
      <c r="D61" s="80"/>
      <c r="E61" s="21"/>
      <c r="F61" s="22"/>
      <c r="G61" s="18"/>
    </row>
    <row r="62" spans="1:8" s="62" customFormat="1" ht="14.25" hidden="1" customHeight="1" thickBot="1" x14ac:dyDescent="0.3">
      <c r="A62" s="179"/>
      <c r="B62" s="163"/>
      <c r="C62" s="14"/>
      <c r="D62" s="80"/>
      <c r="E62" s="21"/>
      <c r="F62" s="22"/>
      <c r="G62" s="20"/>
    </row>
    <row r="63" spans="1:8" s="62" customFormat="1" ht="14.25" hidden="1" customHeight="1" thickBot="1" x14ac:dyDescent="0.3">
      <c r="A63" s="179"/>
      <c r="B63" s="163"/>
      <c r="C63" s="14"/>
      <c r="D63" s="80"/>
      <c r="E63" s="21"/>
      <c r="F63" s="22"/>
      <c r="G63" s="20"/>
    </row>
    <row r="64" spans="1:8" s="62" customFormat="1" ht="14.25" hidden="1" customHeight="1" thickBot="1" x14ac:dyDescent="0.3">
      <c r="A64" s="179"/>
      <c r="B64" s="163"/>
      <c r="C64" s="14"/>
      <c r="D64" s="80"/>
      <c r="E64" s="21"/>
      <c r="F64" s="22"/>
      <c r="G64" s="20"/>
    </row>
    <row r="65" spans="1:7" s="62" customFormat="1" ht="14.25" hidden="1" customHeight="1" outlineLevel="1" thickBot="1" x14ac:dyDescent="0.3">
      <c r="A65" s="179"/>
      <c r="B65" s="163"/>
      <c r="C65" s="21"/>
      <c r="D65" s="81"/>
      <c r="E65" s="21"/>
      <c r="F65" s="22"/>
      <c r="G65" s="20"/>
    </row>
    <row r="66" spans="1:7" s="62" customFormat="1" ht="14.25" hidden="1" customHeight="1" outlineLevel="1" thickBot="1" x14ac:dyDescent="0.3">
      <c r="A66" s="179"/>
      <c r="B66" s="164"/>
      <c r="C66" s="27"/>
      <c r="D66" s="82"/>
      <c r="E66" s="27"/>
      <c r="F66" s="28"/>
      <c r="G66" s="83"/>
    </row>
    <row r="67" spans="1:7" s="62" customFormat="1" ht="14.25" outlineLevel="1" thickBot="1" x14ac:dyDescent="0.3">
      <c r="A67" s="131" t="s">
        <v>25</v>
      </c>
      <c r="B67" s="317" t="s">
        <v>37</v>
      </c>
      <c r="C67" s="140">
        <f>SUM(C60:C66)</f>
        <v>879</v>
      </c>
      <c r="D67" s="140">
        <f t="shared" ref="D67:G67" si="23">SUM(D60:D66)</f>
        <v>811</v>
      </c>
      <c r="E67" s="140">
        <f t="shared" si="23"/>
        <v>422</v>
      </c>
      <c r="F67" s="140">
        <f t="shared" si="23"/>
        <v>591</v>
      </c>
      <c r="G67" s="140">
        <f t="shared" si="23"/>
        <v>2703</v>
      </c>
    </row>
    <row r="68" spans="1:7" s="62" customFormat="1" ht="15.75" customHeight="1" outlineLevel="1" thickBot="1" x14ac:dyDescent="0.3">
      <c r="A68" s="132" t="s">
        <v>27</v>
      </c>
      <c r="B68" s="318"/>
      <c r="C68" s="133">
        <f>AVERAGE(C60:C66)</f>
        <v>879</v>
      </c>
      <c r="D68" s="133">
        <f t="shared" ref="D68:G68" si="24">AVERAGE(D60:D66)</f>
        <v>811</v>
      </c>
      <c r="E68" s="133">
        <f t="shared" si="24"/>
        <v>422</v>
      </c>
      <c r="F68" s="133">
        <f t="shared" si="24"/>
        <v>591</v>
      </c>
      <c r="G68" s="133">
        <f t="shared" si="24"/>
        <v>2703</v>
      </c>
    </row>
    <row r="69" spans="1:7" s="62" customFormat="1" ht="14.25" customHeight="1" thickBot="1" x14ac:dyDescent="0.3">
      <c r="A69" s="36" t="s">
        <v>24</v>
      </c>
      <c r="B69" s="318"/>
      <c r="C69" s="37">
        <f>SUM(C60:C64)</f>
        <v>879</v>
      </c>
      <c r="D69" s="37">
        <f t="shared" ref="D69:G69" si="25">SUM(D60:D64)</f>
        <v>811</v>
      </c>
      <c r="E69" s="37">
        <f t="shared" si="25"/>
        <v>422</v>
      </c>
      <c r="F69" s="37">
        <f t="shared" si="25"/>
        <v>591</v>
      </c>
      <c r="G69" s="37">
        <f t="shared" si="25"/>
        <v>2703</v>
      </c>
    </row>
    <row r="70" spans="1:7" s="62" customFormat="1" ht="15.75" customHeight="1" thickBot="1" x14ac:dyDescent="0.3">
      <c r="A70" s="36" t="s">
        <v>26</v>
      </c>
      <c r="B70" s="319"/>
      <c r="C70" s="43">
        <f>AVERAGE(C60:C64)</f>
        <v>879</v>
      </c>
      <c r="D70" s="43">
        <f t="shared" ref="D70:G70" si="26">AVERAGE(D60:D64)</f>
        <v>811</v>
      </c>
      <c r="E70" s="43">
        <f t="shared" si="26"/>
        <v>422</v>
      </c>
      <c r="F70" s="43">
        <f t="shared" si="26"/>
        <v>591</v>
      </c>
      <c r="G70" s="43">
        <f t="shared" si="26"/>
        <v>2703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24" t="s">
        <v>70</v>
      </c>
      <c r="F72" s="346"/>
      <c r="G72" s="347"/>
    </row>
    <row r="73" spans="1:7" ht="30" customHeight="1" x14ac:dyDescent="0.25">
      <c r="A73" s="57" t="s">
        <v>34</v>
      </c>
      <c r="B73" s="50">
        <f>SUM(C58:D58, C47:D47, C36:D36, C25:D25, C14:D14, C69:D69)</f>
        <v>35019</v>
      </c>
      <c r="C73" s="50">
        <f>SUM(E69:F69, E58:F58, E47:F47, E36:F36, E25:F25, E14:F14)</f>
        <v>21462</v>
      </c>
      <c r="D73" s="150"/>
      <c r="E73" s="322" t="s">
        <v>34</v>
      </c>
      <c r="F73" s="323"/>
      <c r="G73" s="124">
        <f>SUM(G14, G25, G36, G47, G58, G69)</f>
        <v>56481</v>
      </c>
    </row>
    <row r="74" spans="1:7" ht="30" customHeight="1" x14ac:dyDescent="0.25">
      <c r="A74" s="57" t="s">
        <v>33</v>
      </c>
      <c r="B74" s="50">
        <f>SUM(C56:D56, C45:D45, C34:D34, C23:D23, C12:D12, C67:D67)</f>
        <v>36563</v>
      </c>
      <c r="C74" s="50">
        <f>SUM(E67:F67, E56:F56, E45:F45, E34:F34, E23:F23, E12:F12)</f>
        <v>23315</v>
      </c>
      <c r="D74" s="150"/>
      <c r="E74" s="322" t="s">
        <v>33</v>
      </c>
      <c r="F74" s="323"/>
      <c r="G74" s="125">
        <f>SUM(G56, G45, G34, G23, G12, G67)</f>
        <v>59878</v>
      </c>
    </row>
    <row r="75" spans="1:7" ht="30" customHeight="1" x14ac:dyDescent="0.25">
      <c r="E75" s="322" t="s">
        <v>26</v>
      </c>
      <c r="F75" s="323"/>
      <c r="G75" s="125">
        <f>AVERAGE(G14, G25, G36, G47, G58, G69)</f>
        <v>9413.5</v>
      </c>
    </row>
    <row r="76" spans="1:7" ht="30" customHeight="1" x14ac:dyDescent="0.25">
      <c r="E76" s="322" t="s">
        <v>72</v>
      </c>
      <c r="F76" s="323"/>
      <c r="G76" s="124">
        <f>AVERAGE(G56, G45, G34, G23, G12, G67)</f>
        <v>9979.6666666666661</v>
      </c>
    </row>
    <row r="78" spans="1:7" x14ac:dyDescent="0.25">
      <c r="C78" s="205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7" sqref="D27"/>
    </sheetView>
  </sheetViews>
  <sheetFormatPr defaultRowHeight="13.5" outlineLevelRow="1" x14ac:dyDescent="0.25"/>
  <cols>
    <col min="1" max="1" width="18.7109375" style="84" bestFit="1" customWidth="1"/>
    <col min="2" max="2" width="10.140625" style="84" bestFit="1" customWidth="1"/>
    <col min="3" max="7" width="15.7109375" style="84" customWidth="1"/>
    <col min="8" max="8" width="16.28515625" style="84" bestFit="1" customWidth="1"/>
    <col min="9" max="16384" width="9.140625" style="84"/>
  </cols>
  <sheetData>
    <row r="1" spans="1:7" ht="15" customHeight="1" x14ac:dyDescent="0.25">
      <c r="B1" s="177"/>
      <c r="C1" s="327" t="s">
        <v>56</v>
      </c>
      <c r="D1" s="331"/>
      <c r="E1" s="327"/>
      <c r="F1" s="320"/>
      <c r="G1" s="333" t="s">
        <v>23</v>
      </c>
    </row>
    <row r="2" spans="1:7" ht="15" customHeight="1" thickBot="1" x14ac:dyDescent="0.3">
      <c r="B2" s="177"/>
      <c r="C2" s="328"/>
      <c r="D2" s="332"/>
      <c r="E2" s="328"/>
      <c r="F2" s="321"/>
      <c r="G2" s="334"/>
    </row>
    <row r="3" spans="1:7" x14ac:dyDescent="0.25">
      <c r="A3" s="337" t="s">
        <v>61</v>
      </c>
      <c r="B3" s="339" t="s">
        <v>62</v>
      </c>
      <c r="C3" s="341" t="s">
        <v>59</v>
      </c>
      <c r="D3" s="358" t="s">
        <v>60</v>
      </c>
      <c r="E3" s="341"/>
      <c r="F3" s="358"/>
      <c r="G3" s="334"/>
    </row>
    <row r="4" spans="1:7" ht="14.25" thickBot="1" x14ac:dyDescent="0.3">
      <c r="A4" s="338"/>
      <c r="B4" s="340"/>
      <c r="C4" s="338"/>
      <c r="D4" s="359"/>
      <c r="E4" s="338"/>
      <c r="F4" s="359"/>
      <c r="G4" s="334"/>
    </row>
    <row r="5" spans="1:7" s="90" customFormat="1" ht="14.25" thickBot="1" x14ac:dyDescent="0.3">
      <c r="A5" s="200"/>
      <c r="B5" s="167"/>
      <c r="C5" s="85"/>
      <c r="D5" s="86"/>
      <c r="E5" s="87"/>
      <c r="F5" s="88"/>
      <c r="G5" s="89"/>
    </row>
    <row r="6" spans="1:7" s="90" customFormat="1" ht="14.25" thickBot="1" x14ac:dyDescent="0.3">
      <c r="A6" s="200"/>
      <c r="B6" s="158"/>
      <c r="C6" s="85"/>
      <c r="D6" s="86"/>
      <c r="E6" s="87"/>
      <c r="F6" s="88"/>
      <c r="G6" s="89"/>
    </row>
    <row r="7" spans="1:7" s="90" customFormat="1" ht="14.25" thickBot="1" x14ac:dyDescent="0.3">
      <c r="A7" s="200"/>
      <c r="B7" s="158"/>
      <c r="C7" s="85"/>
      <c r="D7" s="86"/>
      <c r="E7" s="87"/>
      <c r="F7" s="88"/>
      <c r="G7" s="89"/>
    </row>
    <row r="8" spans="1:7" s="90" customFormat="1" ht="14.25" thickBot="1" x14ac:dyDescent="0.3">
      <c r="A8" s="200"/>
      <c r="B8" s="158"/>
      <c r="C8" s="85"/>
      <c r="D8" s="86"/>
      <c r="E8" s="87"/>
      <c r="F8" s="88"/>
      <c r="G8" s="89"/>
    </row>
    <row r="9" spans="1:7" s="90" customFormat="1" ht="14.25" thickBot="1" x14ac:dyDescent="0.3">
      <c r="A9" s="200"/>
      <c r="B9" s="158"/>
      <c r="C9" s="85"/>
      <c r="D9" s="86"/>
      <c r="E9" s="87"/>
      <c r="F9" s="88"/>
      <c r="G9" s="89"/>
    </row>
    <row r="10" spans="1:7" s="90" customFormat="1" ht="14.25" outlineLevel="1" thickBot="1" x14ac:dyDescent="0.3">
      <c r="A10" s="191"/>
      <c r="B10" s="158"/>
      <c r="C10" s="87"/>
      <c r="D10" s="91"/>
      <c r="E10" s="87"/>
      <c r="F10" s="88"/>
      <c r="G10" s="89"/>
    </row>
    <row r="11" spans="1:7" s="90" customFormat="1" ht="14.25" outlineLevel="1" thickBot="1" x14ac:dyDescent="0.3">
      <c r="A11" s="188"/>
      <c r="B11" s="158"/>
      <c r="C11" s="92"/>
      <c r="D11" s="93"/>
      <c r="E11" s="92"/>
      <c r="F11" s="94"/>
      <c r="G11" s="89"/>
    </row>
    <row r="12" spans="1:7" s="96" customFormat="1" ht="14.25" customHeight="1" outlineLevel="1" thickBot="1" x14ac:dyDescent="0.3">
      <c r="A12" s="131" t="s">
        <v>25</v>
      </c>
      <c r="B12" s="317" t="s">
        <v>28</v>
      </c>
      <c r="C12" s="152">
        <f>SUM(C5:C11)</f>
        <v>0</v>
      </c>
      <c r="D12" s="152">
        <f t="shared" ref="D12:G12" si="0">SUM(D5:D11)</f>
        <v>0</v>
      </c>
      <c r="E12" s="152">
        <f t="shared" si="0"/>
        <v>0</v>
      </c>
      <c r="F12" s="152">
        <f t="shared" si="0"/>
        <v>0</v>
      </c>
      <c r="G12" s="152">
        <f t="shared" si="0"/>
        <v>0</v>
      </c>
    </row>
    <row r="13" spans="1:7" s="96" customFormat="1" ht="14.25" outlineLevel="1" thickBot="1" x14ac:dyDescent="0.3">
      <c r="A13" s="132" t="s">
        <v>27</v>
      </c>
      <c r="B13" s="318"/>
      <c r="C13" s="153" t="e">
        <f>AVERAGE(C5:C11)</f>
        <v>#DIV/0!</v>
      </c>
      <c r="D13" s="153" t="e">
        <f t="shared" ref="D13:G13" si="1">AVERAGE(D5:D11)</f>
        <v>#DIV/0!</v>
      </c>
      <c r="E13" s="153" t="e">
        <f t="shared" si="1"/>
        <v>#DIV/0!</v>
      </c>
      <c r="F13" s="153" t="e">
        <f t="shared" si="1"/>
        <v>#DIV/0!</v>
      </c>
      <c r="G13" s="153" t="e">
        <f t="shared" si="1"/>
        <v>#DIV/0!</v>
      </c>
    </row>
    <row r="14" spans="1:7" s="96" customFormat="1" ht="14.25" thickBot="1" x14ac:dyDescent="0.3">
      <c r="A14" s="36" t="s">
        <v>24</v>
      </c>
      <c r="B14" s="318"/>
      <c r="C14" s="103">
        <f>SUM(C5:C9)</f>
        <v>0</v>
      </c>
      <c r="D14" s="103">
        <f t="shared" ref="D14:G14" si="2">SUM(D5:D9)</f>
        <v>0</v>
      </c>
      <c r="E14" s="103">
        <f t="shared" si="2"/>
        <v>0</v>
      </c>
      <c r="F14" s="103">
        <f t="shared" si="2"/>
        <v>0</v>
      </c>
      <c r="G14" s="103">
        <f t="shared" si="2"/>
        <v>0</v>
      </c>
    </row>
    <row r="15" spans="1:7" s="96" customFormat="1" ht="14.25" thickBot="1" x14ac:dyDescent="0.3">
      <c r="A15" s="36" t="s">
        <v>26</v>
      </c>
      <c r="B15" s="318"/>
      <c r="C15" s="104" t="e">
        <f>AVERAGE(C5:C9)</f>
        <v>#DIV/0!</v>
      </c>
      <c r="D15" s="104" t="e">
        <f t="shared" ref="D15:G15" si="3">AVERAGE(D5:D9)</f>
        <v>#DIV/0!</v>
      </c>
      <c r="E15" s="104" t="e">
        <f t="shared" si="3"/>
        <v>#DIV/0!</v>
      </c>
      <c r="F15" s="104" t="e">
        <f t="shared" si="3"/>
        <v>#DIV/0!</v>
      </c>
      <c r="G15" s="104" t="e">
        <f t="shared" si="3"/>
        <v>#DIV/0!</v>
      </c>
    </row>
    <row r="16" spans="1:7" s="96" customFormat="1" ht="14.25" thickBot="1" x14ac:dyDescent="0.3">
      <c r="A16" s="35"/>
      <c r="B16" s="159"/>
      <c r="C16" s="85"/>
      <c r="D16" s="86"/>
      <c r="E16" s="85"/>
      <c r="F16" s="97"/>
      <c r="G16" s="98"/>
    </row>
    <row r="17" spans="1:7" s="96" customFormat="1" ht="14.25" thickBot="1" x14ac:dyDescent="0.3">
      <c r="A17" s="35"/>
      <c r="B17" s="160"/>
      <c r="C17" s="85"/>
      <c r="D17" s="86"/>
      <c r="E17" s="87"/>
      <c r="F17" s="88"/>
      <c r="G17" s="89"/>
    </row>
    <row r="18" spans="1:7" s="96" customFormat="1" ht="14.25" thickBot="1" x14ac:dyDescent="0.3">
      <c r="A18" s="35"/>
      <c r="B18" s="160"/>
      <c r="C18" s="85"/>
      <c r="D18" s="86"/>
      <c r="E18" s="87"/>
      <c r="F18" s="88"/>
      <c r="G18" s="89"/>
    </row>
    <row r="19" spans="1:7" s="96" customFormat="1" ht="14.25" thickBot="1" x14ac:dyDescent="0.3">
      <c r="A19" s="35"/>
      <c r="B19" s="160"/>
      <c r="C19" s="85"/>
      <c r="D19" s="86"/>
      <c r="E19" s="87"/>
      <c r="F19" s="88"/>
      <c r="G19" s="89"/>
    </row>
    <row r="20" spans="1:7" s="96" customFormat="1" ht="14.25" thickBot="1" x14ac:dyDescent="0.3">
      <c r="A20" s="35"/>
      <c r="B20" s="160"/>
      <c r="C20" s="85"/>
      <c r="D20" s="86"/>
      <c r="E20" s="87"/>
      <c r="F20" s="88"/>
      <c r="G20" s="89"/>
    </row>
    <row r="21" spans="1:7" s="96" customFormat="1" ht="14.25" outlineLevel="1" thickBot="1" x14ac:dyDescent="0.3">
      <c r="A21" s="35"/>
      <c r="B21" s="160"/>
      <c r="C21" s="87"/>
      <c r="D21" s="91"/>
      <c r="E21" s="87"/>
      <c r="F21" s="88"/>
      <c r="G21" s="89"/>
    </row>
    <row r="22" spans="1:7" s="96" customFormat="1" ht="14.25" outlineLevel="1" thickBot="1" x14ac:dyDescent="0.3">
      <c r="A22" s="35"/>
      <c r="B22" s="161"/>
      <c r="C22" s="92"/>
      <c r="D22" s="93"/>
      <c r="E22" s="92"/>
      <c r="F22" s="94"/>
      <c r="G22" s="95"/>
    </row>
    <row r="23" spans="1:7" s="96" customFormat="1" ht="14.25" customHeight="1" outlineLevel="1" thickBot="1" x14ac:dyDescent="0.3">
      <c r="A23" s="131" t="s">
        <v>25</v>
      </c>
      <c r="B23" s="318" t="s">
        <v>29</v>
      </c>
      <c r="C23" s="152">
        <f>SUM(C16:C22)</f>
        <v>0</v>
      </c>
      <c r="D23" s="152">
        <f t="shared" ref="D23:G23" si="4">SUM(D16:D22)</f>
        <v>0</v>
      </c>
      <c r="E23" s="152">
        <f t="shared" si="4"/>
        <v>0</v>
      </c>
      <c r="F23" s="152">
        <f t="shared" si="4"/>
        <v>0</v>
      </c>
      <c r="G23" s="152">
        <f t="shared" si="4"/>
        <v>0</v>
      </c>
    </row>
    <row r="24" spans="1:7" s="96" customFormat="1" ht="14.25" outlineLevel="1" thickBot="1" x14ac:dyDescent="0.3">
      <c r="A24" s="132" t="s">
        <v>27</v>
      </c>
      <c r="B24" s="318"/>
      <c r="C24" s="153" t="e">
        <f>AVERAGE(C16:C22)</f>
        <v>#DIV/0!</v>
      </c>
      <c r="D24" s="153" t="e">
        <f t="shared" ref="D24:G24" si="5">AVERAGE(D16:D22)</f>
        <v>#DIV/0!</v>
      </c>
      <c r="E24" s="153" t="e">
        <f t="shared" si="5"/>
        <v>#DIV/0!</v>
      </c>
      <c r="F24" s="153" t="e">
        <f t="shared" si="5"/>
        <v>#DIV/0!</v>
      </c>
      <c r="G24" s="153" t="e">
        <f t="shared" si="5"/>
        <v>#DIV/0!</v>
      </c>
    </row>
    <row r="25" spans="1:7" s="96" customFormat="1" ht="14.25" thickBot="1" x14ac:dyDescent="0.3">
      <c r="A25" s="36" t="s">
        <v>24</v>
      </c>
      <c r="B25" s="318"/>
      <c r="C25" s="103">
        <f>SUM(C16:C20)</f>
        <v>0</v>
      </c>
      <c r="D25" s="103">
        <f t="shared" ref="D25:G25" si="6">SUM(D16:D20)</f>
        <v>0</v>
      </c>
      <c r="E25" s="103">
        <f t="shared" si="6"/>
        <v>0</v>
      </c>
      <c r="F25" s="103">
        <f t="shared" si="6"/>
        <v>0</v>
      </c>
      <c r="G25" s="103">
        <f t="shared" si="6"/>
        <v>0</v>
      </c>
    </row>
    <row r="26" spans="1:7" s="96" customFormat="1" ht="14.25" thickBot="1" x14ac:dyDescent="0.3">
      <c r="A26" s="36" t="s">
        <v>26</v>
      </c>
      <c r="B26" s="319"/>
      <c r="C26" s="104" t="e">
        <f>AVERAGE(C16:C20)</f>
        <v>#DIV/0!</v>
      </c>
      <c r="D26" s="104" t="e">
        <f t="shared" ref="D26:G26" si="7">AVERAGE(D16:D20)</f>
        <v>#DIV/0!</v>
      </c>
      <c r="E26" s="104" t="e">
        <f t="shared" si="7"/>
        <v>#DIV/0!</v>
      </c>
      <c r="F26" s="104" t="e">
        <f t="shared" si="7"/>
        <v>#DIV/0!</v>
      </c>
      <c r="G26" s="104" t="e">
        <f t="shared" si="7"/>
        <v>#DIV/0!</v>
      </c>
    </row>
    <row r="27" spans="1:7" s="96" customFormat="1" ht="14.25" thickBot="1" x14ac:dyDescent="0.3">
      <c r="A27" s="35"/>
      <c r="B27" s="168"/>
      <c r="C27" s="85"/>
      <c r="D27" s="86"/>
      <c r="E27" s="85"/>
      <c r="F27" s="97"/>
      <c r="G27" s="98"/>
    </row>
    <row r="28" spans="1:7" s="96" customFormat="1" ht="14.25" thickBot="1" x14ac:dyDescent="0.3">
      <c r="A28" s="35"/>
      <c r="B28" s="163"/>
      <c r="C28" s="85"/>
      <c r="D28" s="86"/>
      <c r="E28" s="87"/>
      <c r="F28" s="88"/>
      <c r="G28" s="89"/>
    </row>
    <row r="29" spans="1:7" s="96" customFormat="1" ht="14.25" thickBot="1" x14ac:dyDescent="0.3">
      <c r="A29" s="35"/>
      <c r="B29" s="163"/>
      <c r="C29" s="85"/>
      <c r="D29" s="86"/>
      <c r="E29" s="87"/>
      <c r="F29" s="88"/>
      <c r="G29" s="89"/>
    </row>
    <row r="30" spans="1:7" s="96" customFormat="1" ht="14.25" thickBot="1" x14ac:dyDescent="0.3">
      <c r="A30" s="35"/>
      <c r="B30" s="163"/>
      <c r="C30" s="85"/>
      <c r="D30" s="86"/>
      <c r="E30" s="87"/>
      <c r="F30" s="88"/>
      <c r="G30" s="89"/>
    </row>
    <row r="31" spans="1:7" s="96" customFormat="1" ht="14.25" thickBot="1" x14ac:dyDescent="0.3">
      <c r="A31" s="35"/>
      <c r="B31" s="163"/>
      <c r="C31" s="85"/>
      <c r="D31" s="86"/>
      <c r="E31" s="87"/>
      <c r="F31" s="88"/>
      <c r="G31" s="89"/>
    </row>
    <row r="32" spans="1:7" s="96" customFormat="1" ht="14.25" outlineLevel="1" thickBot="1" x14ac:dyDescent="0.3">
      <c r="A32" s="35"/>
      <c r="B32" s="163"/>
      <c r="C32" s="87"/>
      <c r="D32" s="91"/>
      <c r="E32" s="87"/>
      <c r="F32" s="88"/>
      <c r="G32" s="89"/>
    </row>
    <row r="33" spans="1:8" s="96" customFormat="1" ht="14.25" outlineLevel="1" thickBot="1" x14ac:dyDescent="0.3">
      <c r="A33" s="35"/>
      <c r="B33" s="164"/>
      <c r="C33" s="92"/>
      <c r="D33" s="93"/>
      <c r="E33" s="92"/>
      <c r="F33" s="94"/>
      <c r="G33" s="95"/>
    </row>
    <row r="34" spans="1:8" s="96" customFormat="1" ht="14.25" customHeight="1" outlineLevel="1" thickBot="1" x14ac:dyDescent="0.3">
      <c r="A34" s="131" t="s">
        <v>25</v>
      </c>
      <c r="B34" s="317" t="s">
        <v>30</v>
      </c>
      <c r="C34" s="152">
        <f>SUM(C27:C33)</f>
        <v>0</v>
      </c>
      <c r="D34" s="152">
        <f t="shared" ref="D34:G34" si="8">SUM(D27:D33)</f>
        <v>0</v>
      </c>
      <c r="E34" s="152">
        <f t="shared" si="8"/>
        <v>0</v>
      </c>
      <c r="F34" s="152">
        <f t="shared" si="8"/>
        <v>0</v>
      </c>
      <c r="G34" s="152">
        <f t="shared" si="8"/>
        <v>0</v>
      </c>
    </row>
    <row r="35" spans="1:8" s="96" customFormat="1" ht="14.25" outlineLevel="1" thickBot="1" x14ac:dyDescent="0.3">
      <c r="A35" s="132" t="s">
        <v>27</v>
      </c>
      <c r="B35" s="318"/>
      <c r="C35" s="153" t="e">
        <f>AVERAGE(C27:C33)</f>
        <v>#DIV/0!</v>
      </c>
      <c r="D35" s="153" t="e">
        <f t="shared" ref="D35:G35" si="9">AVERAGE(D27:D33)</f>
        <v>#DIV/0!</v>
      </c>
      <c r="E35" s="153" t="e">
        <f t="shared" si="9"/>
        <v>#DIV/0!</v>
      </c>
      <c r="F35" s="153" t="e">
        <f t="shared" si="9"/>
        <v>#DIV/0!</v>
      </c>
      <c r="G35" s="153" t="e">
        <f t="shared" si="9"/>
        <v>#DIV/0!</v>
      </c>
    </row>
    <row r="36" spans="1:8" s="96" customFormat="1" ht="14.25" thickBot="1" x14ac:dyDescent="0.3">
      <c r="A36" s="36" t="s">
        <v>24</v>
      </c>
      <c r="B36" s="318"/>
      <c r="C36" s="103">
        <f>SUM(C27:C31)</f>
        <v>0</v>
      </c>
      <c r="D36" s="103">
        <f t="shared" ref="D36:G36" si="10">SUM(D27:D31)</f>
        <v>0</v>
      </c>
      <c r="E36" s="103">
        <f t="shared" si="10"/>
        <v>0</v>
      </c>
      <c r="F36" s="103">
        <f t="shared" si="10"/>
        <v>0</v>
      </c>
      <c r="G36" s="103">
        <f t="shared" si="10"/>
        <v>0</v>
      </c>
    </row>
    <row r="37" spans="1:8" s="96" customFormat="1" ht="14.25" thickBot="1" x14ac:dyDescent="0.3">
      <c r="A37" s="36" t="s">
        <v>26</v>
      </c>
      <c r="B37" s="319"/>
      <c r="C37" s="104" t="e">
        <f>AVERAGE(C27:C31)</f>
        <v>#DIV/0!</v>
      </c>
      <c r="D37" s="104" t="e">
        <f t="shared" ref="D37:G37" si="11">AVERAGE(D27:D31)</f>
        <v>#DIV/0!</v>
      </c>
      <c r="E37" s="104" t="e">
        <f t="shared" si="11"/>
        <v>#DIV/0!</v>
      </c>
      <c r="F37" s="104" t="e">
        <f t="shared" si="11"/>
        <v>#DIV/0!</v>
      </c>
      <c r="G37" s="104" t="e">
        <f t="shared" si="11"/>
        <v>#DIV/0!</v>
      </c>
    </row>
    <row r="38" spans="1:8" s="96" customFormat="1" ht="14.25" thickBot="1" x14ac:dyDescent="0.3">
      <c r="A38" s="35"/>
      <c r="B38" s="165"/>
      <c r="C38" s="85"/>
      <c r="D38" s="86"/>
      <c r="E38" s="85"/>
      <c r="F38" s="97"/>
      <c r="G38" s="98"/>
    </row>
    <row r="39" spans="1:8" s="96" customFormat="1" ht="14.25" thickBot="1" x14ac:dyDescent="0.3">
      <c r="A39" s="35"/>
      <c r="B39" s="163"/>
      <c r="C39" s="85"/>
      <c r="D39" s="86"/>
      <c r="E39" s="87"/>
      <c r="F39" s="88"/>
      <c r="G39" s="89"/>
    </row>
    <row r="40" spans="1:8" s="96" customFormat="1" ht="14.25" thickBot="1" x14ac:dyDescent="0.3">
      <c r="A40" s="35"/>
      <c r="B40" s="163"/>
      <c r="C40" s="85"/>
      <c r="D40" s="86"/>
      <c r="E40" s="87"/>
      <c r="F40" s="88"/>
      <c r="G40" s="89"/>
    </row>
    <row r="41" spans="1:8" s="96" customFormat="1" ht="14.25" thickBot="1" x14ac:dyDescent="0.3">
      <c r="A41" s="35"/>
      <c r="B41" s="163"/>
      <c r="C41" s="85"/>
      <c r="D41" s="86"/>
      <c r="E41" s="87"/>
      <c r="F41" s="88"/>
      <c r="G41" s="89"/>
    </row>
    <row r="42" spans="1:8" s="96" customFormat="1" ht="14.25" thickBot="1" x14ac:dyDescent="0.3">
      <c r="A42" s="35"/>
      <c r="B42" s="163"/>
      <c r="C42" s="85"/>
      <c r="D42" s="86"/>
      <c r="E42" s="87"/>
      <c r="F42" s="88"/>
      <c r="G42" s="89"/>
    </row>
    <row r="43" spans="1:8" s="96" customFormat="1" ht="14.25" outlineLevel="1" thickBot="1" x14ac:dyDescent="0.3">
      <c r="A43" s="35"/>
      <c r="B43" s="163"/>
      <c r="C43" s="87"/>
      <c r="D43" s="91"/>
      <c r="E43" s="87"/>
      <c r="F43" s="88"/>
      <c r="G43" s="89"/>
      <c r="H43" s="157"/>
    </row>
    <row r="44" spans="1:8" s="96" customFormat="1" ht="14.25" outlineLevel="1" thickBot="1" x14ac:dyDescent="0.3">
      <c r="A44" s="35"/>
      <c r="B44" s="163"/>
      <c r="C44" s="92"/>
      <c r="D44" s="93"/>
      <c r="E44" s="92"/>
      <c r="F44" s="94"/>
      <c r="G44" s="95"/>
      <c r="H44" s="157"/>
    </row>
    <row r="45" spans="1:8" s="96" customFormat="1" ht="14.25" customHeight="1" outlineLevel="1" thickBot="1" x14ac:dyDescent="0.3">
      <c r="A45" s="131" t="s">
        <v>25</v>
      </c>
      <c r="B45" s="317" t="s">
        <v>31</v>
      </c>
      <c r="C45" s="152">
        <f>SUM(C38:C44)</f>
        <v>0</v>
      </c>
      <c r="D45" s="152">
        <f t="shared" ref="D45:G45" si="12">SUM(D38:D44)</f>
        <v>0</v>
      </c>
      <c r="E45" s="152">
        <f t="shared" si="12"/>
        <v>0</v>
      </c>
      <c r="F45" s="152">
        <f t="shared" si="12"/>
        <v>0</v>
      </c>
      <c r="G45" s="152">
        <f t="shared" si="12"/>
        <v>0</v>
      </c>
    </row>
    <row r="46" spans="1:8" s="96" customFormat="1" ht="14.25" outlineLevel="1" thickBot="1" x14ac:dyDescent="0.3">
      <c r="A46" s="132" t="s">
        <v>27</v>
      </c>
      <c r="B46" s="318"/>
      <c r="C46" s="153" t="e">
        <f>AVERAGE(C38:C44)</f>
        <v>#DIV/0!</v>
      </c>
      <c r="D46" s="153" t="e">
        <f t="shared" ref="D46:G46" si="13">AVERAGE(D38:D44)</f>
        <v>#DIV/0!</v>
      </c>
      <c r="E46" s="153" t="e">
        <f t="shared" si="13"/>
        <v>#DIV/0!</v>
      </c>
      <c r="F46" s="153" t="e">
        <f t="shared" si="13"/>
        <v>#DIV/0!</v>
      </c>
      <c r="G46" s="153" t="e">
        <f t="shared" si="13"/>
        <v>#DIV/0!</v>
      </c>
    </row>
    <row r="47" spans="1:8" s="96" customFormat="1" ht="14.25" thickBot="1" x14ac:dyDescent="0.3">
      <c r="A47" s="36" t="s">
        <v>24</v>
      </c>
      <c r="B47" s="318"/>
      <c r="C47" s="103">
        <f>SUM(C38:C42)</f>
        <v>0</v>
      </c>
      <c r="D47" s="103">
        <f t="shared" ref="D47:G47" si="14">SUM(D38:D42)</f>
        <v>0</v>
      </c>
      <c r="E47" s="103">
        <f t="shared" si="14"/>
        <v>0</v>
      </c>
      <c r="F47" s="103">
        <f t="shared" si="14"/>
        <v>0</v>
      </c>
      <c r="G47" s="103">
        <f t="shared" si="14"/>
        <v>0</v>
      </c>
    </row>
    <row r="48" spans="1:8" s="96" customFormat="1" ht="14.25" thickBot="1" x14ac:dyDescent="0.3">
      <c r="A48" s="36" t="s">
        <v>26</v>
      </c>
      <c r="B48" s="319"/>
      <c r="C48" s="104" t="e">
        <f>AVERAGE(C38:C42)</f>
        <v>#DIV/0!</v>
      </c>
      <c r="D48" s="104" t="e">
        <f t="shared" ref="D48:G48" si="15">AVERAGE(D38:D42)</f>
        <v>#DIV/0!</v>
      </c>
      <c r="E48" s="104" t="e">
        <f t="shared" si="15"/>
        <v>#DIV/0!</v>
      </c>
      <c r="F48" s="104" t="e">
        <f t="shared" si="15"/>
        <v>#DIV/0!</v>
      </c>
      <c r="G48" s="104" t="e">
        <f t="shared" si="15"/>
        <v>#DIV/0!</v>
      </c>
    </row>
    <row r="49" spans="1:7" s="96" customFormat="1" ht="14.25" thickBot="1" x14ac:dyDescent="0.3">
      <c r="A49" s="35"/>
      <c r="B49" s="162"/>
      <c r="C49" s="194"/>
      <c r="D49" s="195"/>
      <c r="E49" s="85"/>
      <c r="F49" s="97"/>
      <c r="G49" s="98"/>
    </row>
    <row r="50" spans="1:7" s="96" customFormat="1" ht="14.25" thickBot="1" x14ac:dyDescent="0.3">
      <c r="A50" s="35"/>
      <c r="B50" s="192"/>
      <c r="C50" s="196"/>
      <c r="D50" s="197"/>
      <c r="E50" s="87"/>
      <c r="F50" s="88"/>
      <c r="G50" s="89"/>
    </row>
    <row r="51" spans="1:7" s="96" customFormat="1" ht="14.25" thickBot="1" x14ac:dyDescent="0.3">
      <c r="A51" s="35"/>
      <c r="B51" s="192"/>
      <c r="C51" s="85"/>
      <c r="D51" s="97"/>
      <c r="E51" s="87"/>
      <c r="F51" s="88"/>
      <c r="G51" s="89"/>
    </row>
    <row r="52" spans="1:7" s="96" customFormat="1" ht="14.25" thickBot="1" x14ac:dyDescent="0.3">
      <c r="A52" s="178"/>
      <c r="B52" s="192"/>
      <c r="C52" s="85"/>
      <c r="D52" s="97"/>
      <c r="E52" s="87"/>
      <c r="F52" s="88"/>
      <c r="G52" s="89"/>
    </row>
    <row r="53" spans="1:7" s="96" customFormat="1" ht="14.25" thickBot="1" x14ac:dyDescent="0.3">
      <c r="A53" s="178"/>
      <c r="B53" s="192"/>
      <c r="C53" s="85"/>
      <c r="D53" s="97"/>
      <c r="E53" s="87"/>
      <c r="F53" s="88"/>
      <c r="G53" s="89"/>
    </row>
    <row r="54" spans="1:7" s="96" customFormat="1" ht="14.25" customHeight="1" outlineLevel="1" thickBot="1" x14ac:dyDescent="0.3">
      <c r="A54" s="193"/>
      <c r="B54" s="163"/>
      <c r="C54" s="87"/>
      <c r="D54" s="88"/>
      <c r="E54" s="87"/>
      <c r="F54" s="88"/>
      <c r="G54" s="89"/>
    </row>
    <row r="55" spans="1:7" s="96" customFormat="1" ht="14.25" customHeight="1" outlineLevel="1" thickBot="1" x14ac:dyDescent="0.3">
      <c r="A55" s="193"/>
      <c r="B55" s="164"/>
      <c r="C55" s="198"/>
      <c r="D55" s="199"/>
      <c r="E55" s="92"/>
      <c r="F55" s="94"/>
      <c r="G55" s="95"/>
    </row>
    <row r="56" spans="1:7" s="96" customFormat="1" ht="14.25" customHeight="1" outlineLevel="1" thickBot="1" x14ac:dyDescent="0.3">
      <c r="A56" s="131" t="s">
        <v>25</v>
      </c>
      <c r="B56" s="317" t="s">
        <v>32</v>
      </c>
      <c r="C56" s="152">
        <f>SUM(C49:C55)</f>
        <v>0</v>
      </c>
      <c r="D56" s="152">
        <f t="shared" ref="D56:G56" si="16">SUM(D49:D55)</f>
        <v>0</v>
      </c>
      <c r="E56" s="152">
        <f t="shared" si="16"/>
        <v>0</v>
      </c>
      <c r="F56" s="152">
        <f t="shared" si="16"/>
        <v>0</v>
      </c>
      <c r="G56" s="152">
        <f t="shared" si="16"/>
        <v>0</v>
      </c>
    </row>
    <row r="57" spans="1:7" s="96" customFormat="1" ht="14.25" outlineLevel="1" thickBot="1" x14ac:dyDescent="0.3">
      <c r="A57" s="132" t="s">
        <v>27</v>
      </c>
      <c r="B57" s="318"/>
      <c r="C57" s="153" t="e">
        <f>AVERAGE(C49:C55)</f>
        <v>#DIV/0!</v>
      </c>
      <c r="D57" s="153" t="e">
        <f t="shared" ref="D57:G57" si="17">AVERAGE(D49:D55)</f>
        <v>#DIV/0!</v>
      </c>
      <c r="E57" s="153" t="e">
        <f t="shared" si="17"/>
        <v>#DIV/0!</v>
      </c>
      <c r="F57" s="153" t="e">
        <f t="shared" si="17"/>
        <v>#DIV/0!</v>
      </c>
      <c r="G57" s="153" t="e">
        <f t="shared" si="17"/>
        <v>#DIV/0!</v>
      </c>
    </row>
    <row r="58" spans="1:7" s="96" customFormat="1" ht="14.25" thickBot="1" x14ac:dyDescent="0.3">
      <c r="A58" s="36" t="s">
        <v>24</v>
      </c>
      <c r="B58" s="318"/>
      <c r="C58" s="103">
        <f>SUM(C49:C53)</f>
        <v>0</v>
      </c>
      <c r="D58" s="103">
        <f t="shared" ref="D58:G58" si="18">SUM(D49:D53)</f>
        <v>0</v>
      </c>
      <c r="E58" s="103">
        <f t="shared" si="18"/>
        <v>0</v>
      </c>
      <c r="F58" s="103">
        <f t="shared" si="18"/>
        <v>0</v>
      </c>
      <c r="G58" s="103">
        <f t="shared" si="18"/>
        <v>0</v>
      </c>
    </row>
    <row r="59" spans="1:7" s="96" customFormat="1" ht="14.25" thickBot="1" x14ac:dyDescent="0.3">
      <c r="A59" s="36" t="s">
        <v>26</v>
      </c>
      <c r="B59" s="319"/>
      <c r="C59" s="104" t="e">
        <f>AVERAGE(C49:C53)</f>
        <v>#DIV/0!</v>
      </c>
      <c r="D59" s="104" t="e">
        <f t="shared" ref="D59:G59" si="19">AVERAGE(D49:D53)</f>
        <v>#DIV/0!</v>
      </c>
      <c r="E59" s="104" t="e">
        <f t="shared" si="19"/>
        <v>#DIV/0!</v>
      </c>
      <c r="F59" s="104" t="e">
        <f t="shared" si="19"/>
        <v>#DIV/0!</v>
      </c>
      <c r="G59" s="104" t="e">
        <f t="shared" si="19"/>
        <v>#DIV/0!</v>
      </c>
    </row>
    <row r="60" spans="1:7" s="96" customFormat="1" ht="14.25" thickBot="1" x14ac:dyDescent="0.3">
      <c r="A60" s="189"/>
      <c r="B60" s="165"/>
      <c r="C60" s="85"/>
      <c r="D60" s="86"/>
      <c r="E60" s="85"/>
      <c r="F60" s="97"/>
      <c r="G60" s="98"/>
    </row>
    <row r="61" spans="1:7" s="96" customFormat="1" ht="14.25" thickBot="1" x14ac:dyDescent="0.3">
      <c r="A61" s="190"/>
      <c r="B61" s="163"/>
      <c r="C61" s="85"/>
      <c r="D61" s="86"/>
      <c r="E61" s="87"/>
      <c r="F61" s="88"/>
      <c r="G61" s="89"/>
    </row>
    <row r="62" spans="1:7" s="96" customFormat="1" ht="14.25" thickBot="1" x14ac:dyDescent="0.3">
      <c r="A62" s="179"/>
      <c r="B62" s="163"/>
      <c r="C62" s="85"/>
      <c r="D62" s="86"/>
      <c r="E62" s="87"/>
      <c r="F62" s="88"/>
      <c r="G62" s="89"/>
    </row>
    <row r="63" spans="1:7" s="96" customFormat="1" ht="14.25" thickBot="1" x14ac:dyDescent="0.3">
      <c r="A63" s="179"/>
      <c r="B63" s="163"/>
      <c r="C63" s="85"/>
      <c r="D63" s="86"/>
      <c r="E63" s="87"/>
      <c r="F63" s="88"/>
      <c r="G63" s="89"/>
    </row>
    <row r="64" spans="1:7" s="96" customFormat="1" ht="14.25" thickBot="1" x14ac:dyDescent="0.3">
      <c r="A64" s="179"/>
      <c r="B64" s="163"/>
      <c r="C64" s="85"/>
      <c r="D64" s="86"/>
      <c r="E64" s="87"/>
      <c r="F64" s="88"/>
      <c r="G64" s="89"/>
    </row>
    <row r="65" spans="1:7" s="96" customFormat="1" ht="14.25" outlineLevel="1" thickBot="1" x14ac:dyDescent="0.3">
      <c r="A65" s="179"/>
      <c r="B65" s="163"/>
      <c r="C65" s="87"/>
      <c r="D65" s="91"/>
      <c r="E65" s="87"/>
      <c r="F65" s="88"/>
      <c r="G65" s="89"/>
    </row>
    <row r="66" spans="1:7" s="96" customFormat="1" ht="14.25" outlineLevel="1" thickBot="1" x14ac:dyDescent="0.3">
      <c r="A66" s="179"/>
      <c r="B66" s="164"/>
      <c r="C66" s="92"/>
      <c r="D66" s="93"/>
      <c r="E66" s="92"/>
      <c r="F66" s="94"/>
      <c r="G66" s="95"/>
    </row>
    <row r="67" spans="1:7" s="96" customFormat="1" ht="14.25" customHeight="1" outlineLevel="1" thickBot="1" x14ac:dyDescent="0.3">
      <c r="A67" s="131" t="s">
        <v>25</v>
      </c>
      <c r="B67" s="317" t="s">
        <v>37</v>
      </c>
      <c r="C67" s="152">
        <f>SUM(C60:C66)</f>
        <v>0</v>
      </c>
      <c r="D67" s="152">
        <f t="shared" ref="D67:G67" si="20">SUM(D60:D66)</f>
        <v>0</v>
      </c>
      <c r="E67" s="152">
        <f t="shared" si="20"/>
        <v>0</v>
      </c>
      <c r="F67" s="152">
        <f t="shared" si="20"/>
        <v>0</v>
      </c>
      <c r="G67" s="152">
        <f t="shared" si="20"/>
        <v>0</v>
      </c>
    </row>
    <row r="68" spans="1:7" s="96" customFormat="1" ht="14.25" outlineLevel="1" thickBot="1" x14ac:dyDescent="0.3">
      <c r="A68" s="132" t="s">
        <v>27</v>
      </c>
      <c r="B68" s="318"/>
      <c r="C68" s="153" t="e">
        <f>AVERAGE(C60:C66)</f>
        <v>#DIV/0!</v>
      </c>
      <c r="D68" s="153" t="e">
        <f t="shared" ref="D68:G68" si="21">AVERAGE(D60:D66)</f>
        <v>#DIV/0!</v>
      </c>
      <c r="E68" s="153" t="e">
        <f t="shared" si="21"/>
        <v>#DIV/0!</v>
      </c>
      <c r="F68" s="153" t="e">
        <f t="shared" si="21"/>
        <v>#DIV/0!</v>
      </c>
      <c r="G68" s="153" t="e">
        <f t="shared" si="21"/>
        <v>#DIV/0!</v>
      </c>
    </row>
    <row r="69" spans="1:7" s="96" customFormat="1" ht="14.25" thickBot="1" x14ac:dyDescent="0.3">
      <c r="A69" s="36" t="s">
        <v>24</v>
      </c>
      <c r="B69" s="318"/>
      <c r="C69" s="103">
        <f>SUM(C60:C64)</f>
        <v>0</v>
      </c>
      <c r="D69" s="103">
        <f t="shared" ref="D69:G69" si="22">SUM(D60:D64)</f>
        <v>0</v>
      </c>
      <c r="E69" s="103">
        <f t="shared" si="22"/>
        <v>0</v>
      </c>
      <c r="F69" s="103">
        <f t="shared" si="22"/>
        <v>0</v>
      </c>
      <c r="G69" s="103">
        <f t="shared" si="22"/>
        <v>0</v>
      </c>
    </row>
    <row r="70" spans="1:7" s="96" customFormat="1" ht="14.25" thickBot="1" x14ac:dyDescent="0.3">
      <c r="A70" s="36" t="s">
        <v>26</v>
      </c>
      <c r="B70" s="319"/>
      <c r="C70" s="104" t="e">
        <f>AVERAGE(C60:C64)</f>
        <v>#DIV/0!</v>
      </c>
      <c r="D70" s="104" t="e">
        <f t="shared" ref="D70:G70" si="23">AVERAGE(D60:D64)</f>
        <v>#DIV/0!</v>
      </c>
      <c r="E70" s="104" t="e">
        <f t="shared" si="23"/>
        <v>#DIV/0!</v>
      </c>
      <c r="F70" s="104" t="e">
        <f t="shared" si="23"/>
        <v>#DIV/0!</v>
      </c>
      <c r="G70" s="104" t="e">
        <f t="shared" si="23"/>
        <v>#DIV/0!</v>
      </c>
    </row>
    <row r="71" spans="1:7" s="96" customFormat="1" x14ac:dyDescent="0.25">
      <c r="A71" s="63"/>
      <c r="B71" s="64"/>
      <c r="C71" s="99"/>
      <c r="D71" s="99"/>
      <c r="E71" s="99"/>
      <c r="F71" s="99"/>
      <c r="G71" s="99"/>
    </row>
    <row r="72" spans="1:7" s="96" customFormat="1" ht="30" customHeight="1" x14ac:dyDescent="0.25">
      <c r="B72" s="100"/>
      <c r="C72" s="52" t="s">
        <v>59</v>
      </c>
      <c r="D72" s="52" t="s">
        <v>60</v>
      </c>
      <c r="E72" s="324" t="s">
        <v>71</v>
      </c>
      <c r="F72" s="346"/>
      <c r="G72" s="347"/>
    </row>
    <row r="73" spans="1:7" ht="30" customHeight="1" x14ac:dyDescent="0.25">
      <c r="B73" s="57" t="s">
        <v>33</v>
      </c>
      <c r="C73" s="101">
        <f>SUM(C56:D56, C45:D45, C34:D34, C23:D23, C12:D12, C67:D67)</f>
        <v>0</v>
      </c>
      <c r="D73" s="101">
        <f>SUM(E67:F67, E56:F56, E45:F45, E34:F34, E23:F23, E12:F12)</f>
        <v>0</v>
      </c>
      <c r="E73" s="322" t="s">
        <v>33</v>
      </c>
      <c r="F73" s="323"/>
      <c r="G73" s="124">
        <f>SUM(G12, G23, G34, G45, G56, G67)</f>
        <v>0</v>
      </c>
    </row>
    <row r="74" spans="1:7" ht="30" customHeight="1" x14ac:dyDescent="0.25">
      <c r="B74" s="57" t="s">
        <v>34</v>
      </c>
      <c r="C74" s="101">
        <f>SUM(C58:D58, C47:D47, C36:D36, C25:D25, C14:D14, C69:D69)</f>
        <v>0</v>
      </c>
      <c r="D74" s="101">
        <f>SUM(E69:F69, E58:F58, E47:F47, E36:F36, E25:F25, E14:F14)</f>
        <v>0</v>
      </c>
      <c r="E74" s="360" t="s">
        <v>34</v>
      </c>
      <c r="F74" s="360"/>
      <c r="G74" s="125">
        <f>SUM(G58, G47, G36, G25, G14, G69)</f>
        <v>0</v>
      </c>
    </row>
    <row r="75" spans="1:7" ht="30" customHeight="1" x14ac:dyDescent="0.25">
      <c r="E75" s="322" t="s">
        <v>72</v>
      </c>
      <c r="F75" s="323"/>
      <c r="G75" s="125">
        <f>AVERAGE(G12, G23, G34, G45, G56, G67)</f>
        <v>0</v>
      </c>
    </row>
    <row r="76" spans="1:7" ht="30" customHeight="1" x14ac:dyDescent="0.25">
      <c r="E76" s="360" t="s">
        <v>26</v>
      </c>
      <c r="F76" s="360"/>
      <c r="G76" s="124">
        <f>AVERAGE(G58, G47, G36, G25, G14, G69)</f>
        <v>0</v>
      </c>
    </row>
    <row r="86" spans="2:2" x14ac:dyDescent="0.25">
      <c r="B86" s="102"/>
    </row>
    <row r="87" spans="2:2" x14ac:dyDescent="0.25">
      <c r="B87" s="102"/>
    </row>
    <row r="88" spans="2:2" x14ac:dyDescent="0.25">
      <c r="B88" s="102"/>
    </row>
    <row r="89" spans="2:2" x14ac:dyDescent="0.25">
      <c r="B89" s="102"/>
    </row>
    <row r="90" spans="2:2" x14ac:dyDescent="0.25">
      <c r="B90" s="102"/>
    </row>
    <row r="91" spans="2:2" x14ac:dyDescent="0.25">
      <c r="B91" s="102"/>
    </row>
    <row r="92" spans="2:2" x14ac:dyDescent="0.25">
      <c r="B92" s="102"/>
    </row>
    <row r="97" spans="2:2" x14ac:dyDescent="0.25">
      <c r="B97" s="102"/>
    </row>
    <row r="98" spans="2:2" x14ac:dyDescent="0.25">
      <c r="B98" s="102"/>
    </row>
    <row r="99" spans="2:2" x14ac:dyDescent="0.25">
      <c r="B99" s="102"/>
    </row>
    <row r="100" spans="2:2" x14ac:dyDescent="0.25">
      <c r="B100" s="102"/>
    </row>
    <row r="101" spans="2:2" x14ac:dyDescent="0.25">
      <c r="B101" s="102"/>
    </row>
    <row r="102" spans="2:2" x14ac:dyDescent="0.25">
      <c r="B102" s="102"/>
    </row>
    <row r="103" spans="2:2" x14ac:dyDescent="0.25">
      <c r="B103" s="102"/>
    </row>
    <row r="104" spans="2:2" x14ac:dyDescent="0.25">
      <c r="B104" s="102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D9AEA4-A6F6-4609-95A1-876726015F0C}"/>
</file>

<file path=customXml/itemProps2.xml><?xml version="1.0" encoding="utf-8"?>
<ds:datastoreItem xmlns:ds="http://schemas.openxmlformats.org/officeDocument/2006/customXml" ds:itemID="{C1CB872A-7150-4F1E-A2D4-6E53B40FB337}"/>
</file>

<file path=customXml/itemProps3.xml><?xml version="1.0" encoding="utf-8"?>
<ds:datastoreItem xmlns:ds="http://schemas.openxmlformats.org/officeDocument/2006/customXml" ds:itemID="{2200319D-A46E-400F-9109-C2B7B90C08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2019-03-19T17:11:32Z</dcterms:created>
  <dcterms:modified xsi:type="dcterms:W3CDTF">2019-03-19T17:11:32Z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