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6300" windowWidth="18450" windowHeight="555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H12" i="1" l="1"/>
  <c r="C14" i="1"/>
  <c r="D15" i="1"/>
  <c r="D14" i="1"/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C12" i="5"/>
  <c r="C13" i="5"/>
  <c r="C14" i="5"/>
  <c r="C15" i="5"/>
  <c r="C23" i="5"/>
  <c r="C24" i="5"/>
  <c r="C25" i="5"/>
  <c r="C26" i="5"/>
  <c r="C34" i="5"/>
  <c r="C35" i="5"/>
  <c r="C36" i="5"/>
  <c r="C37" i="5"/>
  <c r="C45" i="5"/>
  <c r="C46" i="5"/>
  <c r="C47" i="5"/>
  <c r="C48" i="5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56" i="2"/>
  <c r="D56" i="2"/>
  <c r="E56" i="2"/>
  <c r="F56" i="2"/>
  <c r="G56" i="2"/>
  <c r="H56" i="2"/>
  <c r="I56" i="2"/>
  <c r="C12" i="1"/>
  <c r="D12" i="1"/>
  <c r="E12" i="1"/>
  <c r="F12" i="1"/>
  <c r="G12" i="1"/>
  <c r="I12" i="1"/>
  <c r="J12" i="1"/>
  <c r="C13" i="1"/>
  <c r="D13" i="1"/>
  <c r="E13" i="1"/>
  <c r="F13" i="1"/>
  <c r="G13" i="1"/>
  <c r="H13" i="1"/>
  <c r="I13" i="1"/>
  <c r="J13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I26" i="1"/>
  <c r="J26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B20" i="6" l="1"/>
  <c r="D38" i="5"/>
  <c r="B43" i="8" l="1"/>
  <c r="B44" i="8" s="1"/>
  <c r="B32" i="8"/>
  <c r="B33" i="8" s="1"/>
  <c r="B21" i="8"/>
  <c r="B22" i="8" s="1"/>
  <c r="B11" i="8"/>
  <c r="G50" i="4"/>
  <c r="G51" i="4"/>
  <c r="G52" i="4"/>
  <c r="B7" i="4"/>
  <c r="B8" i="4" s="1"/>
  <c r="B9" i="4" s="1"/>
  <c r="B10" i="4" s="1"/>
  <c r="B11" i="4" s="1"/>
  <c r="B16" i="4" s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K50" i="1"/>
  <c r="K51" i="1"/>
  <c r="K52" i="1"/>
  <c r="B7" i="1"/>
  <c r="B8" i="1" s="1"/>
  <c r="B9" i="1" s="1"/>
  <c r="B10" i="1" s="1"/>
  <c r="B11" i="1" s="1"/>
  <c r="B16" i="1" s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J50" i="2"/>
  <c r="J51" i="2"/>
  <c r="J52" i="2"/>
  <c r="B7" i="2"/>
  <c r="B8" i="2" s="1"/>
  <c r="B9" i="2" s="1"/>
  <c r="B10" i="2" s="1"/>
  <c r="B11" i="2" s="1"/>
  <c r="B16" i="2" s="1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D50" i="5"/>
  <c r="D51" i="5"/>
  <c r="D52" i="5"/>
  <c r="B7" i="5"/>
  <c r="B8" i="5" s="1"/>
  <c r="B9" i="5" s="1"/>
  <c r="B10" i="5" s="1"/>
  <c r="B11" i="5" s="1"/>
  <c r="B16" i="5" s="1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T50" i="3"/>
  <c r="T51" i="3"/>
  <c r="T52" i="3"/>
  <c r="B7" i="3" l="1"/>
  <c r="B8" i="3" s="1"/>
  <c r="B9" i="3" s="1"/>
  <c r="B10" i="3" s="1"/>
  <c r="B11" i="3" s="1"/>
  <c r="B16" i="3" s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s="1"/>
  <c r="G6" i="4" l="1"/>
  <c r="G7" i="4"/>
  <c r="G8" i="4"/>
  <c r="K6" i="1" l="1"/>
  <c r="K7" i="1"/>
  <c r="K8" i="1"/>
  <c r="K9" i="1"/>
  <c r="K10" i="1"/>
  <c r="J6" i="2"/>
  <c r="J7" i="2"/>
  <c r="J8" i="2"/>
  <c r="D6" i="5"/>
  <c r="D7" i="5"/>
  <c r="D8" i="5"/>
  <c r="T6" i="3"/>
  <c r="T7" i="3"/>
  <c r="T8" i="3"/>
  <c r="T9" i="3"/>
  <c r="T10" i="3"/>
  <c r="G33" i="8" l="1"/>
  <c r="G32" i="8"/>
  <c r="G10" i="8"/>
  <c r="G9" i="4" l="1"/>
  <c r="G10" i="4"/>
  <c r="D9" i="5" l="1"/>
  <c r="D10" i="5"/>
  <c r="T49" i="3" l="1"/>
  <c r="K56" i="3" l="1"/>
  <c r="K57" i="3"/>
  <c r="K58" i="3"/>
  <c r="K59" i="3"/>
  <c r="E56" i="3" l="1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J9" i="2" l="1"/>
  <c r="J10" i="2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H56" i="3" l="1"/>
  <c r="G56" i="3"/>
  <c r="G57" i="3"/>
  <c r="H56" i="1"/>
  <c r="C37" i="8" l="1"/>
  <c r="M56" i="3" l="1"/>
  <c r="K11" i="1" l="1"/>
  <c r="G11" i="4"/>
  <c r="J11" i="2"/>
  <c r="T11" i="3"/>
  <c r="K15" i="1" l="1"/>
  <c r="E67" i="2"/>
  <c r="E68" i="2"/>
  <c r="E69" i="2"/>
  <c r="E70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G43" i="4" l="1"/>
  <c r="G44" i="4"/>
  <c r="J49" i="2"/>
  <c r="G49" i="4" l="1"/>
  <c r="K49" i="1"/>
  <c r="J38" i="2" l="1"/>
  <c r="C59" i="5"/>
  <c r="D59" i="5" s="1"/>
  <c r="C58" i="5"/>
  <c r="D58" i="5" l="1"/>
  <c r="B73" i="5"/>
  <c r="G14" i="4"/>
  <c r="G15" i="4"/>
  <c r="D12" i="8"/>
  <c r="E57" i="2" l="1"/>
  <c r="E58" i="2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D74" i="1" l="1"/>
  <c r="K57" i="1"/>
  <c r="K58" i="1"/>
  <c r="K56" i="1"/>
  <c r="G21" i="8"/>
  <c r="K67" i="1" l="1"/>
  <c r="K68" i="1"/>
  <c r="K69" i="1"/>
  <c r="K70" i="1"/>
  <c r="J67" i="2"/>
  <c r="J69" i="2"/>
  <c r="J68" i="2"/>
  <c r="J70" i="2"/>
  <c r="G22" i="8" l="1"/>
  <c r="G43" i="8" l="1"/>
  <c r="G44" i="8"/>
  <c r="G11" i="8"/>
  <c r="Q30" i="6" l="1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K30" i="6"/>
  <c r="B30" i="6"/>
  <c r="J14" i="2"/>
  <c r="B10" i="6" s="1"/>
  <c r="J15" i="2"/>
  <c r="D73" i="2" l="1"/>
  <c r="D74" i="2"/>
  <c r="E73" i="2"/>
  <c r="E74" i="2"/>
  <c r="E56" i="4" l="1"/>
  <c r="B26" i="6" l="1"/>
  <c r="J13" i="2" l="1"/>
  <c r="J12" i="2"/>
  <c r="G12" i="4" l="1"/>
  <c r="G13" i="4"/>
  <c r="J16" i="2" l="1"/>
  <c r="K18" i="1" l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 l="1"/>
  <c r="G24" i="8"/>
  <c r="G56" i="8"/>
  <c r="G57" i="8"/>
  <c r="G34" i="8"/>
  <c r="G35" i="8"/>
  <c r="G45" i="8"/>
  <c r="G46" i="8"/>
  <c r="B32" i="6" l="1"/>
  <c r="B34" i="6"/>
  <c r="B36" i="6"/>
  <c r="B40" i="6"/>
  <c r="B42" i="6"/>
  <c r="T15" i="3" l="1"/>
  <c r="T14" i="3"/>
  <c r="B6" i="6" s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T39" i="3" l="1"/>
  <c r="T40" i="3"/>
  <c r="T41" i="3"/>
  <c r="T42" i="3"/>
  <c r="T43" i="3"/>
  <c r="T44" i="3"/>
  <c r="E34" i="6" l="1"/>
  <c r="E36" i="6"/>
  <c r="E40" i="6"/>
  <c r="E42" i="6"/>
  <c r="E44" i="6"/>
  <c r="K34" i="6"/>
  <c r="T17" i="3"/>
  <c r="T18" i="3"/>
  <c r="T19" i="3"/>
  <c r="T20" i="3"/>
  <c r="T21" i="3"/>
  <c r="T22" i="3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B73" i="4" s="1"/>
  <c r="C57" i="4"/>
  <c r="C56" i="4"/>
  <c r="B74" i="4" s="1"/>
  <c r="Q4" i="6"/>
  <c r="C59" i="1"/>
  <c r="C58" i="1"/>
  <c r="C57" i="1"/>
  <c r="C69" i="1"/>
  <c r="C67" i="1"/>
  <c r="B74" i="1" s="1"/>
  <c r="C69" i="2"/>
  <c r="Q26" i="6" s="1"/>
  <c r="C58" i="2"/>
  <c r="E26" i="6"/>
  <c r="C70" i="3"/>
  <c r="C69" i="3"/>
  <c r="C68" i="3"/>
  <c r="C67" i="3"/>
  <c r="D56" i="3"/>
  <c r="C58" i="3"/>
  <c r="C59" i="3"/>
  <c r="C57" i="3"/>
  <c r="C56" i="3"/>
  <c r="N32" i="6"/>
  <c r="N36" i="6"/>
  <c r="N40" i="6"/>
  <c r="N44" i="6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K32" i="6"/>
  <c r="K36" i="6"/>
  <c r="K38" i="6"/>
  <c r="K40" i="6"/>
  <c r="K44" i="6"/>
  <c r="H32" i="6"/>
  <c r="H34" i="6"/>
  <c r="H36" i="6"/>
  <c r="H38" i="6"/>
  <c r="H40" i="6"/>
  <c r="H44" i="6"/>
  <c r="C73" i="8"/>
  <c r="C68" i="1"/>
  <c r="C70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B26" i="7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H42" i="6"/>
  <c r="K42" i="6"/>
  <c r="B38" i="6"/>
  <c r="B44" i="6"/>
  <c r="Q10" i="6"/>
  <c r="B12" i="6"/>
  <c r="T70" i="3"/>
  <c r="N26" i="6" l="1"/>
  <c r="B73" i="2"/>
  <c r="D56" i="5"/>
  <c r="B74" i="5"/>
  <c r="B73" i="1"/>
  <c r="D46" i="5"/>
  <c r="D48" i="5"/>
  <c r="D45" i="5"/>
  <c r="D47" i="5"/>
  <c r="D35" i="5"/>
  <c r="D37" i="5"/>
  <c r="D34" i="5"/>
  <c r="D36" i="5"/>
  <c r="D24" i="5"/>
  <c r="D26" i="5"/>
  <c r="D23" i="5"/>
  <c r="D25" i="5"/>
  <c r="E12" i="6" s="1"/>
  <c r="E18" i="6"/>
  <c r="Q18" i="6"/>
  <c r="B18" i="6"/>
  <c r="N22" i="6"/>
  <c r="B22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I73" i="3"/>
  <c r="B34" i="7" s="1"/>
  <c r="E32" i="6"/>
  <c r="C73" i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18" i="7" l="1"/>
  <c r="B20" i="7"/>
  <c r="Q46" i="6"/>
  <c r="B24" i="7"/>
  <c r="F74" i="5"/>
  <c r="B12" i="7" s="1"/>
  <c r="F76" i="5"/>
  <c r="B46" i="6"/>
  <c r="E46" i="6"/>
  <c r="H74" i="3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K22" i="6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<sst xmlns="http://schemas.openxmlformats.org/spreadsheetml/2006/main" count="666" uniqueCount="82">
  <si>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</si>
  <si>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</si>
  <si>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</si>
  <si>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</si>
  <si>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</si>
  <si>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</si>
  <si>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</si>
  <si>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</si>
  <si>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</si>
  <si>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</si>
  <si>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</si>
  <si>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</si>
  <si>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</si>
  <si>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</si>
  <si>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</si>
  <si>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</si>
  <si>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</si>
  <si>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</si>
  <si>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</si>
  <si>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</si>
  <si>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</si>
  <si>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</si>
  <si>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</si>
  <si>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</si>
  <si>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</si>
  <si>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</si>
  <si>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</si>
  <si>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</si>
  <si>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</si>
  <si>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</si>
  <si>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</si>
  <si>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</si>
  <si>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</si>
  <si>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</si>
  <si>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</si>
  <si>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</si>
  <si>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</si>
  <si>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</si>
  <si>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</si>
  <si>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</si>
  <si>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</si>
  <si>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</si>
  <si>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</si>
  <si>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</si>
  <si>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</si>
  <si>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</si>
  <si>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</si>
  <si>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</si>
  <si>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</si>
  <si>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</si>
  <si>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</si>
  <si>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</si>
  <si>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</si>
  <si>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</si>
  <si>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</si>
  <si>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</si>
  <si>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</si>
  <si>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</si>
  <si>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</si>
  <si>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</si>
  <si>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</si>
  <si>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</si>
  <si>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</si>
  <si>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</si>
  <si>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</si>
  <si>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</si>
  <si>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</si>
  <si>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</si>
  <si>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</si>
  <si>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</si>
  <si>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</si>
  <si>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</si>
  <si>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</si>
  <si>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</si>
  <si>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Tueday</t>
  </si>
  <si>
    <t>01.25.16 - 01.29.16</t>
  </si>
  <si>
    <t>03.01.16 - 03.04.16</t>
  </si>
  <si>
    <t>03.07.16 - 03.11.16</t>
  </si>
  <si>
    <t>03.14.16 - 03.18.16</t>
  </si>
  <si>
    <t>03.21.16 - 03.25.16</t>
  </si>
  <si>
    <t>March Monthly Totals</t>
  </si>
  <si>
    <t>03.28.16 - 03.31.16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</si>
</sst>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2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0" fillId="0" borderId="62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164" fontId="6" fillId="0" borderId="28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A4" zoomScaleNormal="100" workbookViewId="0">
      <selection activeCell="E20" sqref="E20:E21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hidden="1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264" t="s">
        <v>52</v>
      </c>
      <c r="B1" s="265"/>
      <c r="C1" s="106"/>
      <c r="D1" s="264" t="s">
        <v>52</v>
      </c>
      <c r="E1" s="265"/>
      <c r="F1" s="60"/>
      <c r="G1" s="264" t="s">
        <v>52</v>
      </c>
      <c r="H1" s="265"/>
      <c r="I1" s="107"/>
      <c r="J1" s="264" t="s">
        <v>52</v>
      </c>
      <c r="K1" s="265"/>
      <c r="L1" s="107"/>
      <c r="M1" s="264" t="s">
        <v>52</v>
      </c>
      <c r="N1" s="265"/>
      <c r="P1" s="264" t="s">
        <v>52</v>
      </c>
      <c r="Q1" s="265"/>
      <c r="R1" s="106"/>
    </row>
    <row r="2" spans="1:20" ht="15.75" customHeight="1" x14ac:dyDescent="0.25">
      <c r="A2" s="266" t="s">
        <v>76</v>
      </c>
      <c r="B2" s="267"/>
      <c r="C2" s="108"/>
      <c r="D2" s="266" t="s">
        <v>77</v>
      </c>
      <c r="E2" s="267"/>
      <c r="F2" s="109"/>
      <c r="G2" s="266" t="s">
        <v>78</v>
      </c>
      <c r="H2" s="267"/>
      <c r="I2" s="107"/>
      <c r="J2" s="266" t="s">
        <v>79</v>
      </c>
      <c r="K2" s="271"/>
      <c r="L2" s="107"/>
      <c r="M2" s="266" t="s">
        <v>81</v>
      </c>
      <c r="N2" s="271"/>
      <c r="P2" s="308" t="s">
        <v>75</v>
      </c>
      <c r="Q2" s="309"/>
      <c r="R2" s="108"/>
    </row>
    <row r="3" spans="1:20" ht="14.25" thickBot="1" x14ac:dyDescent="0.3">
      <c r="A3" s="268" t="s">
        <v>53</v>
      </c>
      <c r="B3" s="269"/>
      <c r="C3" s="106"/>
      <c r="D3" s="268" t="s">
        <v>53</v>
      </c>
      <c r="E3" s="269"/>
      <c r="F3" s="107"/>
      <c r="G3" s="268" t="s">
        <v>53</v>
      </c>
      <c r="H3" s="269"/>
      <c r="I3" s="107"/>
      <c r="J3" s="268" t="s">
        <v>53</v>
      </c>
      <c r="K3" s="270"/>
      <c r="L3" s="107"/>
      <c r="M3" s="268" t="s">
        <v>53</v>
      </c>
      <c r="N3" s="269"/>
      <c r="P3" s="268" t="s">
        <v>53</v>
      </c>
      <c r="Q3" s="269"/>
      <c r="R3" s="106"/>
    </row>
    <row r="4" spans="1:20" s="123" customFormat="1" ht="12.95" customHeight="1" x14ac:dyDescent="0.25">
      <c r="A4" s="278" t="s">
        <v>54</v>
      </c>
      <c r="B4" s="272">
        <f>SUM('NY Waterway'!K14)</f>
        <v>53620</v>
      </c>
      <c r="C4" s="7"/>
      <c r="D4" s="278" t="s">
        <v>54</v>
      </c>
      <c r="E4" s="272">
        <f>SUM('NY Waterway'!K25)</f>
        <v>71652</v>
      </c>
      <c r="F4" s="110"/>
      <c r="G4" s="278" t="s">
        <v>54</v>
      </c>
      <c r="H4" s="272">
        <f>SUM('NY Waterway'!K36)</f>
        <v>70275</v>
      </c>
      <c r="I4" s="110"/>
      <c r="J4" s="278" t="s">
        <v>54</v>
      </c>
      <c r="K4" s="272">
        <f>SUM('NY Waterway'!K47)</f>
        <v>70487</v>
      </c>
      <c r="L4" s="110"/>
      <c r="M4" s="278" t="s">
        <v>54</v>
      </c>
      <c r="N4" s="272">
        <f>SUM('NY Waterway'!K58)</f>
        <v>68426</v>
      </c>
      <c r="P4" s="278" t="s">
        <v>54</v>
      </c>
      <c r="Q4" s="272">
        <f>SUM('NY Waterway'!K69)</f>
        <v>0</v>
      </c>
      <c r="R4" s="7"/>
    </row>
    <row r="5" spans="1:20" s="123" customFormat="1" ht="12.95" customHeight="1" thickBot="1" x14ac:dyDescent="0.3">
      <c r="A5" s="279"/>
      <c r="B5" s="273"/>
      <c r="C5" s="8"/>
      <c r="D5" s="279"/>
      <c r="E5" s="273"/>
      <c r="F5" s="110"/>
      <c r="G5" s="279"/>
      <c r="H5" s="280"/>
      <c r="I5" s="110"/>
      <c r="J5" s="279"/>
      <c r="K5" s="280"/>
      <c r="L5" s="110"/>
      <c r="M5" s="279"/>
      <c r="N5" s="280"/>
      <c r="P5" s="279"/>
      <c r="Q5" s="280"/>
      <c r="R5" s="7"/>
    </row>
    <row r="6" spans="1:20" s="123" customFormat="1" ht="12.95" customHeight="1" x14ac:dyDescent="0.25">
      <c r="A6" s="274" t="s">
        <v>55</v>
      </c>
      <c r="B6" s="272">
        <f>SUM('Billy Bey'!T14)</f>
        <v>56636</v>
      </c>
      <c r="C6" s="7"/>
      <c r="D6" s="274" t="s">
        <v>55</v>
      </c>
      <c r="E6" s="272">
        <f>SUM('Billy Bey'!T25)</f>
        <v>77162</v>
      </c>
      <c r="F6" s="110"/>
      <c r="G6" s="274" t="s">
        <v>55</v>
      </c>
      <c r="H6" s="276">
        <f>SUM('Billy Bey'!T36)</f>
        <v>72780</v>
      </c>
      <c r="I6" s="110"/>
      <c r="J6" s="274" t="s">
        <v>55</v>
      </c>
      <c r="K6" s="276">
        <f>SUM('Billy Bey'!T47)</f>
        <v>68257</v>
      </c>
      <c r="L6" s="110"/>
      <c r="M6" s="274" t="s">
        <v>55</v>
      </c>
      <c r="N6" s="276">
        <f>SUM('Billy Bey'!T58)</f>
        <v>59939</v>
      </c>
      <c r="P6" s="274" t="s">
        <v>55</v>
      </c>
      <c r="Q6" s="276">
        <f>SUM('Billy Bey'!T69)</f>
        <v>0</v>
      </c>
      <c r="R6" s="9"/>
    </row>
    <row r="7" spans="1:20" s="123" customFormat="1" ht="12.95" customHeight="1" thickBot="1" x14ac:dyDescent="0.3">
      <c r="A7" s="275"/>
      <c r="B7" s="273"/>
      <c r="C7" s="8"/>
      <c r="D7" s="275"/>
      <c r="E7" s="273"/>
      <c r="F7" s="110"/>
      <c r="G7" s="275"/>
      <c r="H7" s="277"/>
      <c r="I7" s="110"/>
      <c r="J7" s="275"/>
      <c r="K7" s="277"/>
      <c r="L7" s="110"/>
      <c r="M7" s="275"/>
      <c r="N7" s="277"/>
      <c r="P7" s="275"/>
      <c r="Q7" s="277"/>
      <c r="R7" s="9"/>
    </row>
    <row r="8" spans="1:20" s="123" customFormat="1" ht="12.95" customHeight="1" x14ac:dyDescent="0.25">
      <c r="A8" s="278" t="s">
        <v>56</v>
      </c>
      <c r="B8" s="272">
        <f>SUM(SeaStreak!G14)</f>
        <v>12099</v>
      </c>
      <c r="C8" s="7"/>
      <c r="D8" s="278" t="s">
        <v>56</v>
      </c>
      <c r="E8" s="272">
        <f>SUM(SeaStreak!G25)</f>
        <v>16515</v>
      </c>
      <c r="F8" s="110"/>
      <c r="G8" s="278" t="s">
        <v>56</v>
      </c>
      <c r="H8" s="272">
        <f>SUM(SeaStreak!G36)</f>
        <v>16064</v>
      </c>
      <c r="I8" s="110"/>
      <c r="J8" s="278" t="s">
        <v>56</v>
      </c>
      <c r="K8" s="272">
        <f>SUM(SeaStreak!G47)</f>
        <v>14321</v>
      </c>
      <c r="L8" s="110"/>
      <c r="M8" s="278" t="s">
        <v>56</v>
      </c>
      <c r="N8" s="272">
        <f>SUM(SeaStreak!G58)</f>
        <v>11573</v>
      </c>
      <c r="P8" s="278" t="s">
        <v>56</v>
      </c>
      <c r="Q8" s="272">
        <f>SUM(SeaStreak!G69)</f>
        <v>0</v>
      </c>
      <c r="R8" s="7"/>
    </row>
    <row r="9" spans="1:20" s="123" customFormat="1" ht="12.95" customHeight="1" thickBot="1" x14ac:dyDescent="0.3">
      <c r="A9" s="283"/>
      <c r="B9" s="273"/>
      <c r="C9" s="111"/>
      <c r="D9" s="283"/>
      <c r="E9" s="280"/>
      <c r="F9" s="110"/>
      <c r="G9" s="283"/>
      <c r="H9" s="280"/>
      <c r="I9" s="110"/>
      <c r="J9" s="283"/>
      <c r="K9" s="280"/>
      <c r="L9" s="110"/>
      <c r="M9" s="283"/>
      <c r="N9" s="280"/>
      <c r="P9" s="283"/>
      <c r="Q9" s="280"/>
      <c r="R9" s="7"/>
    </row>
    <row r="10" spans="1:20" s="123" customFormat="1" ht="12.95" customHeight="1" x14ac:dyDescent="0.25">
      <c r="A10" s="274" t="s">
        <v>57</v>
      </c>
      <c r="B10" s="272">
        <f>SUM('New York Water Taxi'!J14)</f>
        <v>2013</v>
      </c>
      <c r="C10" s="9"/>
      <c r="D10" s="274" t="s">
        <v>57</v>
      </c>
      <c r="E10" s="276">
        <f>SUM('New York Water Taxi'!J25)</f>
        <v>4312</v>
      </c>
      <c r="F10" s="110"/>
      <c r="G10" s="274" t="s">
        <v>57</v>
      </c>
      <c r="H10" s="276">
        <f>SUM('New York Water Taxi'!J36)</f>
        <v>3510</v>
      </c>
      <c r="I10" s="110"/>
      <c r="J10" s="274" t="s">
        <v>57</v>
      </c>
      <c r="K10" s="276">
        <f>SUM('New York Water Taxi'!J47)</f>
        <v>6111</v>
      </c>
      <c r="L10" s="110"/>
      <c r="M10" s="274" t="s">
        <v>57</v>
      </c>
      <c r="N10" s="276">
        <f>SUM('New York Water Taxi'!J58)</f>
        <v>5380</v>
      </c>
      <c r="P10" s="274" t="s">
        <v>57</v>
      </c>
      <c r="Q10" s="276">
        <f>SUM('New York Water Taxi'!J69)</f>
        <v>0</v>
      </c>
      <c r="R10" s="9"/>
    </row>
    <row r="11" spans="1:20" s="123" customFormat="1" ht="12.95" customHeight="1" thickBot="1" x14ac:dyDescent="0.3">
      <c r="A11" s="281"/>
      <c r="B11" s="273"/>
      <c r="C11" s="112"/>
      <c r="D11" s="281"/>
      <c r="E11" s="282"/>
      <c r="F11" s="110"/>
      <c r="G11" s="281"/>
      <c r="H11" s="277"/>
      <c r="I11" s="110"/>
      <c r="J11" s="281"/>
      <c r="K11" s="277"/>
      <c r="L11" s="110"/>
      <c r="M11" s="281"/>
      <c r="N11" s="277"/>
      <c r="P11" s="281"/>
      <c r="Q11" s="277"/>
      <c r="R11" s="9"/>
    </row>
    <row r="12" spans="1:20" s="123" customFormat="1" ht="12.95" customHeight="1" x14ac:dyDescent="0.25">
      <c r="A12" s="288" t="s">
        <v>38</v>
      </c>
      <c r="B12" s="272">
        <f>SUM('Liberty Landing Ferry'!D14)</f>
        <v>1798</v>
      </c>
      <c r="C12" s="9"/>
      <c r="D12" s="288" t="s">
        <v>38</v>
      </c>
      <c r="E12" s="276">
        <f>SUM('Liberty Landing Ferry'!D25)</f>
        <v>2470</v>
      </c>
      <c r="F12" s="110"/>
      <c r="G12" s="288" t="s">
        <v>38</v>
      </c>
      <c r="H12" s="276">
        <f>SUM('Liberty Landing Ferry'!D36)</f>
        <v>2711</v>
      </c>
      <c r="I12" s="110"/>
      <c r="J12" s="288" t="s">
        <v>38</v>
      </c>
      <c r="K12" s="276">
        <f>SUM('Liberty Landing Ferry'!D47)</f>
        <v>3187</v>
      </c>
      <c r="L12" s="110"/>
      <c r="M12" s="288" t="s">
        <v>38</v>
      </c>
      <c r="N12" s="276">
        <f>SUM('Liberty Landing Ferry'!D58)</f>
        <v>2499</v>
      </c>
      <c r="P12" s="288" t="s">
        <v>38</v>
      </c>
      <c r="Q12" s="276">
        <f>SUM('Liberty Landing Ferry'!D69)</f>
        <v>0</v>
      </c>
      <c r="R12" s="9"/>
    </row>
    <row r="13" spans="1:20" s="123" customFormat="1" ht="12.95" customHeight="1" thickBot="1" x14ac:dyDescent="0.3">
      <c r="A13" s="289"/>
      <c r="B13" s="273"/>
      <c r="C13" s="112"/>
      <c r="D13" s="289"/>
      <c r="E13" s="282"/>
      <c r="F13" s="110"/>
      <c r="G13" s="289"/>
      <c r="H13" s="277"/>
      <c r="I13" s="110"/>
      <c r="J13" s="289"/>
      <c r="K13" s="277"/>
      <c r="L13" s="110"/>
      <c r="M13" s="289"/>
      <c r="N13" s="277"/>
      <c r="P13" s="289"/>
      <c r="Q13" s="277"/>
      <c r="R13" s="9"/>
    </row>
    <row r="14" spans="1:20" s="114" customFormat="1" ht="12.95" customHeight="1" thickBot="1" x14ac:dyDescent="0.25">
      <c r="A14" s="284" t="s">
        <v>23</v>
      </c>
      <c r="B14" s="286">
        <f>SUM(B4:B13)</f>
        <v>126166</v>
      </c>
      <c r="C14" s="10"/>
      <c r="D14" s="284" t="s">
        <v>23</v>
      </c>
      <c r="E14" s="286">
        <f>SUM(E4:E13)</f>
        <v>172111</v>
      </c>
      <c r="F14" s="113"/>
      <c r="G14" s="284" t="s">
        <v>23</v>
      </c>
      <c r="H14" s="286">
        <f>SUM(H4:H13)</f>
        <v>165340</v>
      </c>
      <c r="I14" s="113"/>
      <c r="J14" s="284" t="s">
        <v>23</v>
      </c>
      <c r="K14" s="286">
        <f>SUM(K4:K13)</f>
        <v>162363</v>
      </c>
      <c r="L14" s="113"/>
      <c r="M14" s="284" t="s">
        <v>23</v>
      </c>
      <c r="N14" s="286">
        <f>SUM(N4:N13)</f>
        <v>147817</v>
      </c>
      <c r="P14" s="284" t="s">
        <v>23</v>
      </c>
      <c r="Q14" s="286">
        <f>SUM(Q4:Q13)</f>
        <v>0</v>
      </c>
      <c r="R14" s="10"/>
      <c r="S14" s="152" t="s">
        <v>65</v>
      </c>
      <c r="T14" s="127">
        <f>AVERAGE('Billy Bey'!T76, 'Liberty Landing Ferry'!F76, 'New York Water Taxi'!K76, 'NY Waterway'!H76, SeaStreak!G76)</f>
        <v>28377.633333333331</v>
      </c>
    </row>
    <row r="15" spans="1:20" s="114" customFormat="1" ht="12.95" customHeight="1" thickBot="1" x14ac:dyDescent="0.3">
      <c r="A15" s="285"/>
      <c r="B15" s="287"/>
      <c r="C15" s="115"/>
      <c r="D15" s="285"/>
      <c r="E15" s="287"/>
      <c r="F15" s="113"/>
      <c r="G15" s="285"/>
      <c r="H15" s="287"/>
      <c r="I15" s="113"/>
      <c r="J15" s="285"/>
      <c r="K15" s="287"/>
      <c r="L15" s="113"/>
      <c r="M15" s="285"/>
      <c r="N15" s="287"/>
      <c r="P15" s="285"/>
      <c r="Q15" s="310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2" t="s">
        <v>58</v>
      </c>
      <c r="B17" s="293"/>
      <c r="C17" s="106"/>
      <c r="D17" s="292" t="s">
        <v>58</v>
      </c>
      <c r="E17" s="293"/>
      <c r="F17" s="107"/>
      <c r="G17" s="292" t="s">
        <v>58</v>
      </c>
      <c r="H17" s="293"/>
      <c r="I17" s="107"/>
      <c r="J17" s="292" t="s">
        <v>58</v>
      </c>
      <c r="K17" s="294"/>
      <c r="L17" s="107"/>
      <c r="M17" s="292" t="s">
        <v>58</v>
      </c>
      <c r="N17" s="293"/>
      <c r="P17" s="292" t="s">
        <v>58</v>
      </c>
      <c r="Q17" s="293"/>
      <c r="R17" s="106"/>
    </row>
    <row r="18" spans="1:20" ht="12.95" customHeight="1" x14ac:dyDescent="0.25">
      <c r="A18" s="278" t="s">
        <v>10</v>
      </c>
      <c r="B18" s="272">
        <f>SUM('Billy Bey'!G14:K14, 'New York Water Taxi'!G14:I14, 'NY Waterway'!I14:J14, SeaStreak!C14:D14)</f>
        <v>42998</v>
      </c>
      <c r="C18" s="7"/>
      <c r="D18" s="278" t="s">
        <v>10</v>
      </c>
      <c r="E18" s="272">
        <f>SUM('Billy Bey'!G25:K25, 'New York Water Taxi'!G25:I25, 'NY Waterway'!I25:J25, SeaStreak!C25:D25)</f>
        <v>57484</v>
      </c>
      <c r="F18" s="107"/>
      <c r="G18" s="278" t="s">
        <v>10</v>
      </c>
      <c r="H18" s="272">
        <f>SUM('Billy Bey'!G36:K36, 'New York Water Taxi'!G36:I36, 'NY Waterway'!I36:J36, SeaStreak!C36:D36)</f>
        <v>56243</v>
      </c>
      <c r="I18" s="107"/>
      <c r="J18" s="278" t="s">
        <v>10</v>
      </c>
      <c r="K18" s="272">
        <f>SUM('Billy Bey'!G47:K47, 'New York Water Taxi'!G47:I47, 'NY Waterway'!I47:J47, SeaStreak!C47:D47)</f>
        <v>49087</v>
      </c>
      <c r="L18" s="107"/>
      <c r="M18" s="278" t="s">
        <v>10</v>
      </c>
      <c r="N18" s="272">
        <f>SUM('Billy Bey'!G58:K58, 'New York Water Taxi'!G58:I58, 'NY Waterway'!I58:J58, SeaStreak!C58:D58)</f>
        <v>43635</v>
      </c>
      <c r="P18" s="278" t="s">
        <v>10</v>
      </c>
      <c r="Q18" s="272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79"/>
      <c r="B19" s="273"/>
      <c r="C19" s="8"/>
      <c r="D19" s="279"/>
      <c r="E19" s="273"/>
      <c r="F19" s="107"/>
      <c r="G19" s="279"/>
      <c r="H19" s="273"/>
      <c r="I19" s="107"/>
      <c r="J19" s="279"/>
      <c r="K19" s="273"/>
      <c r="L19" s="107"/>
      <c r="M19" s="279"/>
      <c r="N19" s="273"/>
      <c r="P19" s="279"/>
      <c r="Q19" s="273"/>
      <c r="R19" s="8"/>
    </row>
    <row r="20" spans="1:20" ht="12.95" customHeight="1" x14ac:dyDescent="0.25">
      <c r="A20" s="274" t="s">
        <v>8</v>
      </c>
      <c r="B20" s="276">
        <f>SUM('Billy Bey'!C14:D14, 'New York Water Taxi'!E14, 'NY Waterway'!C14:G14)</f>
        <v>40181</v>
      </c>
      <c r="C20" s="9"/>
      <c r="D20" s="274" t="s">
        <v>8</v>
      </c>
      <c r="E20" s="276">
        <f>SUM('Billy Bey'!C25:D25, 'New York Water Taxi'!E25, 'NY Waterway'!C25:G25)</f>
        <v>55562</v>
      </c>
      <c r="F20" s="107"/>
      <c r="G20" s="274" t="s">
        <v>8</v>
      </c>
      <c r="H20" s="276">
        <f>SUM('Billy Bey'!C36:D36, 'New York Water Taxi'!E36, 'NY Waterway'!C36:G36)</f>
        <v>53065</v>
      </c>
      <c r="I20" s="107"/>
      <c r="J20" s="274" t="s">
        <v>8</v>
      </c>
      <c r="K20" s="276">
        <f>SUM('Billy Bey'!C47:D47, 'NY Waterway'!C47:G47, 'New York Water Taxi'!E47)</f>
        <v>57585</v>
      </c>
      <c r="L20" s="107"/>
      <c r="M20" s="274" t="s">
        <v>8</v>
      </c>
      <c r="N20" s="276">
        <f>SUM('Billy Bey'!C58:D58, 'NY Waterway'!C58:G58, 'New York Water Taxi'!E58)</f>
        <v>57102</v>
      </c>
      <c r="P20" s="274" t="s">
        <v>8</v>
      </c>
      <c r="Q20" s="276">
        <f>SUM('Billy Bey'!C69:D69, 'NY Waterway'!C69:G69, 'New York Water Taxi'!E69)</f>
        <v>0</v>
      </c>
      <c r="R20" s="9"/>
    </row>
    <row r="21" spans="1:20" ht="12.95" customHeight="1" thickBot="1" x14ac:dyDescent="0.3">
      <c r="A21" s="291"/>
      <c r="B21" s="290"/>
      <c r="C21" s="109"/>
      <c r="D21" s="291"/>
      <c r="E21" s="277"/>
      <c r="F21" s="107"/>
      <c r="G21" s="291"/>
      <c r="H21" s="290"/>
      <c r="I21" s="107"/>
      <c r="J21" s="291"/>
      <c r="K21" s="290"/>
      <c r="L21" s="107"/>
      <c r="M21" s="291"/>
      <c r="N21" s="290"/>
      <c r="P21" s="291"/>
      <c r="Q21" s="290"/>
      <c r="R21" s="109"/>
    </row>
    <row r="22" spans="1:20" ht="12.95" customHeight="1" x14ac:dyDescent="0.25">
      <c r="A22" s="278" t="s">
        <v>16</v>
      </c>
      <c r="B22" s="272">
        <f>SUM('Billy Bey'!L14, SeaStreak!E14:F14)</f>
        <v>7790</v>
      </c>
      <c r="C22" s="7"/>
      <c r="D22" s="278" t="s">
        <v>16</v>
      </c>
      <c r="E22" s="272">
        <f>SUM('Billy Bey'!L25, SeaStreak!E25:F25)</f>
        <v>10290</v>
      </c>
      <c r="F22" s="107"/>
      <c r="G22" s="278" t="s">
        <v>16</v>
      </c>
      <c r="H22" s="272">
        <f>SUM('Billy Bey'!L36, SeaStreak!E36:F36)</f>
        <v>9841</v>
      </c>
      <c r="I22" s="107"/>
      <c r="J22" s="278" t="s">
        <v>16</v>
      </c>
      <c r="K22" s="272">
        <f>SUM('Billy Bey'!L47, SeaStreak!E47:F47)</f>
        <v>9642</v>
      </c>
      <c r="L22" s="107"/>
      <c r="M22" s="278" t="s">
        <v>16</v>
      </c>
      <c r="N22" s="272">
        <f>SUM('Billy Bey'!L58, SeaStreak!E58:F58)</f>
        <v>7924</v>
      </c>
      <c r="P22" s="278" t="s">
        <v>16</v>
      </c>
      <c r="Q22" s="272">
        <f>SUM('Billy Bey'!L69, SeaStreak!E69:F69)</f>
        <v>0</v>
      </c>
      <c r="R22" s="7"/>
    </row>
    <row r="23" spans="1:20" ht="12.95" customHeight="1" thickBot="1" x14ac:dyDescent="0.3">
      <c r="A23" s="283"/>
      <c r="B23" s="295"/>
      <c r="C23" s="111"/>
      <c r="D23" s="283"/>
      <c r="E23" s="295"/>
      <c r="F23" s="107"/>
      <c r="G23" s="283"/>
      <c r="H23" s="295"/>
      <c r="I23" s="107"/>
      <c r="J23" s="283"/>
      <c r="K23" s="295"/>
      <c r="L23" s="107"/>
      <c r="M23" s="283"/>
      <c r="N23" s="295"/>
      <c r="P23" s="283"/>
      <c r="Q23" s="295"/>
      <c r="R23" s="111"/>
    </row>
    <row r="24" spans="1:20" ht="12.95" customHeight="1" x14ac:dyDescent="0.25">
      <c r="A24" s="274" t="s">
        <v>9</v>
      </c>
      <c r="B24" s="276">
        <f>SUM('Billy Bey'!E14:F14, 'Liberty Landing Ferry'!C14, 'NY Waterway'!H14)</f>
        <v>26998</v>
      </c>
      <c r="C24" s="9"/>
      <c r="D24" s="274" t="s">
        <v>9</v>
      </c>
      <c r="E24" s="296">
        <f>SUM('Billy Bey'!E25:F25, 'Liberty Landing Ferry'!C25, 'NY Waterway'!H25)</f>
        <v>35024</v>
      </c>
      <c r="F24" s="107"/>
      <c r="G24" s="274" t="s">
        <v>9</v>
      </c>
      <c r="H24" s="276">
        <f>SUM('Billy Bey'!E36:F36, 'Liberty Landing Ferry'!C36, 'NY Waterway'!H36)</f>
        <v>34580</v>
      </c>
      <c r="I24" s="107"/>
      <c r="J24" s="274" t="s">
        <v>9</v>
      </c>
      <c r="K24" s="276">
        <f>SUM('Billy Bey'!E47:F47, 'Liberty Landing Ferry'!C47, 'NY Waterway'!H47)</f>
        <v>32130</v>
      </c>
      <c r="L24" s="107"/>
      <c r="M24" s="274" t="s">
        <v>9</v>
      </c>
      <c r="N24" s="276">
        <f>SUM('Billy Bey'!E58:F58, 'Liberty Landing Ferry'!C58, 'NY Waterway'!H58)</f>
        <v>27850</v>
      </c>
      <c r="P24" s="274" t="s">
        <v>9</v>
      </c>
      <c r="Q24" s="276">
        <f>SUM('Billy Bey'!E69:F69, 'Liberty Landing Ferry'!C69, 'NY Waterway'!H69)</f>
        <v>0</v>
      </c>
      <c r="R24" s="9"/>
    </row>
    <row r="25" spans="1:20" ht="12.95" customHeight="1" thickBot="1" x14ac:dyDescent="0.3">
      <c r="A25" s="281"/>
      <c r="B25" s="282"/>
      <c r="C25" s="112"/>
      <c r="D25" s="281"/>
      <c r="E25" s="282"/>
      <c r="F25" s="107"/>
      <c r="G25" s="281"/>
      <c r="H25" s="282"/>
      <c r="I25" s="107"/>
      <c r="J25" s="281"/>
      <c r="K25" s="282"/>
      <c r="L25" s="107"/>
      <c r="M25" s="281"/>
      <c r="N25" s="282"/>
      <c r="P25" s="281"/>
      <c r="Q25" s="282"/>
      <c r="R25" s="112"/>
      <c r="S25" s="121"/>
      <c r="T25" s="121"/>
    </row>
    <row r="26" spans="1:20" s="121" customFormat="1" ht="12.95" customHeight="1" x14ac:dyDescent="0.2">
      <c r="A26" s="274" t="s">
        <v>7</v>
      </c>
      <c r="B26" s="296">
        <f>SUM('New York Water Taxi'!C14)</f>
        <v>445</v>
      </c>
      <c r="C26" s="10"/>
      <c r="D26" s="274" t="s">
        <v>7</v>
      </c>
      <c r="E26" s="296">
        <f>SUM('New York Water Taxi'!C25)</f>
        <v>823</v>
      </c>
      <c r="F26" s="120"/>
      <c r="G26" s="274" t="s">
        <v>7</v>
      </c>
      <c r="H26" s="296">
        <f>SUM('New York Water Taxi'!C36)</f>
        <v>727</v>
      </c>
      <c r="I26" s="120"/>
      <c r="J26" s="274" t="s">
        <v>7</v>
      </c>
      <c r="K26" s="296">
        <f>SUM('New York Water Taxi'!C47)</f>
        <v>1510</v>
      </c>
      <c r="L26" s="120"/>
      <c r="M26" s="274" t="s">
        <v>7</v>
      </c>
      <c r="N26" s="296">
        <f>SUM('New York Water Taxi'!C58)</f>
        <v>1339</v>
      </c>
      <c r="P26" s="274" t="s">
        <v>7</v>
      </c>
      <c r="Q26" s="296">
        <f>SUM('New York Water Taxi'!C69)</f>
        <v>0</v>
      </c>
      <c r="R26" s="11"/>
    </row>
    <row r="27" spans="1:20" s="121" customFormat="1" ht="12.95" customHeight="1" thickBot="1" x14ac:dyDescent="0.3">
      <c r="A27" s="281"/>
      <c r="B27" s="297"/>
      <c r="C27" s="115"/>
      <c r="D27" s="281"/>
      <c r="E27" s="297"/>
      <c r="F27" s="120"/>
      <c r="G27" s="281"/>
      <c r="H27" s="297"/>
      <c r="I27" s="120"/>
      <c r="J27" s="281"/>
      <c r="K27" s="297"/>
      <c r="L27" s="120"/>
      <c r="M27" s="281"/>
      <c r="N27" s="297"/>
      <c r="P27" s="281"/>
      <c r="Q27" s="297"/>
      <c r="R27" s="12"/>
      <c r="S27" s="122"/>
      <c r="T27" s="122"/>
    </row>
    <row r="28" spans="1:20" ht="12.75" customHeight="1" x14ac:dyDescent="0.25">
      <c r="A28" s="274" t="s">
        <v>39</v>
      </c>
      <c r="B28" s="296">
        <f>SUM('New York Water Taxi'!D14)</f>
        <v>0</v>
      </c>
      <c r="C28" s="107"/>
      <c r="D28" s="274" t="s">
        <v>39</v>
      </c>
      <c r="E28" s="296">
        <f>SUM('New York Water Taxi'!D25)</f>
        <v>0</v>
      </c>
      <c r="F28" s="107"/>
      <c r="G28" s="274" t="s">
        <v>39</v>
      </c>
      <c r="H28" s="296">
        <f>SUM('New York Water Taxi'!D36)</f>
        <v>0</v>
      </c>
      <c r="I28" s="107"/>
      <c r="J28" s="274" t="s">
        <v>39</v>
      </c>
      <c r="K28" s="296">
        <f>SUM('New York Water Taxi'!D47)</f>
        <v>0</v>
      </c>
      <c r="L28" s="107"/>
      <c r="M28" s="274" t="s">
        <v>39</v>
      </c>
      <c r="N28" s="296">
        <f>SUM('New York Water Taxi'!D58)</f>
        <v>0</v>
      </c>
      <c r="P28" s="274" t="s">
        <v>39</v>
      </c>
      <c r="Q28" s="296">
        <f>SUM('New York Water Taxi'!D69)</f>
        <v>0</v>
      </c>
      <c r="R28" s="11"/>
    </row>
    <row r="29" spans="1:20" ht="14.25" thickBot="1" x14ac:dyDescent="0.3">
      <c r="A29" s="281"/>
      <c r="B29" s="298"/>
      <c r="C29" s="107"/>
      <c r="D29" s="281"/>
      <c r="E29" s="298"/>
      <c r="F29" s="107"/>
      <c r="G29" s="281"/>
      <c r="H29" s="298"/>
      <c r="I29" s="107"/>
      <c r="J29" s="281"/>
      <c r="K29" s="298"/>
      <c r="L29" s="107"/>
      <c r="M29" s="281"/>
      <c r="N29" s="298"/>
      <c r="P29" s="281"/>
      <c r="Q29" s="298"/>
      <c r="R29" s="124"/>
    </row>
    <row r="30" spans="1:20" ht="12.75" customHeight="1" x14ac:dyDescent="0.25">
      <c r="A30" s="274" t="s">
        <v>73</v>
      </c>
      <c r="B30" s="296">
        <f>SUM('New York Water Taxi'!F14)</f>
        <v>27</v>
      </c>
      <c r="C30" s="107"/>
      <c r="D30" s="274" t="s">
        <v>73</v>
      </c>
      <c r="E30" s="296">
        <f>SUM('New York Water Taxi'!F25)</f>
        <v>74</v>
      </c>
      <c r="F30" s="107"/>
      <c r="G30" s="274" t="s">
        <v>73</v>
      </c>
      <c r="H30" s="296">
        <f>SUM('New York Water Taxi'!F36)</f>
        <v>90</v>
      </c>
      <c r="I30" s="107"/>
      <c r="J30" s="274" t="s">
        <v>73</v>
      </c>
      <c r="K30" s="296">
        <f>SUM('New York Water Taxi'!F47)</f>
        <v>107</v>
      </c>
      <c r="L30" s="107"/>
      <c r="M30" s="274" t="s">
        <v>73</v>
      </c>
      <c r="N30" s="296">
        <f>SUM('New York Water Taxi'!F58)</f>
        <v>97</v>
      </c>
      <c r="P30" s="274" t="s">
        <v>73</v>
      </c>
      <c r="Q30" s="296">
        <f>SUM('New York Water Taxi'!F69)</f>
        <v>0</v>
      </c>
      <c r="R30" s="11"/>
    </row>
    <row r="31" spans="1:20" ht="14.25" customHeight="1" thickBot="1" x14ac:dyDescent="0.3">
      <c r="A31" s="281"/>
      <c r="B31" s="312"/>
      <c r="C31" s="107"/>
      <c r="D31" s="281"/>
      <c r="E31" s="312"/>
      <c r="F31" s="107"/>
      <c r="G31" s="281"/>
      <c r="H31" s="312"/>
      <c r="I31" s="107"/>
      <c r="J31" s="311"/>
      <c r="K31" s="301"/>
      <c r="L31" s="107"/>
      <c r="M31" s="311"/>
      <c r="N31" s="301"/>
      <c r="P31" s="311"/>
      <c r="Q31" s="301"/>
      <c r="R31" s="11"/>
    </row>
    <row r="32" spans="1:20" x14ac:dyDescent="0.25">
      <c r="A32" s="299" t="s">
        <v>11</v>
      </c>
      <c r="B32" s="296">
        <f>SUM('Billy Bey'!M14)</f>
        <v>1286</v>
      </c>
      <c r="C32" s="107"/>
      <c r="D32" s="299" t="s">
        <v>11</v>
      </c>
      <c r="E32" s="296">
        <f>SUM('Billy Bey'!M25)</f>
        <v>2504</v>
      </c>
      <c r="F32" s="107"/>
      <c r="G32" s="299" t="s">
        <v>11</v>
      </c>
      <c r="H32" s="296">
        <f>SUM('Billy Bey'!M36)</f>
        <v>2170</v>
      </c>
      <c r="I32" s="107"/>
      <c r="J32" s="299" t="s">
        <v>11</v>
      </c>
      <c r="K32" s="296">
        <f>SUM('Billy Bey'!M47)</f>
        <v>2904</v>
      </c>
      <c r="L32" s="107"/>
      <c r="M32" s="299" t="s">
        <v>11</v>
      </c>
      <c r="N32" s="296">
        <f>SUM('Billy Bey'!M58)</f>
        <v>2345</v>
      </c>
      <c r="P32" s="299" t="s">
        <v>11</v>
      </c>
      <c r="Q32" s="296">
        <f>SUM('Billy Bey'!M69)</f>
        <v>0</v>
      </c>
      <c r="R32" s="11"/>
    </row>
    <row r="33" spans="1:18" ht="14.25" thickBot="1" x14ac:dyDescent="0.3">
      <c r="A33" s="300"/>
      <c r="B33" s="301"/>
      <c r="C33" s="107"/>
      <c r="D33" s="300"/>
      <c r="E33" s="301"/>
      <c r="F33" s="107"/>
      <c r="G33" s="300"/>
      <c r="H33" s="301"/>
      <c r="I33" s="107"/>
      <c r="J33" s="300"/>
      <c r="K33" s="301"/>
      <c r="L33" s="107"/>
      <c r="M33" s="300"/>
      <c r="N33" s="301"/>
      <c r="P33" s="300"/>
      <c r="Q33" s="301"/>
      <c r="R33" s="11"/>
    </row>
    <row r="34" spans="1:18" ht="12.75" customHeight="1" x14ac:dyDescent="0.25">
      <c r="A34" s="299" t="s">
        <v>12</v>
      </c>
      <c r="B34" s="296">
        <f>SUM('Billy Bey'!N14)</f>
        <v>910</v>
      </c>
      <c r="C34" s="107"/>
      <c r="D34" s="299" t="s">
        <v>12</v>
      </c>
      <c r="E34" s="296">
        <f>SUM('Billy Bey'!N25)</f>
        <v>1496</v>
      </c>
      <c r="F34" s="107"/>
      <c r="G34" s="299" t="s">
        <v>12</v>
      </c>
      <c r="H34" s="296">
        <f>SUM('Billy Bey'!N36)</f>
        <v>1202</v>
      </c>
      <c r="I34" s="107"/>
      <c r="J34" s="299" t="s">
        <v>12</v>
      </c>
      <c r="K34" s="296">
        <f>SUM('Billy Bey'!N47)</f>
        <v>1285</v>
      </c>
      <c r="L34" s="107"/>
      <c r="M34" s="299" t="s">
        <v>12</v>
      </c>
      <c r="N34" s="296">
        <f>SUM('Billy Bey'!N58)</f>
        <v>1120</v>
      </c>
      <c r="P34" s="299" t="s">
        <v>12</v>
      </c>
      <c r="Q34" s="296">
        <f>SUM('Billy Bey'!N69)</f>
        <v>0</v>
      </c>
      <c r="R34" s="11"/>
    </row>
    <row r="35" spans="1:18" ht="13.5" customHeight="1" thickBot="1" x14ac:dyDescent="0.3">
      <c r="A35" s="300"/>
      <c r="B35" s="301"/>
      <c r="C35" s="107"/>
      <c r="D35" s="300"/>
      <c r="E35" s="301"/>
      <c r="F35" s="107"/>
      <c r="G35" s="300"/>
      <c r="H35" s="301"/>
      <c r="I35" s="107"/>
      <c r="J35" s="300"/>
      <c r="K35" s="301"/>
      <c r="L35" s="107"/>
      <c r="M35" s="300"/>
      <c r="N35" s="301"/>
      <c r="P35" s="300"/>
      <c r="Q35" s="301"/>
      <c r="R35" s="11"/>
    </row>
    <row r="36" spans="1:18" ht="12.75" customHeight="1" x14ac:dyDescent="0.25">
      <c r="A36" s="299" t="s">
        <v>13</v>
      </c>
      <c r="B36" s="296">
        <f>SUM('Billy Bey'!O14)</f>
        <v>3029</v>
      </c>
      <c r="C36" s="107"/>
      <c r="D36" s="299" t="s">
        <v>13</v>
      </c>
      <c r="E36" s="296">
        <f>SUM('Billy Bey'!O25)</f>
        <v>4818</v>
      </c>
      <c r="F36" s="107"/>
      <c r="G36" s="299" t="s">
        <v>13</v>
      </c>
      <c r="H36" s="296">
        <f>SUM('Billy Bey'!O36)</f>
        <v>4090</v>
      </c>
      <c r="I36" s="107"/>
      <c r="J36" s="299" t="s">
        <v>13</v>
      </c>
      <c r="K36" s="296">
        <f>SUM('Billy Bey'!O47)</f>
        <v>4484</v>
      </c>
      <c r="L36" s="107"/>
      <c r="M36" s="299" t="s">
        <v>13</v>
      </c>
      <c r="N36" s="296">
        <f>SUM('Billy Bey'!O58)</f>
        <v>3488</v>
      </c>
      <c r="P36" s="299" t="s">
        <v>13</v>
      </c>
      <c r="Q36" s="296">
        <f>SUM('Billy Bey'!O69)</f>
        <v>0</v>
      </c>
      <c r="R36" s="11"/>
    </row>
    <row r="37" spans="1:18" ht="13.5" customHeight="1" thickBot="1" x14ac:dyDescent="0.3">
      <c r="A37" s="300"/>
      <c r="B37" s="301"/>
      <c r="C37" s="107"/>
      <c r="D37" s="300"/>
      <c r="E37" s="301"/>
      <c r="F37" s="107"/>
      <c r="G37" s="300"/>
      <c r="H37" s="301"/>
      <c r="I37" s="107"/>
      <c r="J37" s="300"/>
      <c r="K37" s="301"/>
      <c r="L37" s="107"/>
      <c r="M37" s="300"/>
      <c r="N37" s="301"/>
      <c r="P37" s="300"/>
      <c r="Q37" s="301"/>
      <c r="R37" s="11"/>
    </row>
    <row r="38" spans="1:18" ht="12.75" customHeight="1" x14ac:dyDescent="0.25">
      <c r="A38" s="299" t="s">
        <v>14</v>
      </c>
      <c r="B38" s="296">
        <f>SUM('Billy Bey'!P14)</f>
        <v>1116</v>
      </c>
      <c r="C38" s="107"/>
      <c r="D38" s="299" t="s">
        <v>14</v>
      </c>
      <c r="E38" s="296">
        <f>SUM('Billy Bey'!P25)</f>
        <v>1747</v>
      </c>
      <c r="F38" s="107"/>
      <c r="G38" s="299" t="s">
        <v>14</v>
      </c>
      <c r="H38" s="296">
        <f>SUM('Billy Bey'!P36)</f>
        <v>1496</v>
      </c>
      <c r="I38" s="107"/>
      <c r="J38" s="299" t="s">
        <v>14</v>
      </c>
      <c r="K38" s="296">
        <f>SUM('Billy Bey'!P47)</f>
        <v>1679</v>
      </c>
      <c r="L38" s="107"/>
      <c r="M38" s="299" t="s">
        <v>14</v>
      </c>
      <c r="N38" s="296">
        <f>SUM('Billy Bey'!P58)</f>
        <v>1234</v>
      </c>
      <c r="P38" s="299" t="s">
        <v>14</v>
      </c>
      <c r="Q38" s="296">
        <f>SUM('Billy Bey'!P69)</f>
        <v>0</v>
      </c>
      <c r="R38" s="11"/>
    </row>
    <row r="39" spans="1:18" ht="13.5" customHeight="1" thickBot="1" x14ac:dyDescent="0.3">
      <c r="A39" s="300"/>
      <c r="B39" s="301"/>
      <c r="C39" s="107"/>
      <c r="D39" s="300"/>
      <c r="E39" s="301"/>
      <c r="F39" s="107"/>
      <c r="G39" s="300"/>
      <c r="H39" s="301"/>
      <c r="I39" s="107"/>
      <c r="J39" s="300"/>
      <c r="K39" s="301"/>
      <c r="L39" s="107"/>
      <c r="M39" s="300"/>
      <c r="N39" s="301"/>
      <c r="P39" s="300"/>
      <c r="Q39" s="301"/>
      <c r="R39" s="11"/>
    </row>
    <row r="40" spans="1:18" ht="12.75" customHeight="1" x14ac:dyDescent="0.25">
      <c r="A40" s="299" t="s">
        <v>35</v>
      </c>
      <c r="B40" s="296">
        <f>SUM('Billy Bey'!Q14)</f>
        <v>1386</v>
      </c>
      <c r="C40" s="107"/>
      <c r="D40" s="299" t="s">
        <v>35</v>
      </c>
      <c r="E40" s="296">
        <f>SUM('Billy Bey'!Q25)</f>
        <v>2289</v>
      </c>
      <c r="F40" s="107"/>
      <c r="G40" s="299" t="s">
        <v>35</v>
      </c>
      <c r="H40" s="296">
        <f>SUM('Billy Bey'!Q36)</f>
        <v>1836</v>
      </c>
      <c r="I40" s="107"/>
      <c r="J40" s="299" t="s">
        <v>35</v>
      </c>
      <c r="K40" s="296">
        <f>SUM('Billy Bey'!Q47)</f>
        <v>1950</v>
      </c>
      <c r="L40" s="107"/>
      <c r="M40" s="299" t="s">
        <v>35</v>
      </c>
      <c r="N40" s="296">
        <f>SUM('Billy Bey'!Q58)</f>
        <v>1683</v>
      </c>
      <c r="P40" s="299" t="s">
        <v>35</v>
      </c>
      <c r="Q40" s="296">
        <f>SUM('Billy Bey'!Q69)</f>
        <v>0</v>
      </c>
      <c r="R40" s="11"/>
    </row>
    <row r="41" spans="1:18" ht="13.5" customHeight="1" thickBot="1" x14ac:dyDescent="0.3">
      <c r="A41" s="300"/>
      <c r="B41" s="301"/>
      <c r="C41" s="107"/>
      <c r="D41" s="300"/>
      <c r="E41" s="301"/>
      <c r="F41" s="107"/>
      <c r="G41" s="300"/>
      <c r="H41" s="301"/>
      <c r="I41" s="107"/>
      <c r="J41" s="300"/>
      <c r="K41" s="301"/>
      <c r="L41" s="107"/>
      <c r="M41" s="300"/>
      <c r="N41" s="301"/>
      <c r="P41" s="300"/>
      <c r="Q41" s="301"/>
      <c r="R41" s="11"/>
    </row>
    <row r="42" spans="1:18" ht="12.75" customHeight="1" x14ac:dyDescent="0.25">
      <c r="A42" s="299" t="s">
        <v>15</v>
      </c>
      <c r="B42" s="296">
        <f>SUM('Billy Bey'!R14)</f>
        <v>0</v>
      </c>
      <c r="C42" s="107"/>
      <c r="D42" s="299" t="s">
        <v>15</v>
      </c>
      <c r="E42" s="296">
        <f>SUM('Billy Bey'!R25)</f>
        <v>0</v>
      </c>
      <c r="F42" s="107"/>
      <c r="G42" s="299" t="s">
        <v>15</v>
      </c>
      <c r="H42" s="296">
        <f>SUM('Billy Bey'!R36)</f>
        <v>0</v>
      </c>
      <c r="I42" s="107"/>
      <c r="J42" s="299" t="s">
        <v>15</v>
      </c>
      <c r="K42" s="296">
        <f>SUM('Billy Bey'!R47)</f>
        <v>0</v>
      </c>
      <c r="L42" s="107"/>
      <c r="M42" s="299" t="s">
        <v>15</v>
      </c>
      <c r="N42" s="296">
        <f>SUM('Billy Bey'!R58)</f>
        <v>0</v>
      </c>
      <c r="P42" s="299" t="s">
        <v>15</v>
      </c>
      <c r="Q42" s="296">
        <f>SUM('Billy Bey'!R69)</f>
        <v>0</v>
      </c>
      <c r="R42" s="11"/>
    </row>
    <row r="43" spans="1:18" ht="13.5" customHeight="1" thickBot="1" x14ac:dyDescent="0.3">
      <c r="A43" s="300"/>
      <c r="B43" s="301"/>
      <c r="C43" s="107"/>
      <c r="D43" s="300"/>
      <c r="E43" s="301"/>
      <c r="F43" s="107"/>
      <c r="G43" s="300"/>
      <c r="H43" s="301"/>
      <c r="I43" s="107"/>
      <c r="J43" s="300"/>
      <c r="K43" s="301"/>
      <c r="L43" s="107"/>
      <c r="M43" s="300"/>
      <c r="N43" s="301"/>
      <c r="P43" s="300"/>
      <c r="Q43" s="301"/>
      <c r="R43" s="11"/>
    </row>
    <row r="44" spans="1:18" ht="13.5" customHeight="1" x14ac:dyDescent="0.25">
      <c r="A44" s="303" t="s">
        <v>36</v>
      </c>
      <c r="B44" s="296">
        <f>SUM('Billy Bey'!S14)</f>
        <v>0</v>
      </c>
      <c r="C44" s="107"/>
      <c r="D44" s="303" t="s">
        <v>36</v>
      </c>
      <c r="E44" s="296">
        <f>SUM('Billy Bey'!S25)</f>
        <v>0</v>
      </c>
      <c r="F44" s="107"/>
      <c r="G44" s="303" t="s">
        <v>36</v>
      </c>
      <c r="H44" s="304">
        <f>SUM('Billy Bey'!S36)</f>
        <v>0</v>
      </c>
      <c r="I44" s="107"/>
      <c r="J44" s="303" t="s">
        <v>36</v>
      </c>
      <c r="K44" s="304">
        <f>SUM('Billy Bey'!S47)</f>
        <v>0</v>
      </c>
      <c r="L44" s="107"/>
      <c r="M44" s="303" t="s">
        <v>36</v>
      </c>
      <c r="N44" s="304">
        <f>SUM('Billy Bey'!S58)</f>
        <v>0</v>
      </c>
      <c r="P44" s="303" t="s">
        <v>36</v>
      </c>
      <c r="Q44" s="304">
        <f>SUM('Billy Bey'!S69)</f>
        <v>0</v>
      </c>
      <c r="R44" s="11"/>
    </row>
    <row r="45" spans="1:18" ht="13.5" customHeight="1" thickBot="1" x14ac:dyDescent="0.3">
      <c r="A45" s="300"/>
      <c r="B45" s="301"/>
      <c r="C45" s="107"/>
      <c r="D45" s="300"/>
      <c r="E45" s="301"/>
      <c r="F45" s="107"/>
      <c r="G45" s="300"/>
      <c r="H45" s="301"/>
      <c r="I45" s="107"/>
      <c r="J45" s="300"/>
      <c r="K45" s="301"/>
      <c r="L45" s="107"/>
      <c r="M45" s="300"/>
      <c r="N45" s="301"/>
      <c r="P45" s="300"/>
      <c r="Q45" s="301"/>
      <c r="R45" s="11"/>
    </row>
    <row r="46" spans="1:18" ht="13.5" customHeight="1" x14ac:dyDescent="0.25">
      <c r="A46" s="305" t="s">
        <v>23</v>
      </c>
      <c r="B46" s="286">
        <f>SUM(B18:B45)</f>
        <v>126166</v>
      </c>
      <c r="C46" s="107"/>
      <c r="D46" s="305" t="s">
        <v>23</v>
      </c>
      <c r="E46" s="286">
        <f>SUM(E18:E45)</f>
        <v>172111</v>
      </c>
      <c r="F46" s="107"/>
      <c r="G46" s="305" t="s">
        <v>23</v>
      </c>
      <c r="H46" s="286">
        <f>SUM(H18:H45)</f>
        <v>165340</v>
      </c>
      <c r="I46" s="107"/>
      <c r="J46" s="307" t="s">
        <v>23</v>
      </c>
      <c r="K46" s="302">
        <f>SUM(K18:K45)</f>
        <v>162363</v>
      </c>
      <c r="L46" s="107"/>
      <c r="M46" s="305" t="s">
        <v>23</v>
      </c>
      <c r="N46" s="302">
        <f>SUM(N18:N45)</f>
        <v>147817</v>
      </c>
      <c r="P46" s="307" t="s">
        <v>23</v>
      </c>
      <c r="Q46" s="302">
        <f>SUM(Q18:Q45)</f>
        <v>0</v>
      </c>
      <c r="R46" s="11"/>
    </row>
    <row r="47" spans="1:18" ht="13.5" customHeight="1" thickBot="1" x14ac:dyDescent="0.3">
      <c r="A47" s="306"/>
      <c r="B47" s="287"/>
      <c r="C47" s="107"/>
      <c r="D47" s="306"/>
      <c r="E47" s="287"/>
      <c r="F47" s="107"/>
      <c r="G47" s="306"/>
      <c r="H47" s="287"/>
      <c r="I47" s="107"/>
      <c r="J47" s="306"/>
      <c r="K47" s="287"/>
      <c r="L47" s="107"/>
      <c r="M47" s="306"/>
      <c r="N47" s="287"/>
      <c r="P47" s="306"/>
      <c r="Q47" s="287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activeCell="B4" sqref="B4:B5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13" t="s">
        <v>80</v>
      </c>
      <c r="B1" s="314"/>
    </row>
    <row r="2" spans="1:2" ht="15.75" thickBot="1" x14ac:dyDescent="0.3">
      <c r="A2" s="315"/>
      <c r="B2" s="316"/>
    </row>
    <row r="3" spans="1:2" ht="15.75" thickBot="1" x14ac:dyDescent="0.3">
      <c r="A3" s="292" t="s">
        <v>53</v>
      </c>
      <c r="B3" s="317"/>
    </row>
    <row r="4" spans="1:2" ht="12.75" customHeight="1" x14ac:dyDescent="0.25">
      <c r="A4" s="278" t="s">
        <v>54</v>
      </c>
      <c r="B4" s="272">
        <f>SUM('NY Waterway'!H74)</f>
        <v>382415</v>
      </c>
    </row>
    <row r="5" spans="1:2" ht="13.5" customHeight="1" thickBot="1" x14ac:dyDescent="0.3">
      <c r="A5" s="279"/>
      <c r="B5" s="280"/>
    </row>
    <row r="6" spans="1:2" ht="12.75" customHeight="1" x14ac:dyDescent="0.25">
      <c r="A6" s="274" t="s">
        <v>55</v>
      </c>
      <c r="B6" s="276">
        <f>SUM('Billy Bey'!T73)</f>
        <v>362802</v>
      </c>
    </row>
    <row r="7" spans="1:2" ht="13.5" customHeight="1" thickBot="1" x14ac:dyDescent="0.3">
      <c r="A7" s="318"/>
      <c r="B7" s="277"/>
    </row>
    <row r="8" spans="1:2" ht="12.75" customHeight="1" x14ac:dyDescent="0.25">
      <c r="A8" s="278" t="s">
        <v>56</v>
      </c>
      <c r="B8" s="272">
        <f>SUM(SeaStreak!G74)</f>
        <v>74559</v>
      </c>
    </row>
    <row r="9" spans="1:2" ht="13.5" customHeight="1" thickBot="1" x14ac:dyDescent="0.3">
      <c r="A9" s="319"/>
      <c r="B9" s="280"/>
    </row>
    <row r="10" spans="1:2" ht="12.75" customHeight="1" x14ac:dyDescent="0.25">
      <c r="A10" s="274" t="s">
        <v>57</v>
      </c>
      <c r="B10" s="276">
        <f>SUM('New York Water Taxi'!K74)</f>
        <v>42597</v>
      </c>
    </row>
    <row r="11" spans="1:2" ht="13.5" customHeight="1" thickBot="1" x14ac:dyDescent="0.3">
      <c r="A11" s="320"/>
      <c r="B11" s="277"/>
    </row>
    <row r="12" spans="1:2" ht="12.75" customHeight="1" x14ac:dyDescent="0.25">
      <c r="A12" s="288" t="s">
        <v>38</v>
      </c>
      <c r="B12" s="276">
        <f>SUM('Liberty Landing Ferry'!F74)</f>
        <v>16984</v>
      </c>
    </row>
    <row r="13" spans="1:2" ht="13.5" customHeight="1" thickBot="1" x14ac:dyDescent="0.3">
      <c r="A13" s="321"/>
      <c r="B13" s="277"/>
    </row>
    <row r="14" spans="1:2" x14ac:dyDescent="0.25">
      <c r="A14" s="284" t="s">
        <v>23</v>
      </c>
      <c r="B14" s="286">
        <f>SUM(B4:B13)</f>
        <v>879357</v>
      </c>
    </row>
    <row r="15" spans="1:2" ht="15.75" thickBot="1" x14ac:dyDescent="0.3">
      <c r="A15" s="322"/>
      <c r="B15" s="323"/>
    </row>
    <row r="16" spans="1:2" ht="15.75" thickBot="1" x14ac:dyDescent="0.3">
      <c r="A16" s="58"/>
      <c r="B16" s="59"/>
    </row>
    <row r="17" spans="1:2" ht="15.75" thickBot="1" x14ac:dyDescent="0.3">
      <c r="A17" s="292" t="s">
        <v>58</v>
      </c>
      <c r="B17" s="317"/>
    </row>
    <row r="18" spans="1:2" x14ac:dyDescent="0.25">
      <c r="A18" s="278" t="s">
        <v>10</v>
      </c>
      <c r="B18" s="272">
        <f>SUM('Billy Bey'!F73, 'New York Water Taxi'!E74, 'NY Waterway'!D74, SeaStreak!B74)</f>
        <v>270451</v>
      </c>
    </row>
    <row r="19" spans="1:2" ht="15.75" thickBot="1" x14ac:dyDescent="0.3">
      <c r="A19" s="279"/>
      <c r="B19" s="273"/>
    </row>
    <row r="20" spans="1:2" x14ac:dyDescent="0.25">
      <c r="A20" s="274" t="s">
        <v>8</v>
      </c>
      <c r="B20" s="276">
        <f>SUM('Billy Bey'!D73, 'NY Waterway'!B74, 'New York Water Taxi'!D74)</f>
        <v>313327</v>
      </c>
    </row>
    <row r="21" spans="1:2" ht="15.75" thickBot="1" x14ac:dyDescent="0.3">
      <c r="A21" s="318"/>
      <c r="B21" s="324"/>
    </row>
    <row r="22" spans="1:2" x14ac:dyDescent="0.25">
      <c r="A22" s="278" t="s">
        <v>16</v>
      </c>
      <c r="B22" s="272">
        <f>SUM('Billy Bey'!G73, SeaStreak!C74)</f>
        <v>50540</v>
      </c>
    </row>
    <row r="23" spans="1:2" ht="15.75" thickBot="1" x14ac:dyDescent="0.3">
      <c r="A23" s="319"/>
      <c r="B23" s="325"/>
    </row>
    <row r="24" spans="1:2" ht="12.75" customHeight="1" x14ac:dyDescent="0.25">
      <c r="A24" s="274" t="s">
        <v>9</v>
      </c>
      <c r="B24" s="272">
        <f>SUM('Billy Bey'!E73, 'Liberty Landing Ferry'!B74, 'NY Waterway'!C74)</f>
        <v>172202</v>
      </c>
    </row>
    <row r="25" spans="1:2" ht="15.75" thickBot="1" x14ac:dyDescent="0.3">
      <c r="A25" s="320"/>
      <c r="B25" s="325"/>
    </row>
    <row r="26" spans="1:2" x14ac:dyDescent="0.25">
      <c r="A26" s="274" t="s">
        <v>7</v>
      </c>
      <c r="B26" s="296">
        <f>SUM('New York Water Taxi'!B74)</f>
        <v>7392</v>
      </c>
    </row>
    <row r="27" spans="1:2" ht="15.75" thickBot="1" x14ac:dyDescent="0.3">
      <c r="A27" s="320"/>
      <c r="B27" s="297"/>
    </row>
    <row r="28" spans="1:2" x14ac:dyDescent="0.25">
      <c r="A28" s="274" t="s">
        <v>39</v>
      </c>
      <c r="B28" s="296">
        <f>SUM('New York Water Taxi'!C74)</f>
        <v>0</v>
      </c>
    </row>
    <row r="29" spans="1:2" ht="15.75" thickBot="1" x14ac:dyDescent="0.3">
      <c r="A29" s="320"/>
      <c r="B29" s="326"/>
    </row>
    <row r="30" spans="1:2" ht="13.5" customHeight="1" x14ac:dyDescent="0.25">
      <c r="A30" s="299" t="s">
        <v>11</v>
      </c>
      <c r="B30" s="296">
        <f>SUM('Billy Bey'!H73)</f>
        <v>15055</v>
      </c>
    </row>
    <row r="31" spans="1:2" ht="14.25" customHeight="1" thickBot="1" x14ac:dyDescent="0.3">
      <c r="A31" s="300"/>
      <c r="B31" s="301"/>
    </row>
    <row r="32" spans="1:2" ht="14.25" customHeight="1" x14ac:dyDescent="0.25">
      <c r="A32" s="299" t="s">
        <v>73</v>
      </c>
      <c r="B32" s="296">
        <f>SUM('New York Water Taxi'!F74)</f>
        <v>639</v>
      </c>
    </row>
    <row r="33" spans="1:2" ht="14.25" customHeight="1" thickBot="1" x14ac:dyDescent="0.3">
      <c r="A33" s="300"/>
      <c r="B33" s="312"/>
    </row>
    <row r="34" spans="1:2" ht="13.5" customHeight="1" x14ac:dyDescent="0.25">
      <c r="A34" s="299" t="s">
        <v>12</v>
      </c>
      <c r="B34" s="296">
        <f>SUM('Billy Bey'!I73)</f>
        <v>6746</v>
      </c>
    </row>
    <row r="35" spans="1:2" ht="14.25" customHeight="1" thickBot="1" x14ac:dyDescent="0.3">
      <c r="A35" s="300"/>
      <c r="B35" s="301"/>
    </row>
    <row r="36" spans="1:2" ht="13.5" customHeight="1" x14ac:dyDescent="0.25">
      <c r="A36" s="299" t="s">
        <v>13</v>
      </c>
      <c r="B36" s="304">
        <f>SUM('Billy Bey'!J73)</f>
        <v>23239</v>
      </c>
    </row>
    <row r="37" spans="1:2" ht="14.25" customHeight="1" thickBot="1" x14ac:dyDescent="0.3">
      <c r="A37" s="300"/>
      <c r="B37" s="304"/>
    </row>
    <row r="38" spans="1:2" ht="13.5" customHeight="1" x14ac:dyDescent="0.25">
      <c r="A38" s="299" t="s">
        <v>14</v>
      </c>
      <c r="B38" s="296">
        <f>SUM('Billy Bey'!K73)</f>
        <v>8410</v>
      </c>
    </row>
    <row r="39" spans="1:2" ht="14.25" customHeight="1" thickBot="1" x14ac:dyDescent="0.3">
      <c r="A39" s="300"/>
      <c r="B39" s="301"/>
    </row>
    <row r="40" spans="1:2" ht="13.5" customHeight="1" x14ac:dyDescent="0.25">
      <c r="A40" s="299" t="s">
        <v>35</v>
      </c>
      <c r="B40" s="304">
        <f>SUM('Billy Bey'!L73)</f>
        <v>11356</v>
      </c>
    </row>
    <row r="41" spans="1:2" ht="14.25" customHeight="1" thickBot="1" x14ac:dyDescent="0.3">
      <c r="A41" s="300"/>
      <c r="B41" s="301"/>
    </row>
    <row r="42" spans="1:2" ht="14.25" customHeight="1" x14ac:dyDescent="0.25">
      <c r="A42" s="299" t="s">
        <v>15</v>
      </c>
      <c r="B42" s="296">
        <f>SUM('Billy Bey'!M73)</f>
        <v>0</v>
      </c>
    </row>
    <row r="43" spans="1:2" ht="14.25" customHeight="1" thickBot="1" x14ac:dyDescent="0.3">
      <c r="A43" s="300"/>
      <c r="B43" s="301"/>
    </row>
    <row r="44" spans="1:2" ht="14.25" customHeight="1" x14ac:dyDescent="0.25">
      <c r="A44" s="299" t="s">
        <v>36</v>
      </c>
      <c r="B44" s="304">
        <f>SUM('Billy Bey'!N73)</f>
        <v>0</v>
      </c>
    </row>
    <row r="45" spans="1:2" ht="14.25" customHeight="1" thickBot="1" x14ac:dyDescent="0.3">
      <c r="A45" s="300"/>
      <c r="B45" s="301"/>
    </row>
    <row r="46" spans="1:2" x14ac:dyDescent="0.25">
      <c r="A46" s="305" t="s">
        <v>23</v>
      </c>
      <c r="B46" s="286">
        <f>SUM(B18:B45)</f>
        <v>879357</v>
      </c>
    </row>
    <row r="47" spans="1:2" ht="15.75" thickBot="1" x14ac:dyDescent="0.3">
      <c r="A47" s="327"/>
      <c r="B47" s="323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K14" activePane="bottomRight" state="frozen"/>
      <selection pane="topRight" activeCell="C1" sqref="C1"/>
      <selection pane="bottomLeft" activeCell="A5" sqref="A5"/>
      <selection pane="bottomRight" activeCell="Q22" sqref="Q2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4"/>
      <c r="C1" s="355" t="s">
        <v>8</v>
      </c>
      <c r="D1" s="348"/>
      <c r="E1" s="353" t="s">
        <v>9</v>
      </c>
      <c r="F1" s="348"/>
      <c r="G1" s="353" t="s">
        <v>10</v>
      </c>
      <c r="H1" s="355"/>
      <c r="I1" s="355"/>
      <c r="J1" s="355"/>
      <c r="K1" s="348"/>
      <c r="L1" s="353" t="s">
        <v>16</v>
      </c>
      <c r="M1" s="361" t="s">
        <v>11</v>
      </c>
      <c r="N1" s="348" t="s">
        <v>12</v>
      </c>
      <c r="O1" s="361" t="s">
        <v>13</v>
      </c>
      <c r="P1" s="361" t="s">
        <v>14</v>
      </c>
      <c r="Q1" s="361" t="s">
        <v>35</v>
      </c>
      <c r="R1" s="361" t="s">
        <v>15</v>
      </c>
      <c r="S1" s="361" t="s">
        <v>36</v>
      </c>
      <c r="T1" s="359" t="s">
        <v>23</v>
      </c>
    </row>
    <row r="2" spans="1:21" ht="15" customHeight="1" thickBot="1" x14ac:dyDescent="0.3">
      <c r="A2" s="34"/>
      <c r="B2" s="235"/>
      <c r="C2" s="356"/>
      <c r="D2" s="349"/>
      <c r="E2" s="354"/>
      <c r="F2" s="349"/>
      <c r="G2" s="354"/>
      <c r="H2" s="356"/>
      <c r="I2" s="356"/>
      <c r="J2" s="356"/>
      <c r="K2" s="349"/>
      <c r="L2" s="354"/>
      <c r="M2" s="362"/>
      <c r="N2" s="349"/>
      <c r="O2" s="362"/>
      <c r="P2" s="362"/>
      <c r="Q2" s="362"/>
      <c r="R2" s="362"/>
      <c r="S2" s="362"/>
      <c r="T2" s="360"/>
    </row>
    <row r="3" spans="1:21" x14ac:dyDescent="0.25">
      <c r="A3" s="330" t="s">
        <v>61</v>
      </c>
      <c r="B3" s="332" t="s">
        <v>62</v>
      </c>
      <c r="C3" s="339" t="s">
        <v>17</v>
      </c>
      <c r="D3" s="341" t="s">
        <v>18</v>
      </c>
      <c r="E3" s="343" t="s">
        <v>17</v>
      </c>
      <c r="F3" s="341" t="s">
        <v>19</v>
      </c>
      <c r="G3" s="343" t="s">
        <v>17</v>
      </c>
      <c r="H3" s="346" t="s">
        <v>20</v>
      </c>
      <c r="I3" s="346" t="s">
        <v>21</v>
      </c>
      <c r="J3" s="346" t="s">
        <v>19</v>
      </c>
      <c r="K3" s="341" t="s">
        <v>22</v>
      </c>
      <c r="L3" s="345" t="s">
        <v>22</v>
      </c>
      <c r="M3" s="334" t="s">
        <v>22</v>
      </c>
      <c r="N3" s="357" t="s">
        <v>22</v>
      </c>
      <c r="O3" s="334" t="s">
        <v>22</v>
      </c>
      <c r="P3" s="334" t="s">
        <v>22</v>
      </c>
      <c r="Q3" s="334" t="s">
        <v>22</v>
      </c>
      <c r="R3" s="334" t="s">
        <v>22</v>
      </c>
      <c r="S3" s="334" t="s">
        <v>22</v>
      </c>
      <c r="T3" s="360"/>
    </row>
    <row r="4" spans="1:21" ht="15.75" thickBot="1" x14ac:dyDescent="0.3">
      <c r="A4" s="331"/>
      <c r="B4" s="333"/>
      <c r="C4" s="340"/>
      <c r="D4" s="342"/>
      <c r="E4" s="344"/>
      <c r="F4" s="342"/>
      <c r="G4" s="344"/>
      <c r="H4" s="347"/>
      <c r="I4" s="347"/>
      <c r="J4" s="347"/>
      <c r="K4" s="342"/>
      <c r="L4" s="331"/>
      <c r="M4" s="335"/>
      <c r="N4" s="358"/>
      <c r="O4" s="335"/>
      <c r="P4" s="335"/>
      <c r="Q4" s="335"/>
      <c r="R4" s="335"/>
      <c r="S4" s="335"/>
      <c r="T4" s="360"/>
    </row>
    <row r="5" spans="1:21" s="2" customFormat="1" ht="15.75" hidden="1" thickBot="1" x14ac:dyDescent="0.3">
      <c r="A5" s="196"/>
      <c r="B5" s="236"/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thickBot="1" x14ac:dyDescent="0.3">
      <c r="A6" s="193" t="s">
        <v>74</v>
      </c>
      <c r="B6" s="252">
        <v>42430</v>
      </c>
      <c r="C6" s="184">
        <v>541</v>
      </c>
      <c r="D6" s="15"/>
      <c r="E6" s="14">
        <v>3701</v>
      </c>
      <c r="F6" s="15">
        <v>2091</v>
      </c>
      <c r="G6" s="14">
        <v>1406</v>
      </c>
      <c r="H6" s="16">
        <v>715</v>
      </c>
      <c r="I6" s="16">
        <v>915</v>
      </c>
      <c r="J6" s="16">
        <v>2770</v>
      </c>
      <c r="K6" s="158">
        <v>645</v>
      </c>
      <c r="L6" s="17">
        <v>682</v>
      </c>
      <c r="M6" s="18">
        <v>406</v>
      </c>
      <c r="N6" s="19">
        <v>301</v>
      </c>
      <c r="O6" s="18">
        <v>975</v>
      </c>
      <c r="P6" s="18">
        <v>299</v>
      </c>
      <c r="Q6" s="18">
        <v>407</v>
      </c>
      <c r="R6" s="18"/>
      <c r="S6" s="18"/>
      <c r="T6" s="20">
        <f t="shared" ref="T6:T10" si="0">SUM(C6:S6)</f>
        <v>15854</v>
      </c>
    </row>
    <row r="7" spans="1:21" s="2" customFormat="1" ht="15.75" outlineLevel="1" thickBot="1" x14ac:dyDescent="0.3">
      <c r="A7" s="193" t="s">
        <v>5</v>
      </c>
      <c r="B7" s="252">
        <f>B6+1</f>
        <v>42431</v>
      </c>
      <c r="C7" s="184">
        <v>532</v>
      </c>
      <c r="D7" s="22"/>
      <c r="E7" s="21">
        <v>3528</v>
      </c>
      <c r="F7" s="22">
        <v>1944</v>
      </c>
      <c r="G7" s="21">
        <v>1411</v>
      </c>
      <c r="H7" s="23">
        <v>682</v>
      </c>
      <c r="I7" s="23">
        <v>415</v>
      </c>
      <c r="J7" s="23">
        <v>2845</v>
      </c>
      <c r="K7" s="22">
        <v>596</v>
      </c>
      <c r="L7" s="156">
        <v>573</v>
      </c>
      <c r="M7" s="25">
        <v>309</v>
      </c>
      <c r="N7" s="26">
        <v>217</v>
      </c>
      <c r="O7" s="25">
        <v>803</v>
      </c>
      <c r="P7" s="25">
        <v>295</v>
      </c>
      <c r="Q7" s="25">
        <v>344</v>
      </c>
      <c r="R7" s="25"/>
      <c r="S7" s="25"/>
      <c r="T7" s="20">
        <f t="shared" si="0"/>
        <v>14494</v>
      </c>
    </row>
    <row r="8" spans="1:21" s="2" customFormat="1" ht="15.75" outlineLevel="1" thickBot="1" x14ac:dyDescent="0.3">
      <c r="A8" s="35" t="s">
        <v>6</v>
      </c>
      <c r="B8" s="252">
        <f t="shared" ref="B8:B11" si="1">B7+1</f>
        <v>42432</v>
      </c>
      <c r="C8" s="191">
        <v>530</v>
      </c>
      <c r="D8" s="28"/>
      <c r="E8" s="27">
        <v>3455</v>
      </c>
      <c r="F8" s="28">
        <v>1924</v>
      </c>
      <c r="G8" s="27">
        <v>1428</v>
      </c>
      <c r="H8" s="29">
        <v>619</v>
      </c>
      <c r="I8" s="29">
        <v>373</v>
      </c>
      <c r="J8" s="29">
        <v>2769</v>
      </c>
      <c r="K8" s="28">
        <v>567</v>
      </c>
      <c r="L8" s="169">
        <v>588</v>
      </c>
      <c r="M8" s="31">
        <v>307</v>
      </c>
      <c r="N8" s="32">
        <v>224</v>
      </c>
      <c r="O8" s="31">
        <v>656</v>
      </c>
      <c r="P8" s="31">
        <v>265</v>
      </c>
      <c r="Q8" s="31">
        <v>324</v>
      </c>
      <c r="R8" s="31"/>
      <c r="S8" s="31"/>
      <c r="T8" s="20">
        <f t="shared" si="0"/>
        <v>14029</v>
      </c>
      <c r="U8" s="194"/>
    </row>
    <row r="9" spans="1:21" s="2" customFormat="1" ht="15.75" outlineLevel="1" thickBot="1" x14ac:dyDescent="0.3">
      <c r="A9" s="35" t="s">
        <v>0</v>
      </c>
      <c r="B9" s="252">
        <f t="shared" si="1"/>
        <v>42433</v>
      </c>
      <c r="C9" s="191">
        <v>531</v>
      </c>
      <c r="D9" s="28"/>
      <c r="E9" s="27">
        <v>3225</v>
      </c>
      <c r="F9" s="28">
        <v>1650</v>
      </c>
      <c r="G9" s="27">
        <v>1207</v>
      </c>
      <c r="H9" s="29">
        <v>461</v>
      </c>
      <c r="I9" s="29">
        <v>327</v>
      </c>
      <c r="J9" s="29">
        <v>2178</v>
      </c>
      <c r="K9" s="28">
        <v>581</v>
      </c>
      <c r="L9" s="169">
        <v>504</v>
      </c>
      <c r="M9" s="31">
        <v>264</v>
      </c>
      <c r="N9" s="32">
        <v>168</v>
      </c>
      <c r="O9" s="31">
        <v>595</v>
      </c>
      <c r="P9" s="31">
        <v>257</v>
      </c>
      <c r="Q9" s="31">
        <v>311</v>
      </c>
      <c r="R9" s="31"/>
      <c r="S9" s="31"/>
      <c r="T9" s="20">
        <f t="shared" si="0"/>
        <v>12259</v>
      </c>
      <c r="U9" s="194"/>
    </row>
    <row r="10" spans="1:21" s="2" customFormat="1" ht="15.75" outlineLevel="1" thickBot="1" x14ac:dyDescent="0.3">
      <c r="A10" s="35" t="s">
        <v>1</v>
      </c>
      <c r="B10" s="237">
        <f t="shared" si="1"/>
        <v>42434</v>
      </c>
      <c r="C10" s="191"/>
      <c r="D10" s="28"/>
      <c r="E10" s="27">
        <v>1154</v>
      </c>
      <c r="F10" s="28"/>
      <c r="G10" s="27"/>
      <c r="H10" s="29"/>
      <c r="I10" s="29"/>
      <c r="J10" s="29"/>
      <c r="K10" s="28">
        <v>183</v>
      </c>
      <c r="L10" s="169">
        <v>248</v>
      </c>
      <c r="M10" s="31">
        <v>363</v>
      </c>
      <c r="N10" s="32">
        <v>70</v>
      </c>
      <c r="O10" s="31">
        <v>330</v>
      </c>
      <c r="P10" s="31">
        <v>80</v>
      </c>
      <c r="Q10" s="31">
        <v>174</v>
      </c>
      <c r="R10" s="31"/>
      <c r="S10" s="31"/>
      <c r="T10" s="20">
        <f t="shared" si="0"/>
        <v>2602</v>
      </c>
      <c r="U10" s="194"/>
    </row>
    <row r="11" spans="1:21" s="2" customFormat="1" ht="15.75" outlineLevel="1" thickBot="1" x14ac:dyDescent="0.3">
      <c r="A11" s="35" t="s">
        <v>2</v>
      </c>
      <c r="B11" s="253">
        <f t="shared" si="1"/>
        <v>42435</v>
      </c>
      <c r="C11" s="191"/>
      <c r="D11" s="28"/>
      <c r="E11" s="27">
        <v>1228</v>
      </c>
      <c r="F11" s="28"/>
      <c r="G11" s="27"/>
      <c r="H11" s="29"/>
      <c r="I11" s="29"/>
      <c r="J11" s="29"/>
      <c r="K11" s="28">
        <v>211</v>
      </c>
      <c r="L11" s="30">
        <v>262</v>
      </c>
      <c r="M11" s="31">
        <v>374</v>
      </c>
      <c r="N11" s="32">
        <v>78</v>
      </c>
      <c r="O11" s="31">
        <v>320</v>
      </c>
      <c r="P11" s="31">
        <v>66</v>
      </c>
      <c r="Q11" s="31">
        <v>203</v>
      </c>
      <c r="R11" s="31"/>
      <c r="S11" s="31"/>
      <c r="T11" s="20">
        <f t="shared" ref="T11" si="2">SUM(C11:S11)</f>
        <v>2742</v>
      </c>
      <c r="U11" s="194"/>
    </row>
    <row r="12" spans="1:21" s="3" customFormat="1" ht="15.75" customHeight="1" outlineLevel="1" thickBot="1" x14ac:dyDescent="0.3">
      <c r="A12" s="223" t="s">
        <v>25</v>
      </c>
      <c r="B12" s="336" t="s">
        <v>28</v>
      </c>
      <c r="C12" s="224">
        <f t="shared" ref="C12:T12" si="3">SUM(C5:C11)</f>
        <v>2134</v>
      </c>
      <c r="D12" s="128">
        <f t="shared" si="3"/>
        <v>0</v>
      </c>
      <c r="E12" s="128">
        <f t="shared" si="3"/>
        <v>16291</v>
      </c>
      <c r="F12" s="128">
        <f t="shared" si="3"/>
        <v>7609</v>
      </c>
      <c r="G12" s="128">
        <f t="shared" si="3"/>
        <v>5452</v>
      </c>
      <c r="H12" s="128">
        <f t="shared" si="3"/>
        <v>2477</v>
      </c>
      <c r="I12" s="128">
        <f t="shared" si="3"/>
        <v>2030</v>
      </c>
      <c r="J12" s="128">
        <f t="shared" si="3"/>
        <v>10562</v>
      </c>
      <c r="K12" s="128">
        <f t="shared" ref="K12:Q12" si="4">SUM(K5:K11)</f>
        <v>2783</v>
      </c>
      <c r="L12" s="128">
        <f t="shared" si="4"/>
        <v>2857</v>
      </c>
      <c r="M12" s="128">
        <f t="shared" si="4"/>
        <v>2023</v>
      </c>
      <c r="N12" s="128">
        <f t="shared" si="4"/>
        <v>1058</v>
      </c>
      <c r="O12" s="128">
        <f t="shared" si="4"/>
        <v>3679</v>
      </c>
      <c r="P12" s="128">
        <f t="shared" si="4"/>
        <v>1262</v>
      </c>
      <c r="Q12" s="128">
        <f t="shared" si="4"/>
        <v>1763</v>
      </c>
      <c r="R12" s="128">
        <f t="shared" si="3"/>
        <v>0</v>
      </c>
      <c r="S12" s="128">
        <f t="shared" si="3"/>
        <v>0</v>
      </c>
      <c r="T12" s="128">
        <f t="shared" si="3"/>
        <v>61980</v>
      </c>
    </row>
    <row r="13" spans="1:21" s="3" customFormat="1" ht="15.75" outlineLevel="1" thickBot="1" x14ac:dyDescent="0.3">
      <c r="A13" s="133" t="s">
        <v>27</v>
      </c>
      <c r="B13" s="337"/>
      <c r="C13" s="225">
        <f t="shared" ref="C13:T13" si="5">AVERAGE(C5:C11)</f>
        <v>533.5</v>
      </c>
      <c r="D13" s="130" t="e">
        <f t="shared" si="5"/>
        <v>#DIV/0!</v>
      </c>
      <c r="E13" s="130">
        <f t="shared" si="5"/>
        <v>2715.1666666666665</v>
      </c>
      <c r="F13" s="130">
        <f t="shared" si="5"/>
        <v>1902.25</v>
      </c>
      <c r="G13" s="130">
        <f t="shared" si="5"/>
        <v>1363</v>
      </c>
      <c r="H13" s="130">
        <f t="shared" si="5"/>
        <v>619.25</v>
      </c>
      <c r="I13" s="130">
        <f t="shared" si="5"/>
        <v>507.5</v>
      </c>
      <c r="J13" s="130">
        <f t="shared" si="5"/>
        <v>2640.5</v>
      </c>
      <c r="K13" s="130">
        <f t="shared" ref="K13:Q13" si="6">AVERAGE(K5:K11)</f>
        <v>463.83333333333331</v>
      </c>
      <c r="L13" s="130">
        <f t="shared" si="6"/>
        <v>476.16666666666669</v>
      </c>
      <c r="M13" s="130">
        <f t="shared" si="6"/>
        <v>337.16666666666669</v>
      </c>
      <c r="N13" s="130">
        <f t="shared" si="6"/>
        <v>176.33333333333334</v>
      </c>
      <c r="O13" s="130">
        <f t="shared" si="6"/>
        <v>613.16666666666663</v>
      </c>
      <c r="P13" s="130">
        <f t="shared" si="6"/>
        <v>210.33333333333334</v>
      </c>
      <c r="Q13" s="130">
        <f t="shared" si="6"/>
        <v>293.83333333333331</v>
      </c>
      <c r="R13" s="130" t="e">
        <f t="shared" si="5"/>
        <v>#DIV/0!</v>
      </c>
      <c r="S13" s="130" t="e">
        <f t="shared" si="5"/>
        <v>#DIV/0!</v>
      </c>
      <c r="T13" s="130">
        <f t="shared" si="5"/>
        <v>10330</v>
      </c>
    </row>
    <row r="14" spans="1:21" s="3" customFormat="1" ht="15.75" thickBot="1" x14ac:dyDescent="0.3">
      <c r="A14" s="36" t="s">
        <v>24</v>
      </c>
      <c r="B14" s="337"/>
      <c r="C14" s="226">
        <f>SUM(C5:C9)</f>
        <v>2134</v>
      </c>
      <c r="D14" s="53">
        <f t="shared" ref="D14:T14" si="7">SUM(D5:D9)</f>
        <v>0</v>
      </c>
      <c r="E14" s="53">
        <f t="shared" si="7"/>
        <v>13909</v>
      </c>
      <c r="F14" s="53">
        <f t="shared" si="7"/>
        <v>7609</v>
      </c>
      <c r="G14" s="53">
        <f t="shared" si="7"/>
        <v>5452</v>
      </c>
      <c r="H14" s="53">
        <f t="shared" si="7"/>
        <v>2477</v>
      </c>
      <c r="I14" s="53">
        <f t="shared" si="7"/>
        <v>2030</v>
      </c>
      <c r="J14" s="53">
        <f t="shared" si="7"/>
        <v>10562</v>
      </c>
      <c r="K14" s="53">
        <f t="shared" ref="K14:Q14" si="8">SUM(K5:K9)</f>
        <v>2389</v>
      </c>
      <c r="L14" s="53">
        <f t="shared" si="8"/>
        <v>2347</v>
      </c>
      <c r="M14" s="53">
        <f t="shared" si="8"/>
        <v>1286</v>
      </c>
      <c r="N14" s="53">
        <f t="shared" si="8"/>
        <v>910</v>
      </c>
      <c r="O14" s="53">
        <f t="shared" si="8"/>
        <v>3029</v>
      </c>
      <c r="P14" s="53">
        <f t="shared" si="8"/>
        <v>1116</v>
      </c>
      <c r="Q14" s="53">
        <f t="shared" si="8"/>
        <v>1386</v>
      </c>
      <c r="R14" s="53">
        <f t="shared" si="7"/>
        <v>0</v>
      </c>
      <c r="S14" s="53">
        <f t="shared" si="7"/>
        <v>0</v>
      </c>
      <c r="T14" s="53">
        <f t="shared" si="7"/>
        <v>56636</v>
      </c>
    </row>
    <row r="15" spans="1:21" s="3" customFormat="1" ht="15.75" thickBot="1" x14ac:dyDescent="0.3">
      <c r="A15" s="36" t="s">
        <v>26</v>
      </c>
      <c r="B15" s="337"/>
      <c r="C15" s="227">
        <f>AVERAGE(C5:C9)</f>
        <v>533.5</v>
      </c>
      <c r="D15" s="55" t="e">
        <f t="shared" ref="D15:T15" si="9">AVERAGE(D5:D9)</f>
        <v>#DIV/0!</v>
      </c>
      <c r="E15" s="55">
        <f>AVERAGE(E5:E9)</f>
        <v>3477.25</v>
      </c>
      <c r="F15" s="55">
        <f t="shared" si="9"/>
        <v>1902.25</v>
      </c>
      <c r="G15" s="55">
        <f t="shared" si="9"/>
        <v>1363</v>
      </c>
      <c r="H15" s="55">
        <f t="shared" si="9"/>
        <v>619.25</v>
      </c>
      <c r="I15" s="55">
        <f t="shared" si="9"/>
        <v>507.5</v>
      </c>
      <c r="J15" s="55">
        <f t="shared" si="9"/>
        <v>2640.5</v>
      </c>
      <c r="K15" s="55">
        <f t="shared" ref="K15:Q15" si="10">AVERAGE(K5:K9)</f>
        <v>597.25</v>
      </c>
      <c r="L15" s="55">
        <f t="shared" si="10"/>
        <v>586.75</v>
      </c>
      <c r="M15" s="55">
        <f t="shared" si="10"/>
        <v>321.5</v>
      </c>
      <c r="N15" s="55">
        <f t="shared" si="10"/>
        <v>227.5</v>
      </c>
      <c r="O15" s="55">
        <f t="shared" si="10"/>
        <v>757.25</v>
      </c>
      <c r="P15" s="55">
        <f t="shared" si="10"/>
        <v>279</v>
      </c>
      <c r="Q15" s="55">
        <f t="shared" si="10"/>
        <v>346.5</v>
      </c>
      <c r="R15" s="55" t="e">
        <f t="shared" si="9"/>
        <v>#DIV/0!</v>
      </c>
      <c r="S15" s="55" t="e">
        <f t="shared" si="9"/>
        <v>#DIV/0!</v>
      </c>
      <c r="T15" s="55">
        <f t="shared" si="9"/>
        <v>14159</v>
      </c>
    </row>
    <row r="16" spans="1:21" s="3" customFormat="1" ht="15.75" thickBot="1" x14ac:dyDescent="0.3">
      <c r="A16" s="35" t="s">
        <v>3</v>
      </c>
      <c r="B16" s="236">
        <f>B11+1</f>
        <v>42436</v>
      </c>
      <c r="C16" s="183">
        <v>550</v>
      </c>
      <c r="D16" s="15"/>
      <c r="E16" s="14">
        <v>2929</v>
      </c>
      <c r="F16" s="15">
        <v>2095</v>
      </c>
      <c r="G16" s="14">
        <v>1398</v>
      </c>
      <c r="H16" s="16">
        <v>702</v>
      </c>
      <c r="I16" s="16">
        <v>444</v>
      </c>
      <c r="J16" s="16">
        <v>2710</v>
      </c>
      <c r="K16" s="15">
        <v>624</v>
      </c>
      <c r="L16" s="17">
        <v>649</v>
      </c>
      <c r="M16" s="18">
        <v>396</v>
      </c>
      <c r="N16" s="19">
        <v>250</v>
      </c>
      <c r="O16" s="18">
        <v>855</v>
      </c>
      <c r="P16" s="18">
        <v>332</v>
      </c>
      <c r="Q16" s="18">
        <v>420</v>
      </c>
      <c r="R16" s="18"/>
      <c r="S16" s="18"/>
      <c r="T16" s="18">
        <f t="shared" ref="T16:T22" si="11">SUM(C16:S16)</f>
        <v>14354</v>
      </c>
    </row>
    <row r="17" spans="1:20" s="3" customFormat="1" ht="15.75" thickBot="1" x14ac:dyDescent="0.3">
      <c r="A17" s="35" t="s">
        <v>4</v>
      </c>
      <c r="B17" s="237">
        <f>B16+1</f>
        <v>42437</v>
      </c>
      <c r="C17" s="183">
        <v>588</v>
      </c>
      <c r="D17" s="15"/>
      <c r="E17" s="14">
        <v>3502</v>
      </c>
      <c r="F17" s="15">
        <v>2139</v>
      </c>
      <c r="G17" s="14">
        <v>1657</v>
      </c>
      <c r="H17" s="16">
        <v>644</v>
      </c>
      <c r="I17" s="16">
        <v>394</v>
      </c>
      <c r="J17" s="16">
        <v>2857</v>
      </c>
      <c r="K17" s="15">
        <v>714</v>
      </c>
      <c r="L17" s="17">
        <v>738</v>
      </c>
      <c r="M17" s="18">
        <v>462</v>
      </c>
      <c r="N17" s="19">
        <v>293</v>
      </c>
      <c r="O17" s="18">
        <v>933</v>
      </c>
      <c r="P17" s="18">
        <v>322</v>
      </c>
      <c r="Q17" s="18">
        <v>345</v>
      </c>
      <c r="R17" s="18"/>
      <c r="S17" s="18"/>
      <c r="T17" s="20">
        <f t="shared" si="11"/>
        <v>15588</v>
      </c>
    </row>
    <row r="18" spans="1:20" s="3" customFormat="1" ht="15.75" thickBot="1" x14ac:dyDescent="0.3">
      <c r="A18" s="35" t="s">
        <v>5</v>
      </c>
      <c r="B18" s="237">
        <f t="shared" ref="B18:B22" si="12">B17+1</f>
        <v>42438</v>
      </c>
      <c r="C18" s="204">
        <v>598</v>
      </c>
      <c r="D18" s="15"/>
      <c r="E18" s="14">
        <v>3939</v>
      </c>
      <c r="F18" s="15">
        <v>2363</v>
      </c>
      <c r="G18" s="14">
        <v>1850</v>
      </c>
      <c r="H18" s="16">
        <v>657</v>
      </c>
      <c r="I18" s="16">
        <v>348</v>
      </c>
      <c r="J18" s="16">
        <v>2788</v>
      </c>
      <c r="K18" s="15">
        <v>946</v>
      </c>
      <c r="L18" s="17">
        <v>853</v>
      </c>
      <c r="M18" s="18">
        <v>666</v>
      </c>
      <c r="N18" s="19">
        <v>458</v>
      </c>
      <c r="O18" s="18">
        <v>1116</v>
      </c>
      <c r="P18" s="18">
        <v>425</v>
      </c>
      <c r="Q18" s="18">
        <v>597</v>
      </c>
      <c r="R18" s="18"/>
      <c r="S18" s="18"/>
      <c r="T18" s="20">
        <f t="shared" si="11"/>
        <v>17604</v>
      </c>
    </row>
    <row r="19" spans="1:20" s="3" customFormat="1" ht="15.75" thickBot="1" x14ac:dyDescent="0.3">
      <c r="A19" s="35" t="s">
        <v>6</v>
      </c>
      <c r="B19" s="238">
        <f t="shared" si="12"/>
        <v>42439</v>
      </c>
      <c r="C19" s="183">
        <v>593</v>
      </c>
      <c r="D19" s="15"/>
      <c r="E19" s="14">
        <v>3398</v>
      </c>
      <c r="F19" s="15">
        <v>2193</v>
      </c>
      <c r="G19" s="14">
        <v>1466</v>
      </c>
      <c r="H19" s="16">
        <v>621</v>
      </c>
      <c r="I19" s="16">
        <v>488</v>
      </c>
      <c r="J19" s="16">
        <v>2794</v>
      </c>
      <c r="K19" s="15">
        <v>761</v>
      </c>
      <c r="L19" s="17">
        <v>678</v>
      </c>
      <c r="M19" s="18">
        <v>442</v>
      </c>
      <c r="N19" s="19">
        <v>238</v>
      </c>
      <c r="O19" s="18">
        <v>918</v>
      </c>
      <c r="P19" s="18">
        <v>337</v>
      </c>
      <c r="Q19" s="18">
        <v>447</v>
      </c>
      <c r="R19" s="18"/>
      <c r="S19" s="18"/>
      <c r="T19" s="20">
        <f t="shared" si="11"/>
        <v>15374</v>
      </c>
    </row>
    <row r="20" spans="1:20" s="3" customFormat="1" ht="15.75" thickBot="1" x14ac:dyDescent="0.3">
      <c r="A20" s="35" t="s">
        <v>0</v>
      </c>
      <c r="B20" s="238">
        <f t="shared" si="12"/>
        <v>42440</v>
      </c>
      <c r="C20" s="184">
        <v>474</v>
      </c>
      <c r="D20" s="15"/>
      <c r="E20" s="14">
        <v>3542</v>
      </c>
      <c r="F20" s="15">
        <v>1940</v>
      </c>
      <c r="G20" s="14">
        <v>937</v>
      </c>
      <c r="H20" s="16">
        <v>370</v>
      </c>
      <c r="I20" s="16">
        <v>359</v>
      </c>
      <c r="J20" s="16">
        <v>2332</v>
      </c>
      <c r="K20" s="15">
        <v>866</v>
      </c>
      <c r="L20" s="17">
        <v>820</v>
      </c>
      <c r="M20" s="18">
        <v>538</v>
      </c>
      <c r="N20" s="19">
        <v>257</v>
      </c>
      <c r="O20" s="18">
        <v>996</v>
      </c>
      <c r="P20" s="18">
        <v>331</v>
      </c>
      <c r="Q20" s="18">
        <v>480</v>
      </c>
      <c r="R20" s="18"/>
      <c r="S20" s="18"/>
      <c r="T20" s="20">
        <f t="shared" si="11"/>
        <v>14242</v>
      </c>
    </row>
    <row r="21" spans="1:20" s="3" customFormat="1" ht="15.75" outlineLevel="1" thickBot="1" x14ac:dyDescent="0.3">
      <c r="A21" s="35" t="s">
        <v>1</v>
      </c>
      <c r="B21" s="252">
        <f t="shared" si="12"/>
        <v>42441</v>
      </c>
      <c r="C21" s="184"/>
      <c r="D21" s="22"/>
      <c r="E21" s="21">
        <v>1749</v>
      </c>
      <c r="F21" s="22"/>
      <c r="G21" s="21"/>
      <c r="H21" s="23"/>
      <c r="I21" s="23"/>
      <c r="J21" s="23"/>
      <c r="K21" s="22">
        <v>479</v>
      </c>
      <c r="L21" s="24">
        <v>460</v>
      </c>
      <c r="M21" s="25">
        <v>381</v>
      </c>
      <c r="N21" s="26">
        <v>130</v>
      </c>
      <c r="O21" s="25">
        <v>479</v>
      </c>
      <c r="P21" s="25">
        <v>195</v>
      </c>
      <c r="Q21" s="25">
        <v>389</v>
      </c>
      <c r="R21" s="25"/>
      <c r="S21" s="25"/>
      <c r="T21" s="20">
        <f t="shared" si="11"/>
        <v>4262</v>
      </c>
    </row>
    <row r="22" spans="1:20" s="3" customFormat="1" ht="15.75" outlineLevel="1" thickBot="1" x14ac:dyDescent="0.3">
      <c r="A22" s="35" t="s">
        <v>2</v>
      </c>
      <c r="B22" s="237">
        <f t="shared" si="12"/>
        <v>42442</v>
      </c>
      <c r="C22" s="191"/>
      <c r="D22" s="28"/>
      <c r="E22" s="27">
        <v>1501</v>
      </c>
      <c r="F22" s="28"/>
      <c r="G22" s="27"/>
      <c r="H22" s="29"/>
      <c r="I22" s="29"/>
      <c r="J22" s="29"/>
      <c r="K22" s="28">
        <v>275</v>
      </c>
      <c r="L22" s="30">
        <v>376</v>
      </c>
      <c r="M22" s="31">
        <v>495</v>
      </c>
      <c r="N22" s="32">
        <v>100</v>
      </c>
      <c r="O22" s="31">
        <v>412</v>
      </c>
      <c r="P22" s="31">
        <v>105</v>
      </c>
      <c r="Q22" s="31">
        <v>253</v>
      </c>
      <c r="R22" s="31"/>
      <c r="S22" s="31"/>
      <c r="T22" s="84">
        <f t="shared" si="11"/>
        <v>3517</v>
      </c>
    </row>
    <row r="23" spans="1:20" s="3" customFormat="1" ht="15.75" customHeight="1" outlineLevel="1" thickBot="1" x14ac:dyDescent="0.3">
      <c r="A23" s="223" t="s">
        <v>25</v>
      </c>
      <c r="B23" s="336" t="s">
        <v>29</v>
      </c>
      <c r="C23" s="224">
        <f t="shared" ref="C23" si="13">SUM(C16:C22)</f>
        <v>2803</v>
      </c>
      <c r="D23" s="128">
        <f t="shared" ref="D23:T23" si="14">SUM(D16:D22)</f>
        <v>0</v>
      </c>
      <c r="E23" s="128">
        <f t="shared" si="14"/>
        <v>20560</v>
      </c>
      <c r="F23" s="128">
        <f t="shared" si="14"/>
        <v>10730</v>
      </c>
      <c r="G23" s="128">
        <f t="shared" si="14"/>
        <v>7308</v>
      </c>
      <c r="H23" s="128">
        <f t="shared" si="14"/>
        <v>2994</v>
      </c>
      <c r="I23" s="128">
        <f t="shared" si="14"/>
        <v>2033</v>
      </c>
      <c r="J23" s="128">
        <f t="shared" si="14"/>
        <v>13481</v>
      </c>
      <c r="K23" s="128">
        <f>SUM(K16:K22)</f>
        <v>4665</v>
      </c>
      <c r="L23" s="128">
        <f>SUM(L16:L22)</f>
        <v>4574</v>
      </c>
      <c r="M23" s="128">
        <f t="shared" si="14"/>
        <v>3380</v>
      </c>
      <c r="N23" s="128">
        <f t="shared" si="14"/>
        <v>1726</v>
      </c>
      <c r="O23" s="128">
        <f t="shared" si="14"/>
        <v>5709</v>
      </c>
      <c r="P23" s="128">
        <f t="shared" si="14"/>
        <v>2047</v>
      </c>
      <c r="Q23" s="128">
        <f t="shared" si="14"/>
        <v>2931</v>
      </c>
      <c r="R23" s="128">
        <f t="shared" si="14"/>
        <v>0</v>
      </c>
      <c r="S23" s="128">
        <f t="shared" si="14"/>
        <v>0</v>
      </c>
      <c r="T23" s="128">
        <f t="shared" si="14"/>
        <v>84941</v>
      </c>
    </row>
    <row r="24" spans="1:20" s="3" customFormat="1" ht="15.75" outlineLevel="1" thickBot="1" x14ac:dyDescent="0.3">
      <c r="A24" s="133" t="s">
        <v>27</v>
      </c>
      <c r="B24" s="337"/>
      <c r="C24" s="225">
        <f t="shared" ref="C24" si="15">AVERAGE(C16:C22)</f>
        <v>560.6</v>
      </c>
      <c r="D24" s="130" t="e">
        <f t="shared" ref="D24:T24" si="16">AVERAGE(D16:D22)</f>
        <v>#DIV/0!</v>
      </c>
      <c r="E24" s="130">
        <f t="shared" si="16"/>
        <v>2937.1428571428573</v>
      </c>
      <c r="F24" s="130">
        <f t="shared" si="16"/>
        <v>2146</v>
      </c>
      <c r="G24" s="130">
        <f t="shared" si="16"/>
        <v>1461.6</v>
      </c>
      <c r="H24" s="130">
        <f t="shared" si="16"/>
        <v>598.79999999999995</v>
      </c>
      <c r="I24" s="130">
        <f t="shared" si="16"/>
        <v>406.6</v>
      </c>
      <c r="J24" s="130">
        <f t="shared" si="16"/>
        <v>2696.2</v>
      </c>
      <c r="K24" s="130">
        <f>AVERAGE(K16:K22)</f>
        <v>666.42857142857144</v>
      </c>
      <c r="L24" s="130">
        <f>AVERAGE(L16:L22)</f>
        <v>653.42857142857144</v>
      </c>
      <c r="M24" s="130">
        <f t="shared" si="16"/>
        <v>482.85714285714283</v>
      </c>
      <c r="N24" s="130">
        <f t="shared" si="16"/>
        <v>246.57142857142858</v>
      </c>
      <c r="O24" s="130">
        <f t="shared" si="16"/>
        <v>815.57142857142856</v>
      </c>
      <c r="P24" s="130">
        <f t="shared" si="16"/>
        <v>292.42857142857144</v>
      </c>
      <c r="Q24" s="130">
        <f t="shared" si="16"/>
        <v>418.71428571428572</v>
      </c>
      <c r="R24" s="130" t="e">
        <f t="shared" si="16"/>
        <v>#DIV/0!</v>
      </c>
      <c r="S24" s="130" t="e">
        <f t="shared" si="16"/>
        <v>#DIV/0!</v>
      </c>
      <c r="T24" s="130">
        <f t="shared" si="16"/>
        <v>12134.428571428571</v>
      </c>
    </row>
    <row r="25" spans="1:20" s="3" customFormat="1" ht="15.75" thickBot="1" x14ac:dyDescent="0.3">
      <c r="A25" s="36" t="s">
        <v>24</v>
      </c>
      <c r="B25" s="337"/>
      <c r="C25" s="226">
        <f>SUM(C16:C20)</f>
        <v>2803</v>
      </c>
      <c r="D25" s="53">
        <f t="shared" ref="D25:T25" si="17">SUM(D16:D20)</f>
        <v>0</v>
      </c>
      <c r="E25" s="53">
        <f t="shared" si="17"/>
        <v>17310</v>
      </c>
      <c r="F25" s="53">
        <f t="shared" si="17"/>
        <v>10730</v>
      </c>
      <c r="G25" s="53">
        <f t="shared" si="17"/>
        <v>7308</v>
      </c>
      <c r="H25" s="53">
        <f t="shared" si="17"/>
        <v>2994</v>
      </c>
      <c r="I25" s="53">
        <f t="shared" si="17"/>
        <v>2033</v>
      </c>
      <c r="J25" s="53">
        <f t="shared" si="17"/>
        <v>13481</v>
      </c>
      <c r="K25" s="53">
        <f>SUM(K16:K20)</f>
        <v>3911</v>
      </c>
      <c r="L25" s="53">
        <f>SUM(L16:L20)</f>
        <v>3738</v>
      </c>
      <c r="M25" s="53">
        <f t="shared" si="17"/>
        <v>2504</v>
      </c>
      <c r="N25" s="53">
        <f t="shared" si="17"/>
        <v>1496</v>
      </c>
      <c r="O25" s="53">
        <f t="shared" si="17"/>
        <v>4818</v>
      </c>
      <c r="P25" s="53">
        <f t="shared" si="17"/>
        <v>1747</v>
      </c>
      <c r="Q25" s="53">
        <f t="shared" si="17"/>
        <v>2289</v>
      </c>
      <c r="R25" s="53">
        <f t="shared" si="17"/>
        <v>0</v>
      </c>
      <c r="S25" s="53">
        <f t="shared" si="17"/>
        <v>0</v>
      </c>
      <c r="T25" s="53">
        <f t="shared" si="17"/>
        <v>77162</v>
      </c>
    </row>
    <row r="26" spans="1:20" s="3" customFormat="1" ht="15.75" thickBot="1" x14ac:dyDescent="0.3">
      <c r="A26" s="36" t="s">
        <v>26</v>
      </c>
      <c r="B26" s="338"/>
      <c r="C26" s="227">
        <f>AVERAGE(C16:C20)</f>
        <v>560.6</v>
      </c>
      <c r="D26" s="55" t="e">
        <f t="shared" ref="D26:T26" si="18">AVERAGE(D16:D20)</f>
        <v>#DIV/0!</v>
      </c>
      <c r="E26" s="55">
        <f t="shared" si="18"/>
        <v>3462</v>
      </c>
      <c r="F26" s="55">
        <f t="shared" si="18"/>
        <v>2146</v>
      </c>
      <c r="G26" s="55">
        <f t="shared" si="18"/>
        <v>1461.6</v>
      </c>
      <c r="H26" s="55">
        <f t="shared" si="18"/>
        <v>598.79999999999995</v>
      </c>
      <c r="I26" s="55">
        <f t="shared" si="18"/>
        <v>406.6</v>
      </c>
      <c r="J26" s="55">
        <f t="shared" si="18"/>
        <v>2696.2</v>
      </c>
      <c r="K26" s="55">
        <f>AVERAGE(K16:K20)</f>
        <v>782.2</v>
      </c>
      <c r="L26" s="55">
        <f>AVERAGE(L16:L20)</f>
        <v>747.6</v>
      </c>
      <c r="M26" s="55">
        <f t="shared" si="18"/>
        <v>500.8</v>
      </c>
      <c r="N26" s="55">
        <f t="shared" si="18"/>
        <v>299.2</v>
      </c>
      <c r="O26" s="55">
        <f t="shared" si="18"/>
        <v>963.6</v>
      </c>
      <c r="P26" s="55">
        <f t="shared" si="18"/>
        <v>349.4</v>
      </c>
      <c r="Q26" s="55">
        <f t="shared" si="18"/>
        <v>457.8</v>
      </c>
      <c r="R26" s="55" t="e">
        <f t="shared" si="18"/>
        <v>#DIV/0!</v>
      </c>
      <c r="S26" s="55" t="e">
        <f t="shared" si="18"/>
        <v>#DIV/0!</v>
      </c>
      <c r="T26" s="55">
        <f t="shared" si="18"/>
        <v>15432.4</v>
      </c>
    </row>
    <row r="27" spans="1:20" s="3" customFormat="1" ht="15.75" thickBot="1" x14ac:dyDescent="0.3">
      <c r="A27" s="35" t="s">
        <v>3</v>
      </c>
      <c r="B27" s="239">
        <f>B22+1</f>
        <v>42443</v>
      </c>
      <c r="C27" s="183">
        <v>511</v>
      </c>
      <c r="D27" s="15"/>
      <c r="E27" s="14">
        <v>3149</v>
      </c>
      <c r="F27" s="15">
        <v>1793</v>
      </c>
      <c r="G27" s="14">
        <v>1441</v>
      </c>
      <c r="H27" s="16">
        <v>595</v>
      </c>
      <c r="I27" s="16">
        <v>402</v>
      </c>
      <c r="J27" s="16">
        <v>2926</v>
      </c>
      <c r="K27" s="207">
        <v>543</v>
      </c>
      <c r="L27" s="208">
        <v>539</v>
      </c>
      <c r="M27" s="203">
        <v>257</v>
      </c>
      <c r="N27" s="209">
        <v>192</v>
      </c>
      <c r="O27" s="203">
        <v>709</v>
      </c>
      <c r="P27" s="203">
        <v>264</v>
      </c>
      <c r="Q27" s="203">
        <v>286</v>
      </c>
      <c r="R27" s="203"/>
      <c r="S27" s="203"/>
      <c r="T27" s="18">
        <f t="shared" ref="T27:T33" si="19">SUM(C27:S27)</f>
        <v>13607</v>
      </c>
    </row>
    <row r="28" spans="1:20" s="3" customFormat="1" ht="15.75" thickBot="1" x14ac:dyDescent="0.3">
      <c r="A28" s="35" t="s">
        <v>4</v>
      </c>
      <c r="B28" s="240">
        <f>B27+1</f>
        <v>42444</v>
      </c>
      <c r="C28" s="183">
        <v>567</v>
      </c>
      <c r="D28" s="15"/>
      <c r="E28" s="14">
        <v>3475</v>
      </c>
      <c r="F28" s="15">
        <v>2189</v>
      </c>
      <c r="G28" s="14">
        <v>1597</v>
      </c>
      <c r="H28" s="16">
        <v>634</v>
      </c>
      <c r="I28" s="16">
        <v>363</v>
      </c>
      <c r="J28" s="16">
        <v>2825</v>
      </c>
      <c r="K28" s="207">
        <v>617</v>
      </c>
      <c r="L28" s="208">
        <v>538</v>
      </c>
      <c r="M28" s="203">
        <v>409</v>
      </c>
      <c r="N28" s="209">
        <v>229</v>
      </c>
      <c r="O28" s="203">
        <v>709</v>
      </c>
      <c r="P28" s="203">
        <v>287</v>
      </c>
      <c r="Q28" s="203">
        <v>335</v>
      </c>
      <c r="R28" s="203"/>
      <c r="S28" s="203"/>
      <c r="T28" s="20">
        <f t="shared" si="19"/>
        <v>14774</v>
      </c>
    </row>
    <row r="29" spans="1:20" s="3" customFormat="1" ht="15.75" thickBot="1" x14ac:dyDescent="0.3">
      <c r="A29" s="35" t="s">
        <v>5</v>
      </c>
      <c r="B29" s="240">
        <f t="shared" ref="B29:B33" si="20">B28+1</f>
        <v>42445</v>
      </c>
      <c r="C29" s="183">
        <v>554</v>
      </c>
      <c r="D29" s="15"/>
      <c r="E29" s="14">
        <v>3147</v>
      </c>
      <c r="F29" s="15">
        <v>2213</v>
      </c>
      <c r="G29" s="14">
        <v>1679</v>
      </c>
      <c r="H29" s="16">
        <v>614</v>
      </c>
      <c r="I29" s="16">
        <v>332</v>
      </c>
      <c r="J29" s="16">
        <v>2790</v>
      </c>
      <c r="K29" s="207">
        <v>698</v>
      </c>
      <c r="L29" s="208">
        <v>809</v>
      </c>
      <c r="M29" s="203">
        <v>507</v>
      </c>
      <c r="N29" s="209">
        <v>291</v>
      </c>
      <c r="O29" s="203">
        <v>903</v>
      </c>
      <c r="P29" s="203">
        <v>315</v>
      </c>
      <c r="Q29" s="203">
        <v>437</v>
      </c>
      <c r="R29" s="203"/>
      <c r="S29" s="203"/>
      <c r="T29" s="20">
        <f t="shared" si="19"/>
        <v>15289</v>
      </c>
    </row>
    <row r="30" spans="1:20" s="3" customFormat="1" ht="15.75" thickBot="1" x14ac:dyDescent="0.3">
      <c r="A30" s="35" t="s">
        <v>6</v>
      </c>
      <c r="B30" s="240">
        <f t="shared" si="20"/>
        <v>42446</v>
      </c>
      <c r="C30" s="183">
        <v>585</v>
      </c>
      <c r="D30" s="15"/>
      <c r="E30" s="14">
        <v>3349</v>
      </c>
      <c r="F30" s="15">
        <v>2464</v>
      </c>
      <c r="G30" s="14">
        <v>1287</v>
      </c>
      <c r="H30" s="16">
        <v>621</v>
      </c>
      <c r="I30" s="16">
        <v>332</v>
      </c>
      <c r="J30" s="16">
        <v>2766</v>
      </c>
      <c r="K30" s="207">
        <v>639</v>
      </c>
      <c r="L30" s="208">
        <v>616</v>
      </c>
      <c r="M30" s="203">
        <v>395</v>
      </c>
      <c r="N30" s="209">
        <v>239</v>
      </c>
      <c r="O30" s="203">
        <v>808</v>
      </c>
      <c r="P30" s="203">
        <v>288</v>
      </c>
      <c r="Q30" s="203">
        <v>356</v>
      </c>
      <c r="R30" s="203"/>
      <c r="S30" s="203"/>
      <c r="T30" s="20">
        <f>SUM(C30:S30)</f>
        <v>14745</v>
      </c>
    </row>
    <row r="31" spans="1:20" s="3" customFormat="1" ht="15.75" thickBot="1" x14ac:dyDescent="0.3">
      <c r="A31" s="35" t="s">
        <v>0</v>
      </c>
      <c r="B31" s="240">
        <f t="shared" si="20"/>
        <v>42447</v>
      </c>
      <c r="C31" s="184">
        <v>495</v>
      </c>
      <c r="D31" s="15"/>
      <c r="E31" s="14">
        <v>3475</v>
      </c>
      <c r="F31" s="15">
        <v>1855</v>
      </c>
      <c r="G31" s="14">
        <v>1282</v>
      </c>
      <c r="H31" s="16">
        <v>472</v>
      </c>
      <c r="I31" s="16">
        <v>372</v>
      </c>
      <c r="J31" s="16">
        <v>2255</v>
      </c>
      <c r="K31" s="207">
        <v>789</v>
      </c>
      <c r="L31" s="208">
        <v>792</v>
      </c>
      <c r="M31" s="203">
        <v>602</v>
      </c>
      <c r="N31" s="209">
        <v>251</v>
      </c>
      <c r="O31" s="203">
        <v>961</v>
      </c>
      <c r="P31" s="203">
        <v>342</v>
      </c>
      <c r="Q31" s="203">
        <v>422</v>
      </c>
      <c r="R31" s="203"/>
      <c r="S31" s="203"/>
      <c r="T31" s="20">
        <f t="shared" si="19"/>
        <v>14365</v>
      </c>
    </row>
    <row r="32" spans="1:20" s="3" customFormat="1" ht="15.75" outlineLevel="1" thickBot="1" x14ac:dyDescent="0.3">
      <c r="A32" s="35" t="s">
        <v>1</v>
      </c>
      <c r="B32" s="240">
        <f t="shared" si="20"/>
        <v>42448</v>
      </c>
      <c r="C32" s="184"/>
      <c r="D32" s="22"/>
      <c r="E32" s="21">
        <v>1625</v>
      </c>
      <c r="F32" s="22"/>
      <c r="G32" s="21"/>
      <c r="H32" s="23"/>
      <c r="I32" s="23"/>
      <c r="J32" s="23"/>
      <c r="K32" s="210">
        <v>203</v>
      </c>
      <c r="L32" s="211">
        <v>458</v>
      </c>
      <c r="M32" s="212">
        <v>553</v>
      </c>
      <c r="N32" s="213">
        <v>86</v>
      </c>
      <c r="O32" s="212">
        <v>434</v>
      </c>
      <c r="P32" s="212">
        <v>218</v>
      </c>
      <c r="Q32" s="212">
        <v>289</v>
      </c>
      <c r="R32" s="212"/>
      <c r="S32" s="212"/>
      <c r="T32" s="20">
        <f t="shared" si="19"/>
        <v>3866</v>
      </c>
    </row>
    <row r="33" spans="1:21" s="3" customFormat="1" ht="15.75" outlineLevel="1" thickBot="1" x14ac:dyDescent="0.3">
      <c r="A33" s="35" t="s">
        <v>2</v>
      </c>
      <c r="B33" s="240">
        <f t="shared" si="20"/>
        <v>42449</v>
      </c>
      <c r="C33" s="191"/>
      <c r="D33" s="28"/>
      <c r="E33" s="21">
        <v>1038</v>
      </c>
      <c r="F33" s="28"/>
      <c r="G33" s="27"/>
      <c r="H33" s="29"/>
      <c r="I33" s="29"/>
      <c r="J33" s="29"/>
      <c r="K33" s="161">
        <v>210</v>
      </c>
      <c r="L33" s="214">
        <v>218</v>
      </c>
      <c r="M33" s="215">
        <v>183</v>
      </c>
      <c r="N33" s="216">
        <v>51</v>
      </c>
      <c r="O33" s="212">
        <v>235</v>
      </c>
      <c r="P33" s="217">
        <v>109</v>
      </c>
      <c r="Q33" s="217">
        <v>205</v>
      </c>
      <c r="R33" s="217"/>
      <c r="S33" s="217"/>
      <c r="T33" s="84">
        <f t="shared" si="19"/>
        <v>2249</v>
      </c>
    </row>
    <row r="34" spans="1:21" s="3" customFormat="1" ht="15.75" customHeight="1" outlineLevel="1" thickBot="1" x14ac:dyDescent="0.3">
      <c r="A34" s="223" t="s">
        <v>25</v>
      </c>
      <c r="B34" s="336" t="s">
        <v>30</v>
      </c>
      <c r="C34" s="224">
        <f t="shared" ref="C34:T34" si="21">SUM(C27:C33)</f>
        <v>2712</v>
      </c>
      <c r="D34" s="128">
        <f t="shared" si="21"/>
        <v>0</v>
      </c>
      <c r="E34" s="221">
        <f t="shared" si="21"/>
        <v>19258</v>
      </c>
      <c r="F34" s="128">
        <f t="shared" si="21"/>
        <v>10514</v>
      </c>
      <c r="G34" s="128">
        <f t="shared" si="21"/>
        <v>7286</v>
      </c>
      <c r="H34" s="128">
        <f t="shared" si="21"/>
        <v>2936</v>
      </c>
      <c r="I34" s="128">
        <f t="shared" si="21"/>
        <v>1801</v>
      </c>
      <c r="J34" s="128">
        <f t="shared" si="21"/>
        <v>13562</v>
      </c>
      <c r="K34" s="128">
        <f t="shared" si="21"/>
        <v>3699</v>
      </c>
      <c r="L34" s="128">
        <f>SUM(L27:L33)</f>
        <v>3970</v>
      </c>
      <c r="M34" s="128">
        <f t="shared" si="21"/>
        <v>2906</v>
      </c>
      <c r="N34" s="128">
        <f t="shared" si="21"/>
        <v>1339</v>
      </c>
      <c r="O34" s="128">
        <f t="shared" si="21"/>
        <v>4759</v>
      </c>
      <c r="P34" s="128">
        <f t="shared" si="21"/>
        <v>1823</v>
      </c>
      <c r="Q34" s="128">
        <f t="shared" si="21"/>
        <v>2330</v>
      </c>
      <c r="R34" s="128">
        <f t="shared" si="21"/>
        <v>0</v>
      </c>
      <c r="S34" s="128">
        <f t="shared" si="21"/>
        <v>0</v>
      </c>
      <c r="T34" s="129">
        <f t="shared" si="21"/>
        <v>78895</v>
      </c>
    </row>
    <row r="35" spans="1:21" s="3" customFormat="1" ht="15.75" outlineLevel="1" thickBot="1" x14ac:dyDescent="0.3">
      <c r="A35" s="133" t="s">
        <v>27</v>
      </c>
      <c r="B35" s="337"/>
      <c r="C35" s="225">
        <f t="shared" ref="C35:T35" si="22">AVERAGE(C27:C33)</f>
        <v>542.4</v>
      </c>
      <c r="D35" s="130" t="e">
        <f t="shared" si="22"/>
        <v>#DIV/0!</v>
      </c>
      <c r="E35" s="130">
        <f>AVERAGE(E27:E33)</f>
        <v>2751.1428571428573</v>
      </c>
      <c r="F35" s="130">
        <f t="shared" si="22"/>
        <v>2102.8000000000002</v>
      </c>
      <c r="G35" s="130">
        <f t="shared" si="22"/>
        <v>1457.2</v>
      </c>
      <c r="H35" s="130">
        <f t="shared" si="22"/>
        <v>587.20000000000005</v>
      </c>
      <c r="I35" s="130">
        <f t="shared" si="22"/>
        <v>360.2</v>
      </c>
      <c r="J35" s="130">
        <f t="shared" si="22"/>
        <v>2712.4</v>
      </c>
      <c r="K35" s="130">
        <f t="shared" si="22"/>
        <v>528.42857142857144</v>
      </c>
      <c r="L35" s="130">
        <f t="shared" si="22"/>
        <v>567.14285714285711</v>
      </c>
      <c r="M35" s="130">
        <f t="shared" si="22"/>
        <v>415.14285714285717</v>
      </c>
      <c r="N35" s="130">
        <f t="shared" si="22"/>
        <v>191.28571428571428</v>
      </c>
      <c r="O35" s="130">
        <f t="shared" si="22"/>
        <v>679.85714285714289</v>
      </c>
      <c r="P35" s="130">
        <f t="shared" si="22"/>
        <v>260.42857142857144</v>
      </c>
      <c r="Q35" s="130">
        <f t="shared" si="22"/>
        <v>332.85714285714283</v>
      </c>
      <c r="R35" s="130" t="e">
        <f t="shared" si="22"/>
        <v>#DIV/0!</v>
      </c>
      <c r="S35" s="130" t="e">
        <f t="shared" si="22"/>
        <v>#DIV/0!</v>
      </c>
      <c r="T35" s="131">
        <f t="shared" si="22"/>
        <v>11270.714285714286</v>
      </c>
    </row>
    <row r="36" spans="1:21" s="3" customFormat="1" ht="15.75" customHeight="1" thickBot="1" x14ac:dyDescent="0.3">
      <c r="A36" s="36" t="s">
        <v>24</v>
      </c>
      <c r="B36" s="337"/>
      <c r="C36" s="226">
        <f t="shared" ref="C36:T36" si="23">SUM(C27:C31)</f>
        <v>2712</v>
      </c>
      <c r="D36" s="53">
        <f t="shared" si="23"/>
        <v>0</v>
      </c>
      <c r="E36" s="53">
        <f>SUM(E27:E31)</f>
        <v>16595</v>
      </c>
      <c r="F36" s="53">
        <f t="shared" si="23"/>
        <v>10514</v>
      </c>
      <c r="G36" s="53">
        <f t="shared" si="23"/>
        <v>7286</v>
      </c>
      <c r="H36" s="53">
        <f t="shared" si="23"/>
        <v>2936</v>
      </c>
      <c r="I36" s="53">
        <f t="shared" si="23"/>
        <v>1801</v>
      </c>
      <c r="J36" s="53">
        <f t="shared" si="23"/>
        <v>13562</v>
      </c>
      <c r="K36" s="53">
        <f t="shared" si="23"/>
        <v>3286</v>
      </c>
      <c r="L36" s="53">
        <f t="shared" si="23"/>
        <v>3294</v>
      </c>
      <c r="M36" s="53">
        <f t="shared" si="23"/>
        <v>2170</v>
      </c>
      <c r="N36" s="53">
        <f t="shared" si="23"/>
        <v>1202</v>
      </c>
      <c r="O36" s="53">
        <f t="shared" si="23"/>
        <v>4090</v>
      </c>
      <c r="P36" s="53">
        <f t="shared" si="23"/>
        <v>1496</v>
      </c>
      <c r="Q36" s="53">
        <f t="shared" si="23"/>
        <v>1836</v>
      </c>
      <c r="R36" s="53">
        <f t="shared" si="23"/>
        <v>0</v>
      </c>
      <c r="S36" s="53">
        <f t="shared" si="23"/>
        <v>0</v>
      </c>
      <c r="T36" s="54">
        <f t="shared" si="23"/>
        <v>72780</v>
      </c>
    </row>
    <row r="37" spans="1:21" s="3" customFormat="1" ht="15.75" thickBot="1" x14ac:dyDescent="0.3">
      <c r="A37" s="36" t="s">
        <v>26</v>
      </c>
      <c r="B37" s="338"/>
      <c r="C37" s="227">
        <f t="shared" ref="C37:T37" si="24">AVERAGE(C27:C31)</f>
        <v>542.4</v>
      </c>
      <c r="D37" s="55" t="e">
        <f t="shared" si="24"/>
        <v>#DIV/0!</v>
      </c>
      <c r="E37" s="55">
        <f>AVERAGE(E27:E31)</f>
        <v>3319</v>
      </c>
      <c r="F37" s="55">
        <f t="shared" si="24"/>
        <v>2102.8000000000002</v>
      </c>
      <c r="G37" s="55">
        <f t="shared" si="24"/>
        <v>1457.2</v>
      </c>
      <c r="H37" s="55">
        <f t="shared" si="24"/>
        <v>587.20000000000005</v>
      </c>
      <c r="I37" s="55">
        <f t="shared" si="24"/>
        <v>360.2</v>
      </c>
      <c r="J37" s="55">
        <f t="shared" si="24"/>
        <v>2712.4</v>
      </c>
      <c r="K37" s="55">
        <f t="shared" si="24"/>
        <v>657.2</v>
      </c>
      <c r="L37" s="55">
        <f t="shared" si="24"/>
        <v>658.8</v>
      </c>
      <c r="M37" s="55">
        <f t="shared" si="24"/>
        <v>434</v>
      </c>
      <c r="N37" s="55">
        <f t="shared" si="24"/>
        <v>240.4</v>
      </c>
      <c r="O37" s="55">
        <f t="shared" si="24"/>
        <v>818</v>
      </c>
      <c r="P37" s="55">
        <f t="shared" si="24"/>
        <v>299.2</v>
      </c>
      <c r="Q37" s="55">
        <f t="shared" si="24"/>
        <v>367.2</v>
      </c>
      <c r="R37" s="55" t="e">
        <f t="shared" si="24"/>
        <v>#DIV/0!</v>
      </c>
      <c r="S37" s="55" t="e">
        <f t="shared" si="24"/>
        <v>#DIV/0!</v>
      </c>
      <c r="T37" s="56">
        <f t="shared" si="24"/>
        <v>14556</v>
      </c>
    </row>
    <row r="38" spans="1:21" s="3" customFormat="1" ht="15.75" thickBot="1" x14ac:dyDescent="0.3">
      <c r="A38" s="35" t="s">
        <v>3</v>
      </c>
      <c r="B38" s="241">
        <f>B33+1</f>
        <v>42450</v>
      </c>
      <c r="C38" s="183">
        <v>554</v>
      </c>
      <c r="D38" s="15"/>
      <c r="E38" s="14">
        <v>3284</v>
      </c>
      <c r="F38" s="15">
        <v>2077</v>
      </c>
      <c r="G38" s="14">
        <v>1454</v>
      </c>
      <c r="H38" s="16">
        <v>661</v>
      </c>
      <c r="I38" s="16">
        <v>280</v>
      </c>
      <c r="J38" s="16">
        <v>2684</v>
      </c>
      <c r="K38" s="15">
        <v>722</v>
      </c>
      <c r="L38" s="17">
        <v>616</v>
      </c>
      <c r="M38" s="18">
        <v>471</v>
      </c>
      <c r="N38" s="19">
        <v>249</v>
      </c>
      <c r="O38" s="18">
        <v>925</v>
      </c>
      <c r="P38" s="18">
        <v>360</v>
      </c>
      <c r="Q38" s="18">
        <v>343</v>
      </c>
      <c r="R38" s="18"/>
      <c r="S38" s="18"/>
      <c r="T38" s="18">
        <f t="shared" ref="T38:T44" si="25">SUM(C38:S38)</f>
        <v>14680</v>
      </c>
    </row>
    <row r="39" spans="1:21" s="3" customFormat="1" ht="15.75" thickBot="1" x14ac:dyDescent="0.3">
      <c r="A39" s="35" t="s">
        <v>4</v>
      </c>
      <c r="B39" s="242">
        <f>B38+1</f>
        <v>42451</v>
      </c>
      <c r="C39" s="183">
        <v>609</v>
      </c>
      <c r="D39" s="15"/>
      <c r="E39" s="14">
        <v>3494</v>
      </c>
      <c r="F39" s="15">
        <v>2246</v>
      </c>
      <c r="G39" s="14">
        <v>1544</v>
      </c>
      <c r="H39" s="16">
        <v>669</v>
      </c>
      <c r="I39" s="16">
        <v>288</v>
      </c>
      <c r="J39" s="16">
        <v>2947</v>
      </c>
      <c r="K39" s="15">
        <v>760</v>
      </c>
      <c r="L39" s="17">
        <v>687</v>
      </c>
      <c r="M39" s="18">
        <v>516</v>
      </c>
      <c r="N39" s="19">
        <v>272</v>
      </c>
      <c r="O39" s="18">
        <v>983</v>
      </c>
      <c r="P39" s="18">
        <v>347</v>
      </c>
      <c r="Q39" s="18">
        <v>342</v>
      </c>
      <c r="R39" s="18"/>
      <c r="S39" s="18"/>
      <c r="T39" s="20">
        <f t="shared" si="25"/>
        <v>15704</v>
      </c>
    </row>
    <row r="40" spans="1:21" s="3" customFormat="1" ht="15.75" thickBot="1" x14ac:dyDescent="0.3">
      <c r="A40" s="35" t="s">
        <v>5</v>
      </c>
      <c r="B40" s="242">
        <f t="shared" ref="B40:B44" si="26">B39+1</f>
        <v>42452</v>
      </c>
      <c r="C40" s="183">
        <v>653</v>
      </c>
      <c r="D40" s="15"/>
      <c r="E40" s="14">
        <v>3569</v>
      </c>
      <c r="F40" s="15">
        <v>2248</v>
      </c>
      <c r="G40" s="14">
        <v>1747</v>
      </c>
      <c r="H40" s="16">
        <v>792</v>
      </c>
      <c r="I40" s="16">
        <v>415</v>
      </c>
      <c r="J40" s="16">
        <v>2668</v>
      </c>
      <c r="K40" s="15">
        <v>783</v>
      </c>
      <c r="L40" s="17">
        <v>852</v>
      </c>
      <c r="M40" s="18">
        <v>682</v>
      </c>
      <c r="N40" s="19">
        <v>325</v>
      </c>
      <c r="O40" s="18">
        <v>872</v>
      </c>
      <c r="P40" s="18">
        <v>330</v>
      </c>
      <c r="Q40" s="18">
        <v>539</v>
      </c>
      <c r="R40" s="18"/>
      <c r="S40" s="18"/>
      <c r="T40" s="20">
        <f t="shared" si="25"/>
        <v>16475</v>
      </c>
    </row>
    <row r="41" spans="1:21" s="3" customFormat="1" ht="15.75" thickBot="1" x14ac:dyDescent="0.3">
      <c r="A41" s="35" t="s">
        <v>6</v>
      </c>
      <c r="B41" s="242">
        <f t="shared" si="26"/>
        <v>42453</v>
      </c>
      <c r="C41" s="183">
        <v>546</v>
      </c>
      <c r="D41" s="15"/>
      <c r="E41" s="14">
        <v>3406</v>
      </c>
      <c r="F41" s="15">
        <v>2145</v>
      </c>
      <c r="G41" s="14">
        <v>585</v>
      </c>
      <c r="H41" s="16">
        <v>232</v>
      </c>
      <c r="I41" s="16">
        <v>172</v>
      </c>
      <c r="J41" s="16">
        <v>2778</v>
      </c>
      <c r="K41" s="15">
        <v>724</v>
      </c>
      <c r="L41" s="17">
        <v>780</v>
      </c>
      <c r="M41" s="18">
        <v>651</v>
      </c>
      <c r="N41" s="19">
        <v>241</v>
      </c>
      <c r="O41" s="18">
        <v>982</v>
      </c>
      <c r="P41" s="18">
        <v>350</v>
      </c>
      <c r="Q41" s="18">
        <v>354</v>
      </c>
      <c r="R41" s="18"/>
      <c r="S41" s="18"/>
      <c r="T41" s="20">
        <f t="shared" si="25"/>
        <v>13946</v>
      </c>
    </row>
    <row r="42" spans="1:21" s="3" customFormat="1" ht="15.75" thickBot="1" x14ac:dyDescent="0.3">
      <c r="A42" s="35" t="s">
        <v>0</v>
      </c>
      <c r="B42" s="242">
        <f t="shared" si="26"/>
        <v>42454</v>
      </c>
      <c r="C42" s="184">
        <v>302</v>
      </c>
      <c r="D42" s="15"/>
      <c r="E42" s="14">
        <v>1366</v>
      </c>
      <c r="F42" s="15">
        <v>795</v>
      </c>
      <c r="G42" s="14">
        <v>26</v>
      </c>
      <c r="H42" s="16">
        <v>112</v>
      </c>
      <c r="I42" s="16">
        <v>166</v>
      </c>
      <c r="J42" s="16">
        <v>1208</v>
      </c>
      <c r="K42" s="15">
        <v>638</v>
      </c>
      <c r="L42" s="17">
        <v>671</v>
      </c>
      <c r="M42" s="18">
        <v>584</v>
      </c>
      <c r="N42" s="19">
        <v>198</v>
      </c>
      <c r="O42" s="18">
        <v>722</v>
      </c>
      <c r="P42" s="18">
        <v>292</v>
      </c>
      <c r="Q42" s="18">
        <v>372</v>
      </c>
      <c r="R42" s="18"/>
      <c r="S42" s="18"/>
      <c r="T42" s="20">
        <f t="shared" si="25"/>
        <v>7452</v>
      </c>
    </row>
    <row r="43" spans="1:21" s="3" customFormat="1" ht="15.75" outlineLevel="1" thickBot="1" x14ac:dyDescent="0.3">
      <c r="A43" s="35" t="s">
        <v>1</v>
      </c>
      <c r="B43" s="242">
        <f t="shared" si="26"/>
        <v>42455</v>
      </c>
      <c r="C43" s="184"/>
      <c r="D43" s="22"/>
      <c r="E43" s="21">
        <v>1778</v>
      </c>
      <c r="F43" s="22"/>
      <c r="G43" s="21"/>
      <c r="H43" s="23"/>
      <c r="I43" s="23"/>
      <c r="J43" s="23"/>
      <c r="K43" s="22">
        <v>487</v>
      </c>
      <c r="L43" s="24">
        <v>638</v>
      </c>
      <c r="M43" s="25">
        <v>851</v>
      </c>
      <c r="N43" s="26">
        <v>99</v>
      </c>
      <c r="O43" s="25">
        <v>557</v>
      </c>
      <c r="P43" s="25">
        <v>220</v>
      </c>
      <c r="Q43" s="25">
        <v>336</v>
      </c>
      <c r="R43" s="25"/>
      <c r="S43" s="25"/>
      <c r="T43" s="20">
        <f t="shared" si="25"/>
        <v>4966</v>
      </c>
      <c r="U43" s="159"/>
    </row>
    <row r="44" spans="1:21" s="3" customFormat="1" ht="15.75" outlineLevel="1" thickBot="1" x14ac:dyDescent="0.3">
      <c r="A44" s="35" t="s">
        <v>2</v>
      </c>
      <c r="B44" s="242">
        <f t="shared" si="26"/>
        <v>42456</v>
      </c>
      <c r="C44" s="191"/>
      <c r="D44" s="28"/>
      <c r="E44" s="27">
        <v>1228</v>
      </c>
      <c r="F44" s="28"/>
      <c r="G44" s="27"/>
      <c r="H44" s="29"/>
      <c r="I44" s="29"/>
      <c r="J44" s="29"/>
      <c r="K44" s="28">
        <v>336</v>
      </c>
      <c r="L44" s="30">
        <v>424</v>
      </c>
      <c r="M44" s="31">
        <v>646</v>
      </c>
      <c r="N44" s="32">
        <v>119</v>
      </c>
      <c r="O44" s="25">
        <v>563</v>
      </c>
      <c r="P44" s="31">
        <v>145</v>
      </c>
      <c r="Q44" s="31">
        <v>363</v>
      </c>
      <c r="R44" s="31"/>
      <c r="S44" s="31"/>
      <c r="T44" s="84">
        <f t="shared" si="25"/>
        <v>3824</v>
      </c>
      <c r="U44" s="159"/>
    </row>
    <row r="45" spans="1:21" s="3" customFormat="1" ht="15.75" customHeight="1" outlineLevel="1" thickBot="1" x14ac:dyDescent="0.3">
      <c r="A45" s="223" t="s">
        <v>25</v>
      </c>
      <c r="B45" s="336" t="s">
        <v>31</v>
      </c>
      <c r="C45" s="224">
        <f t="shared" ref="C45:T45" si="27">SUM(C38:C44)</f>
        <v>2664</v>
      </c>
      <c r="D45" s="128">
        <f t="shared" si="27"/>
        <v>0</v>
      </c>
      <c r="E45" s="128">
        <f t="shared" si="27"/>
        <v>18125</v>
      </c>
      <c r="F45" s="128">
        <f t="shared" si="27"/>
        <v>9511</v>
      </c>
      <c r="G45" s="128">
        <f t="shared" si="27"/>
        <v>5356</v>
      </c>
      <c r="H45" s="128">
        <f t="shared" si="27"/>
        <v>2466</v>
      </c>
      <c r="I45" s="128">
        <f t="shared" si="27"/>
        <v>1321</v>
      </c>
      <c r="J45" s="128">
        <f t="shared" si="27"/>
        <v>12285</v>
      </c>
      <c r="K45" s="128">
        <f t="shared" si="27"/>
        <v>4450</v>
      </c>
      <c r="L45" s="128">
        <f t="shared" si="27"/>
        <v>4668</v>
      </c>
      <c r="M45" s="128">
        <f t="shared" si="27"/>
        <v>4401</v>
      </c>
      <c r="N45" s="128">
        <f t="shared" si="27"/>
        <v>1503</v>
      </c>
      <c r="O45" s="128">
        <f t="shared" si="27"/>
        <v>5604</v>
      </c>
      <c r="P45" s="128">
        <f t="shared" si="27"/>
        <v>2044</v>
      </c>
      <c r="Q45" s="128">
        <f t="shared" si="27"/>
        <v>2649</v>
      </c>
      <c r="R45" s="128">
        <f t="shared" si="27"/>
        <v>0</v>
      </c>
      <c r="S45" s="128">
        <f t="shared" si="27"/>
        <v>0</v>
      </c>
      <c r="T45" s="129">
        <f t="shared" si="27"/>
        <v>77047</v>
      </c>
    </row>
    <row r="46" spans="1:21" s="3" customFormat="1" ht="15.75" outlineLevel="1" thickBot="1" x14ac:dyDescent="0.3">
      <c r="A46" s="133" t="s">
        <v>27</v>
      </c>
      <c r="B46" s="337"/>
      <c r="C46" s="225">
        <f t="shared" ref="C46:T46" si="28">AVERAGE(C38:C44)</f>
        <v>532.79999999999995</v>
      </c>
      <c r="D46" s="130" t="e">
        <f t="shared" si="28"/>
        <v>#DIV/0!</v>
      </c>
      <c r="E46" s="130">
        <f t="shared" si="28"/>
        <v>2589.2857142857142</v>
      </c>
      <c r="F46" s="130">
        <f t="shared" si="28"/>
        <v>1902.2</v>
      </c>
      <c r="G46" s="130">
        <f t="shared" si="28"/>
        <v>1071.2</v>
      </c>
      <c r="H46" s="130">
        <f t="shared" si="28"/>
        <v>493.2</v>
      </c>
      <c r="I46" s="130">
        <f t="shared" si="28"/>
        <v>264.2</v>
      </c>
      <c r="J46" s="130">
        <f t="shared" si="28"/>
        <v>2457</v>
      </c>
      <c r="K46" s="130">
        <f t="shared" si="28"/>
        <v>635.71428571428567</v>
      </c>
      <c r="L46" s="130">
        <f t="shared" si="28"/>
        <v>666.85714285714289</v>
      </c>
      <c r="M46" s="130">
        <f t="shared" si="28"/>
        <v>628.71428571428567</v>
      </c>
      <c r="N46" s="130">
        <f t="shared" si="28"/>
        <v>214.71428571428572</v>
      </c>
      <c r="O46" s="130">
        <f t="shared" si="28"/>
        <v>800.57142857142856</v>
      </c>
      <c r="P46" s="130">
        <f t="shared" si="28"/>
        <v>292</v>
      </c>
      <c r="Q46" s="130">
        <f t="shared" si="28"/>
        <v>378.42857142857144</v>
      </c>
      <c r="R46" s="130" t="e">
        <f t="shared" si="28"/>
        <v>#DIV/0!</v>
      </c>
      <c r="S46" s="130" t="e">
        <f t="shared" si="28"/>
        <v>#DIV/0!</v>
      </c>
      <c r="T46" s="131">
        <f t="shared" si="28"/>
        <v>11006.714285714286</v>
      </c>
    </row>
    <row r="47" spans="1:21" s="3" customFormat="1" ht="15.75" customHeight="1" thickBot="1" x14ac:dyDescent="0.3">
      <c r="A47" s="36" t="s">
        <v>24</v>
      </c>
      <c r="B47" s="337"/>
      <c r="C47" s="226">
        <f t="shared" ref="C47:T47" si="29">SUM(C38:C42)</f>
        <v>2664</v>
      </c>
      <c r="D47" s="53">
        <f t="shared" si="29"/>
        <v>0</v>
      </c>
      <c r="E47" s="53">
        <f t="shared" si="29"/>
        <v>15119</v>
      </c>
      <c r="F47" s="53">
        <f t="shared" si="29"/>
        <v>9511</v>
      </c>
      <c r="G47" s="53">
        <f t="shared" si="29"/>
        <v>5356</v>
      </c>
      <c r="H47" s="53">
        <f t="shared" si="29"/>
        <v>2466</v>
      </c>
      <c r="I47" s="53">
        <f t="shared" si="29"/>
        <v>1321</v>
      </c>
      <c r="J47" s="53">
        <f t="shared" si="29"/>
        <v>12285</v>
      </c>
      <c r="K47" s="53">
        <f t="shared" si="29"/>
        <v>3627</v>
      </c>
      <c r="L47" s="53">
        <f t="shared" si="29"/>
        <v>3606</v>
      </c>
      <c r="M47" s="53">
        <f t="shared" si="29"/>
        <v>2904</v>
      </c>
      <c r="N47" s="53">
        <f t="shared" si="29"/>
        <v>1285</v>
      </c>
      <c r="O47" s="53">
        <f t="shared" si="29"/>
        <v>4484</v>
      </c>
      <c r="P47" s="53">
        <f t="shared" si="29"/>
        <v>1679</v>
      </c>
      <c r="Q47" s="53">
        <f t="shared" si="29"/>
        <v>1950</v>
      </c>
      <c r="R47" s="53">
        <f t="shared" si="29"/>
        <v>0</v>
      </c>
      <c r="S47" s="53">
        <f t="shared" si="29"/>
        <v>0</v>
      </c>
      <c r="T47" s="54">
        <f t="shared" si="29"/>
        <v>68257</v>
      </c>
    </row>
    <row r="48" spans="1:21" s="3" customFormat="1" ht="15.75" thickBot="1" x14ac:dyDescent="0.3">
      <c r="A48" s="36" t="s">
        <v>26</v>
      </c>
      <c r="B48" s="338"/>
      <c r="C48" s="227">
        <f t="shared" ref="C48:T48" si="30">AVERAGE(C38:C42)</f>
        <v>532.79999999999995</v>
      </c>
      <c r="D48" s="55" t="e">
        <f t="shared" si="30"/>
        <v>#DIV/0!</v>
      </c>
      <c r="E48" s="55">
        <f t="shared" si="30"/>
        <v>3023.8</v>
      </c>
      <c r="F48" s="55">
        <f t="shared" si="30"/>
        <v>1902.2</v>
      </c>
      <c r="G48" s="55">
        <f t="shared" si="30"/>
        <v>1071.2</v>
      </c>
      <c r="H48" s="55">
        <f t="shared" si="30"/>
        <v>493.2</v>
      </c>
      <c r="I48" s="55">
        <f t="shared" si="30"/>
        <v>264.2</v>
      </c>
      <c r="J48" s="55">
        <f t="shared" si="30"/>
        <v>2457</v>
      </c>
      <c r="K48" s="55">
        <f t="shared" si="30"/>
        <v>725.4</v>
      </c>
      <c r="L48" s="55">
        <f t="shared" si="30"/>
        <v>721.2</v>
      </c>
      <c r="M48" s="55">
        <f t="shared" si="30"/>
        <v>580.79999999999995</v>
      </c>
      <c r="N48" s="55">
        <f t="shared" si="30"/>
        <v>257</v>
      </c>
      <c r="O48" s="55">
        <f t="shared" si="30"/>
        <v>896.8</v>
      </c>
      <c r="P48" s="55">
        <f t="shared" si="30"/>
        <v>335.8</v>
      </c>
      <c r="Q48" s="55">
        <f t="shared" si="30"/>
        <v>390</v>
      </c>
      <c r="R48" s="55" t="e">
        <f t="shared" si="30"/>
        <v>#DIV/0!</v>
      </c>
      <c r="S48" s="55" t="e">
        <f t="shared" si="30"/>
        <v>#DIV/0!</v>
      </c>
      <c r="T48" s="56">
        <f t="shared" si="30"/>
        <v>13651.4</v>
      </c>
    </row>
    <row r="49" spans="1:20" s="3" customFormat="1" ht="15.75" thickBot="1" x14ac:dyDescent="0.3">
      <c r="A49" s="35" t="s">
        <v>3</v>
      </c>
      <c r="B49" s="241">
        <f>B44+1</f>
        <v>42457</v>
      </c>
      <c r="C49" s="228">
        <v>564</v>
      </c>
      <c r="D49" s="67"/>
      <c r="E49" s="66">
        <v>3152</v>
      </c>
      <c r="F49" s="67">
        <v>1896</v>
      </c>
      <c r="G49" s="66">
        <v>1294</v>
      </c>
      <c r="H49" s="68">
        <v>553</v>
      </c>
      <c r="I49" s="68">
        <v>294</v>
      </c>
      <c r="J49" s="68">
        <v>2559</v>
      </c>
      <c r="K49" s="67">
        <v>654</v>
      </c>
      <c r="L49" s="69">
        <v>606</v>
      </c>
      <c r="M49" s="20">
        <v>432</v>
      </c>
      <c r="N49" s="70">
        <v>217</v>
      </c>
      <c r="O49" s="20">
        <v>679</v>
      </c>
      <c r="P49" s="20">
        <v>272</v>
      </c>
      <c r="Q49" s="20">
        <v>309</v>
      </c>
      <c r="R49" s="20"/>
      <c r="S49" s="20"/>
      <c r="T49" s="205">
        <f t="shared" ref="T49:T52" si="31">SUM(C49:S49)</f>
        <v>13481</v>
      </c>
    </row>
    <row r="50" spans="1:20" s="3" customFormat="1" ht="15.75" thickBot="1" x14ac:dyDescent="0.3">
      <c r="A50" s="193" t="s">
        <v>4</v>
      </c>
      <c r="B50" s="242">
        <f>B49+1</f>
        <v>42458</v>
      </c>
      <c r="C50" s="184">
        <v>575</v>
      </c>
      <c r="D50" s="22"/>
      <c r="E50" s="21">
        <v>3134</v>
      </c>
      <c r="F50" s="22">
        <v>2120</v>
      </c>
      <c r="G50" s="21">
        <v>1573</v>
      </c>
      <c r="H50" s="23">
        <v>629</v>
      </c>
      <c r="I50" s="23">
        <v>267</v>
      </c>
      <c r="J50" s="23">
        <v>2744</v>
      </c>
      <c r="K50" s="206">
        <v>676</v>
      </c>
      <c r="L50" s="24">
        <v>751</v>
      </c>
      <c r="M50" s="25">
        <v>440</v>
      </c>
      <c r="N50" s="26">
        <v>292</v>
      </c>
      <c r="O50" s="25">
        <v>961</v>
      </c>
      <c r="P50" s="25">
        <v>298</v>
      </c>
      <c r="Q50" s="25">
        <v>453</v>
      </c>
      <c r="R50" s="25"/>
      <c r="S50" s="25"/>
      <c r="T50" s="205">
        <f t="shared" si="31"/>
        <v>14913</v>
      </c>
    </row>
    <row r="51" spans="1:20" s="3" customFormat="1" ht="15.75" thickBot="1" x14ac:dyDescent="0.3">
      <c r="A51" s="193" t="s">
        <v>5</v>
      </c>
      <c r="B51" s="242">
        <f t="shared" ref="B51:B52" si="32">B50+1</f>
        <v>42459</v>
      </c>
      <c r="C51" s="183">
        <v>614</v>
      </c>
      <c r="D51" s="15"/>
      <c r="E51" s="14">
        <v>3415</v>
      </c>
      <c r="F51" s="15">
        <v>2186</v>
      </c>
      <c r="G51" s="14">
        <v>1698</v>
      </c>
      <c r="H51" s="16">
        <v>841</v>
      </c>
      <c r="I51" s="16">
        <v>134</v>
      </c>
      <c r="J51" s="16">
        <v>2604</v>
      </c>
      <c r="K51" s="15">
        <v>778</v>
      </c>
      <c r="L51" s="17">
        <v>753</v>
      </c>
      <c r="M51" s="18">
        <v>651</v>
      </c>
      <c r="N51" s="19">
        <v>269</v>
      </c>
      <c r="O51" s="18">
        <v>930</v>
      </c>
      <c r="P51" s="18">
        <v>303</v>
      </c>
      <c r="Q51" s="18">
        <v>381</v>
      </c>
      <c r="R51" s="18"/>
      <c r="S51" s="18"/>
      <c r="T51" s="205">
        <f t="shared" si="31"/>
        <v>15557</v>
      </c>
    </row>
    <row r="52" spans="1:20" s="3" customFormat="1" ht="15.75" thickBot="1" x14ac:dyDescent="0.3">
      <c r="A52" s="193" t="s">
        <v>6</v>
      </c>
      <c r="B52" s="242">
        <f t="shared" si="32"/>
        <v>42460</v>
      </c>
      <c r="C52" s="183">
        <v>583</v>
      </c>
      <c r="D52" s="15"/>
      <c r="E52" s="14">
        <v>3330</v>
      </c>
      <c r="F52" s="15">
        <v>2364</v>
      </c>
      <c r="G52" s="14">
        <v>1546</v>
      </c>
      <c r="H52" s="16">
        <v>608</v>
      </c>
      <c r="I52" s="16">
        <v>303</v>
      </c>
      <c r="J52" s="16">
        <v>2665</v>
      </c>
      <c r="K52" s="15">
        <v>729</v>
      </c>
      <c r="L52" s="17">
        <v>877</v>
      </c>
      <c r="M52" s="18">
        <v>822</v>
      </c>
      <c r="N52" s="19">
        <v>342</v>
      </c>
      <c r="O52" s="18">
        <v>918</v>
      </c>
      <c r="P52" s="18">
        <v>361</v>
      </c>
      <c r="Q52" s="18">
        <v>540</v>
      </c>
      <c r="R52" s="18"/>
      <c r="S52" s="18"/>
      <c r="T52" s="205">
        <f t="shared" si="31"/>
        <v>15988</v>
      </c>
    </row>
    <row r="53" spans="1:20" s="3" customFormat="1" ht="15.75" hidden="1" thickBot="1" x14ac:dyDescent="0.3">
      <c r="A53" s="35"/>
      <c r="B53" s="244"/>
      <c r="C53" s="184"/>
      <c r="D53" s="15"/>
      <c r="E53" s="14"/>
      <c r="F53" s="15"/>
      <c r="G53" s="14"/>
      <c r="H53" s="16"/>
      <c r="I53" s="16"/>
      <c r="J53" s="16"/>
      <c r="K53" s="15"/>
      <c r="L53" s="17"/>
      <c r="M53" s="18"/>
      <c r="N53" s="19"/>
      <c r="O53" s="18"/>
      <c r="P53" s="18"/>
      <c r="Q53" s="157"/>
      <c r="R53" s="18"/>
      <c r="S53" s="18"/>
      <c r="T53" s="205"/>
    </row>
    <row r="54" spans="1:20" s="3" customFormat="1" ht="15.75" hidden="1" outlineLevel="1" thickBot="1" x14ac:dyDescent="0.3">
      <c r="A54" s="35"/>
      <c r="B54" s="244"/>
      <c r="C54" s="184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205"/>
    </row>
    <row r="55" spans="1:20" s="3" customFormat="1" ht="15.75" hidden="1" outlineLevel="1" thickBot="1" x14ac:dyDescent="0.3">
      <c r="A55" s="35"/>
      <c r="B55" s="244"/>
      <c r="C55" s="191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205"/>
    </row>
    <row r="56" spans="1:20" s="3" customFormat="1" ht="15.75" outlineLevel="1" thickBot="1" x14ac:dyDescent="0.3">
      <c r="A56" s="223" t="s">
        <v>25</v>
      </c>
      <c r="B56" s="336" t="s">
        <v>32</v>
      </c>
      <c r="C56" s="224">
        <f t="shared" ref="C56:T56" si="33">SUM(C49:C55)</f>
        <v>2336</v>
      </c>
      <c r="D56" s="128">
        <f t="shared" si="33"/>
        <v>0</v>
      </c>
      <c r="E56" s="128">
        <f>SUM(E49:E55)</f>
        <v>13031</v>
      </c>
      <c r="F56" s="128">
        <f t="shared" si="33"/>
        <v>8566</v>
      </c>
      <c r="G56" s="128">
        <f t="shared" si="33"/>
        <v>6111</v>
      </c>
      <c r="H56" s="128">
        <f t="shared" si="33"/>
        <v>2631</v>
      </c>
      <c r="I56" s="128">
        <f t="shared" si="33"/>
        <v>998</v>
      </c>
      <c r="J56" s="128">
        <f t="shared" si="33"/>
        <v>10572</v>
      </c>
      <c r="K56" s="128">
        <f t="shared" si="33"/>
        <v>2837</v>
      </c>
      <c r="L56" s="128">
        <f t="shared" si="33"/>
        <v>2987</v>
      </c>
      <c r="M56" s="128">
        <f>SUM(M49:M55)</f>
        <v>2345</v>
      </c>
      <c r="N56" s="128">
        <f t="shared" si="33"/>
        <v>1120</v>
      </c>
      <c r="O56" s="128">
        <f t="shared" si="33"/>
        <v>3488</v>
      </c>
      <c r="P56" s="128">
        <f t="shared" si="33"/>
        <v>1234</v>
      </c>
      <c r="Q56" s="128">
        <f t="shared" si="33"/>
        <v>1683</v>
      </c>
      <c r="R56" s="128">
        <f t="shared" si="33"/>
        <v>0</v>
      </c>
      <c r="S56" s="128">
        <f t="shared" si="33"/>
        <v>0</v>
      </c>
      <c r="T56" s="129">
        <f t="shared" si="33"/>
        <v>59939</v>
      </c>
    </row>
    <row r="57" spans="1:20" s="3" customFormat="1" ht="15.75" outlineLevel="1" thickBot="1" x14ac:dyDescent="0.3">
      <c r="A57" s="133" t="s">
        <v>27</v>
      </c>
      <c r="B57" s="337"/>
      <c r="C57" s="225">
        <f t="shared" ref="C57:T57" si="34">AVERAGE(C49:C55)</f>
        <v>584</v>
      </c>
      <c r="D57" s="130" t="e">
        <f t="shared" si="34"/>
        <v>#DIV/0!</v>
      </c>
      <c r="E57" s="130">
        <f t="shared" si="34"/>
        <v>3257.75</v>
      </c>
      <c r="F57" s="130">
        <f t="shared" si="34"/>
        <v>2141.5</v>
      </c>
      <c r="G57" s="130">
        <f t="shared" si="34"/>
        <v>1527.75</v>
      </c>
      <c r="H57" s="130">
        <f t="shared" si="34"/>
        <v>657.75</v>
      </c>
      <c r="I57" s="130">
        <f t="shared" si="34"/>
        <v>249.5</v>
      </c>
      <c r="J57" s="130">
        <f t="shared" si="34"/>
        <v>2643</v>
      </c>
      <c r="K57" s="130">
        <f t="shared" si="34"/>
        <v>709.25</v>
      </c>
      <c r="L57" s="130">
        <f t="shared" si="34"/>
        <v>746.75</v>
      </c>
      <c r="M57" s="130">
        <f t="shared" si="34"/>
        <v>586.25</v>
      </c>
      <c r="N57" s="130">
        <f t="shared" si="34"/>
        <v>280</v>
      </c>
      <c r="O57" s="130">
        <f t="shared" si="34"/>
        <v>872</v>
      </c>
      <c r="P57" s="130">
        <f t="shared" si="34"/>
        <v>308.5</v>
      </c>
      <c r="Q57" s="130">
        <f t="shared" si="34"/>
        <v>420.75</v>
      </c>
      <c r="R57" s="130" t="e">
        <f t="shared" si="34"/>
        <v>#DIV/0!</v>
      </c>
      <c r="S57" s="130" t="e">
        <f t="shared" si="34"/>
        <v>#DIV/0!</v>
      </c>
      <c r="T57" s="131">
        <f t="shared" si="34"/>
        <v>14984.75</v>
      </c>
    </row>
    <row r="58" spans="1:20" s="3" customFormat="1" ht="15.75" customHeight="1" thickBot="1" x14ac:dyDescent="0.3">
      <c r="A58" s="36" t="s">
        <v>24</v>
      </c>
      <c r="B58" s="337"/>
      <c r="C58" s="226">
        <f t="shared" ref="C58:T58" si="35">SUM(C49:C53)</f>
        <v>2336</v>
      </c>
      <c r="D58" s="53">
        <f t="shared" si="35"/>
        <v>0</v>
      </c>
      <c r="E58" s="53">
        <f>SUM(E49:E53)</f>
        <v>13031</v>
      </c>
      <c r="F58" s="53">
        <f t="shared" si="35"/>
        <v>8566</v>
      </c>
      <c r="G58" s="53">
        <f t="shared" si="35"/>
        <v>6111</v>
      </c>
      <c r="H58" s="53">
        <f t="shared" si="35"/>
        <v>2631</v>
      </c>
      <c r="I58" s="53">
        <f t="shared" si="35"/>
        <v>998</v>
      </c>
      <c r="J58" s="53">
        <f t="shared" si="35"/>
        <v>10572</v>
      </c>
      <c r="K58" s="53">
        <f t="shared" si="35"/>
        <v>2837</v>
      </c>
      <c r="L58" s="53">
        <f t="shared" si="35"/>
        <v>2987</v>
      </c>
      <c r="M58" s="53">
        <f t="shared" si="35"/>
        <v>2345</v>
      </c>
      <c r="N58" s="53">
        <f t="shared" si="35"/>
        <v>1120</v>
      </c>
      <c r="O58" s="53">
        <f t="shared" si="35"/>
        <v>3488</v>
      </c>
      <c r="P58" s="53">
        <f t="shared" si="35"/>
        <v>1234</v>
      </c>
      <c r="Q58" s="53">
        <f t="shared" si="35"/>
        <v>1683</v>
      </c>
      <c r="R58" s="53">
        <f t="shared" si="35"/>
        <v>0</v>
      </c>
      <c r="S58" s="53">
        <f t="shared" si="35"/>
        <v>0</v>
      </c>
      <c r="T58" s="54">
        <f t="shared" si="35"/>
        <v>59939</v>
      </c>
    </row>
    <row r="59" spans="1:20" s="3" customFormat="1" ht="15.75" thickBot="1" x14ac:dyDescent="0.3">
      <c r="A59" s="36" t="s">
        <v>26</v>
      </c>
      <c r="B59" s="338"/>
      <c r="C59" s="227">
        <f t="shared" ref="C59:T59" si="36">AVERAGE(C49:C53)</f>
        <v>584</v>
      </c>
      <c r="D59" s="55" t="e">
        <f t="shared" si="36"/>
        <v>#DIV/0!</v>
      </c>
      <c r="E59" s="55">
        <f>AVERAGE(E49:E53)</f>
        <v>3257.75</v>
      </c>
      <c r="F59" s="55">
        <f t="shared" si="36"/>
        <v>2141.5</v>
      </c>
      <c r="G59" s="55">
        <f t="shared" si="36"/>
        <v>1527.75</v>
      </c>
      <c r="H59" s="55">
        <f t="shared" si="36"/>
        <v>657.75</v>
      </c>
      <c r="I59" s="55">
        <f t="shared" si="36"/>
        <v>249.5</v>
      </c>
      <c r="J59" s="55">
        <f t="shared" si="36"/>
        <v>2643</v>
      </c>
      <c r="K59" s="55">
        <f t="shared" si="36"/>
        <v>709.25</v>
      </c>
      <c r="L59" s="55">
        <f t="shared" si="36"/>
        <v>746.75</v>
      </c>
      <c r="M59" s="55">
        <f t="shared" si="36"/>
        <v>586.25</v>
      </c>
      <c r="N59" s="55">
        <f t="shared" si="36"/>
        <v>280</v>
      </c>
      <c r="O59" s="55">
        <f t="shared" si="36"/>
        <v>872</v>
      </c>
      <c r="P59" s="55">
        <f t="shared" si="36"/>
        <v>308.5</v>
      </c>
      <c r="Q59" s="55">
        <f t="shared" si="36"/>
        <v>420.75</v>
      </c>
      <c r="R59" s="55" t="e">
        <f t="shared" si="36"/>
        <v>#DIV/0!</v>
      </c>
      <c r="S59" s="55" t="e">
        <f t="shared" si="36"/>
        <v>#DIV/0!</v>
      </c>
      <c r="T59" s="56">
        <f t="shared" si="36"/>
        <v>14984.75</v>
      </c>
    </row>
    <row r="60" spans="1:20" s="3" customFormat="1" ht="15.75" hidden="1" customHeight="1" thickBot="1" x14ac:dyDescent="0.3">
      <c r="A60" s="193"/>
      <c r="B60" s="245"/>
      <c r="C60" s="228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193"/>
      <c r="B61" s="243"/>
      <c r="C61" s="183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193"/>
      <c r="B62" s="243"/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193"/>
      <c r="B63" s="243"/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243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243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246"/>
      <c r="C66" s="229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5.75" hidden="1" customHeight="1" outlineLevel="1" thickBot="1" x14ac:dyDescent="0.3">
      <c r="A67" s="223" t="s">
        <v>25</v>
      </c>
      <c r="B67" s="336" t="s">
        <v>37</v>
      </c>
      <c r="C67" s="230">
        <f t="shared" ref="C67:T67" si="37">SUM(C60:C66)</f>
        <v>0</v>
      </c>
      <c r="D67" s="142">
        <f t="shared" si="37"/>
        <v>0</v>
      </c>
      <c r="E67" s="141">
        <f t="shared" si="37"/>
        <v>0</v>
      </c>
      <c r="F67" s="142">
        <f t="shared" si="37"/>
        <v>0</v>
      </c>
      <c r="G67" s="141">
        <f t="shared" si="37"/>
        <v>0</v>
      </c>
      <c r="H67" s="143">
        <f t="shared" si="37"/>
        <v>0</v>
      </c>
      <c r="I67" s="143">
        <f t="shared" si="37"/>
        <v>0</v>
      </c>
      <c r="J67" s="143">
        <f t="shared" si="37"/>
        <v>0</v>
      </c>
      <c r="K67" s="142">
        <f t="shared" si="37"/>
        <v>0</v>
      </c>
      <c r="L67" s="144">
        <f t="shared" si="37"/>
        <v>0</v>
      </c>
      <c r="M67" s="145">
        <f t="shared" si="37"/>
        <v>0</v>
      </c>
      <c r="N67" s="146">
        <f t="shared" si="37"/>
        <v>0</v>
      </c>
      <c r="O67" s="145">
        <f t="shared" si="37"/>
        <v>0</v>
      </c>
      <c r="P67" s="145">
        <f t="shared" si="37"/>
        <v>0</v>
      </c>
      <c r="Q67" s="145">
        <f t="shared" si="37"/>
        <v>0</v>
      </c>
      <c r="R67" s="145">
        <f t="shared" si="37"/>
        <v>0</v>
      </c>
      <c r="S67" s="145">
        <f t="shared" si="37"/>
        <v>0</v>
      </c>
      <c r="T67" s="145">
        <f t="shared" si="37"/>
        <v>0</v>
      </c>
    </row>
    <row r="68" spans="1:20" s="3" customFormat="1" ht="15.75" hidden="1" customHeight="1" outlineLevel="1" thickBot="1" x14ac:dyDescent="0.3">
      <c r="A68" s="133" t="s">
        <v>27</v>
      </c>
      <c r="B68" s="337"/>
      <c r="C68" s="231" t="e">
        <f t="shared" ref="C68:T68" si="38">AVERAGE(C60:C66)</f>
        <v>#DIV/0!</v>
      </c>
      <c r="D68" s="135" t="e">
        <f t="shared" si="38"/>
        <v>#DIV/0!</v>
      </c>
      <c r="E68" s="134" t="e">
        <f t="shared" si="38"/>
        <v>#DIV/0!</v>
      </c>
      <c r="F68" s="135" t="e">
        <f t="shared" si="38"/>
        <v>#DIV/0!</v>
      </c>
      <c r="G68" s="134" t="e">
        <f t="shared" si="38"/>
        <v>#DIV/0!</v>
      </c>
      <c r="H68" s="136" t="e">
        <f t="shared" si="38"/>
        <v>#DIV/0!</v>
      </c>
      <c r="I68" s="136" t="e">
        <f t="shared" si="38"/>
        <v>#DIV/0!</v>
      </c>
      <c r="J68" s="136" t="e">
        <f t="shared" si="38"/>
        <v>#DIV/0!</v>
      </c>
      <c r="K68" s="135" t="e">
        <f t="shared" si="38"/>
        <v>#DIV/0!</v>
      </c>
      <c r="L68" s="137" t="e">
        <f t="shared" si="38"/>
        <v>#DIV/0!</v>
      </c>
      <c r="M68" s="138" t="e">
        <f t="shared" si="38"/>
        <v>#DIV/0!</v>
      </c>
      <c r="N68" s="139" t="e">
        <f t="shared" si="38"/>
        <v>#DIV/0!</v>
      </c>
      <c r="O68" s="140" t="e">
        <f t="shared" si="38"/>
        <v>#DIV/0!</v>
      </c>
      <c r="P68" s="140" t="e">
        <f t="shared" si="38"/>
        <v>#DIV/0!</v>
      </c>
      <c r="Q68" s="140" t="e">
        <f t="shared" si="38"/>
        <v>#DIV/0!</v>
      </c>
      <c r="R68" s="140" t="e">
        <f t="shared" si="38"/>
        <v>#DIV/0!</v>
      </c>
      <c r="S68" s="140" t="e">
        <f t="shared" si="38"/>
        <v>#DIV/0!</v>
      </c>
      <c r="T68" s="140" t="e">
        <f t="shared" si="38"/>
        <v>#DIV/0!</v>
      </c>
    </row>
    <row r="69" spans="1:20" s="3" customFormat="1" ht="15.75" hidden="1" customHeight="1" thickBot="1" x14ac:dyDescent="0.3">
      <c r="A69" s="36" t="s">
        <v>24</v>
      </c>
      <c r="B69" s="337"/>
      <c r="C69" s="232">
        <f t="shared" ref="C69:T69" si="39">SUM(C60:C64)</f>
        <v>0</v>
      </c>
      <c r="D69" s="38">
        <f t="shared" si="39"/>
        <v>0</v>
      </c>
      <c r="E69" s="37">
        <f t="shared" si="39"/>
        <v>0</v>
      </c>
      <c r="F69" s="38">
        <f t="shared" si="39"/>
        <v>0</v>
      </c>
      <c r="G69" s="37">
        <f t="shared" si="39"/>
        <v>0</v>
      </c>
      <c r="H69" s="39">
        <f t="shared" si="39"/>
        <v>0</v>
      </c>
      <c r="I69" s="39">
        <f t="shared" si="39"/>
        <v>0</v>
      </c>
      <c r="J69" s="39">
        <f t="shared" si="39"/>
        <v>0</v>
      </c>
      <c r="K69" s="38">
        <f t="shared" si="39"/>
        <v>0</v>
      </c>
      <c r="L69" s="40">
        <f t="shared" si="39"/>
        <v>0</v>
      </c>
      <c r="M69" s="41">
        <f t="shared" si="39"/>
        <v>0</v>
      </c>
      <c r="N69" s="42">
        <f t="shared" si="39"/>
        <v>0</v>
      </c>
      <c r="O69" s="41">
        <f t="shared" si="39"/>
        <v>0</v>
      </c>
      <c r="P69" s="41">
        <f t="shared" si="39"/>
        <v>0</v>
      </c>
      <c r="Q69" s="41">
        <f t="shared" si="39"/>
        <v>0</v>
      </c>
      <c r="R69" s="41">
        <f t="shared" si="39"/>
        <v>0</v>
      </c>
      <c r="S69" s="41">
        <f t="shared" si="39"/>
        <v>0</v>
      </c>
      <c r="T69" s="41">
        <f t="shared" si="39"/>
        <v>0</v>
      </c>
    </row>
    <row r="70" spans="1:20" s="3" customFormat="1" ht="15.75" hidden="1" customHeight="1" thickBot="1" x14ac:dyDescent="0.3">
      <c r="A70" s="36" t="s">
        <v>26</v>
      </c>
      <c r="B70" s="338"/>
      <c r="C70" s="233" t="e">
        <f t="shared" ref="C70:T70" si="40">AVERAGE(C60:C64)</f>
        <v>#DIV/0!</v>
      </c>
      <c r="D70" s="44" t="e">
        <f t="shared" si="40"/>
        <v>#DIV/0!</v>
      </c>
      <c r="E70" s="43" t="e">
        <f t="shared" si="40"/>
        <v>#DIV/0!</v>
      </c>
      <c r="F70" s="44" t="e">
        <f t="shared" si="40"/>
        <v>#DIV/0!</v>
      </c>
      <c r="G70" s="43" t="e">
        <f t="shared" si="40"/>
        <v>#DIV/0!</v>
      </c>
      <c r="H70" s="45" t="e">
        <f t="shared" si="40"/>
        <v>#DIV/0!</v>
      </c>
      <c r="I70" s="45" t="e">
        <f t="shared" si="40"/>
        <v>#DIV/0!</v>
      </c>
      <c r="J70" s="45" t="e">
        <f t="shared" si="40"/>
        <v>#DIV/0!</v>
      </c>
      <c r="K70" s="44" t="e">
        <f t="shared" si="40"/>
        <v>#DIV/0!</v>
      </c>
      <c r="L70" s="46" t="e">
        <f t="shared" si="40"/>
        <v>#DIV/0!</v>
      </c>
      <c r="M70" s="48" t="e">
        <f t="shared" si="40"/>
        <v>#DIV/0!</v>
      </c>
      <c r="N70" s="47" t="e">
        <f t="shared" si="40"/>
        <v>#DIV/0!</v>
      </c>
      <c r="O70" s="48" t="e">
        <f t="shared" si="40"/>
        <v>#DIV/0!</v>
      </c>
      <c r="P70" s="48" t="e">
        <f t="shared" si="40"/>
        <v>#DIV/0!</v>
      </c>
      <c r="Q70" s="48" t="e">
        <f t="shared" si="40"/>
        <v>#DIV/0!</v>
      </c>
      <c r="R70" s="48" t="e">
        <f t="shared" si="40"/>
        <v>#DIV/0!</v>
      </c>
      <c r="S70" s="48" t="e">
        <f t="shared" si="40"/>
        <v>#DIV/0!</v>
      </c>
      <c r="T70" s="48" t="e">
        <f t="shared" si="40"/>
        <v>#DIV/0!</v>
      </c>
    </row>
    <row r="71" spans="1:20" s="3" customForma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50" t="s">
        <v>66</v>
      </c>
      <c r="S72" s="351"/>
      <c r="T72" s="352"/>
    </row>
    <row r="73" spans="1:20" ht="29.25" customHeight="1" x14ac:dyDescent="0.25">
      <c r="C73" s="57" t="s">
        <v>33</v>
      </c>
      <c r="D73" s="50">
        <f>SUM(C56:D56, C45:D45, C34:D34, C23:D23, C12:D12, C67:D67  )</f>
        <v>12649</v>
      </c>
      <c r="E73" s="50">
        <f>SUM(E56:F56, E45:F45, E34:F34, E23:F23, E12:F12, E67:F67 )</f>
        <v>134195</v>
      </c>
      <c r="F73" s="50">
        <f>SUM(G56:K56, G45:K45, G34:K34, G23:K23, G12:K12, G67:K67)</f>
        <v>132096</v>
      </c>
      <c r="G73" s="50">
        <f t="shared" ref="G73:N73" si="41">SUM(L56, L45, L34, L23, L12, L67)</f>
        <v>19056</v>
      </c>
      <c r="H73" s="50">
        <f t="shared" si="41"/>
        <v>15055</v>
      </c>
      <c r="I73" s="50">
        <f t="shared" si="41"/>
        <v>6746</v>
      </c>
      <c r="J73" s="50">
        <f t="shared" si="41"/>
        <v>23239</v>
      </c>
      <c r="K73" s="50">
        <f t="shared" si="41"/>
        <v>8410</v>
      </c>
      <c r="L73" s="50">
        <f t="shared" si="41"/>
        <v>11356</v>
      </c>
      <c r="M73" s="50">
        <f t="shared" si="41"/>
        <v>0</v>
      </c>
      <c r="N73" s="50">
        <f t="shared" si="41"/>
        <v>0</v>
      </c>
      <c r="O73" s="79"/>
      <c r="R73" s="328" t="s">
        <v>33</v>
      </c>
      <c r="S73" s="329"/>
      <c r="T73" s="126">
        <f>SUM(T56, T45, T34, T23, T12, T67)</f>
        <v>362802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12649</v>
      </c>
      <c r="E74" s="50">
        <f>SUM(E58:F58, E47:F47, E36:F36, E25:F25, E14:F14, E69:F69)</f>
        <v>122894</v>
      </c>
      <c r="F74" s="50">
        <f>SUM(G58:K58, G47:K47, G36:K36, G25:K25, G14:K14, G69:K69)</f>
        <v>129712</v>
      </c>
      <c r="G74" s="50">
        <f t="shared" ref="G74:N74" si="42">SUM(L58, L47, L36, L25, L14, L69)</f>
        <v>15972</v>
      </c>
      <c r="H74" s="50">
        <f t="shared" si="42"/>
        <v>11209</v>
      </c>
      <c r="I74" s="50">
        <f t="shared" si="42"/>
        <v>6013</v>
      </c>
      <c r="J74" s="50">
        <f t="shared" si="42"/>
        <v>19909</v>
      </c>
      <c r="K74" s="50">
        <f t="shared" si="42"/>
        <v>7272</v>
      </c>
      <c r="L74" s="50">
        <f t="shared" si="42"/>
        <v>9144</v>
      </c>
      <c r="M74" s="50">
        <f t="shared" si="42"/>
        <v>0</v>
      </c>
      <c r="N74" s="50">
        <f t="shared" si="42"/>
        <v>0</v>
      </c>
      <c r="O74" s="79"/>
      <c r="R74" s="328" t="s">
        <v>34</v>
      </c>
      <c r="S74" s="329"/>
      <c r="T74" s="125">
        <f>SUM(T14, T25, T36, T47, T58, T69)</f>
        <v>334774</v>
      </c>
    </row>
    <row r="75" spans="1:20" ht="30" customHeight="1" x14ac:dyDescent="0.25">
      <c r="R75" s="328" t="s">
        <v>72</v>
      </c>
      <c r="S75" s="329"/>
      <c r="T75" s="126">
        <f>AVERAGE(T56, T45, T34, T23, T12, T67)</f>
        <v>60467</v>
      </c>
    </row>
    <row r="76" spans="1:20" ht="30" customHeight="1" x14ac:dyDescent="0.25">
      <c r="R76" s="328" t="s">
        <v>26</v>
      </c>
      <c r="S76" s="329"/>
      <c r="T76" s="125">
        <f>AVERAGE(T14, T25, T36, T47, T58, T69)</f>
        <v>55795.666666666664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5:H48 I45 D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 D58 F58:H58 F59:I59 F56:H56" evalError="1" emptyCellReference="1"/>
    <ignoredError sqref="T59 K67:S71 D67:I71" evalError="1"/>
    <ignoredError sqref="T22 T16:T21 T23 T12" formulaRange="1" emptyCellReference="1"/>
    <ignoredError sqref="T56:T58 T38:T42 T27:T33 T34:T37 T44 T43 T45 T13:T15 T46:T48 T24:T26 R14:S15 K14:Q15 K25:K26 L25:L26 M25:Q26 R25:S26 R36:S37 K36:Q37 K47:Q48 R47:R48 K59:Q59 K58:Q58 E23:E26 E14" evalError="1" formulaRange="1" emptyCellReference="1"/>
    <ignoredError sqref="T11 E36:E37 E58:E5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32" activePane="bottomRight" state="frozen"/>
      <selection pane="topRight" activeCell="C1" sqref="C1"/>
      <selection pane="bottomLeft" activeCell="A5" sqref="A5"/>
      <selection pane="bottomRight" activeCell="I59" sqref="I59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4"/>
      <c r="C1" s="361" t="s">
        <v>9</v>
      </c>
      <c r="D1" s="359" t="s">
        <v>23</v>
      </c>
    </row>
    <row r="2" spans="1:4" ht="15" customHeight="1" thickBot="1" x14ac:dyDescent="0.3">
      <c r="A2" s="34"/>
      <c r="B2" s="235"/>
      <c r="C2" s="365"/>
      <c r="D2" s="360"/>
    </row>
    <row r="3" spans="1:4" ht="15" customHeight="1" x14ac:dyDescent="0.25">
      <c r="A3" s="330" t="s">
        <v>61</v>
      </c>
      <c r="B3" s="332" t="s">
        <v>62</v>
      </c>
      <c r="C3" s="343" t="s">
        <v>38</v>
      </c>
      <c r="D3" s="360"/>
    </row>
    <row r="4" spans="1:4" ht="14.25" thickBot="1" x14ac:dyDescent="0.3">
      <c r="A4" s="331"/>
      <c r="B4" s="333"/>
      <c r="C4" s="344"/>
      <c r="D4" s="360"/>
    </row>
    <row r="5" spans="1:4" s="61" customFormat="1" ht="14.25" hidden="1" thickBot="1" x14ac:dyDescent="0.3">
      <c r="A5" s="196"/>
      <c r="B5" s="236"/>
      <c r="C5" s="14"/>
      <c r="D5" s="20"/>
    </row>
    <row r="6" spans="1:4" s="61" customFormat="1" ht="14.25" customHeight="1" thickBot="1" x14ac:dyDescent="0.3">
      <c r="A6" s="193" t="s">
        <v>74</v>
      </c>
      <c r="B6" s="252">
        <v>42430</v>
      </c>
      <c r="C6" s="14">
        <v>472</v>
      </c>
      <c r="D6" s="20">
        <f t="shared" ref="D6:D8" si="0">SUM(C6)</f>
        <v>472</v>
      </c>
    </row>
    <row r="7" spans="1:4" s="61" customFormat="1" ht="14.25" thickBot="1" x14ac:dyDescent="0.3">
      <c r="A7" s="193" t="s">
        <v>5</v>
      </c>
      <c r="B7" s="252">
        <f>B6+1</f>
        <v>42431</v>
      </c>
      <c r="C7" s="14">
        <v>406</v>
      </c>
      <c r="D7" s="20">
        <f t="shared" si="0"/>
        <v>406</v>
      </c>
    </row>
    <row r="8" spans="1:4" s="61" customFormat="1" ht="14.25" thickBot="1" x14ac:dyDescent="0.3">
      <c r="A8" s="35" t="s">
        <v>6</v>
      </c>
      <c r="B8" s="252">
        <f t="shared" ref="B8:B11" si="1">B7+1</f>
        <v>42432</v>
      </c>
      <c r="C8" s="14">
        <v>474</v>
      </c>
      <c r="D8" s="20">
        <f t="shared" si="0"/>
        <v>474</v>
      </c>
    </row>
    <row r="9" spans="1:4" s="61" customFormat="1" ht="14.25" thickBot="1" x14ac:dyDescent="0.3">
      <c r="A9" s="35" t="s">
        <v>0</v>
      </c>
      <c r="B9" s="252">
        <f t="shared" si="1"/>
        <v>42433</v>
      </c>
      <c r="C9" s="14">
        <v>446</v>
      </c>
      <c r="D9" s="20">
        <f t="shared" ref="D9:D10" si="2">SUM(C9)</f>
        <v>446</v>
      </c>
    </row>
    <row r="10" spans="1:4" s="61" customFormat="1" ht="14.25" outlineLevel="1" thickBot="1" x14ac:dyDescent="0.3">
      <c r="A10" s="35" t="s">
        <v>1</v>
      </c>
      <c r="B10" s="237">
        <f t="shared" si="1"/>
        <v>42434</v>
      </c>
      <c r="C10" s="21">
        <v>463</v>
      </c>
      <c r="D10" s="20">
        <f t="shared" si="2"/>
        <v>463</v>
      </c>
    </row>
    <row r="11" spans="1:4" s="61" customFormat="1" ht="14.25" outlineLevel="1" thickBot="1" x14ac:dyDescent="0.3">
      <c r="A11" s="35" t="s">
        <v>2</v>
      </c>
      <c r="B11" s="253">
        <f t="shared" si="1"/>
        <v>42435</v>
      </c>
      <c r="C11" s="27">
        <v>384</v>
      </c>
      <c r="D11" s="20">
        <f t="shared" ref="D11" si="3">SUM(C11)</f>
        <v>384</v>
      </c>
    </row>
    <row r="12" spans="1:4" s="62" customFormat="1" ht="14.25" customHeight="1" outlineLevel="1" thickBot="1" x14ac:dyDescent="0.3">
      <c r="A12" s="223" t="s">
        <v>25</v>
      </c>
      <c r="B12" s="336" t="s">
        <v>28</v>
      </c>
      <c r="C12" s="141">
        <f>SUM(C5:C11)</f>
        <v>2645</v>
      </c>
      <c r="D12" s="141">
        <f>SUM(D5:D11)</f>
        <v>2645</v>
      </c>
    </row>
    <row r="13" spans="1:4" s="62" customFormat="1" ht="15.75" customHeight="1" outlineLevel="1" thickBot="1" x14ac:dyDescent="0.3">
      <c r="A13" s="133" t="s">
        <v>27</v>
      </c>
      <c r="B13" s="337"/>
      <c r="C13" s="134">
        <f>AVERAGE(C5:C11)</f>
        <v>440.83333333333331</v>
      </c>
      <c r="D13" s="134">
        <f>AVERAGE(D5:D11)</f>
        <v>440.83333333333331</v>
      </c>
    </row>
    <row r="14" spans="1:4" s="62" customFormat="1" ht="14.25" customHeight="1" thickBot="1" x14ac:dyDescent="0.3">
      <c r="A14" s="36" t="s">
        <v>24</v>
      </c>
      <c r="B14" s="337"/>
      <c r="C14" s="37">
        <f>SUM(C5:C9)</f>
        <v>1798</v>
      </c>
      <c r="D14" s="37">
        <f>SUM(D5:D9)</f>
        <v>1798</v>
      </c>
    </row>
    <row r="15" spans="1:4" s="62" customFormat="1" ht="15.75" customHeight="1" thickBot="1" x14ac:dyDescent="0.3">
      <c r="A15" s="36" t="s">
        <v>26</v>
      </c>
      <c r="B15" s="337"/>
      <c r="C15" s="43">
        <f>AVERAGE(C5:C9)</f>
        <v>449.5</v>
      </c>
      <c r="D15" s="43">
        <f>AVERAGE(D5:D9)</f>
        <v>449.5</v>
      </c>
    </row>
    <row r="16" spans="1:4" s="62" customFormat="1" ht="14.25" thickBot="1" x14ac:dyDescent="0.3">
      <c r="A16" s="35" t="s">
        <v>3</v>
      </c>
      <c r="B16" s="236">
        <f>B11+1</f>
        <v>42436</v>
      </c>
      <c r="C16" s="14">
        <v>438</v>
      </c>
      <c r="D16" s="251">
        <f>SUM(C16)</f>
        <v>438</v>
      </c>
    </row>
    <row r="17" spans="1:5" s="62" customFormat="1" ht="14.25" customHeight="1" thickBot="1" x14ac:dyDescent="0.3">
      <c r="A17" s="35" t="s">
        <v>4</v>
      </c>
      <c r="B17" s="237">
        <f>B16+1</f>
        <v>42437</v>
      </c>
      <c r="C17" s="14">
        <v>491</v>
      </c>
      <c r="D17" s="77">
        <f t="shared" ref="D17:D22" si="4">SUM(C17)</f>
        <v>491</v>
      </c>
    </row>
    <row r="18" spans="1:5" s="62" customFormat="1" ht="14.25" thickBot="1" x14ac:dyDescent="0.3">
      <c r="A18" s="35" t="s">
        <v>5</v>
      </c>
      <c r="B18" s="237">
        <f t="shared" ref="B18:B22" si="5">B17+1</f>
        <v>42438</v>
      </c>
      <c r="C18" s="14">
        <v>465</v>
      </c>
      <c r="D18" s="251">
        <f t="shared" si="4"/>
        <v>465</v>
      </c>
    </row>
    <row r="19" spans="1:5" s="62" customFormat="1" ht="14.25" thickBot="1" x14ac:dyDescent="0.3">
      <c r="A19" s="35" t="s">
        <v>6</v>
      </c>
      <c r="B19" s="238">
        <f t="shared" si="5"/>
        <v>42439</v>
      </c>
      <c r="C19" s="14">
        <v>434</v>
      </c>
      <c r="D19" s="77">
        <f t="shared" si="4"/>
        <v>434</v>
      </c>
    </row>
    <row r="20" spans="1:5" s="62" customFormat="1" ht="14.25" thickBot="1" x14ac:dyDescent="0.3">
      <c r="A20" s="35" t="s">
        <v>0</v>
      </c>
      <c r="B20" s="238">
        <f t="shared" si="5"/>
        <v>42440</v>
      </c>
      <c r="C20" s="14">
        <v>642</v>
      </c>
      <c r="D20" s="251">
        <f t="shared" si="4"/>
        <v>642</v>
      </c>
    </row>
    <row r="21" spans="1:5" s="62" customFormat="1" ht="14.25" outlineLevel="1" thickBot="1" x14ac:dyDescent="0.3">
      <c r="A21" s="35" t="s">
        <v>1</v>
      </c>
      <c r="B21" s="252">
        <f t="shared" si="5"/>
        <v>42441</v>
      </c>
      <c r="C21" s="21">
        <v>659</v>
      </c>
      <c r="D21" s="77">
        <f t="shared" si="4"/>
        <v>659</v>
      </c>
      <c r="E21" s="197"/>
    </row>
    <row r="22" spans="1:5" s="62" customFormat="1" ht="14.25" outlineLevel="1" thickBot="1" x14ac:dyDescent="0.3">
      <c r="A22" s="35" t="s">
        <v>2</v>
      </c>
      <c r="B22" s="237">
        <f t="shared" si="5"/>
        <v>42442</v>
      </c>
      <c r="C22" s="27">
        <v>540</v>
      </c>
      <c r="D22" s="18">
        <f t="shared" si="4"/>
        <v>540</v>
      </c>
    </row>
    <row r="23" spans="1:5" s="62" customFormat="1" ht="14.25" customHeight="1" outlineLevel="1" thickBot="1" x14ac:dyDescent="0.3">
      <c r="A23" s="223" t="s">
        <v>25</v>
      </c>
      <c r="B23" s="336" t="s">
        <v>29</v>
      </c>
      <c r="C23" s="141">
        <f>SUM(C16:C22)</f>
        <v>3669</v>
      </c>
      <c r="D23" s="141">
        <f>SUM(D16:D22)</f>
        <v>3669</v>
      </c>
    </row>
    <row r="24" spans="1:5" s="62" customFormat="1" ht="15.75" customHeight="1" outlineLevel="1" thickBot="1" x14ac:dyDescent="0.3">
      <c r="A24" s="133" t="s">
        <v>27</v>
      </c>
      <c r="B24" s="337"/>
      <c r="C24" s="134">
        <f>AVERAGE(C16:C22)</f>
        <v>524.14285714285711</v>
      </c>
      <c r="D24" s="134">
        <f>AVERAGE(D16:D22)</f>
        <v>524.14285714285711</v>
      </c>
    </row>
    <row r="25" spans="1:5" s="62" customFormat="1" ht="14.25" customHeight="1" thickBot="1" x14ac:dyDescent="0.3">
      <c r="A25" s="36" t="s">
        <v>24</v>
      </c>
      <c r="B25" s="337"/>
      <c r="C25" s="37">
        <f>SUM(C16:C20)</f>
        <v>2470</v>
      </c>
      <c r="D25" s="37">
        <f>SUM(D16:D20)</f>
        <v>2470</v>
      </c>
    </row>
    <row r="26" spans="1:5" s="62" customFormat="1" ht="15.75" customHeight="1" thickBot="1" x14ac:dyDescent="0.3">
      <c r="A26" s="36" t="s">
        <v>26</v>
      </c>
      <c r="B26" s="338"/>
      <c r="C26" s="43">
        <f>AVERAGE(C16:C20)</f>
        <v>494</v>
      </c>
      <c r="D26" s="43">
        <f>AVERAGE(D16:D20)</f>
        <v>494</v>
      </c>
    </row>
    <row r="27" spans="1:5" s="62" customFormat="1" ht="14.25" thickBot="1" x14ac:dyDescent="0.3">
      <c r="A27" s="35" t="s">
        <v>3</v>
      </c>
      <c r="B27" s="239">
        <f>B22+1</f>
        <v>42443</v>
      </c>
      <c r="C27" s="14">
        <v>356</v>
      </c>
      <c r="D27" s="251">
        <f>SUM(C27)</f>
        <v>356</v>
      </c>
    </row>
    <row r="28" spans="1:5" s="62" customFormat="1" ht="14.25" customHeight="1" thickBot="1" x14ac:dyDescent="0.3">
      <c r="A28" s="35" t="s">
        <v>4</v>
      </c>
      <c r="B28" s="240">
        <f>B27+1</f>
        <v>42444</v>
      </c>
      <c r="C28" s="14">
        <v>483</v>
      </c>
      <c r="D28" s="77">
        <f t="shared" ref="D28:D33" si="6">SUM(C28)</f>
        <v>483</v>
      </c>
    </row>
    <row r="29" spans="1:5" s="62" customFormat="1" ht="14.25" thickBot="1" x14ac:dyDescent="0.3">
      <c r="A29" s="35" t="s">
        <v>5</v>
      </c>
      <c r="B29" s="240">
        <f t="shared" ref="B29:B33" si="7">B28+1</f>
        <v>42445</v>
      </c>
      <c r="C29" s="14">
        <v>539</v>
      </c>
      <c r="D29" s="251">
        <f t="shared" si="6"/>
        <v>539</v>
      </c>
    </row>
    <row r="30" spans="1:5" s="62" customFormat="1" ht="14.25" thickBot="1" x14ac:dyDescent="0.3">
      <c r="A30" s="35" t="s">
        <v>6</v>
      </c>
      <c r="B30" s="240">
        <f t="shared" si="7"/>
        <v>42446</v>
      </c>
      <c r="C30" s="14">
        <v>656</v>
      </c>
      <c r="D30" s="77">
        <f t="shared" si="6"/>
        <v>656</v>
      </c>
    </row>
    <row r="31" spans="1:5" s="62" customFormat="1" ht="14.25" thickBot="1" x14ac:dyDescent="0.3">
      <c r="A31" s="35" t="s">
        <v>0</v>
      </c>
      <c r="B31" s="240">
        <f t="shared" si="7"/>
        <v>42447</v>
      </c>
      <c r="C31" s="14">
        <v>677</v>
      </c>
      <c r="D31" s="251">
        <f t="shared" si="6"/>
        <v>677</v>
      </c>
    </row>
    <row r="32" spans="1:5" s="62" customFormat="1" ht="14.25" outlineLevel="1" thickBot="1" x14ac:dyDescent="0.3">
      <c r="A32" s="35" t="s">
        <v>1</v>
      </c>
      <c r="B32" s="240">
        <f t="shared" si="7"/>
        <v>42448</v>
      </c>
      <c r="C32" s="21">
        <v>556</v>
      </c>
      <c r="D32" s="77">
        <f t="shared" si="6"/>
        <v>556</v>
      </c>
    </row>
    <row r="33" spans="1:5" s="62" customFormat="1" ht="14.25" outlineLevel="1" thickBot="1" x14ac:dyDescent="0.3">
      <c r="A33" s="35" t="s">
        <v>2</v>
      </c>
      <c r="B33" s="240">
        <f t="shared" si="7"/>
        <v>42449</v>
      </c>
      <c r="C33" s="27">
        <v>348</v>
      </c>
      <c r="D33" s="18">
        <f t="shared" si="6"/>
        <v>348</v>
      </c>
    </row>
    <row r="34" spans="1:5" s="62" customFormat="1" ht="14.25" customHeight="1" outlineLevel="1" thickBot="1" x14ac:dyDescent="0.3">
      <c r="A34" s="223" t="s">
        <v>25</v>
      </c>
      <c r="B34" s="336" t="s">
        <v>30</v>
      </c>
      <c r="C34" s="141">
        <f>SUM(C27:C33)</f>
        <v>3615</v>
      </c>
      <c r="D34" s="141">
        <f>SUM(D27:D33)</f>
        <v>3615</v>
      </c>
    </row>
    <row r="35" spans="1:5" s="62" customFormat="1" ht="15.75" customHeight="1" outlineLevel="1" thickBot="1" x14ac:dyDescent="0.3">
      <c r="A35" s="133" t="s">
        <v>27</v>
      </c>
      <c r="B35" s="337"/>
      <c r="C35" s="134">
        <f>AVERAGE(C27:C33)</f>
        <v>516.42857142857144</v>
      </c>
      <c r="D35" s="134">
        <f>AVERAGE(D27:D33)</f>
        <v>516.42857142857144</v>
      </c>
    </row>
    <row r="36" spans="1:5" s="62" customFormat="1" ht="14.25" customHeight="1" thickBot="1" x14ac:dyDescent="0.3">
      <c r="A36" s="36" t="s">
        <v>24</v>
      </c>
      <c r="B36" s="337"/>
      <c r="C36" s="41">
        <f>SUM(C27:C31)</f>
        <v>2711</v>
      </c>
      <c r="D36" s="41">
        <f>SUM(D27:D31)</f>
        <v>2711</v>
      </c>
    </row>
    <row r="37" spans="1:5" s="62" customFormat="1" ht="15.75" customHeight="1" thickBot="1" x14ac:dyDescent="0.3">
      <c r="A37" s="36" t="s">
        <v>26</v>
      </c>
      <c r="B37" s="338"/>
      <c r="C37" s="48">
        <f>AVERAGE(C27:C31)</f>
        <v>542.20000000000005</v>
      </c>
      <c r="D37" s="48">
        <f>AVERAGE(D27:D31)</f>
        <v>542.20000000000005</v>
      </c>
    </row>
    <row r="38" spans="1:5" s="62" customFormat="1" ht="14.25" thickBot="1" x14ac:dyDescent="0.3">
      <c r="A38" s="35" t="s">
        <v>3</v>
      </c>
      <c r="B38" s="241">
        <f>B33+1</f>
        <v>42450</v>
      </c>
      <c r="C38" s="14">
        <v>519</v>
      </c>
      <c r="D38" s="251">
        <f>SUM(C38)</f>
        <v>519</v>
      </c>
    </row>
    <row r="39" spans="1:5" s="62" customFormat="1" ht="14.25" customHeight="1" thickBot="1" x14ac:dyDescent="0.3">
      <c r="A39" s="35" t="s">
        <v>4</v>
      </c>
      <c r="B39" s="242">
        <f>B38+1</f>
        <v>42451</v>
      </c>
      <c r="C39" s="14">
        <v>698</v>
      </c>
      <c r="D39" s="77">
        <f t="shared" ref="D39:D44" si="8">SUM(C39)</f>
        <v>698</v>
      </c>
    </row>
    <row r="40" spans="1:5" s="62" customFormat="1" ht="14.25" thickBot="1" x14ac:dyDescent="0.3">
      <c r="A40" s="35" t="s">
        <v>5</v>
      </c>
      <c r="B40" s="242">
        <f t="shared" ref="B40:B44" si="9">B39+1</f>
        <v>42452</v>
      </c>
      <c r="C40" s="14">
        <v>628</v>
      </c>
      <c r="D40" s="251">
        <f t="shared" si="8"/>
        <v>628</v>
      </c>
    </row>
    <row r="41" spans="1:5" s="62" customFormat="1" ht="14.25" thickBot="1" x14ac:dyDescent="0.3">
      <c r="A41" s="35" t="s">
        <v>6</v>
      </c>
      <c r="B41" s="242">
        <f t="shared" si="9"/>
        <v>42453</v>
      </c>
      <c r="C41" s="14">
        <v>767</v>
      </c>
      <c r="D41" s="77">
        <f t="shared" si="8"/>
        <v>767</v>
      </c>
    </row>
    <row r="42" spans="1:5" s="62" customFormat="1" ht="14.25" thickBot="1" x14ac:dyDescent="0.3">
      <c r="A42" s="35" t="s">
        <v>0</v>
      </c>
      <c r="B42" s="242">
        <f t="shared" si="9"/>
        <v>42454</v>
      </c>
      <c r="C42" s="14">
        <v>575</v>
      </c>
      <c r="D42" s="251">
        <f t="shared" si="8"/>
        <v>575</v>
      </c>
    </row>
    <row r="43" spans="1:5" s="62" customFormat="1" ht="14.25" outlineLevel="1" thickBot="1" x14ac:dyDescent="0.3">
      <c r="A43" s="35" t="s">
        <v>1</v>
      </c>
      <c r="B43" s="242">
        <f t="shared" si="9"/>
        <v>42455</v>
      </c>
      <c r="C43" s="21">
        <v>985</v>
      </c>
      <c r="D43" s="77">
        <f t="shared" si="8"/>
        <v>985</v>
      </c>
      <c r="E43" s="197"/>
    </row>
    <row r="44" spans="1:5" s="62" customFormat="1" ht="14.25" outlineLevel="1" thickBot="1" x14ac:dyDescent="0.3">
      <c r="A44" s="35" t="s">
        <v>2</v>
      </c>
      <c r="B44" s="242">
        <f t="shared" si="9"/>
        <v>42456</v>
      </c>
      <c r="C44" s="27">
        <v>384</v>
      </c>
      <c r="D44" s="18">
        <f t="shared" si="8"/>
        <v>384</v>
      </c>
      <c r="E44" s="197"/>
    </row>
    <row r="45" spans="1:5" s="62" customFormat="1" ht="14.25" customHeight="1" outlineLevel="1" thickBot="1" x14ac:dyDescent="0.3">
      <c r="A45" s="223" t="s">
        <v>25</v>
      </c>
      <c r="B45" s="336" t="s">
        <v>31</v>
      </c>
      <c r="C45" s="141">
        <f>SUM(C38:C44)</f>
        <v>4556</v>
      </c>
      <c r="D45" s="141">
        <f>SUM(D38:D44)</f>
        <v>4556</v>
      </c>
      <c r="E45" s="197"/>
    </row>
    <row r="46" spans="1:5" s="62" customFormat="1" ht="15.75" customHeight="1" outlineLevel="1" thickBot="1" x14ac:dyDescent="0.3">
      <c r="A46" s="133" t="s">
        <v>27</v>
      </c>
      <c r="B46" s="337"/>
      <c r="C46" s="134">
        <f>AVERAGE(C38:C44)</f>
        <v>650.85714285714289</v>
      </c>
      <c r="D46" s="134">
        <f>AVERAGE(D38:D44)</f>
        <v>650.85714285714289</v>
      </c>
      <c r="E46" s="197"/>
    </row>
    <row r="47" spans="1:5" s="62" customFormat="1" ht="14.25" customHeight="1" thickBot="1" x14ac:dyDescent="0.3">
      <c r="A47" s="36" t="s">
        <v>24</v>
      </c>
      <c r="B47" s="337"/>
      <c r="C47" s="41">
        <f>SUM(C38:C42)</f>
        <v>3187</v>
      </c>
      <c r="D47" s="41">
        <f>SUM(D38:D42)</f>
        <v>3187</v>
      </c>
      <c r="E47" s="197"/>
    </row>
    <row r="48" spans="1:5" s="62" customFormat="1" ht="14.25" customHeight="1" thickBot="1" x14ac:dyDescent="0.3">
      <c r="A48" s="36" t="s">
        <v>26</v>
      </c>
      <c r="B48" s="338"/>
      <c r="C48" s="48">
        <f>AVERAGE(C38:C42)</f>
        <v>637.4</v>
      </c>
      <c r="D48" s="48">
        <f>AVERAGE(D38:D42)</f>
        <v>637.4</v>
      </c>
      <c r="E48" s="197"/>
    </row>
    <row r="49" spans="1:5" s="62" customFormat="1" ht="14.25" customHeight="1" thickBot="1" x14ac:dyDescent="0.3">
      <c r="A49" s="35" t="s">
        <v>3</v>
      </c>
      <c r="B49" s="241">
        <f>B44+1</f>
        <v>42457</v>
      </c>
      <c r="C49" s="200">
        <v>521</v>
      </c>
      <c r="D49" s="20">
        <f>SUM(C49)</f>
        <v>521</v>
      </c>
      <c r="E49" s="197"/>
    </row>
    <row r="50" spans="1:5" s="62" customFormat="1" ht="14.25" customHeight="1" thickBot="1" x14ac:dyDescent="0.3">
      <c r="A50" s="193" t="s">
        <v>4</v>
      </c>
      <c r="B50" s="242">
        <f>B49+1</f>
        <v>42458</v>
      </c>
      <c r="C50" s="14">
        <v>603</v>
      </c>
      <c r="D50" s="20">
        <f t="shared" ref="D50:D52" si="10">SUM(C50)</f>
        <v>603</v>
      </c>
      <c r="E50" s="197"/>
    </row>
    <row r="51" spans="1:5" s="62" customFormat="1" ht="14.25" customHeight="1" thickBot="1" x14ac:dyDescent="0.3">
      <c r="A51" s="193" t="s">
        <v>5</v>
      </c>
      <c r="B51" s="242">
        <f t="shared" ref="B51:B52" si="11">B50+1</f>
        <v>42459</v>
      </c>
      <c r="C51" s="25">
        <v>720</v>
      </c>
      <c r="D51" s="20">
        <f t="shared" si="10"/>
        <v>720</v>
      </c>
      <c r="E51" s="197"/>
    </row>
    <row r="52" spans="1:5" s="62" customFormat="1" ht="14.25" customHeight="1" thickBot="1" x14ac:dyDescent="0.3">
      <c r="A52" s="193" t="s">
        <v>6</v>
      </c>
      <c r="B52" s="242">
        <f t="shared" si="11"/>
        <v>42460</v>
      </c>
      <c r="C52" s="14">
        <v>655</v>
      </c>
      <c r="D52" s="20">
        <f t="shared" si="10"/>
        <v>655</v>
      </c>
      <c r="E52" s="197"/>
    </row>
    <row r="53" spans="1:5" s="62" customFormat="1" ht="14.25" hidden="1" customHeight="1" thickBot="1" x14ac:dyDescent="0.3">
      <c r="A53" s="35"/>
      <c r="B53" s="244"/>
      <c r="C53" s="14"/>
      <c r="D53" s="20"/>
      <c r="E53" s="197"/>
    </row>
    <row r="54" spans="1:5" s="62" customFormat="1" ht="14.25" hidden="1" customHeight="1" outlineLevel="1" thickBot="1" x14ac:dyDescent="0.3">
      <c r="A54" s="35"/>
      <c r="B54" s="244"/>
      <c r="C54" s="21"/>
      <c r="D54" s="20"/>
      <c r="E54" s="197"/>
    </row>
    <row r="55" spans="1:5" s="62" customFormat="1" ht="14.25" hidden="1" customHeight="1" outlineLevel="1" thickBot="1" x14ac:dyDescent="0.3">
      <c r="A55" s="35"/>
      <c r="B55" s="244"/>
      <c r="C55" s="27"/>
      <c r="D55" s="20"/>
    </row>
    <row r="56" spans="1:5" s="62" customFormat="1" ht="14.25" customHeight="1" outlineLevel="1" thickBot="1" x14ac:dyDescent="0.3">
      <c r="A56" s="223" t="s">
        <v>25</v>
      </c>
      <c r="B56" s="336" t="s">
        <v>32</v>
      </c>
      <c r="C56" s="141">
        <f>SUM(C49:C55)</f>
        <v>2499</v>
      </c>
      <c r="D56" s="20">
        <f t="shared" ref="D56:D70" si="12">SUM(C56)</f>
        <v>2499</v>
      </c>
    </row>
    <row r="57" spans="1:5" s="62" customFormat="1" ht="14.25" customHeight="1" outlineLevel="1" thickBot="1" x14ac:dyDescent="0.3">
      <c r="A57" s="133" t="s">
        <v>27</v>
      </c>
      <c r="B57" s="337"/>
      <c r="C57" s="134">
        <f>AVERAGE(C49:C55)</f>
        <v>624.75</v>
      </c>
      <c r="D57" s="20">
        <f t="shared" si="12"/>
        <v>624.75</v>
      </c>
    </row>
    <row r="58" spans="1:5" s="62" customFormat="1" ht="14.25" customHeight="1" thickBot="1" x14ac:dyDescent="0.3">
      <c r="A58" s="36" t="s">
        <v>24</v>
      </c>
      <c r="B58" s="337"/>
      <c r="C58" s="37">
        <f>SUM(C49:C53)</f>
        <v>2499</v>
      </c>
      <c r="D58" s="20">
        <f t="shared" si="12"/>
        <v>2499</v>
      </c>
    </row>
    <row r="59" spans="1:5" s="62" customFormat="1" ht="14.25" customHeight="1" thickBot="1" x14ac:dyDescent="0.3">
      <c r="A59" s="36" t="s">
        <v>26</v>
      </c>
      <c r="B59" s="338"/>
      <c r="C59" s="43">
        <f>AVERAGE(C49:C53)</f>
        <v>624.75</v>
      </c>
      <c r="D59" s="20">
        <f t="shared" si="12"/>
        <v>624.75</v>
      </c>
    </row>
    <row r="60" spans="1:5" s="62" customFormat="1" ht="14.25" hidden="1" customHeight="1" thickBot="1" x14ac:dyDescent="0.3">
      <c r="A60" s="193"/>
      <c r="B60" s="245"/>
      <c r="C60" s="14"/>
      <c r="D60" s="20"/>
    </row>
    <row r="61" spans="1:5" s="62" customFormat="1" ht="14.25" hidden="1" customHeight="1" thickBot="1" x14ac:dyDescent="0.3">
      <c r="A61" s="193"/>
      <c r="B61" s="243"/>
      <c r="C61" s="14"/>
      <c r="D61" s="20"/>
    </row>
    <row r="62" spans="1:5" s="62" customFormat="1" ht="13.5" hidden="1" customHeight="1" thickBot="1" x14ac:dyDescent="0.3">
      <c r="A62" s="193"/>
      <c r="B62" s="243"/>
      <c r="C62" s="14"/>
      <c r="D62" s="20"/>
    </row>
    <row r="63" spans="1:5" s="62" customFormat="1" ht="13.5" hidden="1" customHeight="1" thickBot="1" x14ac:dyDescent="0.3">
      <c r="A63" s="193"/>
      <c r="B63" s="243"/>
      <c r="C63" s="14"/>
      <c r="D63" s="20"/>
    </row>
    <row r="64" spans="1:5" s="62" customFormat="1" ht="13.5" hidden="1" customHeight="1" thickBot="1" x14ac:dyDescent="0.3">
      <c r="A64" s="35"/>
      <c r="B64" s="243"/>
      <c r="C64" s="14"/>
      <c r="D64" s="20"/>
    </row>
    <row r="65" spans="1:6" s="62" customFormat="1" ht="13.5" hidden="1" customHeight="1" outlineLevel="1" thickBot="1" x14ac:dyDescent="0.3">
      <c r="A65" s="35"/>
      <c r="B65" s="243"/>
      <c r="C65" s="21"/>
      <c r="D65" s="20"/>
    </row>
    <row r="66" spans="1:6" s="62" customFormat="1" ht="14.25" hidden="1" customHeight="1" outlineLevel="1" thickBot="1" x14ac:dyDescent="0.3">
      <c r="A66" s="35"/>
      <c r="B66" s="246"/>
      <c r="C66" s="27"/>
      <c r="D66" s="20"/>
    </row>
    <row r="67" spans="1:6" s="62" customFormat="1" ht="14.25" hidden="1" customHeight="1" outlineLevel="1" thickBot="1" x14ac:dyDescent="0.3">
      <c r="A67" s="223" t="s">
        <v>25</v>
      </c>
      <c r="B67" s="336" t="s">
        <v>37</v>
      </c>
      <c r="C67" s="141">
        <f>SUM(C60:C66)</f>
        <v>0</v>
      </c>
      <c r="D67" s="20">
        <f t="shared" si="12"/>
        <v>0</v>
      </c>
    </row>
    <row r="68" spans="1:6" s="62" customFormat="1" ht="15.75" hidden="1" customHeight="1" outlineLevel="1" thickBot="1" x14ac:dyDescent="0.3">
      <c r="A68" s="133" t="s">
        <v>27</v>
      </c>
      <c r="B68" s="337"/>
      <c r="C68" s="134" t="e">
        <f>AVERAGE(C60:C66)</f>
        <v>#DIV/0!</v>
      </c>
      <c r="D68" s="20" t="e">
        <f t="shared" si="12"/>
        <v>#DIV/0!</v>
      </c>
    </row>
    <row r="69" spans="1:6" s="62" customFormat="1" ht="14.25" hidden="1" customHeight="1" thickBot="1" x14ac:dyDescent="0.3">
      <c r="A69" s="36" t="s">
        <v>24</v>
      </c>
      <c r="B69" s="337"/>
      <c r="C69" s="37">
        <f>SUM(C60:C64)</f>
        <v>0</v>
      </c>
      <c r="D69" s="20">
        <f t="shared" si="12"/>
        <v>0</v>
      </c>
    </row>
    <row r="70" spans="1:6" s="62" customFormat="1" ht="15.75" hidden="1" customHeight="1" thickBot="1" x14ac:dyDescent="0.3">
      <c r="A70" s="36" t="s">
        <v>26</v>
      </c>
      <c r="B70" s="338"/>
      <c r="C70" s="43" t="e">
        <f>AVERAGE(C60:C64)</f>
        <v>#DIV/0!</v>
      </c>
      <c r="D70" s="20" t="e">
        <f t="shared" si="12"/>
        <v>#DIV/0!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8"/>
      <c r="B72" s="262" t="s">
        <v>9</v>
      </c>
      <c r="D72" s="350" t="s">
        <v>67</v>
      </c>
      <c r="E72" s="363"/>
      <c r="F72" s="364"/>
    </row>
    <row r="73" spans="1:6" ht="30" customHeight="1" x14ac:dyDescent="0.25">
      <c r="A73" s="57" t="s">
        <v>34</v>
      </c>
      <c r="B73" s="263">
        <f>SUM(C58:C58, C47:C47, C36:C36, C25:C25, C14:C14, C69:C69)</f>
        <v>12665</v>
      </c>
      <c r="D73" s="328" t="s">
        <v>34</v>
      </c>
      <c r="E73" s="329"/>
      <c r="F73" s="125">
        <f>SUM(D14, D25, D36, D47, D58, D69)</f>
        <v>12665</v>
      </c>
    </row>
    <row r="74" spans="1:6" ht="30" customHeight="1" x14ac:dyDescent="0.25">
      <c r="A74" s="57" t="s">
        <v>33</v>
      </c>
      <c r="B74" s="263">
        <f>SUM(C56:C56, C45:C45, C34:C34, C23:C23, C12:C12, C67:C67 )</f>
        <v>16984</v>
      </c>
      <c r="D74" s="328" t="s">
        <v>33</v>
      </c>
      <c r="E74" s="329"/>
      <c r="F74" s="126">
        <f>SUM(D56, D45, D34, D23, D12, D67)</f>
        <v>16984</v>
      </c>
    </row>
    <row r="75" spans="1:6" ht="30" customHeight="1" x14ac:dyDescent="0.25">
      <c r="D75" s="328" t="s">
        <v>26</v>
      </c>
      <c r="E75" s="329"/>
      <c r="F75" s="126">
        <f>AVERAGE(D14, D25, D36, D47, D58, D69)</f>
        <v>2110.8333333333335</v>
      </c>
    </row>
    <row r="76" spans="1:6" ht="30" customHeight="1" x14ac:dyDescent="0.25">
      <c r="D76" s="328" t="s">
        <v>72</v>
      </c>
      <c r="E76" s="329"/>
      <c r="F76" s="125">
        <f>AVERAGE(D56, D45, D34, D23, D12, D67)</f>
        <v>2830.6666666666665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A60" sqref="A60:XFD70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4"/>
      <c r="C1" s="353" t="s">
        <v>7</v>
      </c>
      <c r="D1" s="353" t="s">
        <v>39</v>
      </c>
      <c r="E1" s="353" t="s">
        <v>8</v>
      </c>
      <c r="F1" s="353" t="s">
        <v>73</v>
      </c>
      <c r="G1" s="353" t="s">
        <v>10</v>
      </c>
      <c r="H1" s="370"/>
      <c r="I1" s="371"/>
      <c r="J1" s="366" t="s">
        <v>23</v>
      </c>
    </row>
    <row r="2" spans="1:11" ht="15" customHeight="1" thickBot="1" x14ac:dyDescent="0.3">
      <c r="A2" s="34"/>
      <c r="B2" s="235"/>
      <c r="C2" s="354"/>
      <c r="D2" s="354"/>
      <c r="E2" s="354"/>
      <c r="F2" s="354"/>
      <c r="G2" s="372"/>
      <c r="H2" s="373"/>
      <c r="I2" s="374"/>
      <c r="J2" s="367"/>
    </row>
    <row r="3" spans="1:11" ht="13.5" customHeight="1" x14ac:dyDescent="0.25">
      <c r="A3" s="330" t="s">
        <v>61</v>
      </c>
      <c r="B3" s="332" t="s">
        <v>62</v>
      </c>
      <c r="C3" s="343" t="s">
        <v>7</v>
      </c>
      <c r="D3" s="343" t="s">
        <v>40</v>
      </c>
      <c r="E3" s="345" t="s">
        <v>8</v>
      </c>
      <c r="F3" s="345" t="s">
        <v>73</v>
      </c>
      <c r="G3" s="375" t="s">
        <v>10</v>
      </c>
      <c r="H3" s="369" t="s">
        <v>41</v>
      </c>
      <c r="I3" s="368" t="s">
        <v>42</v>
      </c>
      <c r="J3" s="367"/>
    </row>
    <row r="4" spans="1:11" ht="14.25" customHeight="1" thickBot="1" x14ac:dyDescent="0.3">
      <c r="A4" s="331"/>
      <c r="B4" s="333"/>
      <c r="C4" s="344"/>
      <c r="D4" s="344"/>
      <c r="E4" s="331"/>
      <c r="F4" s="331"/>
      <c r="G4" s="344"/>
      <c r="H4" s="331"/>
      <c r="I4" s="335"/>
      <c r="J4" s="367"/>
    </row>
    <row r="5" spans="1:11" s="61" customFormat="1" ht="14.25" hidden="1" customHeight="1" thickBot="1" x14ac:dyDescent="0.3">
      <c r="A5" s="196"/>
      <c r="B5" s="236"/>
      <c r="C5" s="14"/>
      <c r="D5" s="14"/>
      <c r="E5" s="17"/>
      <c r="F5" s="17"/>
      <c r="G5" s="17"/>
      <c r="H5" s="17"/>
      <c r="I5" s="18"/>
      <c r="J5" s="70"/>
    </row>
    <row r="6" spans="1:11" s="61" customFormat="1" ht="14.25" customHeight="1" thickBot="1" x14ac:dyDescent="0.3">
      <c r="A6" s="193" t="s">
        <v>74</v>
      </c>
      <c r="B6" s="252">
        <v>42430</v>
      </c>
      <c r="C6" s="14">
        <v>112</v>
      </c>
      <c r="D6" s="14"/>
      <c r="E6" s="17">
        <v>121</v>
      </c>
      <c r="F6" s="17">
        <v>8</v>
      </c>
      <c r="G6" s="17">
        <v>158</v>
      </c>
      <c r="H6" s="17">
        <v>49</v>
      </c>
      <c r="I6" s="18">
        <v>162</v>
      </c>
      <c r="J6" s="70">
        <f t="shared" ref="J6:J8" si="0">SUM(C6:I6)</f>
        <v>610</v>
      </c>
    </row>
    <row r="7" spans="1:11" s="61" customFormat="1" ht="14.25" thickBot="1" x14ac:dyDescent="0.3">
      <c r="A7" s="193" t="s">
        <v>5</v>
      </c>
      <c r="B7" s="252">
        <f>B6+1</f>
        <v>42431</v>
      </c>
      <c r="C7" s="14">
        <v>87</v>
      </c>
      <c r="D7" s="14"/>
      <c r="E7" s="17">
        <v>84</v>
      </c>
      <c r="F7" s="17"/>
      <c r="G7" s="17">
        <v>95</v>
      </c>
      <c r="H7" s="17">
        <v>49</v>
      </c>
      <c r="I7" s="18">
        <v>142</v>
      </c>
      <c r="J7" s="70">
        <f t="shared" si="0"/>
        <v>457</v>
      </c>
    </row>
    <row r="8" spans="1:11" s="61" customFormat="1" ht="14.25" thickBot="1" x14ac:dyDescent="0.3">
      <c r="A8" s="35" t="s">
        <v>6</v>
      </c>
      <c r="B8" s="252">
        <f t="shared" ref="B8:B11" si="1">B7+1</f>
        <v>42432</v>
      </c>
      <c r="C8" s="14">
        <v>139</v>
      </c>
      <c r="D8" s="14"/>
      <c r="E8" s="17">
        <v>93</v>
      </c>
      <c r="F8" s="17">
        <v>8</v>
      </c>
      <c r="G8" s="17">
        <v>134</v>
      </c>
      <c r="H8" s="17">
        <v>37</v>
      </c>
      <c r="I8" s="18">
        <v>129</v>
      </c>
      <c r="J8" s="70">
        <f t="shared" si="0"/>
        <v>540</v>
      </c>
      <c r="K8" s="194"/>
    </row>
    <row r="9" spans="1:11" s="61" customFormat="1" ht="14.25" thickBot="1" x14ac:dyDescent="0.3">
      <c r="A9" s="35" t="s">
        <v>0</v>
      </c>
      <c r="B9" s="252">
        <f t="shared" si="1"/>
        <v>42433</v>
      </c>
      <c r="C9" s="21">
        <v>107</v>
      </c>
      <c r="D9" s="14"/>
      <c r="E9" s="17">
        <v>29</v>
      </c>
      <c r="F9" s="17">
        <v>11</v>
      </c>
      <c r="G9" s="17">
        <v>118</v>
      </c>
      <c r="H9" s="17">
        <v>11</v>
      </c>
      <c r="I9" s="18">
        <v>130</v>
      </c>
      <c r="J9" s="70">
        <f t="shared" ref="J9:J10" si="2">SUM(C9:I9)</f>
        <v>406</v>
      </c>
      <c r="K9" s="194"/>
    </row>
    <row r="10" spans="1:11" s="61" customFormat="1" ht="14.25" outlineLevel="1" thickBot="1" x14ac:dyDescent="0.3">
      <c r="A10" s="35" t="s">
        <v>1</v>
      </c>
      <c r="B10" s="237">
        <f t="shared" si="1"/>
        <v>42434</v>
      </c>
      <c r="C10" s="21">
        <v>296</v>
      </c>
      <c r="D10" s="21"/>
      <c r="E10" s="24">
        <v>149</v>
      </c>
      <c r="F10" s="24">
        <v>30</v>
      </c>
      <c r="G10" s="21">
        <v>441</v>
      </c>
      <c r="H10" s="24">
        <v>79</v>
      </c>
      <c r="I10" s="25">
        <v>1468</v>
      </c>
      <c r="J10" s="70">
        <f t="shared" si="2"/>
        <v>2463</v>
      </c>
      <c r="K10" s="194"/>
    </row>
    <row r="11" spans="1:11" s="61" customFormat="1" ht="14.25" outlineLevel="1" thickBot="1" x14ac:dyDescent="0.3">
      <c r="A11" s="35" t="s">
        <v>2</v>
      </c>
      <c r="B11" s="253">
        <f t="shared" si="1"/>
        <v>42435</v>
      </c>
      <c r="C11" s="27">
        <v>166</v>
      </c>
      <c r="D11" s="27"/>
      <c r="E11" s="30">
        <v>104</v>
      </c>
      <c r="F11" s="30">
        <v>11</v>
      </c>
      <c r="G11" s="27">
        <v>261</v>
      </c>
      <c r="H11" s="30">
        <v>78</v>
      </c>
      <c r="I11" s="31">
        <v>1302</v>
      </c>
      <c r="J11" s="70">
        <f t="shared" ref="J11" si="3">SUM(C11:I11)</f>
        <v>1922</v>
      </c>
      <c r="K11" s="194"/>
    </row>
    <row r="12" spans="1:11" s="62" customFormat="1" ht="14.25" customHeight="1" outlineLevel="1" thickBot="1" x14ac:dyDescent="0.3">
      <c r="A12" s="223" t="s">
        <v>25</v>
      </c>
      <c r="B12" s="336" t="s">
        <v>28</v>
      </c>
      <c r="C12" s="141">
        <f>SUM(C5:C11)</f>
        <v>907</v>
      </c>
      <c r="D12" s="141">
        <f t="shared" ref="D12:J12" si="4">SUM(D5:D11)</f>
        <v>0</v>
      </c>
      <c r="E12" s="144">
        <f>SUM(E5:E11)</f>
        <v>580</v>
      </c>
      <c r="F12" s="144">
        <f t="shared" si="4"/>
        <v>68</v>
      </c>
      <c r="G12" s="141">
        <f t="shared" si="4"/>
        <v>1207</v>
      </c>
      <c r="H12" s="144">
        <f t="shared" si="4"/>
        <v>303</v>
      </c>
      <c r="I12" s="145">
        <f t="shared" si="4"/>
        <v>3333</v>
      </c>
      <c r="J12" s="230">
        <f t="shared" si="4"/>
        <v>6398</v>
      </c>
    </row>
    <row r="13" spans="1:11" s="62" customFormat="1" ht="15.75" customHeight="1" outlineLevel="1" thickBot="1" x14ac:dyDescent="0.3">
      <c r="A13" s="133" t="s">
        <v>27</v>
      </c>
      <c r="B13" s="337"/>
      <c r="C13" s="134">
        <f>AVERAGE(C5:C11)</f>
        <v>151.16666666666666</v>
      </c>
      <c r="D13" s="134" t="e">
        <f t="shared" ref="D13:J13" si="5">AVERAGE(D5:D11)</f>
        <v>#DIV/0!</v>
      </c>
      <c r="E13" s="137">
        <f>AVERAGE(E5:E11)</f>
        <v>96.666666666666671</v>
      </c>
      <c r="F13" s="137">
        <f t="shared" si="5"/>
        <v>13.6</v>
      </c>
      <c r="G13" s="134">
        <f t="shared" si="5"/>
        <v>201.16666666666666</v>
      </c>
      <c r="H13" s="137">
        <f t="shared" si="5"/>
        <v>50.5</v>
      </c>
      <c r="I13" s="140">
        <f t="shared" si="5"/>
        <v>555.5</v>
      </c>
      <c r="J13" s="231">
        <f t="shared" si="5"/>
        <v>1066.3333333333333</v>
      </c>
    </row>
    <row r="14" spans="1:11" s="62" customFormat="1" ht="14.25" customHeight="1" thickBot="1" x14ac:dyDescent="0.3">
      <c r="A14" s="36" t="s">
        <v>24</v>
      </c>
      <c r="B14" s="337"/>
      <c r="C14" s="37">
        <f>SUM(C5:C9)</f>
        <v>445</v>
      </c>
      <c r="D14" s="37">
        <f t="shared" ref="D14:J14" si="6">SUM(D5:D9)</f>
        <v>0</v>
      </c>
      <c r="E14" s="40">
        <f t="shared" si="6"/>
        <v>327</v>
      </c>
      <c r="F14" s="40">
        <f t="shared" si="6"/>
        <v>27</v>
      </c>
      <c r="G14" s="37">
        <f t="shared" si="6"/>
        <v>505</v>
      </c>
      <c r="H14" s="40">
        <f t="shared" si="6"/>
        <v>146</v>
      </c>
      <c r="I14" s="41">
        <f t="shared" si="6"/>
        <v>563</v>
      </c>
      <c r="J14" s="232">
        <f t="shared" si="6"/>
        <v>2013</v>
      </c>
    </row>
    <row r="15" spans="1:11" s="62" customFormat="1" ht="15.75" customHeight="1" thickBot="1" x14ac:dyDescent="0.3">
      <c r="A15" s="36" t="s">
        <v>26</v>
      </c>
      <c r="B15" s="337"/>
      <c r="C15" s="43">
        <f>AVERAGE(C5:C9)</f>
        <v>111.25</v>
      </c>
      <c r="D15" s="43" t="e">
        <f t="shared" ref="D15:J15" si="7">AVERAGE(D5:D9)</f>
        <v>#DIV/0!</v>
      </c>
      <c r="E15" s="46">
        <f t="shared" si="7"/>
        <v>81.75</v>
      </c>
      <c r="F15" s="46">
        <f t="shared" si="7"/>
        <v>9</v>
      </c>
      <c r="G15" s="43">
        <f t="shared" si="7"/>
        <v>126.25</v>
      </c>
      <c r="H15" s="46">
        <f t="shared" si="7"/>
        <v>36.5</v>
      </c>
      <c r="I15" s="48">
        <f t="shared" si="7"/>
        <v>140.75</v>
      </c>
      <c r="J15" s="233">
        <f t="shared" si="7"/>
        <v>503.25</v>
      </c>
    </row>
    <row r="16" spans="1:11" s="62" customFormat="1" ht="14.25" thickBot="1" x14ac:dyDescent="0.3">
      <c r="A16" s="35" t="s">
        <v>3</v>
      </c>
      <c r="B16" s="236">
        <f>B11+1</f>
        <v>42436</v>
      </c>
      <c r="C16" s="14">
        <v>149</v>
      </c>
      <c r="D16" s="14"/>
      <c r="E16" s="17">
        <v>147</v>
      </c>
      <c r="F16" s="17">
        <v>10</v>
      </c>
      <c r="G16" s="14">
        <v>278</v>
      </c>
      <c r="H16" s="254">
        <v>46</v>
      </c>
      <c r="I16" s="18">
        <v>170</v>
      </c>
      <c r="J16" s="19">
        <f t="shared" ref="J16:J22" si="8">SUM(C16:I16)</f>
        <v>800</v>
      </c>
    </row>
    <row r="17" spans="1:10" s="62" customFormat="1" ht="14.25" thickBot="1" x14ac:dyDescent="0.3">
      <c r="A17" s="35" t="s">
        <v>4</v>
      </c>
      <c r="B17" s="237">
        <f>B16+1</f>
        <v>42437</v>
      </c>
      <c r="C17" s="14">
        <v>138</v>
      </c>
      <c r="D17" s="14"/>
      <c r="E17" s="17">
        <v>167</v>
      </c>
      <c r="F17" s="17">
        <v>14</v>
      </c>
      <c r="G17" s="14">
        <v>206</v>
      </c>
      <c r="H17" s="17">
        <v>54</v>
      </c>
      <c r="I17" s="18">
        <v>178</v>
      </c>
      <c r="J17" s="70">
        <f t="shared" si="8"/>
        <v>757</v>
      </c>
    </row>
    <row r="18" spans="1:10" s="62" customFormat="1" ht="14.25" thickBot="1" x14ac:dyDescent="0.3">
      <c r="A18" s="35" t="s">
        <v>5</v>
      </c>
      <c r="B18" s="237">
        <f t="shared" ref="B18:B22" si="9">B17+1</f>
        <v>42438</v>
      </c>
      <c r="C18" s="14">
        <v>175</v>
      </c>
      <c r="D18" s="14"/>
      <c r="E18" s="17">
        <v>172</v>
      </c>
      <c r="F18" s="17">
        <v>18</v>
      </c>
      <c r="G18" s="14">
        <v>221</v>
      </c>
      <c r="H18" s="17">
        <v>88</v>
      </c>
      <c r="I18" s="18">
        <v>230</v>
      </c>
      <c r="J18" s="70">
        <f t="shared" si="8"/>
        <v>904</v>
      </c>
    </row>
    <row r="19" spans="1:10" s="62" customFormat="1" ht="14.25" thickBot="1" x14ac:dyDescent="0.3">
      <c r="A19" s="35" t="s">
        <v>6</v>
      </c>
      <c r="B19" s="238">
        <f t="shared" si="9"/>
        <v>42439</v>
      </c>
      <c r="C19" s="14">
        <v>174</v>
      </c>
      <c r="D19" s="14"/>
      <c r="E19" s="17">
        <v>140</v>
      </c>
      <c r="F19" s="17">
        <v>11</v>
      </c>
      <c r="G19" s="14">
        <v>217</v>
      </c>
      <c r="H19" s="17">
        <v>145</v>
      </c>
      <c r="I19" s="18">
        <v>265</v>
      </c>
      <c r="J19" s="70">
        <f t="shared" si="8"/>
        <v>952</v>
      </c>
    </row>
    <row r="20" spans="1:10" s="62" customFormat="1" ht="14.25" thickBot="1" x14ac:dyDescent="0.3">
      <c r="A20" s="35" t="s">
        <v>0</v>
      </c>
      <c r="B20" s="238">
        <f t="shared" si="9"/>
        <v>42440</v>
      </c>
      <c r="C20" s="21">
        <v>187</v>
      </c>
      <c r="D20" s="14"/>
      <c r="E20" s="17">
        <v>123</v>
      </c>
      <c r="F20" s="17">
        <v>21</v>
      </c>
      <c r="G20" s="14">
        <v>246</v>
      </c>
      <c r="H20" s="17">
        <v>57</v>
      </c>
      <c r="I20" s="18">
        <v>265</v>
      </c>
      <c r="J20" s="70">
        <f t="shared" si="8"/>
        <v>899</v>
      </c>
    </row>
    <row r="21" spans="1:10" s="62" customFormat="1" ht="14.25" outlineLevel="1" thickBot="1" x14ac:dyDescent="0.3">
      <c r="A21" s="35" t="s">
        <v>1</v>
      </c>
      <c r="B21" s="252">
        <f t="shared" si="9"/>
        <v>42441</v>
      </c>
      <c r="C21" s="21">
        <v>349</v>
      </c>
      <c r="D21" s="21"/>
      <c r="E21" s="24">
        <v>245</v>
      </c>
      <c r="F21" s="24">
        <v>33</v>
      </c>
      <c r="G21" s="21">
        <v>481</v>
      </c>
      <c r="H21" s="24">
        <v>126</v>
      </c>
      <c r="I21" s="25">
        <v>2020</v>
      </c>
      <c r="J21" s="70">
        <f t="shared" si="8"/>
        <v>3254</v>
      </c>
    </row>
    <row r="22" spans="1:10" s="62" customFormat="1" ht="14.25" outlineLevel="1" thickBot="1" x14ac:dyDescent="0.3">
      <c r="A22" s="35" t="s">
        <v>2</v>
      </c>
      <c r="B22" s="237">
        <f t="shared" si="9"/>
        <v>42442</v>
      </c>
      <c r="C22" s="27">
        <v>211</v>
      </c>
      <c r="D22" s="27"/>
      <c r="E22" s="30">
        <v>180</v>
      </c>
      <c r="F22" s="30">
        <v>36</v>
      </c>
      <c r="G22" s="27">
        <v>383</v>
      </c>
      <c r="H22" s="30">
        <v>70</v>
      </c>
      <c r="I22" s="31">
        <v>1676</v>
      </c>
      <c r="J22" s="180">
        <f t="shared" si="8"/>
        <v>2556</v>
      </c>
    </row>
    <row r="23" spans="1:10" s="62" customFormat="1" ht="14.25" customHeight="1" outlineLevel="1" thickBot="1" x14ac:dyDescent="0.3">
      <c r="A23" s="223" t="s">
        <v>25</v>
      </c>
      <c r="B23" s="336" t="s">
        <v>29</v>
      </c>
      <c r="C23" s="141">
        <f t="shared" ref="C23:J23" si="10">SUM(C16:C22)</f>
        <v>1383</v>
      </c>
      <c r="D23" s="141">
        <f t="shared" si="10"/>
        <v>0</v>
      </c>
      <c r="E23" s="144">
        <f t="shared" si="10"/>
        <v>1174</v>
      </c>
      <c r="F23" s="144">
        <f t="shared" si="10"/>
        <v>143</v>
      </c>
      <c r="G23" s="141">
        <f t="shared" si="10"/>
        <v>2032</v>
      </c>
      <c r="H23" s="144">
        <f t="shared" si="10"/>
        <v>586</v>
      </c>
      <c r="I23" s="145">
        <f t="shared" si="10"/>
        <v>4804</v>
      </c>
      <c r="J23" s="230">
        <f t="shared" si="10"/>
        <v>10122</v>
      </c>
    </row>
    <row r="24" spans="1:10" s="62" customFormat="1" ht="15.75" customHeight="1" outlineLevel="1" thickBot="1" x14ac:dyDescent="0.3">
      <c r="A24" s="133" t="s">
        <v>27</v>
      </c>
      <c r="B24" s="337"/>
      <c r="C24" s="134">
        <f t="shared" ref="C24:J24" si="11">AVERAGE(C16:C22)</f>
        <v>197.57142857142858</v>
      </c>
      <c r="D24" s="134" t="e">
        <f t="shared" si="11"/>
        <v>#DIV/0!</v>
      </c>
      <c r="E24" s="137">
        <f t="shared" si="11"/>
        <v>167.71428571428572</v>
      </c>
      <c r="F24" s="137">
        <f t="shared" si="11"/>
        <v>20.428571428571427</v>
      </c>
      <c r="G24" s="134">
        <f t="shared" si="11"/>
        <v>290.28571428571428</v>
      </c>
      <c r="H24" s="137">
        <f t="shared" si="11"/>
        <v>83.714285714285708</v>
      </c>
      <c r="I24" s="140">
        <f t="shared" si="11"/>
        <v>686.28571428571433</v>
      </c>
      <c r="J24" s="231">
        <f t="shared" si="11"/>
        <v>1446</v>
      </c>
    </row>
    <row r="25" spans="1:10" s="62" customFormat="1" ht="14.25" customHeight="1" thickBot="1" x14ac:dyDescent="0.3">
      <c r="A25" s="36" t="s">
        <v>24</v>
      </c>
      <c r="B25" s="337"/>
      <c r="C25" s="37">
        <f>SUM(C16:C20)</f>
        <v>823</v>
      </c>
      <c r="D25" s="37">
        <f t="shared" ref="D25:J25" si="12">SUM(D16:D20)</f>
        <v>0</v>
      </c>
      <c r="E25" s="40">
        <f t="shared" si="12"/>
        <v>749</v>
      </c>
      <c r="F25" s="40">
        <f t="shared" si="12"/>
        <v>74</v>
      </c>
      <c r="G25" s="37">
        <f t="shared" si="12"/>
        <v>1168</v>
      </c>
      <c r="H25" s="40">
        <f t="shared" si="12"/>
        <v>390</v>
      </c>
      <c r="I25" s="41">
        <f t="shared" si="12"/>
        <v>1108</v>
      </c>
      <c r="J25" s="232">
        <f t="shared" si="12"/>
        <v>4312</v>
      </c>
    </row>
    <row r="26" spans="1:10" s="62" customFormat="1" ht="15.75" customHeight="1" thickBot="1" x14ac:dyDescent="0.3">
      <c r="A26" s="36" t="s">
        <v>26</v>
      </c>
      <c r="B26" s="338"/>
      <c r="C26" s="147">
        <f>AVERAGE(C16:C20)</f>
        <v>164.6</v>
      </c>
      <c r="D26" s="147" t="e">
        <f t="shared" ref="D26:J26" si="13">AVERAGE(D16:D20)</f>
        <v>#DIV/0!</v>
      </c>
      <c r="E26" s="178">
        <f t="shared" si="13"/>
        <v>149.80000000000001</v>
      </c>
      <c r="F26" s="178">
        <f t="shared" si="13"/>
        <v>14.8</v>
      </c>
      <c r="G26" s="147">
        <f t="shared" si="13"/>
        <v>233.6</v>
      </c>
      <c r="H26" s="178">
        <f t="shared" si="13"/>
        <v>78</v>
      </c>
      <c r="I26" s="179">
        <f t="shared" si="13"/>
        <v>221.6</v>
      </c>
      <c r="J26" s="256">
        <f t="shared" si="13"/>
        <v>862.4</v>
      </c>
    </row>
    <row r="27" spans="1:10" s="62" customFormat="1" ht="14.25" thickBot="1" x14ac:dyDescent="0.3">
      <c r="A27" s="35" t="s">
        <v>3</v>
      </c>
      <c r="B27" s="239">
        <f>B22+1</f>
        <v>42443</v>
      </c>
      <c r="C27" s="14">
        <v>16</v>
      </c>
      <c r="D27" s="14"/>
      <c r="E27" s="17">
        <v>39</v>
      </c>
      <c r="F27" s="17">
        <v>2</v>
      </c>
      <c r="G27" s="14">
        <v>114</v>
      </c>
      <c r="H27" s="17">
        <v>9</v>
      </c>
      <c r="I27" s="18">
        <v>55</v>
      </c>
      <c r="J27" s="19">
        <f t="shared" ref="J27:J33" si="14">SUM(C27:I27)</f>
        <v>235</v>
      </c>
    </row>
    <row r="28" spans="1:10" s="62" customFormat="1" ht="14.25" thickBot="1" x14ac:dyDescent="0.3">
      <c r="A28" s="35" t="s">
        <v>4</v>
      </c>
      <c r="B28" s="240">
        <f>B27+1</f>
        <v>42444</v>
      </c>
      <c r="C28" s="14">
        <v>153</v>
      </c>
      <c r="D28" s="14"/>
      <c r="E28" s="17">
        <v>89</v>
      </c>
      <c r="F28" s="17"/>
      <c r="G28" s="14">
        <v>192</v>
      </c>
      <c r="H28" s="17">
        <v>39</v>
      </c>
      <c r="I28" s="18">
        <v>159</v>
      </c>
      <c r="J28" s="70">
        <f t="shared" si="14"/>
        <v>632</v>
      </c>
    </row>
    <row r="29" spans="1:10" s="62" customFormat="1" ht="14.25" thickBot="1" x14ac:dyDescent="0.3">
      <c r="A29" s="35" t="s">
        <v>5</v>
      </c>
      <c r="B29" s="240">
        <f t="shared" ref="B29:B33" si="15">B28+1</f>
        <v>42445</v>
      </c>
      <c r="C29" s="14">
        <v>217</v>
      </c>
      <c r="D29" s="14"/>
      <c r="E29" s="17">
        <v>181</v>
      </c>
      <c r="F29" s="17">
        <v>7</v>
      </c>
      <c r="G29" s="14">
        <v>242</v>
      </c>
      <c r="H29" s="17">
        <v>49</v>
      </c>
      <c r="I29" s="18">
        <v>165</v>
      </c>
      <c r="J29" s="70">
        <f t="shared" si="14"/>
        <v>861</v>
      </c>
    </row>
    <row r="30" spans="1:10" s="62" customFormat="1" ht="14.25" thickBot="1" x14ac:dyDescent="0.3">
      <c r="A30" s="35" t="s">
        <v>6</v>
      </c>
      <c r="B30" s="240">
        <f t="shared" si="15"/>
        <v>42446</v>
      </c>
      <c r="C30" s="14">
        <v>74</v>
      </c>
      <c r="D30" s="14"/>
      <c r="E30" s="17">
        <v>60</v>
      </c>
      <c r="F30" s="17">
        <v>67</v>
      </c>
      <c r="G30" s="14">
        <v>242</v>
      </c>
      <c r="H30" s="17">
        <v>129</v>
      </c>
      <c r="I30" s="18">
        <v>143</v>
      </c>
      <c r="J30" s="70">
        <f t="shared" si="14"/>
        <v>715</v>
      </c>
    </row>
    <row r="31" spans="1:10" s="62" customFormat="1" ht="14.25" thickBot="1" x14ac:dyDescent="0.3">
      <c r="A31" s="35" t="s">
        <v>0</v>
      </c>
      <c r="B31" s="240">
        <f t="shared" si="15"/>
        <v>42447</v>
      </c>
      <c r="C31" s="21">
        <v>267</v>
      </c>
      <c r="D31" s="14"/>
      <c r="E31" s="17">
        <v>147</v>
      </c>
      <c r="F31" s="17">
        <v>14</v>
      </c>
      <c r="G31" s="14">
        <v>344</v>
      </c>
      <c r="H31" s="17">
        <v>50</v>
      </c>
      <c r="I31" s="18">
        <v>245</v>
      </c>
      <c r="J31" s="70">
        <f t="shared" si="14"/>
        <v>1067</v>
      </c>
    </row>
    <row r="32" spans="1:10" s="62" customFormat="1" ht="14.25" outlineLevel="1" thickBot="1" x14ac:dyDescent="0.3">
      <c r="A32" s="35" t="s">
        <v>1</v>
      </c>
      <c r="B32" s="240">
        <f t="shared" si="15"/>
        <v>42448</v>
      </c>
      <c r="C32" s="21">
        <v>332</v>
      </c>
      <c r="D32" s="21"/>
      <c r="E32" s="24">
        <v>195</v>
      </c>
      <c r="F32" s="24">
        <v>37</v>
      </c>
      <c r="G32" s="21">
        <v>521</v>
      </c>
      <c r="H32" s="24">
        <v>106</v>
      </c>
      <c r="I32" s="25">
        <v>1624</v>
      </c>
      <c r="J32" s="70">
        <f t="shared" si="14"/>
        <v>2815</v>
      </c>
    </row>
    <row r="33" spans="1:11" s="62" customFormat="1" ht="14.25" outlineLevel="1" thickBot="1" x14ac:dyDescent="0.3">
      <c r="A33" s="35" t="s">
        <v>2</v>
      </c>
      <c r="B33" s="240">
        <f t="shared" si="15"/>
        <v>42449</v>
      </c>
      <c r="C33" s="27">
        <v>237</v>
      </c>
      <c r="D33" s="27"/>
      <c r="E33" s="30">
        <v>145</v>
      </c>
      <c r="F33" s="30">
        <v>14</v>
      </c>
      <c r="G33" s="27">
        <v>210</v>
      </c>
      <c r="H33" s="30">
        <v>21</v>
      </c>
      <c r="I33" s="31">
        <v>1050</v>
      </c>
      <c r="J33" s="180">
        <f t="shared" si="14"/>
        <v>1677</v>
      </c>
    </row>
    <row r="34" spans="1:11" s="62" customFormat="1" ht="14.25" customHeight="1" outlineLevel="1" thickBot="1" x14ac:dyDescent="0.3">
      <c r="A34" s="223" t="s">
        <v>25</v>
      </c>
      <c r="B34" s="336" t="s">
        <v>30</v>
      </c>
      <c r="C34" s="141">
        <f t="shared" ref="C34:J34" si="16">SUM(C27:C33)</f>
        <v>1296</v>
      </c>
      <c r="D34" s="141">
        <f t="shared" si="16"/>
        <v>0</v>
      </c>
      <c r="E34" s="144">
        <f t="shared" si="16"/>
        <v>856</v>
      </c>
      <c r="F34" s="144">
        <f>SUM(F27:F33)</f>
        <v>141</v>
      </c>
      <c r="G34" s="141">
        <f t="shared" si="16"/>
        <v>1865</v>
      </c>
      <c r="H34" s="144">
        <f t="shared" si="16"/>
        <v>403</v>
      </c>
      <c r="I34" s="145">
        <f t="shared" si="16"/>
        <v>3441</v>
      </c>
      <c r="J34" s="230">
        <f t="shared" si="16"/>
        <v>8002</v>
      </c>
    </row>
    <row r="35" spans="1:11" s="62" customFormat="1" ht="15.75" customHeight="1" outlineLevel="1" thickBot="1" x14ac:dyDescent="0.3">
      <c r="A35" s="133" t="s">
        <v>27</v>
      </c>
      <c r="B35" s="337"/>
      <c r="C35" s="134">
        <f t="shared" ref="C35:J35" si="17">AVERAGE(C27:C33)</f>
        <v>185.14285714285714</v>
      </c>
      <c r="D35" s="134" t="e">
        <f t="shared" si="17"/>
        <v>#DIV/0!</v>
      </c>
      <c r="E35" s="137">
        <f t="shared" si="17"/>
        <v>122.28571428571429</v>
      </c>
      <c r="F35" s="137">
        <f t="shared" si="17"/>
        <v>23.5</v>
      </c>
      <c r="G35" s="134">
        <f t="shared" si="17"/>
        <v>266.42857142857144</v>
      </c>
      <c r="H35" s="137">
        <f t="shared" si="17"/>
        <v>57.571428571428569</v>
      </c>
      <c r="I35" s="140">
        <f t="shared" si="17"/>
        <v>491.57142857142856</v>
      </c>
      <c r="J35" s="231">
        <f t="shared" si="17"/>
        <v>1143.1428571428571</v>
      </c>
    </row>
    <row r="36" spans="1:11" s="62" customFormat="1" ht="14.25" customHeight="1" thickBot="1" x14ac:dyDescent="0.3">
      <c r="A36" s="36" t="s">
        <v>24</v>
      </c>
      <c r="B36" s="337"/>
      <c r="C36" s="37">
        <f>SUM(C27:C31)</f>
        <v>727</v>
      </c>
      <c r="D36" s="37">
        <f t="shared" ref="D36:J36" si="18">SUM(D27:D31)</f>
        <v>0</v>
      </c>
      <c r="E36" s="40">
        <f t="shared" si="18"/>
        <v>516</v>
      </c>
      <c r="F36" s="40">
        <f t="shared" si="18"/>
        <v>90</v>
      </c>
      <c r="G36" s="37">
        <f t="shared" si="18"/>
        <v>1134</v>
      </c>
      <c r="H36" s="40">
        <f t="shared" si="18"/>
        <v>276</v>
      </c>
      <c r="I36" s="41">
        <f t="shared" si="18"/>
        <v>767</v>
      </c>
      <c r="J36" s="232">
        <f t="shared" si="18"/>
        <v>3510</v>
      </c>
    </row>
    <row r="37" spans="1:11" s="62" customFormat="1" ht="15.75" customHeight="1" thickBot="1" x14ac:dyDescent="0.3">
      <c r="A37" s="36" t="s">
        <v>26</v>
      </c>
      <c r="B37" s="338"/>
      <c r="C37" s="43">
        <f>AVERAGE(C27:C31)</f>
        <v>145.4</v>
      </c>
      <c r="D37" s="43" t="e">
        <f t="shared" ref="D37:J37" si="19">AVERAGE(D27:D31)</f>
        <v>#DIV/0!</v>
      </c>
      <c r="E37" s="46">
        <f t="shared" si="19"/>
        <v>103.2</v>
      </c>
      <c r="F37" s="46">
        <f t="shared" si="19"/>
        <v>22.5</v>
      </c>
      <c r="G37" s="43">
        <f t="shared" si="19"/>
        <v>226.8</v>
      </c>
      <c r="H37" s="46">
        <f t="shared" si="19"/>
        <v>55.2</v>
      </c>
      <c r="I37" s="48">
        <f t="shared" si="19"/>
        <v>153.4</v>
      </c>
      <c r="J37" s="233">
        <f t="shared" si="19"/>
        <v>702</v>
      </c>
    </row>
    <row r="38" spans="1:11" s="62" customFormat="1" ht="14.25" thickBot="1" x14ac:dyDescent="0.3">
      <c r="A38" s="35" t="s">
        <v>3</v>
      </c>
      <c r="B38" s="241">
        <f>B33+1</f>
        <v>42450</v>
      </c>
      <c r="C38" s="14">
        <v>169</v>
      </c>
      <c r="D38" s="14"/>
      <c r="E38" s="17">
        <v>130</v>
      </c>
      <c r="F38" s="17">
        <v>14</v>
      </c>
      <c r="G38" s="14">
        <v>257</v>
      </c>
      <c r="H38" s="17">
        <v>39</v>
      </c>
      <c r="I38" s="18">
        <v>161</v>
      </c>
      <c r="J38" s="19">
        <f t="shared" ref="J38:J44" si="20">SUM(C38:I38)</f>
        <v>770</v>
      </c>
    </row>
    <row r="39" spans="1:11" s="62" customFormat="1" ht="14.25" thickBot="1" x14ac:dyDescent="0.3">
      <c r="A39" s="35" t="s">
        <v>4</v>
      </c>
      <c r="B39" s="242">
        <f>B38+1</f>
        <v>42451</v>
      </c>
      <c r="C39" s="14">
        <v>229</v>
      </c>
      <c r="D39" s="14"/>
      <c r="E39" s="17">
        <v>251</v>
      </c>
      <c r="F39" s="17">
        <v>21</v>
      </c>
      <c r="G39" s="14">
        <v>273</v>
      </c>
      <c r="H39" s="17">
        <v>54</v>
      </c>
      <c r="I39" s="18">
        <v>198</v>
      </c>
      <c r="J39" s="70">
        <f t="shared" si="20"/>
        <v>1026</v>
      </c>
    </row>
    <row r="40" spans="1:11" s="62" customFormat="1" ht="14.25" thickBot="1" x14ac:dyDescent="0.3">
      <c r="A40" s="35" t="s">
        <v>5</v>
      </c>
      <c r="B40" s="242">
        <f t="shared" ref="B40:B44" si="21">B39+1</f>
        <v>42452</v>
      </c>
      <c r="C40" s="14">
        <v>212</v>
      </c>
      <c r="D40" s="14"/>
      <c r="E40" s="17">
        <v>285</v>
      </c>
      <c r="F40" s="17">
        <v>16</v>
      </c>
      <c r="G40" s="14">
        <v>249</v>
      </c>
      <c r="H40" s="17">
        <v>61</v>
      </c>
      <c r="I40" s="18">
        <v>293</v>
      </c>
      <c r="J40" s="70">
        <f t="shared" si="20"/>
        <v>1116</v>
      </c>
    </row>
    <row r="41" spans="1:11" s="62" customFormat="1" ht="14.25" thickBot="1" x14ac:dyDescent="0.3">
      <c r="A41" s="35" t="s">
        <v>6</v>
      </c>
      <c r="B41" s="242">
        <f t="shared" si="21"/>
        <v>42453</v>
      </c>
      <c r="C41" s="14">
        <v>440</v>
      </c>
      <c r="D41" s="14"/>
      <c r="E41" s="17">
        <v>306</v>
      </c>
      <c r="F41" s="17">
        <v>21</v>
      </c>
      <c r="G41" s="14">
        <v>422</v>
      </c>
      <c r="H41" s="17">
        <v>86</v>
      </c>
      <c r="I41" s="18">
        <v>168</v>
      </c>
      <c r="J41" s="70">
        <f t="shared" si="20"/>
        <v>1443</v>
      </c>
    </row>
    <row r="42" spans="1:11" s="62" customFormat="1" ht="14.25" thickBot="1" x14ac:dyDescent="0.3">
      <c r="A42" s="35" t="s">
        <v>0</v>
      </c>
      <c r="B42" s="242">
        <f t="shared" si="21"/>
        <v>42454</v>
      </c>
      <c r="C42" s="21">
        <v>460</v>
      </c>
      <c r="D42" s="14"/>
      <c r="E42" s="17">
        <v>293</v>
      </c>
      <c r="F42" s="17">
        <v>35</v>
      </c>
      <c r="G42" s="14">
        <v>414</v>
      </c>
      <c r="H42" s="17">
        <v>96</v>
      </c>
      <c r="I42" s="18">
        <v>458</v>
      </c>
      <c r="J42" s="70">
        <f t="shared" si="20"/>
        <v>1756</v>
      </c>
    </row>
    <row r="43" spans="1:11" s="62" customFormat="1" ht="14.25" outlineLevel="1" thickBot="1" x14ac:dyDescent="0.3">
      <c r="A43" s="35" t="s">
        <v>1</v>
      </c>
      <c r="B43" s="242">
        <f t="shared" si="21"/>
        <v>42455</v>
      </c>
      <c r="C43" s="198">
        <v>623</v>
      </c>
      <c r="D43" s="21"/>
      <c r="E43" s="24">
        <v>558</v>
      </c>
      <c r="F43" s="24">
        <v>52</v>
      </c>
      <c r="G43" s="21">
        <v>659</v>
      </c>
      <c r="H43" s="24">
        <v>204</v>
      </c>
      <c r="I43" s="25">
        <v>2036</v>
      </c>
      <c r="J43" s="70">
        <f t="shared" si="20"/>
        <v>4132</v>
      </c>
      <c r="K43" s="159"/>
    </row>
    <row r="44" spans="1:11" s="62" customFormat="1" ht="14.25" outlineLevel="1" thickBot="1" x14ac:dyDescent="0.3">
      <c r="A44" s="35" t="s">
        <v>2</v>
      </c>
      <c r="B44" s="242">
        <f t="shared" si="21"/>
        <v>42456</v>
      </c>
      <c r="C44" s="27">
        <v>334</v>
      </c>
      <c r="D44" s="27"/>
      <c r="E44" s="30">
        <v>301</v>
      </c>
      <c r="F44" s="30">
        <v>31</v>
      </c>
      <c r="G44" s="27">
        <v>443</v>
      </c>
      <c r="H44" s="30">
        <v>119</v>
      </c>
      <c r="I44" s="31">
        <v>1224</v>
      </c>
      <c r="J44" s="180">
        <f t="shared" si="20"/>
        <v>2452</v>
      </c>
      <c r="K44" s="159"/>
    </row>
    <row r="45" spans="1:11" s="62" customFormat="1" ht="14.25" customHeight="1" outlineLevel="1" thickBot="1" x14ac:dyDescent="0.3">
      <c r="A45" s="223" t="s">
        <v>25</v>
      </c>
      <c r="B45" s="336" t="s">
        <v>31</v>
      </c>
      <c r="C45" s="141">
        <f t="shared" ref="C45:J45" si="22">SUM(C38:C44)</f>
        <v>2467</v>
      </c>
      <c r="D45" s="141">
        <f t="shared" si="22"/>
        <v>0</v>
      </c>
      <c r="E45" s="144">
        <f t="shared" si="22"/>
        <v>2124</v>
      </c>
      <c r="F45" s="144">
        <f>SUM(F38:F44)</f>
        <v>190</v>
      </c>
      <c r="G45" s="141">
        <f t="shared" si="22"/>
        <v>2717</v>
      </c>
      <c r="H45" s="144">
        <f t="shared" si="22"/>
        <v>659</v>
      </c>
      <c r="I45" s="145">
        <f t="shared" si="22"/>
        <v>4538</v>
      </c>
      <c r="J45" s="230">
        <f t="shared" si="22"/>
        <v>12695</v>
      </c>
    </row>
    <row r="46" spans="1:11" s="62" customFormat="1" ht="15.75" customHeight="1" outlineLevel="1" thickBot="1" x14ac:dyDescent="0.3">
      <c r="A46" s="133" t="s">
        <v>27</v>
      </c>
      <c r="B46" s="337"/>
      <c r="C46" s="134">
        <f t="shared" ref="C46:J46" si="23">AVERAGE(C38:C44)</f>
        <v>352.42857142857144</v>
      </c>
      <c r="D46" s="134" t="e">
        <f t="shared" si="23"/>
        <v>#DIV/0!</v>
      </c>
      <c r="E46" s="137">
        <f t="shared" si="23"/>
        <v>303.42857142857144</v>
      </c>
      <c r="F46" s="137">
        <f t="shared" si="23"/>
        <v>27.142857142857142</v>
      </c>
      <c r="G46" s="134">
        <f t="shared" si="23"/>
        <v>388.14285714285717</v>
      </c>
      <c r="H46" s="137">
        <f t="shared" si="23"/>
        <v>94.142857142857139</v>
      </c>
      <c r="I46" s="140">
        <f t="shared" si="23"/>
        <v>648.28571428571433</v>
      </c>
      <c r="J46" s="231">
        <f t="shared" si="23"/>
        <v>1813.5714285714287</v>
      </c>
    </row>
    <row r="47" spans="1:11" s="62" customFormat="1" ht="14.25" customHeight="1" thickBot="1" x14ac:dyDescent="0.3">
      <c r="A47" s="36" t="s">
        <v>24</v>
      </c>
      <c r="B47" s="337"/>
      <c r="C47" s="37">
        <f>SUM(C38:C42)</f>
        <v>1510</v>
      </c>
      <c r="D47" s="37">
        <f t="shared" ref="D47:J47" si="24">SUM(D38:D42)</f>
        <v>0</v>
      </c>
      <c r="E47" s="40">
        <f t="shared" si="24"/>
        <v>1265</v>
      </c>
      <c r="F47" s="40">
        <f t="shared" si="24"/>
        <v>107</v>
      </c>
      <c r="G47" s="37">
        <f t="shared" si="24"/>
        <v>1615</v>
      </c>
      <c r="H47" s="40">
        <f t="shared" si="24"/>
        <v>336</v>
      </c>
      <c r="I47" s="41">
        <f t="shared" si="24"/>
        <v>1278</v>
      </c>
      <c r="J47" s="232">
        <f t="shared" si="24"/>
        <v>6111</v>
      </c>
    </row>
    <row r="48" spans="1:11" s="62" customFormat="1" ht="15.75" customHeight="1" thickBot="1" x14ac:dyDescent="0.3">
      <c r="A48" s="36" t="s">
        <v>26</v>
      </c>
      <c r="B48" s="338"/>
      <c r="C48" s="43">
        <f>AVERAGE(C38:C42)</f>
        <v>302</v>
      </c>
      <c r="D48" s="43" t="e">
        <f t="shared" ref="D48:J48" si="25">AVERAGE(D38:D42)</f>
        <v>#DIV/0!</v>
      </c>
      <c r="E48" s="46">
        <f t="shared" si="25"/>
        <v>253</v>
      </c>
      <c r="F48" s="46">
        <f t="shared" si="25"/>
        <v>21.4</v>
      </c>
      <c r="G48" s="43">
        <f t="shared" si="25"/>
        <v>323</v>
      </c>
      <c r="H48" s="46">
        <f t="shared" si="25"/>
        <v>67.2</v>
      </c>
      <c r="I48" s="48">
        <f t="shared" si="25"/>
        <v>255.6</v>
      </c>
      <c r="J48" s="233">
        <f t="shared" si="25"/>
        <v>1222.2</v>
      </c>
    </row>
    <row r="49" spans="1:11" s="62" customFormat="1" ht="14.25" customHeight="1" thickBot="1" x14ac:dyDescent="0.3">
      <c r="A49" s="35" t="s">
        <v>3</v>
      </c>
      <c r="B49" s="241">
        <f>B44+1</f>
        <v>42457</v>
      </c>
      <c r="C49" s="14">
        <v>83</v>
      </c>
      <c r="D49" s="14"/>
      <c r="E49" s="17">
        <v>131</v>
      </c>
      <c r="F49" s="17"/>
      <c r="G49" s="18">
        <v>124</v>
      </c>
      <c r="H49" s="17">
        <v>26</v>
      </c>
      <c r="I49" s="18">
        <v>183</v>
      </c>
      <c r="J49" s="257">
        <f>SUM(C49:I49)</f>
        <v>547</v>
      </c>
      <c r="K49" s="197"/>
    </row>
    <row r="50" spans="1:11" s="62" customFormat="1" ht="14.25" customHeight="1" thickBot="1" x14ac:dyDescent="0.3">
      <c r="A50" s="193" t="s">
        <v>4</v>
      </c>
      <c r="B50" s="242">
        <f>B49+1</f>
        <v>42458</v>
      </c>
      <c r="C50" s="14">
        <v>315</v>
      </c>
      <c r="D50" s="14"/>
      <c r="E50" s="17">
        <v>290</v>
      </c>
      <c r="F50" s="17">
        <v>21</v>
      </c>
      <c r="G50" s="18">
        <v>359</v>
      </c>
      <c r="H50" s="17">
        <v>93</v>
      </c>
      <c r="I50" s="18">
        <v>158</v>
      </c>
      <c r="J50" s="257">
        <f t="shared" ref="J50:J52" si="26">SUM(C50:I50)</f>
        <v>1236</v>
      </c>
      <c r="K50" s="197"/>
    </row>
    <row r="51" spans="1:11" s="62" customFormat="1" ht="14.25" customHeight="1" thickBot="1" x14ac:dyDescent="0.3">
      <c r="A51" s="193" t="s">
        <v>5</v>
      </c>
      <c r="B51" s="242">
        <f t="shared" ref="B51:B52" si="27">B50+1</f>
        <v>42459</v>
      </c>
      <c r="C51" s="14">
        <v>499</v>
      </c>
      <c r="D51" s="14"/>
      <c r="E51" s="17">
        <v>383</v>
      </c>
      <c r="F51" s="17">
        <v>43</v>
      </c>
      <c r="G51" s="18">
        <v>449</v>
      </c>
      <c r="H51" s="17">
        <v>173</v>
      </c>
      <c r="I51" s="18">
        <v>260</v>
      </c>
      <c r="J51" s="257">
        <f t="shared" si="26"/>
        <v>1807</v>
      </c>
      <c r="K51" s="197"/>
    </row>
    <row r="52" spans="1:11" s="62" customFormat="1" ht="14.25" customHeight="1" thickBot="1" x14ac:dyDescent="0.3">
      <c r="A52" s="193" t="s">
        <v>6</v>
      </c>
      <c r="B52" s="242">
        <f t="shared" si="27"/>
        <v>42460</v>
      </c>
      <c r="C52" s="14">
        <v>442</v>
      </c>
      <c r="D52" s="14"/>
      <c r="E52" s="17">
        <v>357</v>
      </c>
      <c r="F52" s="17">
        <v>33</v>
      </c>
      <c r="G52" s="18">
        <v>535</v>
      </c>
      <c r="H52" s="17">
        <v>138</v>
      </c>
      <c r="I52" s="18">
        <v>285</v>
      </c>
      <c r="J52" s="257">
        <f t="shared" si="26"/>
        <v>1790</v>
      </c>
      <c r="K52" s="197"/>
    </row>
    <row r="53" spans="1:11" s="62" customFormat="1" ht="14.25" hidden="1" customHeight="1" thickBot="1" x14ac:dyDescent="0.3">
      <c r="A53" s="35"/>
      <c r="B53" s="244"/>
      <c r="C53" s="21"/>
      <c r="D53" s="14"/>
      <c r="E53" s="17"/>
      <c r="F53" s="17"/>
      <c r="G53" s="18"/>
      <c r="H53" s="17"/>
      <c r="I53" s="18"/>
      <c r="J53" s="257"/>
      <c r="K53" s="197"/>
    </row>
    <row r="54" spans="1:11" s="62" customFormat="1" ht="14.25" hidden="1" customHeight="1" outlineLevel="1" thickBot="1" x14ac:dyDescent="0.3">
      <c r="A54" s="35"/>
      <c r="B54" s="244"/>
      <c r="C54" s="21"/>
      <c r="D54" s="21"/>
      <c r="E54" s="24"/>
      <c r="F54" s="24"/>
      <c r="G54" s="25"/>
      <c r="H54" s="24"/>
      <c r="I54" s="25"/>
      <c r="J54" s="257"/>
      <c r="K54" s="197"/>
    </row>
    <row r="55" spans="1:11" s="62" customFormat="1" ht="14.25" hidden="1" customHeight="1" outlineLevel="1" thickBot="1" x14ac:dyDescent="0.3">
      <c r="A55" s="35"/>
      <c r="B55" s="244"/>
      <c r="C55" s="27"/>
      <c r="D55" s="27"/>
      <c r="E55" s="30"/>
      <c r="F55" s="30"/>
      <c r="G55" s="31"/>
      <c r="H55" s="255"/>
      <c r="I55" s="251"/>
      <c r="J55" s="257"/>
    </row>
    <row r="56" spans="1:11" s="62" customFormat="1" ht="14.25" customHeight="1" outlineLevel="1" thickBot="1" x14ac:dyDescent="0.3">
      <c r="A56" s="223" t="s">
        <v>25</v>
      </c>
      <c r="B56" s="336" t="s">
        <v>32</v>
      </c>
      <c r="C56" s="141">
        <f t="shared" ref="C56:J56" si="28">SUM(C49:C55)</f>
        <v>1339</v>
      </c>
      <c r="D56" s="141">
        <f t="shared" si="28"/>
        <v>0</v>
      </c>
      <c r="E56" s="144">
        <f t="shared" si="28"/>
        <v>1161</v>
      </c>
      <c r="F56" s="144">
        <f t="shared" si="28"/>
        <v>97</v>
      </c>
      <c r="G56" s="141">
        <f>SUM(G49:G55)</f>
        <v>1467</v>
      </c>
      <c r="H56" s="144">
        <f>SUM(H49:H55)</f>
        <v>430</v>
      </c>
      <c r="I56" s="145">
        <f t="shared" si="28"/>
        <v>886</v>
      </c>
      <c r="J56" s="230">
        <f t="shared" si="28"/>
        <v>5380</v>
      </c>
    </row>
    <row r="57" spans="1:11" s="62" customFormat="1" ht="15.75" customHeight="1" outlineLevel="1" thickBot="1" x14ac:dyDescent="0.3">
      <c r="A57" s="133" t="s">
        <v>27</v>
      </c>
      <c r="B57" s="337"/>
      <c r="C57" s="134">
        <f t="shared" ref="C57:J57" si="29">AVERAGE(C49:C55)</f>
        <v>334.75</v>
      </c>
      <c r="D57" s="134" t="e">
        <f t="shared" si="29"/>
        <v>#DIV/0!</v>
      </c>
      <c r="E57" s="137">
        <f t="shared" si="29"/>
        <v>290.25</v>
      </c>
      <c r="F57" s="137">
        <f t="shared" si="29"/>
        <v>32.333333333333336</v>
      </c>
      <c r="G57" s="134">
        <f t="shared" si="29"/>
        <v>366.75</v>
      </c>
      <c r="H57" s="137">
        <f t="shared" si="29"/>
        <v>107.5</v>
      </c>
      <c r="I57" s="140">
        <f t="shared" si="29"/>
        <v>221.5</v>
      </c>
      <c r="J57" s="231">
        <f t="shared" si="29"/>
        <v>1345</v>
      </c>
    </row>
    <row r="58" spans="1:11" s="62" customFormat="1" ht="14.25" customHeight="1" thickBot="1" x14ac:dyDescent="0.3">
      <c r="A58" s="36" t="s">
        <v>24</v>
      </c>
      <c r="B58" s="337"/>
      <c r="C58" s="37">
        <f t="shared" ref="C58:J58" si="30">SUM(C49:C53)</f>
        <v>1339</v>
      </c>
      <c r="D58" s="37">
        <f t="shared" si="30"/>
        <v>0</v>
      </c>
      <c r="E58" s="40">
        <f t="shared" si="30"/>
        <v>1161</v>
      </c>
      <c r="F58" s="40">
        <f t="shared" si="30"/>
        <v>97</v>
      </c>
      <c r="G58" s="37">
        <f t="shared" si="30"/>
        <v>1467</v>
      </c>
      <c r="H58" s="40">
        <f t="shared" si="30"/>
        <v>430</v>
      </c>
      <c r="I58" s="41">
        <f t="shared" si="30"/>
        <v>886</v>
      </c>
      <c r="J58" s="232">
        <f t="shared" si="30"/>
        <v>5380</v>
      </c>
    </row>
    <row r="59" spans="1:11" s="62" customFormat="1" ht="14.25" thickBot="1" x14ac:dyDescent="0.3">
      <c r="A59" s="36" t="s">
        <v>26</v>
      </c>
      <c r="B59" s="338"/>
      <c r="C59" s="43">
        <f t="shared" ref="C59:J59" si="31">AVERAGE(C49:C53)</f>
        <v>334.75</v>
      </c>
      <c r="D59" s="43" t="e">
        <f t="shared" si="31"/>
        <v>#DIV/0!</v>
      </c>
      <c r="E59" s="46">
        <f t="shared" si="31"/>
        <v>290.25</v>
      </c>
      <c r="F59" s="46">
        <f t="shared" si="31"/>
        <v>32.333333333333336</v>
      </c>
      <c r="G59" s="43">
        <f t="shared" si="31"/>
        <v>366.75</v>
      </c>
      <c r="H59" s="46">
        <f t="shared" si="31"/>
        <v>107.5</v>
      </c>
      <c r="I59" s="48">
        <f t="shared" si="31"/>
        <v>221.5</v>
      </c>
      <c r="J59" s="233">
        <f t="shared" si="31"/>
        <v>1345</v>
      </c>
    </row>
    <row r="60" spans="1:11" s="62" customFormat="1" ht="14.25" hidden="1" customHeight="1" thickBot="1" x14ac:dyDescent="0.3">
      <c r="A60" s="193"/>
      <c r="B60" s="245"/>
      <c r="C60" s="14"/>
      <c r="D60" s="14"/>
      <c r="E60" s="18"/>
      <c r="F60" s="175"/>
      <c r="G60" s="17"/>
      <c r="H60" s="14"/>
      <c r="I60" s="15"/>
      <c r="J60" s="77"/>
    </row>
    <row r="61" spans="1:11" s="62" customFormat="1" ht="14.25" hidden="1" customHeight="1" thickBot="1" x14ac:dyDescent="0.3">
      <c r="A61" s="193"/>
      <c r="B61" s="243"/>
      <c r="C61" s="14"/>
      <c r="D61" s="14"/>
      <c r="E61" s="18"/>
      <c r="F61" s="175"/>
      <c r="G61" s="17"/>
      <c r="H61" s="14"/>
      <c r="I61" s="15"/>
      <c r="J61" s="19"/>
    </row>
    <row r="62" spans="1:11" s="62" customFormat="1" ht="14.25" hidden="1" customHeight="1" thickBot="1" x14ac:dyDescent="0.3">
      <c r="A62" s="193"/>
      <c r="B62" s="243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4.25" hidden="1" customHeight="1" thickBot="1" x14ac:dyDescent="0.3">
      <c r="A63" s="193"/>
      <c r="B63" s="243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4.25" hidden="1" customHeight="1" thickBot="1" x14ac:dyDescent="0.3">
      <c r="A64" s="35"/>
      <c r="B64" s="243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4.25" hidden="1" customHeight="1" outlineLevel="1" thickBot="1" x14ac:dyDescent="0.3">
      <c r="A65" s="35"/>
      <c r="B65" s="243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14.25" hidden="1" customHeight="1" outlineLevel="1" thickBot="1" x14ac:dyDescent="0.3">
      <c r="A66" s="35"/>
      <c r="B66" s="246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4.25" hidden="1" customHeight="1" outlineLevel="1" thickBot="1" x14ac:dyDescent="0.3">
      <c r="A67" s="223" t="s">
        <v>25</v>
      </c>
      <c r="B67" s="336" t="s">
        <v>37</v>
      </c>
      <c r="C67" s="141">
        <f t="shared" ref="C67" si="32">SUM(C60:C66)</f>
        <v>0</v>
      </c>
      <c r="D67" s="141">
        <f t="shared" ref="D67:J67" si="33">SUM(D60:D66)</f>
        <v>0</v>
      </c>
      <c r="E67" s="141">
        <f t="shared" si="33"/>
        <v>0</v>
      </c>
      <c r="F67" s="141">
        <f t="shared" si="33"/>
        <v>0</v>
      </c>
      <c r="G67" s="141">
        <f t="shared" si="33"/>
        <v>0</v>
      </c>
      <c r="H67" s="141">
        <f t="shared" si="33"/>
        <v>0</v>
      </c>
      <c r="I67" s="141">
        <f t="shared" si="33"/>
        <v>0</v>
      </c>
      <c r="J67" s="141">
        <f t="shared" si="33"/>
        <v>0</v>
      </c>
    </row>
    <row r="68" spans="1:17" s="62" customFormat="1" ht="15.75" hidden="1" customHeight="1" outlineLevel="1" thickBot="1" x14ac:dyDescent="0.3">
      <c r="A68" s="133" t="s">
        <v>27</v>
      </c>
      <c r="B68" s="337"/>
      <c r="C68" s="134" t="e">
        <f t="shared" ref="C68" si="34">AVERAGE(C60:C66)</f>
        <v>#DIV/0!</v>
      </c>
      <c r="D68" s="134" t="e">
        <f t="shared" ref="D68:J68" si="35">AVERAGE(D60:D66)</f>
        <v>#DIV/0!</v>
      </c>
      <c r="E68" s="134" t="e">
        <f t="shared" si="35"/>
        <v>#DIV/0!</v>
      </c>
      <c r="F68" s="134" t="e">
        <f t="shared" si="35"/>
        <v>#DIV/0!</v>
      </c>
      <c r="G68" s="134" t="e">
        <f t="shared" si="35"/>
        <v>#DIV/0!</v>
      </c>
      <c r="H68" s="134" t="e">
        <f t="shared" si="35"/>
        <v>#DIV/0!</v>
      </c>
      <c r="I68" s="134" t="e">
        <f t="shared" si="35"/>
        <v>#DIV/0!</v>
      </c>
      <c r="J68" s="134" t="e">
        <f t="shared" si="35"/>
        <v>#DIV/0!</v>
      </c>
    </row>
    <row r="69" spans="1:17" s="62" customFormat="1" ht="14.25" hidden="1" customHeight="1" thickBot="1" x14ac:dyDescent="0.3">
      <c r="A69" s="36" t="s">
        <v>24</v>
      </c>
      <c r="B69" s="337"/>
      <c r="C69" s="37">
        <f t="shared" ref="C69" si="36">SUM(C60:C64)</f>
        <v>0</v>
      </c>
      <c r="D69" s="37">
        <f t="shared" ref="D69:J69" si="37">SUM(D60:D64)</f>
        <v>0</v>
      </c>
      <c r="E69" s="37">
        <f t="shared" si="37"/>
        <v>0</v>
      </c>
      <c r="F69" s="37">
        <f t="shared" si="37"/>
        <v>0</v>
      </c>
      <c r="G69" s="37">
        <f t="shared" si="37"/>
        <v>0</v>
      </c>
      <c r="H69" s="37">
        <f t="shared" si="37"/>
        <v>0</v>
      </c>
      <c r="I69" s="37">
        <f t="shared" si="37"/>
        <v>0</v>
      </c>
      <c r="J69" s="37">
        <f t="shared" si="37"/>
        <v>0</v>
      </c>
    </row>
    <row r="70" spans="1:17" s="62" customFormat="1" ht="15.75" hidden="1" customHeight="1" thickBot="1" x14ac:dyDescent="0.3">
      <c r="A70" s="36" t="s">
        <v>26</v>
      </c>
      <c r="B70" s="338"/>
      <c r="C70" s="43" t="e">
        <f t="shared" ref="C70" si="38">AVERAGE(C60:C64)</f>
        <v>#DIV/0!</v>
      </c>
      <c r="D70" s="43" t="e">
        <f t="shared" ref="D70:J70" si="39">AVERAGE(D60:D64)</f>
        <v>#DIV/0!</v>
      </c>
      <c r="E70" s="43" t="e">
        <f t="shared" si="39"/>
        <v>#DIV/0!</v>
      </c>
      <c r="F70" s="43" t="e">
        <f t="shared" si="39"/>
        <v>#DIV/0!</v>
      </c>
      <c r="G70" s="43" t="e">
        <f t="shared" si="39"/>
        <v>#DIV/0!</v>
      </c>
      <c r="H70" s="43" t="e">
        <f t="shared" si="39"/>
        <v>#DIV/0!</v>
      </c>
      <c r="I70" s="43" t="e">
        <f t="shared" si="39"/>
        <v>#DIV/0!</v>
      </c>
      <c r="J70" s="43" t="e">
        <f t="shared" si="39"/>
        <v>#DIV/0!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8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13"/>
      <c r="H72" s="78"/>
      <c r="I72" s="350" t="s">
        <v>68</v>
      </c>
      <c r="J72" s="363"/>
      <c r="K72" s="364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C69:C69)</f>
        <v>4844</v>
      </c>
      <c r="C73" s="50">
        <f>SUM(D58:D58, D47:D47, D36:D36, D25:D25, D14:D14, D69:D69)</f>
        <v>0</v>
      </c>
      <c r="D73" s="50">
        <f>SUM(E69, E58, E47, E36, E25, E14, )</f>
        <v>4018</v>
      </c>
      <c r="E73" s="50">
        <f xml:space="preserve"> SUM(G14:I14, G25:I25, G36:I36, G47:I47, G58:I58, G69:I69)</f>
        <v>12069</v>
      </c>
      <c r="F73" s="50">
        <f>SUM(F14,F25,F36,F47,F58,F69)</f>
        <v>395</v>
      </c>
      <c r="H73" s="79"/>
      <c r="I73" s="328" t="s">
        <v>34</v>
      </c>
      <c r="J73" s="329"/>
      <c r="K73" s="125">
        <f>SUM(J14, J25, J36, J47, J58, J69)</f>
        <v>21326</v>
      </c>
      <c r="L73" s="79"/>
      <c r="M73" s="79"/>
      <c r="N73" s="79"/>
    </row>
    <row r="74" spans="1:17" ht="30" customHeight="1" x14ac:dyDescent="0.25">
      <c r="A74" s="57" t="s">
        <v>33</v>
      </c>
      <c r="B74" s="50">
        <f>SUM(C56:C56, C45:C45, C34:C34, C23:C23, C12:C12, C67:C67 )</f>
        <v>7392</v>
      </c>
      <c r="C74" s="50">
        <f>SUM(D56:D56, D45:D45, D34:D34, D23:D23, D12:D12, D67:D67 )</f>
        <v>0</v>
      </c>
      <c r="D74" s="50">
        <f>SUM(E67, E56, E45, E34, E23, E12)</f>
        <v>5895</v>
      </c>
      <c r="E74" s="50">
        <f xml:space="preserve"> SUM(G12:I12, G23:I23, G34:I34, G45:I45, G56:I56, G67:I67)</f>
        <v>28671</v>
      </c>
      <c r="F74" s="50">
        <f>SUM(F12,F23,F34,F45,F56,F67)</f>
        <v>639</v>
      </c>
      <c r="H74" s="79"/>
      <c r="I74" s="328" t="s">
        <v>33</v>
      </c>
      <c r="J74" s="329"/>
      <c r="K74" s="126">
        <f>SUM(J56, J45, J34, J23, J12, J67)</f>
        <v>42597</v>
      </c>
      <c r="L74" s="79"/>
      <c r="M74" s="79"/>
      <c r="N74" s="79"/>
    </row>
    <row r="75" spans="1:17" ht="30" customHeight="1" x14ac:dyDescent="0.25">
      <c r="I75" s="328" t="s">
        <v>26</v>
      </c>
      <c r="J75" s="329"/>
      <c r="K75" s="126">
        <f>AVERAGE(J14, J25, J36, J47, J58, J69)</f>
        <v>3554.3333333333335</v>
      </c>
    </row>
    <row r="76" spans="1:17" ht="30" customHeight="1" x14ac:dyDescent="0.25">
      <c r="I76" s="328" t="s">
        <v>72</v>
      </c>
      <c r="J76" s="329"/>
      <c r="K76" s="125">
        <f>AVERAGE(J56, J45, J34, J23, J12, J67)</f>
        <v>7099.5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9:J10 J11 J6:J8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0" sqref="A60:XFD61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4"/>
      <c r="C1" s="353" t="s">
        <v>8</v>
      </c>
      <c r="D1" s="355"/>
      <c r="E1" s="355"/>
      <c r="F1" s="355"/>
      <c r="G1" s="348"/>
      <c r="H1" s="353" t="s">
        <v>9</v>
      </c>
      <c r="I1" s="353" t="s">
        <v>10</v>
      </c>
      <c r="J1" s="355"/>
      <c r="K1" s="359" t="s">
        <v>23</v>
      </c>
    </row>
    <row r="2" spans="1:11" ht="15" customHeight="1" thickBot="1" x14ac:dyDescent="0.3">
      <c r="A2" s="34"/>
      <c r="B2" s="235"/>
      <c r="C2" s="354"/>
      <c r="D2" s="356"/>
      <c r="E2" s="356"/>
      <c r="F2" s="356"/>
      <c r="G2" s="349"/>
      <c r="H2" s="354"/>
      <c r="I2" s="354"/>
      <c r="J2" s="356"/>
      <c r="K2" s="360"/>
    </row>
    <row r="3" spans="1:11" ht="14.25" customHeight="1" x14ac:dyDescent="0.25">
      <c r="A3" s="330" t="s">
        <v>61</v>
      </c>
      <c r="B3" s="332" t="s">
        <v>62</v>
      </c>
      <c r="C3" s="343" t="s">
        <v>43</v>
      </c>
      <c r="D3" s="343" t="s">
        <v>44</v>
      </c>
      <c r="E3" s="343" t="s">
        <v>45</v>
      </c>
      <c r="F3" s="341" t="s">
        <v>46</v>
      </c>
      <c r="G3" s="341" t="s">
        <v>63</v>
      </c>
      <c r="H3" s="343" t="s">
        <v>47</v>
      </c>
      <c r="I3" s="343" t="s">
        <v>48</v>
      </c>
      <c r="J3" s="346" t="s">
        <v>49</v>
      </c>
      <c r="K3" s="360"/>
    </row>
    <row r="4" spans="1:11" ht="14.25" customHeight="1" thickBot="1" x14ac:dyDescent="0.3">
      <c r="A4" s="331"/>
      <c r="B4" s="333"/>
      <c r="C4" s="344"/>
      <c r="D4" s="344"/>
      <c r="E4" s="344"/>
      <c r="F4" s="342"/>
      <c r="G4" s="342"/>
      <c r="H4" s="344"/>
      <c r="I4" s="344"/>
      <c r="J4" s="347"/>
      <c r="K4" s="360"/>
    </row>
    <row r="5" spans="1:11" s="61" customFormat="1" ht="14.25" customHeight="1" thickBot="1" x14ac:dyDescent="0.3">
      <c r="A5" s="196"/>
      <c r="B5" s="236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customHeight="1" thickBot="1" x14ac:dyDescent="0.3">
      <c r="A6" s="193" t="s">
        <v>74</v>
      </c>
      <c r="B6" s="252">
        <v>42430</v>
      </c>
      <c r="C6" s="14">
        <v>5097</v>
      </c>
      <c r="D6" s="14">
        <v>1592</v>
      </c>
      <c r="E6" s="14">
        <v>894</v>
      </c>
      <c r="F6" s="15">
        <v>2089</v>
      </c>
      <c r="G6" s="15"/>
      <c r="H6" s="14">
        <v>1008</v>
      </c>
      <c r="I6" s="14">
        <v>1149</v>
      </c>
      <c r="J6" s="16">
        <v>2243</v>
      </c>
      <c r="K6" s="20">
        <f t="shared" ref="K6:K10" si="0">SUM(C6:J6)</f>
        <v>14072</v>
      </c>
    </row>
    <row r="7" spans="1:11" s="61" customFormat="1" ht="14.25" customHeight="1" thickBot="1" x14ac:dyDescent="0.3">
      <c r="A7" s="193" t="s">
        <v>5</v>
      </c>
      <c r="B7" s="252">
        <f>B6+1</f>
        <v>42431</v>
      </c>
      <c r="C7" s="14">
        <v>5169</v>
      </c>
      <c r="D7" s="14">
        <v>1566</v>
      </c>
      <c r="E7" s="14">
        <v>875</v>
      </c>
      <c r="F7" s="15">
        <v>2086</v>
      </c>
      <c r="G7" s="15"/>
      <c r="H7" s="14">
        <v>914</v>
      </c>
      <c r="I7" s="14">
        <v>1098</v>
      </c>
      <c r="J7" s="16">
        <v>2004</v>
      </c>
      <c r="K7" s="20">
        <f t="shared" si="0"/>
        <v>13712</v>
      </c>
    </row>
    <row r="8" spans="1:11" s="61" customFormat="1" ht="14.25" customHeight="1" thickBot="1" x14ac:dyDescent="0.3">
      <c r="A8" s="35" t="s">
        <v>6</v>
      </c>
      <c r="B8" s="252">
        <f t="shared" ref="B8:B11" si="1">B7+1</f>
        <v>42432</v>
      </c>
      <c r="C8" s="14">
        <v>5136</v>
      </c>
      <c r="D8" s="21">
        <v>1619</v>
      </c>
      <c r="E8" s="14">
        <v>806</v>
      </c>
      <c r="F8" s="15">
        <v>1954</v>
      </c>
      <c r="G8" s="15"/>
      <c r="H8" s="14">
        <v>940</v>
      </c>
      <c r="I8" s="14">
        <v>1072</v>
      </c>
      <c r="J8" s="16">
        <v>2107</v>
      </c>
      <c r="K8" s="20">
        <f t="shared" si="0"/>
        <v>13634</v>
      </c>
    </row>
    <row r="9" spans="1:11" s="61" customFormat="1" ht="14.25" customHeight="1" thickBot="1" x14ac:dyDescent="0.3">
      <c r="A9" s="35" t="s">
        <v>0</v>
      </c>
      <c r="B9" s="252">
        <f t="shared" si="1"/>
        <v>42433</v>
      </c>
      <c r="C9" s="21">
        <v>4820</v>
      </c>
      <c r="D9" s="21">
        <v>1290</v>
      </c>
      <c r="E9" s="21">
        <v>795</v>
      </c>
      <c r="F9" s="15">
        <v>1932</v>
      </c>
      <c r="G9" s="15"/>
      <c r="H9" s="14">
        <v>820</v>
      </c>
      <c r="I9" s="14">
        <v>943</v>
      </c>
      <c r="J9" s="16">
        <v>1602</v>
      </c>
      <c r="K9" s="20">
        <f t="shared" si="0"/>
        <v>12202</v>
      </c>
    </row>
    <row r="10" spans="1:11" s="61" customFormat="1" ht="14.25" customHeight="1" outlineLevel="1" thickBot="1" x14ac:dyDescent="0.3">
      <c r="A10" s="35" t="s">
        <v>1</v>
      </c>
      <c r="B10" s="237">
        <f t="shared" si="1"/>
        <v>42434</v>
      </c>
      <c r="C10" s="21">
        <v>3162</v>
      </c>
      <c r="D10" s="21"/>
      <c r="E10" s="21"/>
      <c r="F10" s="22"/>
      <c r="G10" s="22">
        <v>1758</v>
      </c>
      <c r="H10" s="21"/>
      <c r="I10" s="21"/>
      <c r="J10" s="23"/>
      <c r="K10" s="20">
        <f t="shared" si="0"/>
        <v>4920</v>
      </c>
    </row>
    <row r="11" spans="1:11" s="61" customFormat="1" ht="14.25" customHeight="1" outlineLevel="1" thickBot="1" x14ac:dyDescent="0.3">
      <c r="A11" s="35" t="s">
        <v>2</v>
      </c>
      <c r="B11" s="253">
        <f t="shared" si="1"/>
        <v>42435</v>
      </c>
      <c r="C11" s="27">
        <v>3340</v>
      </c>
      <c r="D11" s="27"/>
      <c r="E11" s="27"/>
      <c r="F11" s="28"/>
      <c r="G11" s="28">
        <v>1082</v>
      </c>
      <c r="H11" s="27"/>
      <c r="I11" s="27"/>
      <c r="J11" s="29"/>
      <c r="K11" s="20">
        <f t="shared" ref="K11" si="2">SUM(C11:J11)</f>
        <v>4422</v>
      </c>
    </row>
    <row r="12" spans="1:11" s="62" customFormat="1" ht="14.25" customHeight="1" outlineLevel="1" thickBot="1" x14ac:dyDescent="0.3">
      <c r="A12" s="223" t="s">
        <v>25</v>
      </c>
      <c r="B12" s="336" t="s">
        <v>28</v>
      </c>
      <c r="C12" s="141">
        <f>SUM(C5:C11)</f>
        <v>26724</v>
      </c>
      <c r="D12" s="141">
        <f t="shared" ref="D12:K12" si="3">SUM(D5:D11)</f>
        <v>6067</v>
      </c>
      <c r="E12" s="141">
        <f t="shared" si="3"/>
        <v>3370</v>
      </c>
      <c r="F12" s="141">
        <f t="shared" si="3"/>
        <v>8061</v>
      </c>
      <c r="G12" s="141">
        <f>SUM(G5:G11)</f>
        <v>2840</v>
      </c>
      <c r="H12" s="141">
        <f>SUM(H5:H11)</f>
        <v>3682</v>
      </c>
      <c r="I12" s="141">
        <f t="shared" si="3"/>
        <v>4262</v>
      </c>
      <c r="J12" s="141">
        <f t="shared" si="3"/>
        <v>7956</v>
      </c>
      <c r="K12" s="145">
        <f t="shared" si="3"/>
        <v>62962</v>
      </c>
    </row>
    <row r="13" spans="1:11" s="62" customFormat="1" ht="14.25" customHeight="1" outlineLevel="1" thickBot="1" x14ac:dyDescent="0.3">
      <c r="A13" s="133" t="s">
        <v>27</v>
      </c>
      <c r="B13" s="337"/>
      <c r="C13" s="134">
        <f>AVERAGE(C5:C11)</f>
        <v>4454</v>
      </c>
      <c r="D13" s="134">
        <f t="shared" ref="D13:K13" si="4">AVERAGE(D5:D11)</f>
        <v>1516.75</v>
      </c>
      <c r="E13" s="134">
        <f t="shared" si="4"/>
        <v>842.5</v>
      </c>
      <c r="F13" s="134">
        <f t="shared" si="4"/>
        <v>2015.25</v>
      </c>
      <c r="G13" s="134">
        <f t="shared" si="4"/>
        <v>1420</v>
      </c>
      <c r="H13" s="134">
        <f t="shared" si="4"/>
        <v>920.5</v>
      </c>
      <c r="I13" s="134">
        <f t="shared" si="4"/>
        <v>1065.5</v>
      </c>
      <c r="J13" s="134">
        <f t="shared" si="4"/>
        <v>1989</v>
      </c>
      <c r="K13" s="140">
        <f t="shared" si="4"/>
        <v>10493.666666666666</v>
      </c>
    </row>
    <row r="14" spans="1:11" s="62" customFormat="1" ht="14.25" customHeight="1" thickBot="1" x14ac:dyDescent="0.3">
      <c r="A14" s="36" t="s">
        <v>24</v>
      </c>
      <c r="B14" s="337"/>
      <c r="C14" s="37">
        <f>SUM(C5:C9)</f>
        <v>20222</v>
      </c>
      <c r="D14" s="37">
        <f>SUM(D5:D9)</f>
        <v>6067</v>
      </c>
      <c r="E14" s="37">
        <f t="shared" ref="E14:K14" si="5">SUM(E5:E9)</f>
        <v>3370</v>
      </c>
      <c r="F14" s="37">
        <f t="shared" si="5"/>
        <v>8061</v>
      </c>
      <c r="G14" s="37">
        <f t="shared" si="5"/>
        <v>0</v>
      </c>
      <c r="H14" s="37">
        <f t="shared" si="5"/>
        <v>3682</v>
      </c>
      <c r="I14" s="37">
        <f t="shared" si="5"/>
        <v>4262</v>
      </c>
      <c r="J14" s="37">
        <f t="shared" si="5"/>
        <v>7956</v>
      </c>
      <c r="K14" s="41">
        <f t="shared" si="5"/>
        <v>53620</v>
      </c>
    </row>
    <row r="15" spans="1:11" s="62" customFormat="1" ht="14.25" customHeight="1" thickBot="1" x14ac:dyDescent="0.3">
      <c r="A15" s="36" t="s">
        <v>26</v>
      </c>
      <c r="B15" s="337"/>
      <c r="C15" s="43">
        <f t="shared" ref="C15:J15" si="6">AVERAGE(C5:C9)</f>
        <v>5055.5</v>
      </c>
      <c r="D15" s="43">
        <f>AVERAGE(D5:D9)</f>
        <v>1516.75</v>
      </c>
      <c r="E15" s="43">
        <f t="shared" si="6"/>
        <v>842.5</v>
      </c>
      <c r="F15" s="43">
        <f t="shared" si="6"/>
        <v>2015.25</v>
      </c>
      <c r="G15" s="43" t="e">
        <f t="shared" si="6"/>
        <v>#DIV/0!</v>
      </c>
      <c r="H15" s="43">
        <f t="shared" si="6"/>
        <v>920.5</v>
      </c>
      <c r="I15" s="43">
        <f t="shared" si="6"/>
        <v>1065.5</v>
      </c>
      <c r="J15" s="43">
        <f t="shared" si="6"/>
        <v>1989</v>
      </c>
      <c r="K15" s="48">
        <f>AVERAGE(K5:K9)</f>
        <v>13405</v>
      </c>
    </row>
    <row r="16" spans="1:11" s="62" customFormat="1" ht="14.25" customHeight="1" thickBot="1" x14ac:dyDescent="0.3">
      <c r="A16" s="35" t="s">
        <v>3</v>
      </c>
      <c r="B16" s="236">
        <f>B11+1</f>
        <v>42436</v>
      </c>
      <c r="C16" s="14">
        <v>5994</v>
      </c>
      <c r="D16" s="14">
        <v>1560</v>
      </c>
      <c r="E16" s="17">
        <v>880</v>
      </c>
      <c r="F16" s="155">
        <v>2082</v>
      </c>
      <c r="G16" s="20"/>
      <c r="H16" s="14">
        <v>1034</v>
      </c>
      <c r="I16" s="14">
        <v>1165</v>
      </c>
      <c r="J16" s="16">
        <v>2090</v>
      </c>
      <c r="K16" s="18">
        <f t="shared" ref="K16:K22" si="7">SUM(C16:J16)</f>
        <v>14805</v>
      </c>
    </row>
    <row r="17" spans="1:11" s="62" customFormat="1" ht="14.25" customHeight="1" thickBot="1" x14ac:dyDescent="0.3">
      <c r="A17" s="35" t="s">
        <v>4</v>
      </c>
      <c r="B17" s="237">
        <f>B16+1</f>
        <v>42437</v>
      </c>
      <c r="C17" s="14">
        <v>5853</v>
      </c>
      <c r="D17" s="14">
        <v>1635</v>
      </c>
      <c r="E17" s="17">
        <v>927</v>
      </c>
      <c r="F17" s="81">
        <v>2114</v>
      </c>
      <c r="G17" s="18"/>
      <c r="H17" s="14">
        <v>922</v>
      </c>
      <c r="I17" s="14">
        <v>1220</v>
      </c>
      <c r="J17" s="16">
        <v>2246</v>
      </c>
      <c r="K17" s="20">
        <f t="shared" si="7"/>
        <v>14917</v>
      </c>
    </row>
    <row r="18" spans="1:11" s="62" customFormat="1" ht="14.25" customHeight="1" thickBot="1" x14ac:dyDescent="0.3">
      <c r="A18" s="35" t="s">
        <v>5</v>
      </c>
      <c r="B18" s="237">
        <f t="shared" ref="B18:B22" si="8">B17+1</f>
        <v>42438</v>
      </c>
      <c r="C18" s="14">
        <v>5796</v>
      </c>
      <c r="D18" s="14">
        <v>1684</v>
      </c>
      <c r="E18" s="17">
        <v>903</v>
      </c>
      <c r="F18" s="81">
        <v>2123</v>
      </c>
      <c r="G18" s="18"/>
      <c r="H18" s="14">
        <v>1018</v>
      </c>
      <c r="I18" s="14">
        <v>1109</v>
      </c>
      <c r="J18" s="16">
        <v>2252</v>
      </c>
      <c r="K18" s="20">
        <f>SUM(C18:J18)</f>
        <v>14885</v>
      </c>
    </row>
    <row r="19" spans="1:11" s="62" customFormat="1" ht="14.25" customHeight="1" thickBot="1" x14ac:dyDescent="0.3">
      <c r="A19" s="35" t="s">
        <v>6</v>
      </c>
      <c r="B19" s="238">
        <f t="shared" si="8"/>
        <v>42439</v>
      </c>
      <c r="C19" s="14">
        <v>5443</v>
      </c>
      <c r="D19" s="14">
        <v>1849</v>
      </c>
      <c r="E19" s="17">
        <v>1264</v>
      </c>
      <c r="F19" s="81">
        <v>2205</v>
      </c>
      <c r="G19" s="18"/>
      <c r="H19" s="14">
        <v>1009</v>
      </c>
      <c r="I19" s="14">
        <v>1117</v>
      </c>
      <c r="J19" s="16">
        <v>2161</v>
      </c>
      <c r="K19" s="20">
        <f t="shared" si="7"/>
        <v>15048</v>
      </c>
    </row>
    <row r="20" spans="1:11" s="62" customFormat="1" ht="14.25" customHeight="1" thickBot="1" x14ac:dyDescent="0.3">
      <c r="A20" s="35" t="s">
        <v>0</v>
      </c>
      <c r="B20" s="238">
        <f t="shared" si="8"/>
        <v>42440</v>
      </c>
      <c r="C20" s="21">
        <v>5227</v>
      </c>
      <c r="D20" s="21">
        <v>1596</v>
      </c>
      <c r="E20" s="24">
        <v>840</v>
      </c>
      <c r="F20" s="82">
        <v>2035</v>
      </c>
      <c r="G20" s="18"/>
      <c r="H20" s="14">
        <v>531</v>
      </c>
      <c r="I20" s="14"/>
      <c r="J20" s="16">
        <v>1768</v>
      </c>
      <c r="K20" s="20">
        <f>SUM(C20:J20)</f>
        <v>11997</v>
      </c>
    </row>
    <row r="21" spans="1:11" s="62" customFormat="1" ht="14.25" customHeight="1" outlineLevel="1" thickBot="1" x14ac:dyDescent="0.3">
      <c r="A21" s="35" t="s">
        <v>1</v>
      </c>
      <c r="B21" s="252">
        <f t="shared" si="8"/>
        <v>42441</v>
      </c>
      <c r="C21" s="21">
        <v>3970</v>
      </c>
      <c r="D21" s="21"/>
      <c r="E21" s="24"/>
      <c r="F21" s="82"/>
      <c r="G21" s="25">
        <v>2156</v>
      </c>
      <c r="H21" s="21"/>
      <c r="I21" s="21"/>
      <c r="J21" s="23"/>
      <c r="K21" s="20">
        <f>SUM(C21:J21)</f>
        <v>6126</v>
      </c>
    </row>
    <row r="22" spans="1:11" s="62" customFormat="1" ht="14.25" customHeight="1" outlineLevel="1" thickBot="1" x14ac:dyDescent="0.3">
      <c r="A22" s="35" t="s">
        <v>2</v>
      </c>
      <c r="B22" s="237">
        <f t="shared" si="8"/>
        <v>42442</v>
      </c>
      <c r="C22" s="160">
        <v>2542</v>
      </c>
      <c r="D22" s="160"/>
      <c r="E22" s="214"/>
      <c r="F22" s="219"/>
      <c r="G22" s="220">
        <v>1224</v>
      </c>
      <c r="H22" s="27"/>
      <c r="I22" s="27"/>
      <c r="J22" s="29"/>
      <c r="K22" s="84">
        <f t="shared" si="7"/>
        <v>3766</v>
      </c>
    </row>
    <row r="23" spans="1:11" s="62" customFormat="1" ht="14.25" customHeight="1" outlineLevel="1" thickBot="1" x14ac:dyDescent="0.3">
      <c r="A23" s="223" t="s">
        <v>25</v>
      </c>
      <c r="B23" s="336" t="s">
        <v>29</v>
      </c>
      <c r="C23" s="141">
        <f>SUM(C16:C22)</f>
        <v>34825</v>
      </c>
      <c r="D23" s="141">
        <f t="shared" ref="D23:K23" si="9">SUM(D16:D22)</f>
        <v>8324</v>
      </c>
      <c r="E23" s="141">
        <f t="shared" si="9"/>
        <v>4814</v>
      </c>
      <c r="F23" s="141">
        <f t="shared" si="9"/>
        <v>10559</v>
      </c>
      <c r="G23" s="141">
        <f t="shared" si="9"/>
        <v>3380</v>
      </c>
      <c r="H23" s="141">
        <f>SUM(H16:H22)</f>
        <v>4514</v>
      </c>
      <c r="I23" s="141">
        <f t="shared" si="9"/>
        <v>4611</v>
      </c>
      <c r="J23" s="141">
        <f t="shared" si="9"/>
        <v>10517</v>
      </c>
      <c r="K23" s="145">
        <f t="shared" si="9"/>
        <v>81544</v>
      </c>
    </row>
    <row r="24" spans="1:11" s="62" customFormat="1" ht="14.25" customHeight="1" outlineLevel="1" thickBot="1" x14ac:dyDescent="0.3">
      <c r="A24" s="133" t="s">
        <v>27</v>
      </c>
      <c r="B24" s="337"/>
      <c r="C24" s="134">
        <f>AVERAGE(C16:C22)</f>
        <v>4975</v>
      </c>
      <c r="D24" s="134">
        <f t="shared" ref="D24:K24" si="10">AVERAGE(D16:D22)</f>
        <v>1664.8</v>
      </c>
      <c r="E24" s="134">
        <f t="shared" si="10"/>
        <v>962.8</v>
      </c>
      <c r="F24" s="134">
        <f t="shared" si="10"/>
        <v>2111.8000000000002</v>
      </c>
      <c r="G24" s="134">
        <f t="shared" si="10"/>
        <v>1690</v>
      </c>
      <c r="H24" s="134">
        <f t="shared" si="10"/>
        <v>902.8</v>
      </c>
      <c r="I24" s="134">
        <f t="shared" si="10"/>
        <v>1152.75</v>
      </c>
      <c r="J24" s="134">
        <f t="shared" si="10"/>
        <v>2103.4</v>
      </c>
      <c r="K24" s="140">
        <f t="shared" si="10"/>
        <v>11649.142857142857</v>
      </c>
    </row>
    <row r="25" spans="1:11" s="62" customFormat="1" ht="14.25" customHeight="1" thickBot="1" x14ac:dyDescent="0.3">
      <c r="A25" s="36" t="s">
        <v>24</v>
      </c>
      <c r="B25" s="337"/>
      <c r="C25" s="37">
        <f>SUM(C16:C20)</f>
        <v>28313</v>
      </c>
      <c r="D25" s="37">
        <f t="shared" ref="D25:K25" si="11">SUM(D16:D20)</f>
        <v>8324</v>
      </c>
      <c r="E25" s="37">
        <f t="shared" si="11"/>
        <v>4814</v>
      </c>
      <c r="F25" s="37">
        <f t="shared" si="11"/>
        <v>10559</v>
      </c>
      <c r="G25" s="37">
        <f t="shared" si="11"/>
        <v>0</v>
      </c>
      <c r="H25" s="37">
        <f t="shared" si="11"/>
        <v>4514</v>
      </c>
      <c r="I25" s="37">
        <f t="shared" si="11"/>
        <v>4611</v>
      </c>
      <c r="J25" s="37">
        <f t="shared" si="11"/>
        <v>10517</v>
      </c>
      <c r="K25" s="41">
        <f t="shared" si="11"/>
        <v>71652</v>
      </c>
    </row>
    <row r="26" spans="1:11" s="62" customFormat="1" ht="14.25" customHeight="1" thickBot="1" x14ac:dyDescent="0.3">
      <c r="A26" s="36" t="s">
        <v>26</v>
      </c>
      <c r="B26" s="338"/>
      <c r="C26" s="43">
        <f>AVERAGE(C16:C20)</f>
        <v>5662.6</v>
      </c>
      <c r="D26" s="43">
        <f t="shared" ref="D26:K26" si="12">AVERAGE(D16:D20)</f>
        <v>1664.8</v>
      </c>
      <c r="E26" s="43">
        <f t="shared" si="12"/>
        <v>962.8</v>
      </c>
      <c r="F26" s="43">
        <f t="shared" si="12"/>
        <v>2111.8000000000002</v>
      </c>
      <c r="G26" s="43" t="e">
        <f t="shared" si="12"/>
        <v>#DIV/0!</v>
      </c>
      <c r="H26" s="43">
        <v>893</v>
      </c>
      <c r="I26" s="43">
        <f t="shared" si="12"/>
        <v>1152.75</v>
      </c>
      <c r="J26" s="43">
        <f t="shared" si="12"/>
        <v>2103.4</v>
      </c>
      <c r="K26" s="48">
        <f t="shared" si="12"/>
        <v>14330.4</v>
      </c>
    </row>
    <row r="27" spans="1:11" s="62" customFormat="1" ht="14.25" customHeight="1" thickBot="1" x14ac:dyDescent="0.3">
      <c r="A27" s="35" t="s">
        <v>3</v>
      </c>
      <c r="B27" s="239">
        <f>B22+1</f>
        <v>42443</v>
      </c>
      <c r="C27" s="14">
        <v>4708</v>
      </c>
      <c r="D27" s="14">
        <v>1421</v>
      </c>
      <c r="E27" s="14">
        <v>911</v>
      </c>
      <c r="F27" s="15">
        <v>1839</v>
      </c>
      <c r="G27" s="15"/>
      <c r="H27" s="14">
        <v>1025</v>
      </c>
      <c r="I27" s="14">
        <v>1215</v>
      </c>
      <c r="J27" s="16">
        <v>2031</v>
      </c>
      <c r="K27" s="18">
        <f t="shared" ref="K27:K32" si="13">SUM(C27:J27)</f>
        <v>13150</v>
      </c>
    </row>
    <row r="28" spans="1:11" s="62" customFormat="1" ht="14.25" customHeight="1" thickBot="1" x14ac:dyDescent="0.3">
      <c r="A28" s="35" t="s">
        <v>4</v>
      </c>
      <c r="B28" s="240">
        <f>B27+1</f>
        <v>42444</v>
      </c>
      <c r="C28" s="14">
        <v>5320</v>
      </c>
      <c r="D28" s="14">
        <v>1715</v>
      </c>
      <c r="E28" s="14">
        <v>850</v>
      </c>
      <c r="F28" s="15">
        <v>2212</v>
      </c>
      <c r="G28" s="15"/>
      <c r="H28" s="14">
        <v>976</v>
      </c>
      <c r="I28" s="14">
        <v>1178</v>
      </c>
      <c r="J28" s="16">
        <v>2146</v>
      </c>
      <c r="K28" s="20">
        <f t="shared" si="13"/>
        <v>14397</v>
      </c>
    </row>
    <row r="29" spans="1:11" s="62" customFormat="1" ht="14.25" customHeight="1" thickBot="1" x14ac:dyDescent="0.3">
      <c r="A29" s="35" t="s">
        <v>5</v>
      </c>
      <c r="B29" s="240">
        <f t="shared" ref="B29:B33" si="14">B28+1</f>
        <v>42445</v>
      </c>
      <c r="C29" s="14">
        <v>5383</v>
      </c>
      <c r="D29" s="14">
        <v>1910</v>
      </c>
      <c r="E29" s="14">
        <v>950</v>
      </c>
      <c r="F29" s="15">
        <v>2166</v>
      </c>
      <c r="G29" s="15"/>
      <c r="H29" s="14">
        <v>927</v>
      </c>
      <c r="I29" s="14">
        <v>1074</v>
      </c>
      <c r="J29" s="16">
        <v>2081</v>
      </c>
      <c r="K29" s="20">
        <f t="shared" si="13"/>
        <v>14491</v>
      </c>
    </row>
    <row r="30" spans="1:11" s="62" customFormat="1" ht="14.25" customHeight="1" thickBot="1" x14ac:dyDescent="0.3">
      <c r="A30" s="35" t="s">
        <v>6</v>
      </c>
      <c r="B30" s="240">
        <f t="shared" si="14"/>
        <v>42446</v>
      </c>
      <c r="C30" s="14">
        <v>5902</v>
      </c>
      <c r="D30" s="14">
        <v>1665</v>
      </c>
      <c r="E30" s="14">
        <v>939</v>
      </c>
      <c r="F30" s="15">
        <v>2142</v>
      </c>
      <c r="G30" s="15"/>
      <c r="H30" s="14">
        <v>993</v>
      </c>
      <c r="I30" s="14">
        <v>1109</v>
      </c>
      <c r="J30" s="16">
        <v>2105</v>
      </c>
      <c r="K30" s="20">
        <f t="shared" si="13"/>
        <v>14855</v>
      </c>
    </row>
    <row r="31" spans="1:11" s="62" customFormat="1" ht="14.25" customHeight="1" thickBot="1" x14ac:dyDescent="0.3">
      <c r="A31" s="35" t="s">
        <v>0</v>
      </c>
      <c r="B31" s="240">
        <f t="shared" si="14"/>
        <v>42447</v>
      </c>
      <c r="C31" s="21">
        <v>5460</v>
      </c>
      <c r="D31" s="21">
        <v>1561</v>
      </c>
      <c r="E31" s="21">
        <v>771</v>
      </c>
      <c r="F31" s="15">
        <v>2012</v>
      </c>
      <c r="G31" s="15"/>
      <c r="H31" s="14">
        <v>839</v>
      </c>
      <c r="I31" s="14">
        <v>1102</v>
      </c>
      <c r="J31" s="16">
        <v>1637</v>
      </c>
      <c r="K31" s="20">
        <f t="shared" si="13"/>
        <v>13382</v>
      </c>
    </row>
    <row r="32" spans="1:11" s="62" customFormat="1" ht="14.25" customHeight="1" outlineLevel="1" thickBot="1" x14ac:dyDescent="0.3">
      <c r="A32" s="35" t="s">
        <v>1</v>
      </c>
      <c r="B32" s="240">
        <f t="shared" si="14"/>
        <v>42448</v>
      </c>
      <c r="C32" s="21">
        <v>3335</v>
      </c>
      <c r="D32" s="21"/>
      <c r="E32" s="21"/>
      <c r="F32" s="22"/>
      <c r="G32" s="22">
        <v>1985</v>
      </c>
      <c r="H32" s="21"/>
      <c r="I32" s="21"/>
      <c r="J32" s="23"/>
      <c r="K32" s="20">
        <f t="shared" si="13"/>
        <v>5320</v>
      </c>
    </row>
    <row r="33" spans="1:12" s="62" customFormat="1" ht="14.25" customHeight="1" outlineLevel="1" thickBot="1" x14ac:dyDescent="0.3">
      <c r="A33" s="35" t="s">
        <v>2</v>
      </c>
      <c r="B33" s="240">
        <f t="shared" si="14"/>
        <v>42449</v>
      </c>
      <c r="C33" s="27">
        <v>2227</v>
      </c>
      <c r="D33" s="27"/>
      <c r="E33" s="27"/>
      <c r="F33" s="28"/>
      <c r="G33" s="28">
        <v>920</v>
      </c>
      <c r="H33" s="27"/>
      <c r="I33" s="27"/>
      <c r="J33" s="29"/>
      <c r="K33" s="20">
        <f t="shared" ref="K33" si="15">SUM(C33:J33)</f>
        <v>3147</v>
      </c>
    </row>
    <row r="34" spans="1:12" s="62" customFormat="1" ht="14.25" customHeight="1" outlineLevel="1" thickBot="1" x14ac:dyDescent="0.3">
      <c r="A34" s="223" t="s">
        <v>25</v>
      </c>
      <c r="B34" s="336" t="s">
        <v>30</v>
      </c>
      <c r="C34" s="141">
        <f>SUM(C27:C33)</f>
        <v>32335</v>
      </c>
      <c r="D34" s="141">
        <f t="shared" ref="D34:K34" si="16">SUM(D27:D33)</f>
        <v>8272</v>
      </c>
      <c r="E34" s="141">
        <f t="shared" si="16"/>
        <v>4421</v>
      </c>
      <c r="F34" s="141">
        <f t="shared" si="16"/>
        <v>10371</v>
      </c>
      <c r="G34" s="141">
        <f t="shared" si="16"/>
        <v>2905</v>
      </c>
      <c r="H34" s="141">
        <f t="shared" si="16"/>
        <v>4760</v>
      </c>
      <c r="I34" s="141">
        <f t="shared" si="16"/>
        <v>5678</v>
      </c>
      <c r="J34" s="141">
        <f t="shared" si="16"/>
        <v>10000</v>
      </c>
      <c r="K34" s="145">
        <f t="shared" si="16"/>
        <v>78742</v>
      </c>
    </row>
    <row r="35" spans="1:12" s="62" customFormat="1" ht="14.25" customHeight="1" outlineLevel="1" thickBot="1" x14ac:dyDescent="0.3">
      <c r="A35" s="133" t="s">
        <v>27</v>
      </c>
      <c r="B35" s="337"/>
      <c r="C35" s="134">
        <f>AVERAGE(C27:C33)</f>
        <v>4619.2857142857147</v>
      </c>
      <c r="D35" s="134">
        <f t="shared" ref="D35:K35" si="17">AVERAGE(D27:D33)</f>
        <v>1654.4</v>
      </c>
      <c r="E35" s="134">
        <f t="shared" si="17"/>
        <v>884.2</v>
      </c>
      <c r="F35" s="134">
        <f t="shared" si="17"/>
        <v>2074.1999999999998</v>
      </c>
      <c r="G35" s="134">
        <f t="shared" si="17"/>
        <v>1452.5</v>
      </c>
      <c r="H35" s="134">
        <f t="shared" si="17"/>
        <v>952</v>
      </c>
      <c r="I35" s="134">
        <f t="shared" si="17"/>
        <v>1135.5999999999999</v>
      </c>
      <c r="J35" s="134">
        <f t="shared" si="17"/>
        <v>2000</v>
      </c>
      <c r="K35" s="140">
        <f t="shared" si="17"/>
        <v>11248.857142857143</v>
      </c>
    </row>
    <row r="36" spans="1:12" s="62" customFormat="1" ht="14.25" customHeight="1" thickBot="1" x14ac:dyDescent="0.3">
      <c r="A36" s="36" t="s">
        <v>24</v>
      </c>
      <c r="B36" s="337"/>
      <c r="C36" s="37">
        <f>SUM(C27:C31)</f>
        <v>26773</v>
      </c>
      <c r="D36" s="37">
        <f>SUM(D27:D31)</f>
        <v>8272</v>
      </c>
      <c r="E36" s="37">
        <f t="shared" ref="E36:K36" si="18">SUM(E27:E31)</f>
        <v>4421</v>
      </c>
      <c r="F36" s="37">
        <f t="shared" si="18"/>
        <v>10371</v>
      </c>
      <c r="G36" s="37">
        <f t="shared" si="18"/>
        <v>0</v>
      </c>
      <c r="H36" s="37">
        <f t="shared" si="18"/>
        <v>4760</v>
      </c>
      <c r="I36" s="37">
        <f t="shared" si="18"/>
        <v>5678</v>
      </c>
      <c r="J36" s="37">
        <f t="shared" si="18"/>
        <v>10000</v>
      </c>
      <c r="K36" s="41">
        <f t="shared" si="18"/>
        <v>70275</v>
      </c>
    </row>
    <row r="37" spans="1:12" s="62" customFormat="1" ht="14.25" customHeight="1" thickBot="1" x14ac:dyDescent="0.3">
      <c r="A37" s="36" t="s">
        <v>26</v>
      </c>
      <c r="B37" s="338"/>
      <c r="C37" s="43">
        <f>AVERAGE(C27:C31)</f>
        <v>5354.6</v>
      </c>
      <c r="D37" s="43">
        <f>AVERAGE(D27:D31)</f>
        <v>1654.4</v>
      </c>
      <c r="E37" s="43">
        <f t="shared" ref="E37:K37" si="19">AVERAGE(E27:E31)</f>
        <v>884.2</v>
      </c>
      <c r="F37" s="43">
        <f t="shared" si="19"/>
        <v>2074.1999999999998</v>
      </c>
      <c r="G37" s="43" t="e">
        <f t="shared" si="19"/>
        <v>#DIV/0!</v>
      </c>
      <c r="H37" s="43">
        <f t="shared" si="19"/>
        <v>952</v>
      </c>
      <c r="I37" s="43">
        <f t="shared" si="19"/>
        <v>1135.5999999999999</v>
      </c>
      <c r="J37" s="43">
        <f t="shared" si="19"/>
        <v>2000</v>
      </c>
      <c r="K37" s="48">
        <f t="shared" si="19"/>
        <v>14055</v>
      </c>
    </row>
    <row r="38" spans="1:12" s="62" customFormat="1" ht="14.25" customHeight="1" thickBot="1" x14ac:dyDescent="0.3">
      <c r="A38" s="35" t="s">
        <v>3</v>
      </c>
      <c r="B38" s="241">
        <f>B33+1</f>
        <v>42450</v>
      </c>
      <c r="C38" s="14">
        <v>4782</v>
      </c>
      <c r="D38" s="14">
        <v>1535</v>
      </c>
      <c r="E38" s="17">
        <v>903</v>
      </c>
      <c r="F38" s="155">
        <v>2049</v>
      </c>
      <c r="G38" s="20"/>
      <c r="H38" s="14">
        <v>1029</v>
      </c>
      <c r="I38" s="14">
        <v>1305</v>
      </c>
      <c r="J38" s="16">
        <v>1812</v>
      </c>
      <c r="K38" s="18">
        <f t="shared" ref="K38:K44" si="20">SUM(C38:J38)</f>
        <v>13415</v>
      </c>
    </row>
    <row r="39" spans="1:12" s="62" customFormat="1" ht="14.25" customHeight="1" thickBot="1" x14ac:dyDescent="0.3">
      <c r="A39" s="35" t="s">
        <v>4</v>
      </c>
      <c r="B39" s="242">
        <f>B38+1</f>
        <v>42451</v>
      </c>
      <c r="C39" s="14">
        <v>5551</v>
      </c>
      <c r="D39" s="14">
        <v>1806</v>
      </c>
      <c r="E39" s="17">
        <v>953</v>
      </c>
      <c r="F39" s="81">
        <v>2175</v>
      </c>
      <c r="G39" s="18"/>
      <c r="H39" s="14">
        <v>1033</v>
      </c>
      <c r="I39" s="14">
        <v>1317</v>
      </c>
      <c r="J39" s="16">
        <v>2094</v>
      </c>
      <c r="K39" s="20">
        <f t="shared" si="20"/>
        <v>14929</v>
      </c>
    </row>
    <row r="40" spans="1:12" s="62" customFormat="1" ht="14.25" customHeight="1" thickBot="1" x14ac:dyDescent="0.3">
      <c r="A40" s="35" t="s">
        <v>5</v>
      </c>
      <c r="B40" s="242">
        <f t="shared" ref="B40:B44" si="21">B39+1</f>
        <v>42452</v>
      </c>
      <c r="C40" s="14">
        <v>5802</v>
      </c>
      <c r="D40" s="14">
        <v>1932</v>
      </c>
      <c r="E40" s="17">
        <v>921</v>
      </c>
      <c r="F40" s="81">
        <v>2304</v>
      </c>
      <c r="G40" s="18"/>
      <c r="H40" s="14">
        <v>996</v>
      </c>
      <c r="I40" s="14">
        <v>1048</v>
      </c>
      <c r="J40" s="16">
        <v>2099</v>
      </c>
      <c r="K40" s="20">
        <f t="shared" si="20"/>
        <v>15102</v>
      </c>
    </row>
    <row r="41" spans="1:12" s="62" customFormat="1" ht="14.25" customHeight="1" thickBot="1" x14ac:dyDescent="0.3">
      <c r="A41" s="35" t="s">
        <v>6</v>
      </c>
      <c r="B41" s="242">
        <f t="shared" si="21"/>
        <v>42453</v>
      </c>
      <c r="C41" s="14">
        <v>6139</v>
      </c>
      <c r="D41" s="14">
        <v>1611</v>
      </c>
      <c r="E41" s="17">
        <v>886</v>
      </c>
      <c r="F41" s="81">
        <v>2137</v>
      </c>
      <c r="G41" s="18"/>
      <c r="H41" s="14">
        <v>665</v>
      </c>
      <c r="I41" s="14">
        <v>503</v>
      </c>
      <c r="J41" s="16">
        <v>1865</v>
      </c>
      <c r="K41" s="20">
        <f t="shared" si="20"/>
        <v>13806</v>
      </c>
    </row>
    <row r="42" spans="1:12" s="62" customFormat="1" ht="14.25" customHeight="1" thickBot="1" x14ac:dyDescent="0.3">
      <c r="A42" s="35" t="s">
        <v>0</v>
      </c>
      <c r="B42" s="242">
        <f t="shared" si="21"/>
        <v>42454</v>
      </c>
      <c r="C42" s="21">
        <v>9232</v>
      </c>
      <c r="D42" s="21">
        <v>1140</v>
      </c>
      <c r="E42" s="24">
        <v>462</v>
      </c>
      <c r="F42" s="82">
        <v>1336</v>
      </c>
      <c r="G42" s="18"/>
      <c r="H42" s="14">
        <v>590</v>
      </c>
      <c r="I42" s="14">
        <v>227</v>
      </c>
      <c r="J42" s="16">
        <v>248</v>
      </c>
      <c r="K42" s="20">
        <f t="shared" si="20"/>
        <v>13235</v>
      </c>
    </row>
    <row r="43" spans="1:12" s="62" customFormat="1" ht="14.25" customHeight="1" outlineLevel="1" thickBot="1" x14ac:dyDescent="0.3">
      <c r="A43" s="35" t="s">
        <v>1</v>
      </c>
      <c r="B43" s="242">
        <f t="shared" si="21"/>
        <v>42455</v>
      </c>
      <c r="C43" s="21">
        <v>10930</v>
      </c>
      <c r="D43" s="21"/>
      <c r="E43" s="21"/>
      <c r="F43" s="82"/>
      <c r="G43" s="25">
        <v>2165</v>
      </c>
      <c r="H43" s="21"/>
      <c r="I43" s="21"/>
      <c r="J43" s="23"/>
      <c r="K43" s="20">
        <f t="shared" si="20"/>
        <v>13095</v>
      </c>
      <c r="L43" s="159"/>
    </row>
    <row r="44" spans="1:12" s="62" customFormat="1" ht="14.25" customHeight="1" outlineLevel="1" thickBot="1" x14ac:dyDescent="0.3">
      <c r="A44" s="35" t="s">
        <v>2</v>
      </c>
      <c r="B44" s="242">
        <f t="shared" si="21"/>
        <v>42456</v>
      </c>
      <c r="C44" s="27">
        <v>5874</v>
      </c>
      <c r="D44" s="27"/>
      <c r="E44" s="27"/>
      <c r="F44" s="83"/>
      <c r="G44" s="75">
        <v>1285</v>
      </c>
      <c r="H44" s="27"/>
      <c r="I44" s="27"/>
      <c r="J44" s="29"/>
      <c r="K44" s="84">
        <f t="shared" si="20"/>
        <v>7159</v>
      </c>
      <c r="L44" s="159"/>
    </row>
    <row r="45" spans="1:12" s="62" customFormat="1" ht="14.25" customHeight="1" outlineLevel="1" thickBot="1" x14ac:dyDescent="0.3">
      <c r="A45" s="223" t="s">
        <v>25</v>
      </c>
      <c r="B45" s="336" t="s">
        <v>31</v>
      </c>
      <c r="C45" s="141">
        <f t="shared" ref="C45:K45" si="22">SUM(C38:C44)</f>
        <v>48310</v>
      </c>
      <c r="D45" s="141">
        <f t="shared" si="22"/>
        <v>8024</v>
      </c>
      <c r="E45" s="141">
        <f t="shared" si="22"/>
        <v>4125</v>
      </c>
      <c r="F45" s="141">
        <f t="shared" si="22"/>
        <v>10001</v>
      </c>
      <c r="G45" s="141">
        <f t="shared" si="22"/>
        <v>3450</v>
      </c>
      <c r="H45" s="141">
        <f t="shared" si="22"/>
        <v>4313</v>
      </c>
      <c r="I45" s="141">
        <f t="shared" si="22"/>
        <v>4400</v>
      </c>
      <c r="J45" s="141">
        <f t="shared" si="22"/>
        <v>8118</v>
      </c>
      <c r="K45" s="145">
        <f t="shared" si="22"/>
        <v>90741</v>
      </c>
    </row>
    <row r="46" spans="1:12" s="62" customFormat="1" ht="14.25" customHeight="1" outlineLevel="1" thickBot="1" x14ac:dyDescent="0.3">
      <c r="A46" s="133" t="s">
        <v>27</v>
      </c>
      <c r="B46" s="337"/>
      <c r="C46" s="134">
        <f t="shared" ref="C46:K46" si="23">AVERAGE(C38:C44)</f>
        <v>6901.4285714285716</v>
      </c>
      <c r="D46" s="134">
        <f t="shared" si="23"/>
        <v>1604.8</v>
      </c>
      <c r="E46" s="134">
        <f t="shared" si="23"/>
        <v>825</v>
      </c>
      <c r="F46" s="134">
        <f t="shared" si="23"/>
        <v>2000.2</v>
      </c>
      <c r="G46" s="134">
        <f t="shared" si="23"/>
        <v>1725</v>
      </c>
      <c r="H46" s="134">
        <f t="shared" si="23"/>
        <v>862.6</v>
      </c>
      <c r="I46" s="134">
        <f t="shared" si="23"/>
        <v>880</v>
      </c>
      <c r="J46" s="134">
        <f t="shared" si="23"/>
        <v>1623.6</v>
      </c>
      <c r="K46" s="140">
        <f t="shared" si="23"/>
        <v>12963</v>
      </c>
    </row>
    <row r="47" spans="1:12" s="62" customFormat="1" ht="14.25" customHeight="1" thickBot="1" x14ac:dyDescent="0.3">
      <c r="A47" s="36" t="s">
        <v>24</v>
      </c>
      <c r="B47" s="337"/>
      <c r="C47" s="37">
        <f t="shared" ref="C47:K47" si="24">SUM(C38:C42)</f>
        <v>31506</v>
      </c>
      <c r="D47" s="37">
        <f t="shared" si="24"/>
        <v>8024</v>
      </c>
      <c r="E47" s="37">
        <f t="shared" si="24"/>
        <v>4125</v>
      </c>
      <c r="F47" s="37">
        <f t="shared" si="24"/>
        <v>10001</v>
      </c>
      <c r="G47" s="37">
        <f t="shared" si="24"/>
        <v>0</v>
      </c>
      <c r="H47" s="37">
        <f t="shared" si="24"/>
        <v>4313</v>
      </c>
      <c r="I47" s="37">
        <f t="shared" si="24"/>
        <v>4400</v>
      </c>
      <c r="J47" s="37">
        <f t="shared" si="24"/>
        <v>8118</v>
      </c>
      <c r="K47" s="41">
        <f t="shared" si="24"/>
        <v>70487</v>
      </c>
    </row>
    <row r="48" spans="1:12" s="62" customFormat="1" ht="14.25" customHeight="1" thickBot="1" x14ac:dyDescent="0.3">
      <c r="A48" s="36" t="s">
        <v>26</v>
      </c>
      <c r="B48" s="338"/>
      <c r="C48" s="43">
        <f t="shared" ref="C48:K48" si="25">AVERAGE(C38:C42)</f>
        <v>6301.2</v>
      </c>
      <c r="D48" s="43">
        <f t="shared" si="25"/>
        <v>1604.8</v>
      </c>
      <c r="E48" s="43">
        <f t="shared" si="25"/>
        <v>825</v>
      </c>
      <c r="F48" s="43">
        <f t="shared" si="25"/>
        <v>2000.2</v>
      </c>
      <c r="G48" s="43" t="e">
        <f t="shared" si="25"/>
        <v>#DIV/0!</v>
      </c>
      <c r="H48" s="43">
        <f t="shared" si="25"/>
        <v>862.6</v>
      </c>
      <c r="I48" s="43">
        <f t="shared" si="25"/>
        <v>880</v>
      </c>
      <c r="J48" s="43">
        <f t="shared" si="25"/>
        <v>1623.6</v>
      </c>
      <c r="K48" s="48">
        <f t="shared" si="25"/>
        <v>14097.4</v>
      </c>
    </row>
    <row r="49" spans="1:11" s="62" customFormat="1" ht="14.25" customHeight="1" x14ac:dyDescent="0.25">
      <c r="A49" s="35" t="s">
        <v>3</v>
      </c>
      <c r="B49" s="241">
        <f>B44+1</f>
        <v>42457</v>
      </c>
      <c r="C49" s="20">
        <v>7618</v>
      </c>
      <c r="D49" s="201">
        <v>1337</v>
      </c>
      <c r="E49" s="14">
        <v>897</v>
      </c>
      <c r="F49" s="15">
        <v>1912</v>
      </c>
      <c r="G49" s="15"/>
      <c r="H49" s="14">
        <v>965</v>
      </c>
      <c r="I49" s="14">
        <v>1110</v>
      </c>
      <c r="J49" s="202">
        <v>1510</v>
      </c>
      <c r="K49" s="18">
        <f>SUM(C49:J49)</f>
        <v>15349</v>
      </c>
    </row>
    <row r="50" spans="1:11" s="62" customFormat="1" ht="14.25" customHeight="1" x14ac:dyDescent="0.25">
      <c r="A50" s="193" t="s">
        <v>4</v>
      </c>
      <c r="B50" s="242">
        <f>B49+1</f>
        <v>42458</v>
      </c>
      <c r="C50" s="18">
        <v>8113</v>
      </c>
      <c r="D50" s="183">
        <v>1763</v>
      </c>
      <c r="E50" s="14">
        <v>911</v>
      </c>
      <c r="F50" s="15">
        <v>2183</v>
      </c>
      <c r="G50" s="15"/>
      <c r="H50" s="14">
        <v>980</v>
      </c>
      <c r="I50" s="14">
        <v>1105</v>
      </c>
      <c r="J50" s="16">
        <v>1798</v>
      </c>
      <c r="K50" s="18">
        <f t="shared" ref="K50:K52" si="26">SUM(C50:J50)</f>
        <v>16853</v>
      </c>
    </row>
    <row r="51" spans="1:11" s="62" customFormat="1" ht="14.25" customHeight="1" x14ac:dyDescent="0.25">
      <c r="A51" s="193" t="s">
        <v>5</v>
      </c>
      <c r="B51" s="242">
        <f t="shared" ref="B51:B52" si="27">B50+1</f>
        <v>42459</v>
      </c>
      <c r="C51" s="18">
        <v>9683</v>
      </c>
      <c r="D51" s="183">
        <v>1792</v>
      </c>
      <c r="E51" s="14">
        <v>931</v>
      </c>
      <c r="F51" s="15">
        <v>2333</v>
      </c>
      <c r="G51" s="15"/>
      <c r="H51" s="14">
        <v>1007</v>
      </c>
      <c r="I51" s="14">
        <v>1061</v>
      </c>
      <c r="J51" s="16">
        <v>1835</v>
      </c>
      <c r="K51" s="18">
        <f t="shared" si="26"/>
        <v>18642</v>
      </c>
    </row>
    <row r="52" spans="1:11" s="62" customFormat="1" ht="14.25" customHeight="1" thickBot="1" x14ac:dyDescent="0.3">
      <c r="A52" s="193" t="s">
        <v>6</v>
      </c>
      <c r="B52" s="242">
        <f t="shared" si="27"/>
        <v>42460</v>
      </c>
      <c r="C52" s="25">
        <v>8992</v>
      </c>
      <c r="D52" s="183">
        <v>1873</v>
      </c>
      <c r="E52" s="14">
        <v>949</v>
      </c>
      <c r="F52" s="15">
        <v>2318</v>
      </c>
      <c r="G52" s="15"/>
      <c r="H52" s="14">
        <v>802</v>
      </c>
      <c r="I52" s="14">
        <v>808</v>
      </c>
      <c r="J52" s="16">
        <v>1840</v>
      </c>
      <c r="K52" s="18">
        <f t="shared" si="26"/>
        <v>17582</v>
      </c>
    </row>
    <row r="53" spans="1:11" s="62" customFormat="1" ht="14.25" hidden="1" customHeight="1" x14ac:dyDescent="0.25">
      <c r="A53" s="35"/>
      <c r="B53" s="244"/>
      <c r="C53" s="14"/>
      <c r="D53" s="14"/>
      <c r="E53" s="21"/>
      <c r="F53" s="15"/>
      <c r="G53" s="15"/>
      <c r="H53" s="14"/>
      <c r="I53" s="14"/>
      <c r="J53" s="16"/>
      <c r="K53" s="18"/>
    </row>
    <row r="54" spans="1:11" s="62" customFormat="1" ht="14.25" hidden="1" customHeight="1" outlineLevel="1" x14ac:dyDescent="0.25">
      <c r="A54" s="35"/>
      <c r="B54" s="244"/>
      <c r="C54" s="21"/>
      <c r="D54" s="21"/>
      <c r="E54" s="21"/>
      <c r="F54" s="22"/>
      <c r="G54" s="22"/>
      <c r="H54" s="21"/>
      <c r="I54" s="21"/>
      <c r="J54" s="23"/>
      <c r="K54" s="18"/>
    </row>
    <row r="55" spans="1:11" s="62" customFormat="1" ht="14.25" hidden="1" customHeight="1" outlineLevel="1" thickBot="1" x14ac:dyDescent="0.3">
      <c r="A55" s="35"/>
      <c r="B55" s="244"/>
      <c r="C55" s="27"/>
      <c r="D55" s="27"/>
      <c r="E55" s="27"/>
      <c r="F55" s="28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23" t="s">
        <v>25</v>
      </c>
      <c r="B56" s="336" t="s">
        <v>32</v>
      </c>
      <c r="C56" s="141">
        <f>SUM(C49:C55)</f>
        <v>34406</v>
      </c>
      <c r="D56" s="141">
        <f t="shared" ref="D56:K56" si="28">SUM(D49:D55)</f>
        <v>6765</v>
      </c>
      <c r="E56" s="141">
        <f t="shared" si="28"/>
        <v>3688</v>
      </c>
      <c r="F56" s="141">
        <f t="shared" si="28"/>
        <v>8746</v>
      </c>
      <c r="G56" s="141">
        <f t="shared" si="28"/>
        <v>0</v>
      </c>
      <c r="H56" s="141">
        <f t="shared" si="28"/>
        <v>3754</v>
      </c>
      <c r="I56" s="141">
        <f t="shared" si="28"/>
        <v>4084</v>
      </c>
      <c r="J56" s="141">
        <f t="shared" si="28"/>
        <v>6983</v>
      </c>
      <c r="K56" s="141">
        <f t="shared" si="28"/>
        <v>68426</v>
      </c>
    </row>
    <row r="57" spans="1:11" s="62" customFormat="1" ht="14.25" customHeight="1" outlineLevel="1" thickBot="1" x14ac:dyDescent="0.3">
      <c r="A57" s="133" t="s">
        <v>27</v>
      </c>
      <c r="B57" s="337"/>
      <c r="C57" s="134">
        <f t="shared" ref="C57" si="29">AVERAGE(C49:C55)</f>
        <v>8601.5</v>
      </c>
      <c r="D57" s="134">
        <f t="shared" ref="D57:K57" si="30">AVERAGE(D49:D55)</f>
        <v>1691.25</v>
      </c>
      <c r="E57" s="134">
        <f t="shared" si="30"/>
        <v>922</v>
      </c>
      <c r="F57" s="134">
        <f t="shared" si="30"/>
        <v>2186.5</v>
      </c>
      <c r="G57" s="134" t="e">
        <f t="shared" si="30"/>
        <v>#DIV/0!</v>
      </c>
      <c r="H57" s="134">
        <f t="shared" si="30"/>
        <v>938.5</v>
      </c>
      <c r="I57" s="134">
        <f t="shared" si="30"/>
        <v>1021</v>
      </c>
      <c r="J57" s="134">
        <f t="shared" si="30"/>
        <v>1745.75</v>
      </c>
      <c r="K57" s="134">
        <f t="shared" si="30"/>
        <v>17106.5</v>
      </c>
    </row>
    <row r="58" spans="1:11" s="62" customFormat="1" ht="14.25" customHeight="1" thickBot="1" x14ac:dyDescent="0.3">
      <c r="A58" s="36" t="s">
        <v>24</v>
      </c>
      <c r="B58" s="337"/>
      <c r="C58" s="37">
        <f t="shared" ref="C58" si="31">SUM(C49:C53)</f>
        <v>34406</v>
      </c>
      <c r="D58" s="37">
        <f t="shared" ref="D58:K58" si="32">SUM(D49:D53)</f>
        <v>6765</v>
      </c>
      <c r="E58" s="37">
        <f t="shared" si="32"/>
        <v>3688</v>
      </c>
      <c r="F58" s="37">
        <f t="shared" si="32"/>
        <v>8746</v>
      </c>
      <c r="G58" s="37">
        <f t="shared" si="32"/>
        <v>0</v>
      </c>
      <c r="H58" s="37">
        <f t="shared" si="32"/>
        <v>3754</v>
      </c>
      <c r="I58" s="37">
        <f t="shared" si="32"/>
        <v>4084</v>
      </c>
      <c r="J58" s="37">
        <f t="shared" si="32"/>
        <v>6983</v>
      </c>
      <c r="K58" s="37">
        <f t="shared" si="32"/>
        <v>68426</v>
      </c>
    </row>
    <row r="59" spans="1:11" s="62" customFormat="1" ht="14.25" customHeight="1" thickBot="1" x14ac:dyDescent="0.3">
      <c r="A59" s="36" t="s">
        <v>26</v>
      </c>
      <c r="B59" s="338"/>
      <c r="C59" s="43">
        <f t="shared" ref="C59" si="33">AVERAGE(C49:C53)</f>
        <v>8601.5</v>
      </c>
      <c r="D59" s="43">
        <f t="shared" ref="D59:K59" si="34">AVERAGE(D49:D53)</f>
        <v>1691.25</v>
      </c>
      <c r="E59" s="43">
        <f t="shared" si="34"/>
        <v>922</v>
      </c>
      <c r="F59" s="43">
        <f t="shared" si="34"/>
        <v>2186.5</v>
      </c>
      <c r="G59" s="43" t="e">
        <f t="shared" si="34"/>
        <v>#DIV/0!</v>
      </c>
      <c r="H59" s="43">
        <f t="shared" si="34"/>
        <v>938.5</v>
      </c>
      <c r="I59" s="43">
        <f t="shared" si="34"/>
        <v>1021</v>
      </c>
      <c r="J59" s="43">
        <f t="shared" si="34"/>
        <v>1745.75</v>
      </c>
      <c r="K59" s="43">
        <f t="shared" si="34"/>
        <v>17106.5</v>
      </c>
    </row>
    <row r="60" spans="1:11" s="62" customFormat="1" ht="14.25" hidden="1" customHeight="1" thickBot="1" x14ac:dyDescent="0.3">
      <c r="A60" s="193"/>
      <c r="B60" s="245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customHeight="1" x14ac:dyDescent="0.25">
      <c r="A61" s="193"/>
      <c r="B61" s="243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customHeight="1" thickBot="1" x14ac:dyDescent="0.3">
      <c r="A62" s="193"/>
      <c r="B62" s="243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customHeight="1" thickBot="1" x14ac:dyDescent="0.3">
      <c r="A63" s="193"/>
      <c r="B63" s="243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customHeight="1" thickBot="1" x14ac:dyDescent="0.3">
      <c r="A64" s="35"/>
      <c r="B64" s="243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customHeight="1" outlineLevel="1" thickBot="1" x14ac:dyDescent="0.3">
      <c r="A65" s="35"/>
      <c r="B65" s="243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6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4.25" hidden="1" customHeight="1" outlineLevel="1" thickBot="1" x14ac:dyDescent="0.3">
      <c r="A67" s="223" t="s">
        <v>25</v>
      </c>
      <c r="B67" s="336" t="s">
        <v>37</v>
      </c>
      <c r="C67" s="141">
        <f>SUM(C60:C66)</f>
        <v>0</v>
      </c>
      <c r="D67" s="141">
        <f t="shared" ref="D67:K67" si="35">SUM(D60:D66)</f>
        <v>0</v>
      </c>
      <c r="E67" s="141">
        <f t="shared" si="35"/>
        <v>0</v>
      </c>
      <c r="F67" s="141">
        <f t="shared" si="35"/>
        <v>0</v>
      </c>
      <c r="G67" s="141">
        <f t="shared" si="35"/>
        <v>0</v>
      </c>
      <c r="H67" s="141">
        <f t="shared" si="35"/>
        <v>0</v>
      </c>
      <c r="I67" s="141">
        <f t="shared" si="35"/>
        <v>0</v>
      </c>
      <c r="J67" s="141">
        <f t="shared" si="35"/>
        <v>0</v>
      </c>
      <c r="K67" s="141">
        <f t="shared" si="35"/>
        <v>0</v>
      </c>
    </row>
    <row r="68" spans="1:15" s="62" customFormat="1" ht="15.75" hidden="1" customHeight="1" outlineLevel="1" thickBot="1" x14ac:dyDescent="0.3">
      <c r="A68" s="133" t="s">
        <v>27</v>
      </c>
      <c r="B68" s="337"/>
      <c r="C68" s="134" t="e">
        <f>AVERAGE(C60:C66)</f>
        <v>#DIV/0!</v>
      </c>
      <c r="D68" s="134" t="e">
        <f t="shared" ref="D68:K68" si="36">AVERAGE(D60:D66)</f>
        <v>#DIV/0!</v>
      </c>
      <c r="E68" s="134" t="e">
        <f t="shared" si="36"/>
        <v>#DIV/0!</v>
      </c>
      <c r="F68" s="134" t="e">
        <f t="shared" si="36"/>
        <v>#DIV/0!</v>
      </c>
      <c r="G68" s="134" t="e">
        <f t="shared" si="36"/>
        <v>#DIV/0!</v>
      </c>
      <c r="H68" s="134" t="e">
        <f t="shared" si="36"/>
        <v>#DIV/0!</v>
      </c>
      <c r="I68" s="134" t="e">
        <f t="shared" si="36"/>
        <v>#DIV/0!</v>
      </c>
      <c r="J68" s="134" t="e">
        <f t="shared" si="36"/>
        <v>#DIV/0!</v>
      </c>
      <c r="K68" s="134" t="e">
        <f t="shared" si="36"/>
        <v>#DIV/0!</v>
      </c>
    </row>
    <row r="69" spans="1:15" s="62" customFormat="1" ht="14.25" hidden="1" customHeight="1" thickBot="1" x14ac:dyDescent="0.3">
      <c r="A69" s="36" t="s">
        <v>24</v>
      </c>
      <c r="B69" s="337"/>
      <c r="C69" s="37">
        <f>SUM(C60:C64)</f>
        <v>0</v>
      </c>
      <c r="D69" s="37">
        <f t="shared" ref="D69:K69" si="37">SUM(D60:D64)</f>
        <v>0</v>
      </c>
      <c r="E69" s="37">
        <f t="shared" si="37"/>
        <v>0</v>
      </c>
      <c r="F69" s="37">
        <f t="shared" si="37"/>
        <v>0</v>
      </c>
      <c r="G69" s="37">
        <f t="shared" si="37"/>
        <v>0</v>
      </c>
      <c r="H69" s="37">
        <f t="shared" si="37"/>
        <v>0</v>
      </c>
      <c r="I69" s="37">
        <f t="shared" si="37"/>
        <v>0</v>
      </c>
      <c r="J69" s="37">
        <f t="shared" si="37"/>
        <v>0</v>
      </c>
      <c r="K69" s="37">
        <f t="shared" si="37"/>
        <v>0</v>
      </c>
    </row>
    <row r="70" spans="1:15" s="62" customFormat="1" ht="15.75" hidden="1" customHeight="1" thickBot="1" x14ac:dyDescent="0.3">
      <c r="A70" s="36" t="s">
        <v>26</v>
      </c>
      <c r="B70" s="338"/>
      <c r="C70" s="43" t="e">
        <f>AVERAGE(C60:C64)</f>
        <v>#DIV/0!</v>
      </c>
      <c r="D70" s="43" t="e">
        <f t="shared" ref="D70:K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  <c r="K70" s="43" t="e">
        <f t="shared" si="38"/>
        <v>#DIV/0!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59"/>
      <c r="B72" s="51" t="s">
        <v>8</v>
      </c>
      <c r="C72" s="52" t="s">
        <v>9</v>
      </c>
      <c r="D72" s="52" t="s">
        <v>10</v>
      </c>
      <c r="E72" s="78"/>
      <c r="F72" s="350" t="s">
        <v>69</v>
      </c>
      <c r="G72" s="363"/>
      <c r="H72" s="364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0">
        <f>SUM(C58:G58, C47:G47, C36:G36, C25:G25, C14:G14, C69:G69 )</f>
        <v>246828</v>
      </c>
      <c r="C73" s="80">
        <f>SUM(H58:H58, H47:H47, H36:H36, H25:H25, H14:H14, H69:H69)</f>
        <v>21023</v>
      </c>
      <c r="D73" s="80">
        <f>SUM(I58:J58, I47:J47, I36:J36, I25:J25, I14:J14, I69:J69)</f>
        <v>66609</v>
      </c>
      <c r="E73" s="79"/>
      <c r="F73" s="328" t="s">
        <v>34</v>
      </c>
      <c r="G73" s="329"/>
      <c r="H73" s="125">
        <f>SUM(K14, K25, K36, K47, K58, K69)</f>
        <v>334460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1">
        <f>SUM(C56:G56, C45:G45, C34:G34, C23:G23, C12:G12, C67:G67  )</f>
        <v>294783</v>
      </c>
      <c r="C74" s="50">
        <f>SUM(H56:H56, H45:H45, H34:H34, H23:H23, H12:H12, H67:H67 )</f>
        <v>21023</v>
      </c>
      <c r="D74" s="50">
        <f>SUM(I56:J56, I45:J45, I34:J34, I23:J23, I12:J12, I67:J67)</f>
        <v>66609</v>
      </c>
      <c r="E74" s="79"/>
      <c r="F74" s="328" t="s">
        <v>33</v>
      </c>
      <c r="G74" s="329"/>
      <c r="H74" s="126">
        <f>SUM(K56, K45, K34, K23, K12, K67)</f>
        <v>382415</v>
      </c>
      <c r="I74" s="79"/>
      <c r="J74" s="79"/>
      <c r="K74" s="79"/>
      <c r="L74" s="79"/>
    </row>
    <row r="75" spans="1:15" ht="30" customHeight="1" x14ac:dyDescent="0.25">
      <c r="F75" s="328" t="s">
        <v>26</v>
      </c>
      <c r="G75" s="329"/>
      <c r="H75" s="126">
        <f>AVERAGE(K14, K25, K36, K47, K58, K69)</f>
        <v>55743.333333333336</v>
      </c>
    </row>
    <row r="76" spans="1:15" ht="30" customHeight="1" x14ac:dyDescent="0.25">
      <c r="F76" s="328" t="s">
        <v>72</v>
      </c>
      <c r="G76" s="329"/>
      <c r="H76" s="125">
        <f>AVERAGE(K56, K45, K34, K23, K12, K67)</f>
        <v>63735.833333333336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G12 I12:J12" emptyCellReference="1"/>
    <ignoredError sqref="K16:K49 K11" formulaRange="1"/>
    <ignoredError sqref="C13:J13" evalError="1" emptyCellReference="1"/>
    <ignoredError sqref="C23:J24 C56:J57 C34:G35 I34:J37 H14:J15 I25:J26 H45:J48 C58:F58 H58:J59 D59:F59 K15" evalError="1"/>
    <ignoredError sqref="H34:H37 C15 C25:H26 C36:G37 C45:G48 G58:G59 C59 E14:G14 E15:G15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9" sqref="F49:F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4"/>
      <c r="C1" s="353" t="s">
        <v>10</v>
      </c>
      <c r="D1" s="355"/>
      <c r="E1" s="353" t="s">
        <v>16</v>
      </c>
      <c r="F1" s="348"/>
      <c r="G1" s="359" t="s">
        <v>23</v>
      </c>
    </row>
    <row r="2" spans="1:8" ht="14.25" customHeight="1" thickBot="1" x14ac:dyDescent="0.3">
      <c r="A2" s="34"/>
      <c r="B2" s="235"/>
      <c r="C2" s="354"/>
      <c r="D2" s="356"/>
      <c r="E2" s="354"/>
      <c r="F2" s="349"/>
      <c r="G2" s="360"/>
    </row>
    <row r="3" spans="1:8" ht="14.25" customHeight="1" x14ac:dyDescent="0.25">
      <c r="A3" s="330" t="s">
        <v>61</v>
      </c>
      <c r="B3" s="332" t="s">
        <v>62</v>
      </c>
      <c r="C3" s="343" t="s">
        <v>50</v>
      </c>
      <c r="D3" s="376" t="s">
        <v>51</v>
      </c>
      <c r="E3" s="343" t="s">
        <v>64</v>
      </c>
      <c r="F3" s="341" t="s">
        <v>51</v>
      </c>
      <c r="G3" s="360"/>
    </row>
    <row r="4" spans="1:8" ht="14.25" customHeight="1" thickBot="1" x14ac:dyDescent="0.3">
      <c r="A4" s="331"/>
      <c r="B4" s="333"/>
      <c r="C4" s="344"/>
      <c r="D4" s="377"/>
      <c r="E4" s="344"/>
      <c r="F4" s="342"/>
      <c r="G4" s="360"/>
    </row>
    <row r="5" spans="1:8" s="61" customFormat="1" ht="14.25" hidden="1" customHeight="1" thickBot="1" x14ac:dyDescent="0.3">
      <c r="A5" s="196"/>
      <c r="B5" s="236"/>
      <c r="C5" s="14"/>
      <c r="D5" s="81"/>
      <c r="E5" s="21"/>
      <c r="F5" s="22"/>
      <c r="G5" s="20"/>
    </row>
    <row r="6" spans="1:8" s="61" customFormat="1" ht="14.25" customHeight="1" thickBot="1" x14ac:dyDescent="0.3">
      <c r="A6" s="193" t="s">
        <v>74</v>
      </c>
      <c r="B6" s="252">
        <v>42430</v>
      </c>
      <c r="C6" s="14">
        <v>956</v>
      </c>
      <c r="D6" s="81">
        <v>854</v>
      </c>
      <c r="E6" s="21">
        <v>670</v>
      </c>
      <c r="F6" s="22">
        <v>731</v>
      </c>
      <c r="G6" s="20">
        <f t="shared" ref="G6:G8" si="0">SUM(C6:F6)</f>
        <v>3211</v>
      </c>
    </row>
    <row r="7" spans="1:8" s="61" customFormat="1" ht="14.25" customHeight="1" thickBot="1" x14ac:dyDescent="0.3">
      <c r="A7" s="193" t="s">
        <v>5</v>
      </c>
      <c r="B7" s="252">
        <f>B6+1</f>
        <v>42431</v>
      </c>
      <c r="C7" s="14">
        <v>879</v>
      </c>
      <c r="D7" s="81">
        <v>775</v>
      </c>
      <c r="E7" s="21">
        <v>595</v>
      </c>
      <c r="F7" s="22">
        <v>830</v>
      </c>
      <c r="G7" s="20">
        <f t="shared" si="0"/>
        <v>3079</v>
      </c>
    </row>
    <row r="8" spans="1:8" s="61" customFormat="1" ht="14.25" customHeight="1" thickBot="1" x14ac:dyDescent="0.3">
      <c r="A8" s="35" t="s">
        <v>6</v>
      </c>
      <c r="B8" s="252">
        <f t="shared" ref="B8:B11" si="1">B7+1</f>
        <v>42432</v>
      </c>
      <c r="C8" s="14">
        <v>810</v>
      </c>
      <c r="D8" s="81">
        <v>805</v>
      </c>
      <c r="E8" s="21">
        <v>617</v>
      </c>
      <c r="F8" s="22">
        <v>967</v>
      </c>
      <c r="G8" s="20">
        <f t="shared" si="0"/>
        <v>3199</v>
      </c>
      <c r="H8" s="194"/>
    </row>
    <row r="9" spans="1:8" s="61" customFormat="1" ht="14.25" customHeight="1" thickBot="1" x14ac:dyDescent="0.3">
      <c r="A9" s="35" t="s">
        <v>0</v>
      </c>
      <c r="B9" s="252">
        <f t="shared" si="1"/>
        <v>42433</v>
      </c>
      <c r="C9" s="14">
        <v>759</v>
      </c>
      <c r="D9" s="81">
        <v>818</v>
      </c>
      <c r="E9" s="21">
        <v>423</v>
      </c>
      <c r="F9" s="22">
        <v>610</v>
      </c>
      <c r="G9" s="20">
        <f t="shared" ref="G9:G10" si="2">SUM(C9:F9)</f>
        <v>2610</v>
      </c>
      <c r="H9" s="194"/>
    </row>
    <row r="10" spans="1:8" s="61" customFormat="1" ht="14.25" customHeight="1" outlineLevel="1" thickBot="1" x14ac:dyDescent="0.3">
      <c r="A10" s="35" t="s">
        <v>1</v>
      </c>
      <c r="B10" s="237">
        <f t="shared" si="1"/>
        <v>42434</v>
      </c>
      <c r="C10" s="21"/>
      <c r="D10" s="82">
        <v>211</v>
      </c>
      <c r="E10" s="21"/>
      <c r="F10" s="22">
        <v>186</v>
      </c>
      <c r="G10" s="20">
        <f t="shared" si="2"/>
        <v>397</v>
      </c>
      <c r="H10" s="194"/>
    </row>
    <row r="11" spans="1:8" s="61" customFormat="1" ht="14.25" customHeight="1" outlineLevel="1" thickBot="1" x14ac:dyDescent="0.3">
      <c r="A11" s="35" t="s">
        <v>2</v>
      </c>
      <c r="B11" s="253">
        <f t="shared" si="1"/>
        <v>42435</v>
      </c>
      <c r="C11" s="27"/>
      <c r="D11" s="83">
        <v>202</v>
      </c>
      <c r="E11" s="27"/>
      <c r="F11" s="28">
        <v>212</v>
      </c>
      <c r="G11" s="20">
        <f t="shared" ref="G11" si="3">SUM(C11:F11)</f>
        <v>414</v>
      </c>
      <c r="H11" s="194"/>
    </row>
    <row r="12" spans="1:8" s="62" customFormat="1" ht="14.25" customHeight="1" outlineLevel="1" thickBot="1" x14ac:dyDescent="0.3">
      <c r="A12" s="223" t="s">
        <v>25</v>
      </c>
      <c r="B12" s="336" t="s">
        <v>28</v>
      </c>
      <c r="C12" s="141">
        <f>SUM(C5:C11)</f>
        <v>3404</v>
      </c>
      <c r="D12" s="149">
        <f>SUM(D5:D11)</f>
        <v>3665</v>
      </c>
      <c r="E12" s="141">
        <f>SUM(E5:E11)</f>
        <v>2305</v>
      </c>
      <c r="F12" s="141">
        <f>SUM(F5:F11)</f>
        <v>3536</v>
      </c>
      <c r="G12" s="145">
        <f>SUM(G5:G11)</f>
        <v>12910</v>
      </c>
    </row>
    <row r="13" spans="1:8" s="62" customFormat="1" ht="14.25" customHeight="1" outlineLevel="1" thickBot="1" x14ac:dyDescent="0.3">
      <c r="A13" s="133" t="s">
        <v>27</v>
      </c>
      <c r="B13" s="337"/>
      <c r="C13" s="134">
        <f>AVERAGE(C5:C11)</f>
        <v>851</v>
      </c>
      <c r="D13" s="150">
        <f>AVERAGE(D5:D11)</f>
        <v>610.83333333333337</v>
      </c>
      <c r="E13" s="134">
        <f>AVERAGE(E5:E11)</f>
        <v>576.25</v>
      </c>
      <c r="F13" s="134">
        <f>AVERAGE(F5:F11)</f>
        <v>589.33333333333337</v>
      </c>
      <c r="G13" s="140">
        <f>AVERAGE(G5:G11)</f>
        <v>2151.6666666666665</v>
      </c>
    </row>
    <row r="14" spans="1:8" s="62" customFormat="1" ht="14.25" customHeight="1" thickBot="1" x14ac:dyDescent="0.3">
      <c r="A14" s="36" t="s">
        <v>24</v>
      </c>
      <c r="B14" s="337"/>
      <c r="C14" s="37">
        <f>SUM(C5:C9)</f>
        <v>3404</v>
      </c>
      <c r="D14" s="37">
        <f>SUM(D5:D9)</f>
        <v>3252</v>
      </c>
      <c r="E14" s="37">
        <f>SUM(E5:E9)</f>
        <v>2305</v>
      </c>
      <c r="F14" s="37">
        <f>SUM(F5:F9)</f>
        <v>3138</v>
      </c>
      <c r="G14" s="37">
        <f>SUM(G5:G9)</f>
        <v>12099</v>
      </c>
    </row>
    <row r="15" spans="1:8" s="62" customFormat="1" ht="14.25" customHeight="1" thickBot="1" x14ac:dyDescent="0.3">
      <c r="A15" s="36" t="s">
        <v>26</v>
      </c>
      <c r="B15" s="337"/>
      <c r="C15" s="43">
        <f>AVERAGE(C5:C9)</f>
        <v>851</v>
      </c>
      <c r="D15" s="43">
        <f>AVERAGE(D5:D9)</f>
        <v>813</v>
      </c>
      <c r="E15" s="43">
        <f>AVERAGE(E5:E9)</f>
        <v>576.25</v>
      </c>
      <c r="F15" s="43">
        <f>AVERAGE(F5:F9)</f>
        <v>784.5</v>
      </c>
      <c r="G15" s="43">
        <f>AVERAGE(G5:G9)</f>
        <v>3024.75</v>
      </c>
    </row>
    <row r="16" spans="1:8" s="62" customFormat="1" ht="14.25" customHeight="1" thickBot="1" x14ac:dyDescent="0.3">
      <c r="A16" s="35" t="s">
        <v>3</v>
      </c>
      <c r="B16" s="236">
        <f>B11+1</f>
        <v>42436</v>
      </c>
      <c r="C16" s="14">
        <v>1041</v>
      </c>
      <c r="D16" s="14">
        <v>1019</v>
      </c>
      <c r="E16" s="15">
        <v>585</v>
      </c>
      <c r="F16" s="15">
        <v>593</v>
      </c>
      <c r="G16" s="18">
        <f>SUM(C16:F16)</f>
        <v>3238</v>
      </c>
    </row>
    <row r="17" spans="1:8" s="62" customFormat="1" ht="14.25" customHeight="1" thickBot="1" x14ac:dyDescent="0.3">
      <c r="A17" s="35" t="s">
        <v>4</v>
      </c>
      <c r="B17" s="237">
        <f>B16+1</f>
        <v>42437</v>
      </c>
      <c r="C17" s="14">
        <v>986</v>
      </c>
      <c r="D17" s="21">
        <v>1181</v>
      </c>
      <c r="E17" s="22">
        <v>576</v>
      </c>
      <c r="F17" s="22">
        <v>668</v>
      </c>
      <c r="G17" s="20">
        <f t="shared" ref="G17:G22" si="4">SUM(C17:F17)</f>
        <v>3411</v>
      </c>
    </row>
    <row r="18" spans="1:8" s="62" customFormat="1" ht="14.25" customHeight="1" thickBot="1" x14ac:dyDescent="0.3">
      <c r="A18" s="35" t="s">
        <v>5</v>
      </c>
      <c r="B18" s="237">
        <f t="shared" ref="B18:B22" si="5">B17+1</f>
        <v>42438</v>
      </c>
      <c r="C18" s="14">
        <v>1047</v>
      </c>
      <c r="D18" s="21">
        <v>1017</v>
      </c>
      <c r="E18" s="22">
        <v>699</v>
      </c>
      <c r="F18" s="22">
        <v>681</v>
      </c>
      <c r="G18" s="20">
        <f t="shared" si="4"/>
        <v>3444</v>
      </c>
    </row>
    <row r="19" spans="1:8" s="62" customFormat="1" ht="14.25" customHeight="1" thickBot="1" x14ac:dyDescent="0.3">
      <c r="A19" s="35" t="s">
        <v>6</v>
      </c>
      <c r="B19" s="238">
        <f t="shared" si="5"/>
        <v>42439</v>
      </c>
      <c r="C19" s="14">
        <v>1001</v>
      </c>
      <c r="D19" s="21">
        <v>1057</v>
      </c>
      <c r="E19" s="22">
        <v>689</v>
      </c>
      <c r="F19" s="22">
        <v>722</v>
      </c>
      <c r="G19" s="20">
        <f t="shared" si="4"/>
        <v>3469</v>
      </c>
    </row>
    <row r="20" spans="1:8" s="62" customFormat="1" ht="14.25" customHeight="1" thickBot="1" x14ac:dyDescent="0.3">
      <c r="A20" s="35" t="s">
        <v>0</v>
      </c>
      <c r="B20" s="238">
        <f t="shared" si="5"/>
        <v>42440</v>
      </c>
      <c r="C20" s="14">
        <v>840</v>
      </c>
      <c r="D20" s="21">
        <v>774</v>
      </c>
      <c r="E20" s="22">
        <v>596</v>
      </c>
      <c r="F20" s="22">
        <v>743</v>
      </c>
      <c r="G20" s="20">
        <f t="shared" si="4"/>
        <v>2953</v>
      </c>
    </row>
    <row r="21" spans="1:8" s="62" customFormat="1" ht="14.25" customHeight="1" outlineLevel="1" thickBot="1" x14ac:dyDescent="0.3">
      <c r="A21" s="35" t="s">
        <v>1</v>
      </c>
      <c r="B21" s="252">
        <f t="shared" si="5"/>
        <v>42441</v>
      </c>
      <c r="C21" s="21"/>
      <c r="D21" s="21">
        <v>257</v>
      </c>
      <c r="E21" s="22"/>
      <c r="F21" s="22">
        <v>258</v>
      </c>
      <c r="G21" s="20">
        <f t="shared" si="4"/>
        <v>515</v>
      </c>
      <c r="H21" s="197"/>
    </row>
    <row r="22" spans="1:8" s="62" customFormat="1" ht="14.25" customHeight="1" outlineLevel="1" thickBot="1" x14ac:dyDescent="0.3">
      <c r="A22" s="35" t="s">
        <v>2</v>
      </c>
      <c r="B22" s="237">
        <f t="shared" si="5"/>
        <v>42442</v>
      </c>
      <c r="C22" s="27"/>
      <c r="D22" s="27">
        <v>257</v>
      </c>
      <c r="E22" s="28"/>
      <c r="F22" s="28">
        <v>226</v>
      </c>
      <c r="G22" s="84">
        <f t="shared" si="4"/>
        <v>483</v>
      </c>
    </row>
    <row r="23" spans="1:8" s="62" customFormat="1" ht="14.25" customHeight="1" outlineLevel="1" thickBot="1" x14ac:dyDescent="0.3">
      <c r="A23" s="223" t="s">
        <v>25</v>
      </c>
      <c r="B23" s="336" t="s">
        <v>29</v>
      </c>
      <c r="C23" s="141">
        <f>SUM(C16:C22)</f>
        <v>4915</v>
      </c>
      <c r="D23" s="141">
        <f t="shared" ref="D23:F23" si="6">SUM(D16:D22)</f>
        <v>5562</v>
      </c>
      <c r="E23" s="141">
        <f t="shared" si="6"/>
        <v>3145</v>
      </c>
      <c r="F23" s="141">
        <f t="shared" si="6"/>
        <v>3891</v>
      </c>
      <c r="G23" s="141">
        <f t="shared" ref="G23" si="7">SUM(G16:G22)</f>
        <v>17513</v>
      </c>
    </row>
    <row r="24" spans="1:8" s="62" customFormat="1" ht="14.25" customHeight="1" outlineLevel="1" thickBot="1" x14ac:dyDescent="0.3">
      <c r="A24" s="133" t="s">
        <v>27</v>
      </c>
      <c r="B24" s="337"/>
      <c r="C24" s="134">
        <f>AVERAGE(C16:C22)</f>
        <v>983</v>
      </c>
      <c r="D24" s="134">
        <f t="shared" ref="D24:F24" si="8">AVERAGE(D16:D22)</f>
        <v>794.57142857142856</v>
      </c>
      <c r="E24" s="134">
        <f t="shared" si="8"/>
        <v>629</v>
      </c>
      <c r="F24" s="134">
        <f t="shared" si="8"/>
        <v>555.85714285714289</v>
      </c>
      <c r="G24" s="134">
        <f t="shared" ref="G24" si="9">AVERAGE(G16:G22)</f>
        <v>2501.8571428571427</v>
      </c>
    </row>
    <row r="25" spans="1:8" s="62" customFormat="1" ht="14.25" customHeight="1" thickBot="1" x14ac:dyDescent="0.3">
      <c r="A25" s="36" t="s">
        <v>24</v>
      </c>
      <c r="B25" s="337"/>
      <c r="C25" s="37">
        <f>SUM(C16:C20)</f>
        <v>4915</v>
      </c>
      <c r="D25" s="37">
        <f>SUM(D16:D20)</f>
        <v>5048</v>
      </c>
      <c r="E25" s="37">
        <f>SUM(E16:E20)</f>
        <v>3145</v>
      </c>
      <c r="F25" s="37">
        <f>SUM(F16:F20)</f>
        <v>3407</v>
      </c>
      <c r="G25" s="37">
        <f t="shared" ref="G25" si="10">SUM(G16:G20)</f>
        <v>16515</v>
      </c>
    </row>
    <row r="26" spans="1:8" s="62" customFormat="1" ht="14.25" customHeight="1" thickBot="1" x14ac:dyDescent="0.3">
      <c r="A26" s="36" t="s">
        <v>26</v>
      </c>
      <c r="B26" s="338"/>
      <c r="C26" s="43">
        <f>AVERAGE(C16:C20)</f>
        <v>983</v>
      </c>
      <c r="D26" s="43">
        <f t="shared" ref="D26:F26" si="11">AVERAGE(D16:D20)</f>
        <v>1009.6</v>
      </c>
      <c r="E26" s="43">
        <f t="shared" si="11"/>
        <v>629</v>
      </c>
      <c r="F26" s="43">
        <f t="shared" si="11"/>
        <v>681.4</v>
      </c>
      <c r="G26" s="43">
        <f t="shared" ref="G26" si="12">AVERAGE(G16:G20)</f>
        <v>3303</v>
      </c>
    </row>
    <row r="27" spans="1:8" s="62" customFormat="1" ht="14.25" customHeight="1" thickBot="1" x14ac:dyDescent="0.3">
      <c r="A27" s="35" t="s">
        <v>3</v>
      </c>
      <c r="B27" s="239">
        <f>B22+1</f>
        <v>42443</v>
      </c>
      <c r="C27" s="14">
        <v>881</v>
      </c>
      <c r="D27" s="81">
        <v>919</v>
      </c>
      <c r="E27" s="14">
        <v>522</v>
      </c>
      <c r="F27" s="15">
        <v>810</v>
      </c>
      <c r="G27" s="18">
        <f>SUM(C27:F27)</f>
        <v>3132</v>
      </c>
    </row>
    <row r="28" spans="1:8" s="62" customFormat="1" ht="14.25" customHeight="1" thickBot="1" x14ac:dyDescent="0.3">
      <c r="A28" s="35" t="s">
        <v>4</v>
      </c>
      <c r="B28" s="240">
        <f>B27+1</f>
        <v>42444</v>
      </c>
      <c r="C28" s="14">
        <v>1074</v>
      </c>
      <c r="D28" s="81">
        <v>841</v>
      </c>
      <c r="E28" s="21">
        <v>599</v>
      </c>
      <c r="F28" s="22">
        <v>803</v>
      </c>
      <c r="G28" s="20">
        <f t="shared" ref="G28:G33" si="13">SUM(C28:F28)</f>
        <v>3317</v>
      </c>
    </row>
    <row r="29" spans="1:8" s="62" customFormat="1" ht="14.25" customHeight="1" thickBot="1" x14ac:dyDescent="0.3">
      <c r="A29" s="35" t="s">
        <v>5</v>
      </c>
      <c r="B29" s="240">
        <f t="shared" ref="B29:B33" si="14">B28+1</f>
        <v>42445</v>
      </c>
      <c r="C29" s="14">
        <v>1017</v>
      </c>
      <c r="D29" s="81">
        <v>939</v>
      </c>
      <c r="E29" s="21">
        <v>604</v>
      </c>
      <c r="F29" s="22">
        <v>655</v>
      </c>
      <c r="G29" s="20">
        <f t="shared" si="13"/>
        <v>3215</v>
      </c>
    </row>
    <row r="30" spans="1:8" s="62" customFormat="1" ht="14.25" customHeight="1" thickBot="1" x14ac:dyDescent="0.3">
      <c r="A30" s="35" t="s">
        <v>6</v>
      </c>
      <c r="B30" s="240">
        <f t="shared" si="14"/>
        <v>42446</v>
      </c>
      <c r="C30" s="14">
        <v>992</v>
      </c>
      <c r="D30" s="81">
        <v>1054</v>
      </c>
      <c r="E30" s="21">
        <v>764</v>
      </c>
      <c r="F30" s="22">
        <v>683</v>
      </c>
      <c r="G30" s="20">
        <f t="shared" si="13"/>
        <v>3493</v>
      </c>
    </row>
    <row r="31" spans="1:8" s="62" customFormat="1" ht="14.25" customHeight="1" thickBot="1" x14ac:dyDescent="0.3">
      <c r="A31" s="35" t="s">
        <v>0</v>
      </c>
      <c r="B31" s="240">
        <f t="shared" si="14"/>
        <v>42447</v>
      </c>
      <c r="C31" s="14">
        <v>868</v>
      </c>
      <c r="D31" s="81">
        <v>932</v>
      </c>
      <c r="E31" s="21">
        <v>506</v>
      </c>
      <c r="F31" s="22">
        <v>601</v>
      </c>
      <c r="G31" s="20">
        <f t="shared" si="13"/>
        <v>2907</v>
      </c>
    </row>
    <row r="32" spans="1:8" s="62" customFormat="1" ht="14.25" customHeight="1" outlineLevel="1" thickBot="1" x14ac:dyDescent="0.3">
      <c r="A32" s="35" t="s">
        <v>1</v>
      </c>
      <c r="B32" s="240">
        <f t="shared" si="14"/>
        <v>42448</v>
      </c>
      <c r="C32" s="21"/>
      <c r="D32" s="82">
        <v>221</v>
      </c>
      <c r="E32" s="21"/>
      <c r="F32" s="22">
        <v>255</v>
      </c>
      <c r="G32" s="20">
        <f t="shared" si="13"/>
        <v>476</v>
      </c>
    </row>
    <row r="33" spans="1:8" s="62" customFormat="1" ht="14.25" customHeight="1" outlineLevel="1" thickBot="1" x14ac:dyDescent="0.3">
      <c r="A33" s="35" t="s">
        <v>2</v>
      </c>
      <c r="B33" s="240">
        <f t="shared" si="14"/>
        <v>42449</v>
      </c>
      <c r="C33" s="27"/>
      <c r="D33" s="83">
        <v>234</v>
      </c>
      <c r="E33" s="27"/>
      <c r="F33" s="28">
        <v>200</v>
      </c>
      <c r="G33" s="84">
        <f t="shared" si="13"/>
        <v>434</v>
      </c>
      <c r="H33" s="197"/>
    </row>
    <row r="34" spans="1:8" s="62" customFormat="1" ht="14.25" customHeight="1" outlineLevel="1" thickBot="1" x14ac:dyDescent="0.3">
      <c r="A34" s="223" t="s">
        <v>25</v>
      </c>
      <c r="B34" s="336" t="s">
        <v>30</v>
      </c>
      <c r="C34" s="141">
        <f>SUM(C27:C33)</f>
        <v>4832</v>
      </c>
      <c r="D34" s="141">
        <f t="shared" ref="D34:G34" si="15">SUM(D27:D33)</f>
        <v>5140</v>
      </c>
      <c r="E34" s="141">
        <f t="shared" si="15"/>
        <v>2995</v>
      </c>
      <c r="F34" s="141">
        <f t="shared" si="15"/>
        <v>4007</v>
      </c>
      <c r="G34" s="141">
        <f t="shared" si="15"/>
        <v>16974</v>
      </c>
    </row>
    <row r="35" spans="1:8" s="62" customFormat="1" ht="14.25" customHeight="1" outlineLevel="1" thickBot="1" x14ac:dyDescent="0.3">
      <c r="A35" s="133" t="s">
        <v>27</v>
      </c>
      <c r="B35" s="337"/>
      <c r="C35" s="134">
        <f>AVERAGE(C27:C33)</f>
        <v>966.4</v>
      </c>
      <c r="D35" s="134">
        <f t="shared" ref="D35:G35" si="16">AVERAGE(D27:D33)</f>
        <v>734.28571428571433</v>
      </c>
      <c r="E35" s="134">
        <f t="shared" si="16"/>
        <v>599</v>
      </c>
      <c r="F35" s="134">
        <f t="shared" si="16"/>
        <v>572.42857142857144</v>
      </c>
      <c r="G35" s="134">
        <f t="shared" si="16"/>
        <v>2424.8571428571427</v>
      </c>
    </row>
    <row r="36" spans="1:8" s="62" customFormat="1" ht="14.25" customHeight="1" thickBot="1" x14ac:dyDescent="0.3">
      <c r="A36" s="36" t="s">
        <v>24</v>
      </c>
      <c r="B36" s="337"/>
      <c r="C36" s="37">
        <f>SUM(C27:C31)</f>
        <v>4832</v>
      </c>
      <c r="D36" s="37">
        <f t="shared" ref="D36:G36" si="17">SUM(D27:D31)</f>
        <v>4685</v>
      </c>
      <c r="E36" s="37">
        <f t="shared" si="17"/>
        <v>2995</v>
      </c>
      <c r="F36" s="37">
        <f t="shared" si="17"/>
        <v>3552</v>
      </c>
      <c r="G36" s="37">
        <f t="shared" si="17"/>
        <v>16064</v>
      </c>
    </row>
    <row r="37" spans="1:8" s="62" customFormat="1" ht="14.25" customHeight="1" thickBot="1" x14ac:dyDescent="0.3">
      <c r="A37" s="36" t="s">
        <v>26</v>
      </c>
      <c r="B37" s="338"/>
      <c r="C37" s="43">
        <f>AVERAGE(C27:C31)</f>
        <v>966.4</v>
      </c>
      <c r="D37" s="43">
        <f t="shared" ref="D37:G37" si="18">AVERAGE(D27:D31)</f>
        <v>937</v>
      </c>
      <c r="E37" s="43">
        <f t="shared" si="18"/>
        <v>599</v>
      </c>
      <c r="F37" s="43">
        <f>AVERAGE(F27:F31)</f>
        <v>710.4</v>
      </c>
      <c r="G37" s="43">
        <f t="shared" si="18"/>
        <v>3212.8</v>
      </c>
    </row>
    <row r="38" spans="1:8" s="62" customFormat="1" ht="14.25" customHeight="1" thickBot="1" x14ac:dyDescent="0.3">
      <c r="A38" s="35" t="s">
        <v>3</v>
      </c>
      <c r="B38" s="241">
        <f>B33+1</f>
        <v>42450</v>
      </c>
      <c r="C38" s="14">
        <v>937</v>
      </c>
      <c r="D38" s="14">
        <v>818</v>
      </c>
      <c r="E38" s="14">
        <v>538</v>
      </c>
      <c r="F38" s="15">
        <v>895</v>
      </c>
      <c r="G38" s="18">
        <f t="shared" ref="G38:G44" si="19">SUM(C38:F38)</f>
        <v>3188</v>
      </c>
      <c r="H38" s="197"/>
    </row>
    <row r="39" spans="1:8" s="62" customFormat="1" ht="14.25" customHeight="1" thickBot="1" x14ac:dyDescent="0.3">
      <c r="A39" s="35" t="s">
        <v>4</v>
      </c>
      <c r="B39" s="242">
        <f>B38+1</f>
        <v>42451</v>
      </c>
      <c r="C39" s="14">
        <v>1071</v>
      </c>
      <c r="D39" s="21">
        <v>987</v>
      </c>
      <c r="E39" s="21">
        <v>621</v>
      </c>
      <c r="F39" s="22">
        <v>683</v>
      </c>
      <c r="G39" s="20">
        <f t="shared" si="19"/>
        <v>3362</v>
      </c>
      <c r="H39" s="197"/>
    </row>
    <row r="40" spans="1:8" s="62" customFormat="1" ht="14.25" customHeight="1" thickBot="1" x14ac:dyDescent="0.3">
      <c r="A40" s="35" t="s">
        <v>5</v>
      </c>
      <c r="B40" s="242">
        <f t="shared" ref="B40:B44" si="20">B39+1</f>
        <v>42452</v>
      </c>
      <c r="C40" s="14">
        <v>1004</v>
      </c>
      <c r="D40" s="21">
        <v>935</v>
      </c>
      <c r="E40" s="21">
        <v>659</v>
      </c>
      <c r="F40" s="22">
        <v>707</v>
      </c>
      <c r="G40" s="20">
        <f t="shared" si="19"/>
        <v>3305</v>
      </c>
      <c r="H40" s="197"/>
    </row>
    <row r="41" spans="1:8" s="62" customFormat="1" ht="14.25" customHeight="1" thickBot="1" x14ac:dyDescent="0.3">
      <c r="A41" s="35" t="s">
        <v>6</v>
      </c>
      <c r="B41" s="242">
        <f t="shared" si="20"/>
        <v>42453</v>
      </c>
      <c r="C41" s="14">
        <v>997</v>
      </c>
      <c r="D41" s="21">
        <v>917</v>
      </c>
      <c r="E41" s="21">
        <v>608</v>
      </c>
      <c r="F41" s="22">
        <v>830</v>
      </c>
      <c r="G41" s="20">
        <f t="shared" si="19"/>
        <v>3352</v>
      </c>
      <c r="H41" s="197"/>
    </row>
    <row r="42" spans="1:8" s="62" customFormat="1" ht="14.25" customHeight="1" thickBot="1" x14ac:dyDescent="0.3">
      <c r="A42" s="35" t="s">
        <v>0</v>
      </c>
      <c r="B42" s="242">
        <f t="shared" si="20"/>
        <v>42454</v>
      </c>
      <c r="C42" s="14"/>
      <c r="D42" s="21">
        <v>619</v>
      </c>
      <c r="E42" s="21"/>
      <c r="F42" s="22">
        <v>495</v>
      </c>
      <c r="G42" s="20">
        <f t="shared" si="19"/>
        <v>1114</v>
      </c>
      <c r="H42" s="197"/>
    </row>
    <row r="43" spans="1:8" s="62" customFormat="1" ht="14.25" customHeight="1" outlineLevel="1" thickBot="1" x14ac:dyDescent="0.3">
      <c r="A43" s="35" t="s">
        <v>1</v>
      </c>
      <c r="B43" s="242">
        <f t="shared" si="20"/>
        <v>42455</v>
      </c>
      <c r="C43" s="21"/>
      <c r="D43" s="21">
        <v>233</v>
      </c>
      <c r="E43" s="21"/>
      <c r="F43" s="22">
        <v>302</v>
      </c>
      <c r="G43" s="20">
        <f t="shared" si="19"/>
        <v>535</v>
      </c>
      <c r="H43" s="197"/>
    </row>
    <row r="44" spans="1:8" s="62" customFormat="1" ht="14.25" customHeight="1" outlineLevel="1" thickBot="1" x14ac:dyDescent="0.3">
      <c r="A44" s="35" t="s">
        <v>2</v>
      </c>
      <c r="B44" s="242">
        <f t="shared" si="20"/>
        <v>42456</v>
      </c>
      <c r="C44" s="27"/>
      <c r="D44" s="27">
        <v>403</v>
      </c>
      <c r="E44" s="27"/>
      <c r="F44" s="28">
        <v>330</v>
      </c>
      <c r="G44" s="84">
        <f t="shared" si="19"/>
        <v>733</v>
      </c>
      <c r="H44" s="197"/>
    </row>
    <row r="45" spans="1:8" s="62" customFormat="1" ht="14.25" customHeight="1" outlineLevel="1" thickBot="1" x14ac:dyDescent="0.3">
      <c r="A45" s="223" t="s">
        <v>25</v>
      </c>
      <c r="B45" s="336" t="s">
        <v>31</v>
      </c>
      <c r="C45" s="141">
        <f>SUM(C38:C44)</f>
        <v>4009</v>
      </c>
      <c r="D45" s="141">
        <f>SUM(D38:D44)</f>
        <v>4912</v>
      </c>
      <c r="E45" s="141">
        <f t="shared" ref="E45:G45" si="21">SUM(E38:E44)</f>
        <v>2426</v>
      </c>
      <c r="F45" s="141">
        <f>SUM(F38:F44)</f>
        <v>4242</v>
      </c>
      <c r="G45" s="141">
        <f t="shared" si="21"/>
        <v>15589</v>
      </c>
    </row>
    <row r="46" spans="1:8" s="62" customFormat="1" ht="14.25" customHeight="1" outlineLevel="1" thickBot="1" x14ac:dyDescent="0.3">
      <c r="A46" s="133" t="s">
        <v>27</v>
      </c>
      <c r="B46" s="337"/>
      <c r="C46" s="134">
        <f>AVERAGE(C38:C44)</f>
        <v>1002.25</v>
      </c>
      <c r="D46" s="134">
        <f t="shared" ref="D46:G46" si="22">AVERAGE(D38:D44)</f>
        <v>701.71428571428567</v>
      </c>
      <c r="E46" s="134">
        <f t="shared" si="22"/>
        <v>606.5</v>
      </c>
      <c r="F46" s="134">
        <f>AVERAGE(F38:F44)</f>
        <v>606</v>
      </c>
      <c r="G46" s="134">
        <f t="shared" si="22"/>
        <v>2227</v>
      </c>
    </row>
    <row r="47" spans="1:8" s="62" customFormat="1" ht="14.25" customHeight="1" thickBot="1" x14ac:dyDescent="0.3">
      <c r="A47" s="36" t="s">
        <v>24</v>
      </c>
      <c r="B47" s="337"/>
      <c r="C47" s="37">
        <f>SUM(C38:C42)</f>
        <v>4009</v>
      </c>
      <c r="D47" s="37">
        <f t="shared" ref="D47:G47" si="23">SUM(D38:D42)</f>
        <v>4276</v>
      </c>
      <c r="E47" s="37">
        <f t="shared" si="23"/>
        <v>2426</v>
      </c>
      <c r="F47" s="37">
        <f>SUM(F38:F42)</f>
        <v>3610</v>
      </c>
      <c r="G47" s="37">
        <f t="shared" si="23"/>
        <v>14321</v>
      </c>
    </row>
    <row r="48" spans="1:8" s="62" customFormat="1" ht="14.25" customHeight="1" thickBot="1" x14ac:dyDescent="0.3">
      <c r="A48" s="36" t="s">
        <v>26</v>
      </c>
      <c r="B48" s="338"/>
      <c r="C48" s="43">
        <f>AVERAGE(C38:C42)</f>
        <v>1002.25</v>
      </c>
      <c r="D48" s="43">
        <f t="shared" ref="D48:G48" si="24">AVERAGE(D38:D42)</f>
        <v>855.2</v>
      </c>
      <c r="E48" s="43">
        <f t="shared" si="24"/>
        <v>606.5</v>
      </c>
      <c r="F48" s="43">
        <f>AVERAGE(F38:F42)</f>
        <v>722</v>
      </c>
      <c r="G48" s="43">
        <f t="shared" si="24"/>
        <v>2864.2</v>
      </c>
    </row>
    <row r="49" spans="1:8" s="62" customFormat="1" ht="14.25" customHeight="1" thickBot="1" x14ac:dyDescent="0.3">
      <c r="A49" s="35" t="s">
        <v>3</v>
      </c>
      <c r="B49" s="241">
        <f>B44+1</f>
        <v>42457</v>
      </c>
      <c r="C49" s="66">
        <v>765</v>
      </c>
      <c r="D49" s="155">
        <v>733</v>
      </c>
      <c r="E49" s="69">
        <v>475</v>
      </c>
      <c r="F49" s="67">
        <v>571</v>
      </c>
      <c r="G49" s="20">
        <f>SUM(C49:F49)</f>
        <v>2544</v>
      </c>
      <c r="H49" s="197"/>
    </row>
    <row r="50" spans="1:8" s="62" customFormat="1" ht="14.25" customHeight="1" thickBot="1" x14ac:dyDescent="0.3">
      <c r="A50" s="193" t="s">
        <v>4</v>
      </c>
      <c r="B50" s="242">
        <f>B49+1</f>
        <v>42458</v>
      </c>
      <c r="C50" s="14">
        <v>912</v>
      </c>
      <c r="D50" s="81">
        <v>643</v>
      </c>
      <c r="E50" s="17">
        <v>546</v>
      </c>
      <c r="F50" s="22">
        <v>665</v>
      </c>
      <c r="G50" s="20">
        <f t="shared" ref="G50:G52" si="25">SUM(C50:F50)</f>
        <v>2766</v>
      </c>
      <c r="H50" s="197"/>
    </row>
    <row r="51" spans="1:8" s="62" customFormat="1" ht="14.25" customHeight="1" thickBot="1" x14ac:dyDescent="0.3">
      <c r="A51" s="193" t="s">
        <v>5</v>
      </c>
      <c r="B51" s="242">
        <f t="shared" ref="B51:B52" si="26">B50+1</f>
        <v>42459</v>
      </c>
      <c r="C51" s="14">
        <v>1036</v>
      </c>
      <c r="D51" s="81">
        <v>798</v>
      </c>
      <c r="E51" s="17">
        <v>730</v>
      </c>
      <c r="F51" s="22">
        <v>586</v>
      </c>
      <c r="G51" s="20">
        <f t="shared" si="25"/>
        <v>3150</v>
      </c>
      <c r="H51" s="197"/>
    </row>
    <row r="52" spans="1:8" s="62" customFormat="1" ht="14.25" customHeight="1" thickBot="1" x14ac:dyDescent="0.3">
      <c r="A52" s="193" t="s">
        <v>6</v>
      </c>
      <c r="B52" s="242">
        <f t="shared" si="26"/>
        <v>42460</v>
      </c>
      <c r="C52" s="14">
        <v>875</v>
      </c>
      <c r="D52" s="81">
        <v>874</v>
      </c>
      <c r="E52" s="17">
        <v>666</v>
      </c>
      <c r="F52" s="22">
        <v>698</v>
      </c>
      <c r="G52" s="20">
        <f t="shared" si="25"/>
        <v>3113</v>
      </c>
      <c r="H52" s="197"/>
    </row>
    <row r="53" spans="1:8" s="62" customFormat="1" ht="14.25" hidden="1" customHeight="1" thickBot="1" x14ac:dyDescent="0.3">
      <c r="A53" s="35"/>
      <c r="B53" s="244"/>
      <c r="C53" s="14"/>
      <c r="D53" s="81"/>
      <c r="E53" s="17"/>
      <c r="F53" s="22"/>
      <c r="G53" s="20"/>
      <c r="H53" s="197"/>
    </row>
    <row r="54" spans="1:8" s="62" customFormat="1" ht="14.25" hidden="1" customHeight="1" outlineLevel="1" thickBot="1" x14ac:dyDescent="0.3">
      <c r="A54" s="35"/>
      <c r="B54" s="244"/>
      <c r="C54" s="21"/>
      <c r="D54" s="82"/>
      <c r="E54" s="21"/>
      <c r="F54" s="22"/>
      <c r="G54" s="20"/>
      <c r="H54" s="197"/>
    </row>
    <row r="55" spans="1:8" s="62" customFormat="1" ht="14.25" hidden="1" customHeight="1" outlineLevel="1" thickBot="1" x14ac:dyDescent="0.3">
      <c r="A55" s="35"/>
      <c r="B55" s="244"/>
      <c r="C55" s="27"/>
      <c r="D55" s="83"/>
      <c r="E55" s="27"/>
      <c r="F55" s="28"/>
      <c r="G55" s="20"/>
    </row>
    <row r="56" spans="1:8" s="62" customFormat="1" ht="14.25" customHeight="1" outlineLevel="1" thickBot="1" x14ac:dyDescent="0.3">
      <c r="A56" s="223" t="s">
        <v>25</v>
      </c>
      <c r="B56" s="336" t="s">
        <v>32</v>
      </c>
      <c r="C56" s="141">
        <f>SUM(C49:C55)</f>
        <v>3588</v>
      </c>
      <c r="D56" s="141">
        <f t="shared" ref="D56:G56" si="27">SUM(D49:D55)</f>
        <v>3048</v>
      </c>
      <c r="E56" s="141">
        <f>SUM(E49:E55)</f>
        <v>2417</v>
      </c>
      <c r="F56" s="141">
        <f t="shared" si="27"/>
        <v>2520</v>
      </c>
      <c r="G56" s="145">
        <f t="shared" si="27"/>
        <v>11573</v>
      </c>
    </row>
    <row r="57" spans="1:8" s="62" customFormat="1" ht="14.25" customHeight="1" outlineLevel="1" thickBot="1" x14ac:dyDescent="0.3">
      <c r="A57" s="133" t="s">
        <v>27</v>
      </c>
      <c r="B57" s="337"/>
      <c r="C57" s="134">
        <f>AVERAGE(C49:C55)</f>
        <v>897</v>
      </c>
      <c r="D57" s="134">
        <f t="shared" ref="D57:G57" si="28">AVERAGE(D49:D55)</f>
        <v>762</v>
      </c>
      <c r="E57" s="134">
        <f>AVERAGE(E49:E55)</f>
        <v>604.25</v>
      </c>
      <c r="F57" s="134">
        <f t="shared" si="28"/>
        <v>630</v>
      </c>
      <c r="G57" s="140">
        <f t="shared" si="28"/>
        <v>2893.25</v>
      </c>
    </row>
    <row r="58" spans="1:8" s="62" customFormat="1" ht="14.25" customHeight="1" thickBot="1" x14ac:dyDescent="0.3">
      <c r="A58" s="36" t="s">
        <v>24</v>
      </c>
      <c r="B58" s="337"/>
      <c r="C58" s="37">
        <f>SUM(C49:C53)</f>
        <v>3588</v>
      </c>
      <c r="D58" s="37">
        <f>SUM(D49:D53)</f>
        <v>3048</v>
      </c>
      <c r="E58" s="37">
        <f>SUM(E49:E53)</f>
        <v>2417</v>
      </c>
      <c r="F58" s="37">
        <f t="shared" ref="F58:G58" si="29">SUM(F49:F53)</f>
        <v>2520</v>
      </c>
      <c r="G58" s="37">
        <f t="shared" si="29"/>
        <v>11573</v>
      </c>
    </row>
    <row r="59" spans="1:8" s="62" customFormat="1" ht="14.25" customHeight="1" thickBot="1" x14ac:dyDescent="0.3">
      <c r="A59" s="36" t="s">
        <v>26</v>
      </c>
      <c r="B59" s="338"/>
      <c r="C59" s="43">
        <f>AVERAGE(C49:C53)</f>
        <v>897</v>
      </c>
      <c r="D59" s="43">
        <f>AVERAGE(D49:D53)</f>
        <v>762</v>
      </c>
      <c r="E59" s="43">
        <f>AVERAGE(E49:E53)</f>
        <v>604.25</v>
      </c>
      <c r="F59" s="43">
        <f t="shared" ref="F59:G59" si="30">AVERAGE(F49:F53)</f>
        <v>630</v>
      </c>
      <c r="G59" s="43">
        <f t="shared" si="30"/>
        <v>2893.25</v>
      </c>
    </row>
    <row r="60" spans="1:8" s="62" customFormat="1" ht="14.25" hidden="1" customHeight="1" thickBot="1" x14ac:dyDescent="0.3">
      <c r="A60" s="193"/>
      <c r="B60" s="245"/>
      <c r="C60" s="14"/>
      <c r="D60" s="81"/>
      <c r="E60" s="14"/>
      <c r="F60" s="15"/>
      <c r="G60" s="77"/>
    </row>
    <row r="61" spans="1:8" s="62" customFormat="1" ht="14.25" hidden="1" customHeight="1" thickBot="1" x14ac:dyDescent="0.3">
      <c r="A61" s="193"/>
      <c r="B61" s="243"/>
      <c r="C61" s="14"/>
      <c r="D61" s="81"/>
      <c r="E61" s="21"/>
      <c r="F61" s="22"/>
      <c r="G61" s="18"/>
    </row>
    <row r="62" spans="1:8" s="62" customFormat="1" ht="14.25" hidden="1" customHeight="1" thickBot="1" x14ac:dyDescent="0.3">
      <c r="A62" s="193"/>
      <c r="B62" s="243"/>
      <c r="C62" s="14"/>
      <c r="D62" s="81"/>
      <c r="E62" s="21"/>
      <c r="F62" s="22"/>
      <c r="G62" s="20"/>
    </row>
    <row r="63" spans="1:8" s="62" customFormat="1" ht="14.25" hidden="1" customHeight="1" thickBot="1" x14ac:dyDescent="0.3">
      <c r="A63" s="193"/>
      <c r="B63" s="243"/>
      <c r="C63" s="14"/>
      <c r="D63" s="81"/>
      <c r="E63" s="21"/>
      <c r="F63" s="22"/>
      <c r="G63" s="20"/>
    </row>
    <row r="64" spans="1:8" s="62" customFormat="1" ht="14.25" hidden="1" customHeight="1" thickBot="1" x14ac:dyDescent="0.3">
      <c r="A64" s="35"/>
      <c r="B64" s="243"/>
      <c r="C64" s="14"/>
      <c r="D64" s="81"/>
      <c r="E64" s="21"/>
      <c r="F64" s="22"/>
      <c r="G64" s="20"/>
    </row>
    <row r="65" spans="1:7" s="62" customFormat="1" ht="14.25" hidden="1" customHeight="1" outlineLevel="1" thickBot="1" x14ac:dyDescent="0.3">
      <c r="A65" s="35"/>
      <c r="B65" s="243"/>
      <c r="C65" s="21"/>
      <c r="D65" s="82"/>
      <c r="E65" s="21"/>
      <c r="F65" s="22"/>
      <c r="G65" s="20"/>
    </row>
    <row r="66" spans="1:7" s="62" customFormat="1" ht="14.25" hidden="1" customHeight="1" outlineLevel="1" thickBot="1" x14ac:dyDescent="0.3">
      <c r="A66" s="35"/>
      <c r="B66" s="246"/>
      <c r="C66" s="27"/>
      <c r="D66" s="83"/>
      <c r="E66" s="27"/>
      <c r="F66" s="28"/>
      <c r="G66" s="84"/>
    </row>
    <row r="67" spans="1:7" s="62" customFormat="1" ht="14.25" hidden="1" customHeight="1" outlineLevel="1" thickBot="1" x14ac:dyDescent="0.3">
      <c r="A67" s="223" t="s">
        <v>25</v>
      </c>
      <c r="B67" s="336" t="s">
        <v>37</v>
      </c>
      <c r="C67" s="141">
        <f>SUM(C60:C66)</f>
        <v>0</v>
      </c>
      <c r="D67" s="141">
        <f t="shared" ref="D67:G67" si="31">SUM(D60:D66)</f>
        <v>0</v>
      </c>
      <c r="E67" s="141">
        <f t="shared" si="31"/>
        <v>0</v>
      </c>
      <c r="F67" s="141">
        <f t="shared" si="31"/>
        <v>0</v>
      </c>
      <c r="G67" s="141">
        <f t="shared" si="31"/>
        <v>0</v>
      </c>
    </row>
    <row r="68" spans="1:7" s="62" customFormat="1" ht="15.75" hidden="1" customHeight="1" outlineLevel="1" thickBot="1" x14ac:dyDescent="0.3">
      <c r="A68" s="133" t="s">
        <v>27</v>
      </c>
      <c r="B68" s="337"/>
      <c r="C68" s="134" t="e">
        <f>AVERAGE(C60:C66)</f>
        <v>#DIV/0!</v>
      </c>
      <c r="D68" s="134" t="e">
        <f t="shared" ref="D68:G68" si="32">AVERAGE(D60:D66)</f>
        <v>#DIV/0!</v>
      </c>
      <c r="E68" s="134" t="e">
        <f t="shared" si="32"/>
        <v>#DIV/0!</v>
      </c>
      <c r="F68" s="134" t="e">
        <f t="shared" si="32"/>
        <v>#DIV/0!</v>
      </c>
      <c r="G68" s="134" t="e">
        <f t="shared" si="32"/>
        <v>#DIV/0!</v>
      </c>
    </row>
    <row r="69" spans="1:7" s="62" customFormat="1" ht="14.25" hidden="1" customHeight="1" thickBot="1" x14ac:dyDescent="0.3">
      <c r="A69" s="36" t="s">
        <v>24</v>
      </c>
      <c r="B69" s="337"/>
      <c r="C69" s="37">
        <f>SUM(C60:C64)</f>
        <v>0</v>
      </c>
      <c r="D69" s="37">
        <f t="shared" ref="D69:G69" si="33">SUM(D60:D64)</f>
        <v>0</v>
      </c>
      <c r="E69" s="37">
        <f t="shared" si="33"/>
        <v>0</v>
      </c>
      <c r="F69" s="37">
        <f t="shared" si="33"/>
        <v>0</v>
      </c>
      <c r="G69" s="37">
        <f t="shared" si="33"/>
        <v>0</v>
      </c>
    </row>
    <row r="70" spans="1:7" s="62" customFormat="1" ht="15.75" hidden="1" customHeight="1" thickBot="1" x14ac:dyDescent="0.3">
      <c r="A70" s="36" t="s">
        <v>26</v>
      </c>
      <c r="B70" s="338"/>
      <c r="C70" s="43" t="e">
        <f>AVERAGE(C60:C64)</f>
        <v>#DIV/0!</v>
      </c>
      <c r="D70" s="43" t="e">
        <f t="shared" ref="D70:G70" si="34">AVERAGE(D60:D64)</f>
        <v>#DIV/0!</v>
      </c>
      <c r="E70" s="43" t="e">
        <f t="shared" si="34"/>
        <v>#DIV/0!</v>
      </c>
      <c r="F70" s="43" t="e">
        <f t="shared" si="34"/>
        <v>#DIV/0!</v>
      </c>
      <c r="G70" s="43" t="e">
        <f t="shared" si="34"/>
        <v>#DIV/0!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8"/>
      <c r="B72" s="52" t="s">
        <v>10</v>
      </c>
      <c r="C72" s="52" t="s">
        <v>16</v>
      </c>
      <c r="D72" s="65"/>
      <c r="E72" s="350" t="s">
        <v>70</v>
      </c>
      <c r="F72" s="363"/>
      <c r="G72" s="364"/>
    </row>
    <row r="73" spans="1:7" ht="30" customHeight="1" x14ac:dyDescent="0.25">
      <c r="A73" s="57" t="s">
        <v>34</v>
      </c>
      <c r="B73" s="261">
        <f>SUM(C58:D58, C47:D47, C36:D36, C25:D25, C14:D14, C69:D69)</f>
        <v>41057</v>
      </c>
      <c r="C73" s="50">
        <f>SUM(E69:F69, E58:F58, E47:F47, E36:F36, E25:F25, E14:F14)</f>
        <v>29515</v>
      </c>
      <c r="D73" s="151"/>
      <c r="E73" s="328" t="s">
        <v>34</v>
      </c>
      <c r="F73" s="329"/>
      <c r="G73" s="125">
        <f>SUM(G14, G25, G36, G47, G58, G69)</f>
        <v>70572</v>
      </c>
    </row>
    <row r="74" spans="1:7" ht="30" customHeight="1" x14ac:dyDescent="0.25">
      <c r="A74" s="57" t="s">
        <v>33</v>
      </c>
      <c r="B74" s="261">
        <f>SUM(C56:D56, C45:D45, C34:D34, C23:D23, C12:D12, C67:D67)</f>
        <v>43075</v>
      </c>
      <c r="C74" s="50">
        <f>SUM(E67:F67, E56:F56, E45:F45, E34:F34, E23:F23, E12:F12)</f>
        <v>31484</v>
      </c>
      <c r="D74" s="151"/>
      <c r="E74" s="328" t="s">
        <v>33</v>
      </c>
      <c r="F74" s="329"/>
      <c r="G74" s="126">
        <f>SUM(G56, G45, G34, G23, G12, G67)</f>
        <v>74559</v>
      </c>
    </row>
    <row r="75" spans="1:7" ht="30" customHeight="1" x14ac:dyDescent="0.25">
      <c r="E75" s="328" t="s">
        <v>26</v>
      </c>
      <c r="F75" s="329"/>
      <c r="G75" s="126">
        <f>AVERAGE(G14, G25, G36, G47, G58, G69)</f>
        <v>11762</v>
      </c>
    </row>
    <row r="76" spans="1:7" ht="30" customHeight="1" x14ac:dyDescent="0.25">
      <c r="E76" s="328" t="s">
        <v>72</v>
      </c>
      <c r="F76" s="329"/>
      <c r="G76" s="125">
        <f>AVERAGE(G56, G45, G34, G23, G12, G67)</f>
        <v>12426.5</v>
      </c>
    </row>
    <row r="78" spans="1:7" x14ac:dyDescent="0.25">
      <c r="C78" s="195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53" t="s">
        <v>56</v>
      </c>
      <c r="D1" s="355"/>
      <c r="E1" s="353"/>
      <c r="F1" s="348"/>
      <c r="G1" s="359" t="s">
        <v>23</v>
      </c>
    </row>
    <row r="2" spans="1:7" ht="15" customHeight="1" thickBot="1" x14ac:dyDescent="0.3">
      <c r="B2" s="173"/>
      <c r="C2" s="354"/>
      <c r="D2" s="356"/>
      <c r="E2" s="354"/>
      <c r="F2" s="349"/>
      <c r="G2" s="360"/>
    </row>
    <row r="3" spans="1:7" x14ac:dyDescent="0.25">
      <c r="A3" s="379" t="s">
        <v>61</v>
      </c>
      <c r="B3" s="380" t="s">
        <v>62</v>
      </c>
      <c r="C3" s="343" t="s">
        <v>59</v>
      </c>
      <c r="D3" s="376" t="s">
        <v>60</v>
      </c>
      <c r="E3" s="343"/>
      <c r="F3" s="376"/>
      <c r="G3" s="360"/>
    </row>
    <row r="4" spans="1:7" ht="14.25" customHeight="1" thickBot="1" x14ac:dyDescent="0.3">
      <c r="A4" s="344"/>
      <c r="B4" s="381"/>
      <c r="C4" s="344"/>
      <c r="D4" s="377"/>
      <c r="E4" s="344"/>
      <c r="F4" s="377"/>
      <c r="G4" s="360"/>
    </row>
    <row r="5" spans="1:7" s="91" customFormat="1" ht="14.25" hidden="1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6" t="s">
        <v>1</v>
      </c>
      <c r="B10" s="218">
        <v>42434</v>
      </c>
      <c r="C10" s="88"/>
      <c r="D10" s="92"/>
      <c r="E10" s="88"/>
      <c r="F10" s="89"/>
      <c r="G10" s="90">
        <f t="shared" ref="G10:G11" si="0">SUM(C10:F10)</f>
        <v>0</v>
      </c>
    </row>
    <row r="11" spans="1:7" s="91" customFormat="1" ht="14.25" customHeight="1" outlineLevel="1" thickBot="1" x14ac:dyDescent="0.3">
      <c r="A11" s="196" t="s">
        <v>2</v>
      </c>
      <c r="B11" s="162">
        <f>B10+1</f>
        <v>42435</v>
      </c>
      <c r="C11" s="93"/>
      <c r="D11" s="94"/>
      <c r="E11" s="93"/>
      <c r="F11" s="95"/>
      <c r="G11" s="90">
        <f t="shared" si="0"/>
        <v>0</v>
      </c>
    </row>
    <row r="12" spans="1:7" s="97" customFormat="1" ht="14.25" customHeight="1" outlineLevel="1" thickBot="1" x14ac:dyDescent="0.3">
      <c r="A12" s="132" t="s">
        <v>25</v>
      </c>
      <c r="B12" s="336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37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37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8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3"/>
      <c r="C16" s="86"/>
      <c r="D16" s="87"/>
      <c r="E16" s="86"/>
      <c r="F16" s="98"/>
      <c r="G16" s="199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199"/>
    </row>
    <row r="18" spans="1:7" s="97" customFormat="1" ht="14.25" hidden="1" customHeight="1" thickBot="1" x14ac:dyDescent="0.3">
      <c r="A18" s="35"/>
      <c r="B18" s="164"/>
      <c r="C18" s="86"/>
      <c r="D18" s="87"/>
      <c r="E18" s="88"/>
      <c r="F18" s="89"/>
      <c r="G18" s="199"/>
    </row>
    <row r="19" spans="1:7" s="97" customFormat="1" ht="14.25" hidden="1" customHeight="1" thickBot="1" x14ac:dyDescent="0.3">
      <c r="A19" s="35"/>
      <c r="B19" s="164"/>
      <c r="C19" s="86"/>
      <c r="D19" s="87"/>
      <c r="E19" s="88"/>
      <c r="F19" s="89"/>
      <c r="G19" s="199"/>
    </row>
    <row r="20" spans="1:7" s="97" customFormat="1" ht="14.25" hidden="1" customHeight="1" thickBot="1" x14ac:dyDescent="0.3">
      <c r="A20" s="35"/>
      <c r="B20" s="164"/>
      <c r="C20" s="86"/>
      <c r="D20" s="87"/>
      <c r="E20" s="88"/>
      <c r="F20" s="89"/>
      <c r="G20" s="199"/>
    </row>
    <row r="21" spans="1:7" s="97" customFormat="1" ht="14.25" customHeight="1" outlineLevel="1" thickBot="1" x14ac:dyDescent="0.3">
      <c r="A21" s="193" t="s">
        <v>1</v>
      </c>
      <c r="B21" s="164">
        <f>B11+6</f>
        <v>42441</v>
      </c>
      <c r="C21" s="88"/>
      <c r="D21" s="92"/>
      <c r="E21" s="88"/>
      <c r="F21" s="89"/>
      <c r="G21" s="199">
        <f>SUM(C21:F21)</f>
        <v>0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42442</v>
      </c>
      <c r="C22" s="93"/>
      <c r="D22" s="94"/>
      <c r="E22" s="93"/>
      <c r="F22" s="95"/>
      <c r="G22" s="199">
        <f t="shared" ref="G22" si="5">SUM(C22:F22)</f>
        <v>0</v>
      </c>
    </row>
    <row r="23" spans="1:7" s="97" customFormat="1" ht="14.25" customHeight="1" outlineLevel="1" thickBot="1" x14ac:dyDescent="0.3">
      <c r="A23" s="132" t="s">
        <v>25</v>
      </c>
      <c r="B23" s="336" t="s">
        <v>29</v>
      </c>
      <c r="C23" s="153">
        <f>SUM(C16:C22)</f>
        <v>0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0</v>
      </c>
    </row>
    <row r="24" spans="1:7" s="97" customFormat="1" ht="14.25" customHeight="1" outlineLevel="1" thickBot="1" x14ac:dyDescent="0.3">
      <c r="A24" s="133" t="s">
        <v>27</v>
      </c>
      <c r="B24" s="337"/>
      <c r="C24" s="154" t="e">
        <f>AVERAGE(C16:C22)</f>
        <v>#DIV/0!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0</v>
      </c>
    </row>
    <row r="25" spans="1:7" s="97" customFormat="1" ht="14.25" customHeight="1" thickBot="1" x14ac:dyDescent="0.3">
      <c r="A25" s="36" t="s">
        <v>24</v>
      </c>
      <c r="B25" s="337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8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92"/>
      <c r="C27" s="86"/>
      <c r="D27" s="87"/>
      <c r="E27" s="86"/>
      <c r="F27" s="98"/>
      <c r="G27" s="199"/>
    </row>
    <row r="28" spans="1:7" s="97" customFormat="1" ht="14.25" hidden="1" customHeight="1" thickBot="1" x14ac:dyDescent="0.3">
      <c r="A28" s="35"/>
      <c r="B28" s="166"/>
      <c r="C28" s="86"/>
      <c r="D28" s="87"/>
      <c r="E28" s="88"/>
      <c r="F28" s="89"/>
      <c r="G28" s="199"/>
    </row>
    <row r="29" spans="1:7" s="97" customFormat="1" ht="14.25" hidden="1" customHeight="1" thickBot="1" x14ac:dyDescent="0.3">
      <c r="A29" s="35"/>
      <c r="B29" s="166"/>
      <c r="C29" s="86"/>
      <c r="D29" s="87"/>
      <c r="E29" s="88"/>
      <c r="F29" s="89"/>
      <c r="G29" s="199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199"/>
    </row>
    <row r="31" spans="1:7" s="97" customFormat="1" ht="14.25" hidden="1" customHeight="1" thickBot="1" x14ac:dyDescent="0.3">
      <c r="A31" s="35"/>
      <c r="B31" s="166"/>
      <c r="C31" s="86"/>
      <c r="D31" s="87"/>
      <c r="E31" s="88"/>
      <c r="F31" s="89"/>
      <c r="G31" s="199"/>
    </row>
    <row r="32" spans="1:7" s="97" customFormat="1" ht="14.25" customHeight="1" outlineLevel="1" thickBot="1" x14ac:dyDescent="0.3">
      <c r="A32" s="193" t="s">
        <v>1</v>
      </c>
      <c r="B32" s="164">
        <f>B22+6</f>
        <v>42448</v>
      </c>
      <c r="C32" s="88"/>
      <c r="D32" s="92"/>
      <c r="E32" s="88"/>
      <c r="F32" s="89"/>
      <c r="G32" s="199">
        <f>SUM(C32:F32)</f>
        <v>0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42449</v>
      </c>
      <c r="C33" s="93"/>
      <c r="D33" s="94"/>
      <c r="E33" s="93"/>
      <c r="F33" s="95"/>
      <c r="G33" s="199">
        <f>SUM(C33:F33)</f>
        <v>0</v>
      </c>
    </row>
    <row r="34" spans="1:8" s="97" customFormat="1" ht="14.25" customHeight="1" outlineLevel="1" thickBot="1" x14ac:dyDescent="0.3">
      <c r="A34" s="132" t="s">
        <v>25</v>
      </c>
      <c r="B34" s="336" t="s">
        <v>30</v>
      </c>
      <c r="C34" s="153">
        <f>SUM(C27:C33)</f>
        <v>0</v>
      </c>
      <c r="D34" s="153">
        <f t="shared" ref="D34:G34" si="10">SUM(D27:D33)</f>
        <v>0</v>
      </c>
      <c r="E34" s="153">
        <f t="shared" si="10"/>
        <v>0</v>
      </c>
      <c r="F34" s="153">
        <f t="shared" si="10"/>
        <v>0</v>
      </c>
      <c r="G34" s="153">
        <f t="shared" si="10"/>
        <v>0</v>
      </c>
    </row>
    <row r="35" spans="1:8" s="97" customFormat="1" ht="14.25" customHeight="1" outlineLevel="1" thickBot="1" x14ac:dyDescent="0.3">
      <c r="A35" s="133" t="s">
        <v>27</v>
      </c>
      <c r="B35" s="337"/>
      <c r="C35" s="154" t="e">
        <f>AVERAGE(C27:C33)</f>
        <v>#DIV/0!</v>
      </c>
      <c r="D35" s="154" t="e">
        <f t="shared" ref="D35:G35" si="11">AVERAGE(D27:D33)</f>
        <v>#DIV/0!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0</v>
      </c>
    </row>
    <row r="36" spans="1:8" s="97" customFormat="1" ht="14.25" customHeight="1" thickBot="1" x14ac:dyDescent="0.3">
      <c r="A36" s="36" t="s">
        <v>24</v>
      </c>
      <c r="B36" s="337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8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42455</v>
      </c>
      <c r="C43" s="88"/>
      <c r="D43" s="92"/>
      <c r="E43" s="88"/>
      <c r="F43" s="89"/>
      <c r="G43" s="90">
        <f t="shared" ref="G43:G44" si="14">SUM(C43:F43)</f>
        <v>0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42456</v>
      </c>
      <c r="C44" s="93"/>
      <c r="D44" s="94"/>
      <c r="E44" s="93"/>
      <c r="F44" s="95"/>
      <c r="G44" s="96">
        <f t="shared" si="14"/>
        <v>0</v>
      </c>
      <c r="H44" s="159"/>
    </row>
    <row r="45" spans="1:8" s="97" customFormat="1" ht="14.25" customHeight="1" outlineLevel="1" thickBot="1" x14ac:dyDescent="0.3">
      <c r="A45" s="132" t="s">
        <v>25</v>
      </c>
      <c r="B45" s="336" t="s">
        <v>31</v>
      </c>
      <c r="C45" s="153">
        <f>SUM(C38:C44)</f>
        <v>0</v>
      </c>
      <c r="D45" s="153">
        <f t="shared" ref="D45:G45" si="15">SUM(D38:D44)</f>
        <v>0</v>
      </c>
      <c r="E45" s="153">
        <f t="shared" si="15"/>
        <v>0</v>
      </c>
      <c r="F45" s="153">
        <f t="shared" si="15"/>
        <v>0</v>
      </c>
      <c r="G45" s="153">
        <f t="shared" si="15"/>
        <v>0</v>
      </c>
    </row>
    <row r="46" spans="1:8" s="97" customFormat="1" ht="14.25" customHeight="1" outlineLevel="1" thickBot="1" x14ac:dyDescent="0.3">
      <c r="A46" s="133" t="s">
        <v>27</v>
      </c>
      <c r="B46" s="337"/>
      <c r="C46" s="154" t="e">
        <f>AVERAGE(C38:C44)</f>
        <v>#DIV/0!</v>
      </c>
      <c r="D46" s="154" t="e">
        <f t="shared" ref="D46:G46" si="16">AVERAGE(D38:D44)</f>
        <v>#DIV/0!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0</v>
      </c>
    </row>
    <row r="47" spans="1:8" s="97" customFormat="1" ht="14.25" customHeight="1" thickBot="1" x14ac:dyDescent="0.3">
      <c r="A47" s="36" t="s">
        <v>24</v>
      </c>
      <c r="B47" s="337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8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thickBot="1" x14ac:dyDescent="0.3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thickBot="1" x14ac:dyDescent="0.3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thickBot="1" x14ac:dyDescent="0.3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3"/>
      <c r="B52" s="185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3"/>
      <c r="B53" s="185"/>
      <c r="C53" s="186"/>
      <c r="D53" s="247"/>
      <c r="E53" s="93"/>
      <c r="F53" s="95"/>
      <c r="G53" s="96"/>
    </row>
    <row r="54" spans="1:7" s="97" customFormat="1" ht="14.25" hidden="1" customHeight="1" outlineLevel="1" x14ac:dyDescent="0.25">
      <c r="A54" s="250" t="s">
        <v>1</v>
      </c>
      <c r="B54" s="222"/>
      <c r="C54" s="88"/>
      <c r="D54" s="89"/>
      <c r="E54" s="88"/>
      <c r="F54" s="89"/>
      <c r="G54" s="88"/>
    </row>
    <row r="55" spans="1:7" s="97" customFormat="1" ht="14.25" hidden="1" customHeight="1" outlineLevel="1" thickBot="1" x14ac:dyDescent="0.3">
      <c r="A55" s="193" t="s">
        <v>2</v>
      </c>
      <c r="B55" s="167"/>
      <c r="C55" s="248"/>
      <c r="D55" s="249"/>
      <c r="E55" s="186"/>
      <c r="F55" s="247"/>
      <c r="G55" s="88"/>
    </row>
    <row r="56" spans="1:7" s="97" customFormat="1" ht="14.25" hidden="1" customHeight="1" outlineLevel="1" thickBot="1" x14ac:dyDescent="0.3">
      <c r="A56" s="132" t="s">
        <v>25</v>
      </c>
      <c r="B56" s="336" t="s">
        <v>32</v>
      </c>
      <c r="C56" s="153">
        <f>SUM(C49:C55)</f>
        <v>0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4.25" hidden="1" customHeight="1" outlineLevel="1" thickBot="1" x14ac:dyDescent="0.3">
      <c r="A57" s="133" t="s">
        <v>27</v>
      </c>
      <c r="B57" s="337"/>
      <c r="C57" s="154" t="e">
        <f>AVERAGE(C49:C55)</f>
        <v>#DIV/0!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 t="e">
        <f t="shared" si="20"/>
        <v>#DIV/0!</v>
      </c>
    </row>
    <row r="58" spans="1:7" s="97" customFormat="1" ht="14.25" hidden="1" customHeight="1" thickBot="1" x14ac:dyDescent="0.3">
      <c r="A58" s="36" t="s">
        <v>24</v>
      </c>
      <c r="B58" s="337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hidden="1" customHeight="1" thickBot="1" x14ac:dyDescent="0.3">
      <c r="A59" s="36" t="s">
        <v>26</v>
      </c>
      <c r="B59" s="338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81"/>
      <c r="B60" s="168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4"/>
      <c r="B62" s="166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4"/>
      <c r="B64" s="166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4"/>
      <c r="B65" s="166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6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7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7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8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50" t="s">
        <v>71</v>
      </c>
      <c r="F72" s="363"/>
      <c r="G72" s="364"/>
    </row>
    <row r="73" spans="1:7" ht="30" customHeight="1" x14ac:dyDescent="0.25">
      <c r="B73" s="57" t="s">
        <v>33</v>
      </c>
      <c r="C73" s="102">
        <f>SUM(C56:D56, C45:D45, C34:D34, C23:D23, C12:D12, C67:D67)</f>
        <v>0</v>
      </c>
      <c r="D73" s="102">
        <f>SUM(E67:F67, E56:F56, E45:F45, E34:F34, E23:F23, E12:F12)</f>
        <v>0</v>
      </c>
      <c r="E73" s="328" t="s">
        <v>33</v>
      </c>
      <c r="F73" s="329"/>
      <c r="G73" s="125">
        <f>SUM(G12, G23, G34, G45, G56, G67)</f>
        <v>0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78" t="s">
        <v>34</v>
      </c>
      <c r="F74" s="378"/>
      <c r="G74" s="126">
        <f>SUM(G58, G47, G36, G25, G14, G69)</f>
        <v>0</v>
      </c>
    </row>
    <row r="75" spans="1:7" ht="30" customHeight="1" x14ac:dyDescent="0.25">
      <c r="E75" s="328" t="s">
        <v>72</v>
      </c>
      <c r="F75" s="329"/>
      <c r="G75" s="126">
        <f>AVERAGE(G12, G23, G34, G45, G56, G67)</f>
        <v>0</v>
      </c>
    </row>
    <row r="76" spans="1:7" ht="30" customHeight="1" x14ac:dyDescent="0.25">
      <c r="E76" s="378" t="s">
        <v>26</v>
      </c>
      <c r="F76" s="378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71176C-93CD-4202-927D-2D3463965264}"/>
</file>

<file path=customXml/itemProps2.xml><?xml version="1.0" encoding="utf-8"?>
<ds:datastoreItem xmlns:ds="http://schemas.openxmlformats.org/officeDocument/2006/customXml" ds:itemID="{88F2934E-5BD1-46F2-AA37-FB82D5437E9A}"/>
</file>

<file path=customXml/itemProps3.xml><?xml version="1.0" encoding="utf-8"?>
<ds:datastoreItem xmlns:ds="http://schemas.openxmlformats.org/officeDocument/2006/customXml" ds:itemID="{E0263DF9-40AD-459E-8A56-9B2FB23AFF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2019-03-19T17:11:38Z</dcterms:created>
  <dcterms:modified xsi:type="dcterms:W3CDTF">2019-03-19T17:11:38Z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