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0" yWindow="5685" windowWidth="19200" windowHeight="6135" tabRatio="673" activeTab="1"/>
  </bookViews>
  <sheets>
    <sheet name="Weekday Totals" sheetId="6" r:id="rId1"/>
    <sheet name="Monthly Totals" sheetId="7" r:id="rId2"/>
    <sheet name="Billy Bey" sheetId="3" r:id="rId3"/>
    <sheet name="Liberty Landing Ferry" sheetId="5" r:id="rId4"/>
    <sheet name="New York Water Taxi" sheetId="2" r:id="rId5"/>
    <sheet name="NY Waterway" sheetId="1" r:id="rId6"/>
    <sheet name="SeaStreak" sheetId="4" r:id="rId7"/>
    <sheet name="Baseball" sheetId="8" r:id="rId8"/>
  </sheets>
  <definedNames>
    <definedName name="_xlnm.Print_Area" localSheetId="7">Baseball!$A$1:$G$76</definedName>
    <definedName name="_xlnm.Print_Area" localSheetId="2">'Billy Bey'!$A$1:$T$76</definedName>
    <definedName name="_xlnm.Print_Area" localSheetId="1">'Monthly Totals'!$A$1:$B$47</definedName>
    <definedName name="_xlnm.Print_Area" localSheetId="0">'Weekday Totals'!$A$1:$T$49</definedName>
  </definedNames>
  <calcPr calcId="145621"/>
</workbook>
</file>

<file path=xl/calcChain.xml><?xml version="1.0" encoding="utf-8"?>
<calcChain xmlns="http://schemas.openxmlformats.org/spreadsheetml/2006/main">
  <c r="B55" i="8" l="1"/>
  <c r="B54" i="8"/>
  <c r="G61" i="4"/>
  <c r="G60" i="4"/>
  <c r="G55" i="4"/>
  <c r="B16" i="4"/>
  <c r="B17" i="4" s="1"/>
  <c r="B18" i="4" s="1"/>
  <c r="B19" i="4" s="1"/>
  <c r="B20" i="4" s="1"/>
  <c r="B21" i="4" s="1"/>
  <c r="B22" i="4" s="1"/>
  <c r="B27" i="4" s="1"/>
  <c r="B28" i="4" s="1"/>
  <c r="B29" i="4" s="1"/>
  <c r="B30" i="4" s="1"/>
  <c r="B31" i="4" s="1"/>
  <c r="B32" i="4" s="1"/>
  <c r="B33" i="4" s="1"/>
  <c r="B38" i="4" s="1"/>
  <c r="B39" i="4" s="1"/>
  <c r="B40" i="4" s="1"/>
  <c r="B41" i="4" s="1"/>
  <c r="B42" i="4" s="1"/>
  <c r="B43" i="4" s="1"/>
  <c r="B44" i="4" s="1"/>
  <c r="B49" i="4" s="1"/>
  <c r="B50" i="4" s="1"/>
  <c r="B51" i="4" s="1"/>
  <c r="B52" i="4" s="1"/>
  <c r="B53" i="4" s="1"/>
  <c r="B54" i="4" s="1"/>
  <c r="B55" i="4" s="1"/>
  <c r="B60" i="4" s="1"/>
  <c r="B61" i="4" s="1"/>
  <c r="K61" i="1"/>
  <c r="K60" i="1"/>
  <c r="K55" i="1"/>
  <c r="B16" i="1"/>
  <c r="B17" i="1" s="1"/>
  <c r="B18" i="1" s="1"/>
  <c r="B19" i="1" s="1"/>
  <c r="B20" i="1" s="1"/>
  <c r="B21" i="1" s="1"/>
  <c r="B22" i="1" s="1"/>
  <c r="B27" i="1" s="1"/>
  <c r="B28" i="1" s="1"/>
  <c r="B29" i="1" s="1"/>
  <c r="B30" i="1" s="1"/>
  <c r="B31" i="1" s="1"/>
  <c r="B32" i="1" s="1"/>
  <c r="B33" i="1" s="1"/>
  <c r="B38" i="1" s="1"/>
  <c r="B39" i="1" s="1"/>
  <c r="B40" i="1" s="1"/>
  <c r="B41" i="1" s="1"/>
  <c r="B42" i="1" s="1"/>
  <c r="B43" i="1" s="1"/>
  <c r="B44" i="1" s="1"/>
  <c r="B49" i="1" s="1"/>
  <c r="B50" i="1" s="1"/>
  <c r="B51" i="1" s="1"/>
  <c r="B52" i="1" s="1"/>
  <c r="B53" i="1" s="1"/>
  <c r="B54" i="1" s="1"/>
  <c r="B55" i="1" s="1"/>
  <c r="B60" i="1" s="1"/>
  <c r="B61" i="1" s="1"/>
  <c r="J61" i="2"/>
  <c r="J60" i="2"/>
  <c r="J55" i="2"/>
  <c r="B16" i="2"/>
  <c r="B17" i="2" s="1"/>
  <c r="B18" i="2" s="1"/>
  <c r="B19" i="2" s="1"/>
  <c r="B20" i="2" s="1"/>
  <c r="B21" i="2" s="1"/>
  <c r="B22" i="2" s="1"/>
  <c r="B27" i="2" s="1"/>
  <c r="B28" i="2" s="1"/>
  <c r="B29" i="2" s="1"/>
  <c r="B30" i="2" s="1"/>
  <c r="B31" i="2" s="1"/>
  <c r="B32" i="2" s="1"/>
  <c r="B33" i="2" s="1"/>
  <c r="B38" i="2" s="1"/>
  <c r="B39" i="2" s="1"/>
  <c r="B40" i="2" s="1"/>
  <c r="B41" i="2" s="1"/>
  <c r="B42" i="2" s="1"/>
  <c r="B43" i="2" s="1"/>
  <c r="B44" i="2" s="1"/>
  <c r="B49" i="2" s="1"/>
  <c r="B50" i="2" s="1"/>
  <c r="B51" i="2" s="1"/>
  <c r="B52" i="2" s="1"/>
  <c r="B53" i="2" s="1"/>
  <c r="B54" i="2" s="1"/>
  <c r="B55" i="2" s="1"/>
  <c r="B60" i="2" s="1"/>
  <c r="B61" i="2" s="1"/>
  <c r="D61" i="5"/>
  <c r="D60" i="5"/>
  <c r="D55" i="5"/>
  <c r="B16" i="5"/>
  <c r="B17" i="5" s="1"/>
  <c r="B18" i="5" s="1"/>
  <c r="B19" i="5" s="1"/>
  <c r="B20" i="5" s="1"/>
  <c r="B21" i="5" s="1"/>
  <c r="B22" i="5" s="1"/>
  <c r="B27" i="5" s="1"/>
  <c r="B28" i="5" s="1"/>
  <c r="B29" i="5" s="1"/>
  <c r="B30" i="5" s="1"/>
  <c r="B31" i="5" s="1"/>
  <c r="B32" i="5" s="1"/>
  <c r="B33" i="5" s="1"/>
  <c r="B38" i="5" s="1"/>
  <c r="B39" i="5" s="1"/>
  <c r="B40" i="5" s="1"/>
  <c r="B41" i="5" s="1"/>
  <c r="B42" i="5" s="1"/>
  <c r="B43" i="5" s="1"/>
  <c r="B44" i="5" s="1"/>
  <c r="B49" i="5" s="1"/>
  <c r="B50" i="5" s="1"/>
  <c r="B51" i="5" s="1"/>
  <c r="B52" i="5" s="1"/>
  <c r="B53" i="5" s="1"/>
  <c r="B54" i="5" s="1"/>
  <c r="B55" i="5" s="1"/>
  <c r="B60" i="5" s="1"/>
  <c r="B61" i="5" s="1"/>
  <c r="T61" i="3"/>
  <c r="T60" i="3"/>
  <c r="T55" i="3"/>
  <c r="D14" i="1" l="1"/>
  <c r="D53" i="5" l="1"/>
  <c r="D54" i="5"/>
  <c r="K53" i="1"/>
  <c r="K54" i="1"/>
  <c r="G53" i="4"/>
  <c r="G54" i="4"/>
  <c r="J53" i="2"/>
  <c r="J54" i="2"/>
  <c r="T53" i="3"/>
  <c r="T54" i="3"/>
  <c r="D38" i="5" l="1"/>
  <c r="F25" i="4" l="1"/>
  <c r="E25" i="4"/>
  <c r="D25" i="4"/>
  <c r="C25" i="4"/>
  <c r="F26" i="4"/>
  <c r="D23" i="4"/>
  <c r="E23" i="4"/>
  <c r="F23" i="4"/>
  <c r="D24" i="4"/>
  <c r="E24" i="4"/>
  <c r="F24" i="4"/>
  <c r="D26" i="4"/>
  <c r="E26" i="4"/>
  <c r="B21" i="8" l="1"/>
  <c r="B22" i="8" s="1"/>
  <c r="B32" i="8" s="1"/>
  <c r="B33" i="8" s="1"/>
  <c r="B43" i="8" s="1"/>
  <c r="B44" i="8" s="1"/>
  <c r="G50" i="4"/>
  <c r="G51" i="4"/>
  <c r="G52" i="4"/>
  <c r="K50" i="1"/>
  <c r="K51" i="1"/>
  <c r="K52" i="1"/>
  <c r="J50" i="2"/>
  <c r="J51" i="2"/>
  <c r="J52" i="2"/>
  <c r="D50" i="5"/>
  <c r="D51" i="5"/>
  <c r="D52" i="5"/>
  <c r="T50" i="3"/>
  <c r="T51" i="3"/>
  <c r="T52" i="3"/>
  <c r="B16" i="3" l="1"/>
  <c r="B17" i="3" s="1"/>
  <c r="B18" i="3" s="1"/>
  <c r="B19" i="3" s="1"/>
  <c r="B20" i="3" s="1"/>
  <c r="B21" i="3" s="1"/>
  <c r="B22" i="3" s="1"/>
  <c r="B27" i="3" s="1"/>
  <c r="B28" i="3" s="1"/>
  <c r="B29" i="3" s="1"/>
  <c r="B30" i="3" s="1"/>
  <c r="B31" i="3" s="1"/>
  <c r="B32" i="3" s="1"/>
  <c r="B33" i="3" s="1"/>
  <c r="B38" i="3" s="1"/>
  <c r="B39" i="3" s="1"/>
  <c r="B40" i="3" s="1"/>
  <c r="B41" i="3" s="1"/>
  <c r="B42" i="3" s="1"/>
  <c r="B43" i="3" s="1"/>
  <c r="B44" i="3" s="1"/>
  <c r="B49" i="3" s="1"/>
  <c r="B50" i="3" s="1"/>
  <c r="B51" i="3" s="1"/>
  <c r="B52" i="3" s="1"/>
  <c r="B53" i="3" s="1"/>
  <c r="B54" i="3" s="1"/>
  <c r="B55" i="3" s="1"/>
  <c r="B60" i="3" s="1"/>
  <c r="B61" i="3" s="1"/>
  <c r="E15" i="3" l="1"/>
  <c r="G33" i="8" l="1"/>
  <c r="G32" i="8"/>
  <c r="E15" i="2" l="1"/>
  <c r="E14" i="2"/>
  <c r="K34" i="3" l="1"/>
  <c r="K35" i="3"/>
  <c r="K36" i="3"/>
  <c r="K37" i="3"/>
  <c r="T49" i="3" l="1"/>
  <c r="K56" i="3" l="1"/>
  <c r="K57" i="3"/>
  <c r="K58" i="3"/>
  <c r="K59" i="3"/>
  <c r="E56" i="3" l="1"/>
  <c r="E12" i="1"/>
  <c r="E13" i="1"/>
  <c r="E14" i="1"/>
  <c r="J12" i="3"/>
  <c r="D49" i="5" l="1"/>
  <c r="D39" i="5"/>
  <c r="D40" i="5"/>
  <c r="D41" i="5"/>
  <c r="D42" i="5"/>
  <c r="D43" i="5"/>
  <c r="D44" i="5"/>
  <c r="D28" i="5"/>
  <c r="D29" i="5"/>
  <c r="D30" i="5"/>
  <c r="D31" i="5"/>
  <c r="D32" i="5"/>
  <c r="D33" i="5"/>
  <c r="D27" i="5"/>
  <c r="D17" i="5"/>
  <c r="D18" i="5"/>
  <c r="D19" i="5"/>
  <c r="D20" i="5"/>
  <c r="D21" i="5"/>
  <c r="D22" i="5"/>
  <c r="D16" i="5"/>
  <c r="D11" i="5"/>
  <c r="E59" i="3" l="1"/>
  <c r="E58" i="3"/>
  <c r="D58" i="3"/>
  <c r="F58" i="3"/>
  <c r="G58" i="3"/>
  <c r="H58" i="3"/>
  <c r="I58" i="3"/>
  <c r="J58" i="3"/>
  <c r="L58" i="3"/>
  <c r="M58" i="3"/>
  <c r="N58" i="3"/>
  <c r="O58" i="3"/>
  <c r="P58" i="3"/>
  <c r="Q58" i="3"/>
  <c r="R58" i="3"/>
  <c r="S58" i="3"/>
  <c r="D59" i="3"/>
  <c r="F59" i="3"/>
  <c r="G59" i="3"/>
  <c r="H59" i="3"/>
  <c r="I59" i="3"/>
  <c r="J59" i="3"/>
  <c r="L59" i="3"/>
  <c r="M59" i="3"/>
  <c r="N59" i="3"/>
  <c r="O59" i="3"/>
  <c r="P59" i="3"/>
  <c r="Q59" i="3"/>
  <c r="R59" i="3"/>
  <c r="S59" i="3"/>
  <c r="C59" i="8" l="1"/>
  <c r="I13" i="2"/>
  <c r="I14" i="2"/>
  <c r="C34" i="5"/>
  <c r="D23" i="2" l="1"/>
  <c r="E23" i="2"/>
  <c r="F23" i="2"/>
  <c r="G23" i="2"/>
  <c r="H23" i="2"/>
  <c r="I23" i="2"/>
  <c r="E35" i="3" l="1"/>
  <c r="E37" i="3"/>
  <c r="G56" i="2"/>
  <c r="C45" i="4" l="1"/>
  <c r="D45" i="4"/>
  <c r="E45" i="4"/>
  <c r="F45" i="4"/>
  <c r="H56" i="3" l="1"/>
  <c r="G56" i="3"/>
  <c r="G57" i="3"/>
  <c r="E36" i="3"/>
  <c r="H56" i="1"/>
  <c r="C37" i="8" l="1"/>
  <c r="M56" i="3" l="1"/>
  <c r="M34" i="3"/>
  <c r="M35" i="3"/>
  <c r="M36" i="3"/>
  <c r="M23" i="3"/>
  <c r="K23" i="3"/>
  <c r="K11" i="1" l="1"/>
  <c r="C15" i="5"/>
  <c r="C14" i="5"/>
  <c r="G11" i="4"/>
  <c r="J11" i="2"/>
  <c r="T11" i="3"/>
  <c r="K15" i="1" l="1"/>
  <c r="E67" i="2"/>
  <c r="E68" i="2"/>
  <c r="E69" i="2"/>
  <c r="E70" i="2"/>
  <c r="F45" i="2"/>
  <c r="F34" i="2"/>
  <c r="F35" i="2"/>
  <c r="F36" i="2"/>
  <c r="F37" i="2"/>
  <c r="G28" i="4"/>
  <c r="G29" i="4"/>
  <c r="G30" i="4"/>
  <c r="G31" i="4"/>
  <c r="G32" i="4"/>
  <c r="G33" i="4"/>
  <c r="G27" i="4"/>
  <c r="G17" i="4"/>
  <c r="G18" i="4"/>
  <c r="G19" i="4"/>
  <c r="G20" i="4"/>
  <c r="G21" i="4"/>
  <c r="G22" i="4"/>
  <c r="G16" i="4"/>
  <c r="D14" i="5"/>
  <c r="D15" i="5"/>
  <c r="C13" i="5"/>
  <c r="C12" i="5"/>
  <c r="G43" i="4" l="1"/>
  <c r="G44" i="4"/>
  <c r="J49" i="2"/>
  <c r="G49" i="4" l="1"/>
  <c r="K49" i="1"/>
  <c r="I56" i="2" l="1"/>
  <c r="C56" i="2"/>
  <c r="E56" i="2"/>
  <c r="J38" i="2" l="1"/>
  <c r="C59" i="5"/>
  <c r="D59" i="5" s="1"/>
  <c r="C58" i="5"/>
  <c r="D58" i="5" s="1"/>
  <c r="H56" i="2" l="1"/>
  <c r="L12" i="3" l="1"/>
  <c r="F12" i="2" l="1"/>
  <c r="F13" i="2"/>
  <c r="D34" i="4" l="1"/>
  <c r="C48" i="5"/>
  <c r="C47" i="5"/>
  <c r="D12" i="4" l="1"/>
  <c r="E12" i="4"/>
  <c r="F12" i="4"/>
  <c r="D13" i="4"/>
  <c r="E13" i="4"/>
  <c r="F13" i="4"/>
  <c r="D14" i="4"/>
  <c r="E14" i="4"/>
  <c r="F14" i="4"/>
  <c r="D15" i="4"/>
  <c r="E15" i="4"/>
  <c r="F15" i="4"/>
  <c r="C14" i="4"/>
  <c r="C12" i="4"/>
  <c r="L34" i="3" l="1"/>
  <c r="C25" i="5" l="1"/>
  <c r="G14" i="4" l="1"/>
  <c r="G15" i="4"/>
  <c r="D12" i="8"/>
  <c r="C45" i="5"/>
  <c r="E57" i="2" l="1"/>
  <c r="E58" i="2"/>
  <c r="C12" i="1" l="1"/>
  <c r="C13" i="1"/>
  <c r="C14" i="1"/>
  <c r="C15" i="1"/>
  <c r="C26" i="4" l="1"/>
  <c r="D13" i="5" l="1"/>
  <c r="D12" i="5"/>
  <c r="D67" i="2"/>
  <c r="F67" i="2"/>
  <c r="G67" i="2"/>
  <c r="H67" i="2"/>
  <c r="I67" i="2"/>
  <c r="D68" i="2"/>
  <c r="F68" i="2"/>
  <c r="G68" i="2"/>
  <c r="H68" i="2"/>
  <c r="I68" i="2"/>
  <c r="D69" i="2"/>
  <c r="F69" i="2"/>
  <c r="G69" i="2"/>
  <c r="H69" i="2"/>
  <c r="I69" i="2"/>
  <c r="D70" i="2"/>
  <c r="F70" i="2"/>
  <c r="G70" i="2"/>
  <c r="H70" i="2"/>
  <c r="I70" i="2"/>
  <c r="Q28" i="6"/>
  <c r="D67" i="1"/>
  <c r="E67" i="1"/>
  <c r="F67" i="1"/>
  <c r="G67" i="1"/>
  <c r="H67" i="1"/>
  <c r="I67" i="1"/>
  <c r="J67" i="1"/>
  <c r="D68" i="1"/>
  <c r="E68" i="1"/>
  <c r="F68" i="1"/>
  <c r="G68" i="1"/>
  <c r="H68" i="1"/>
  <c r="I68" i="1"/>
  <c r="J68" i="1"/>
  <c r="D69" i="1"/>
  <c r="E69" i="1"/>
  <c r="F69" i="1"/>
  <c r="G69" i="1"/>
  <c r="H69" i="1"/>
  <c r="I69" i="1"/>
  <c r="J69" i="1"/>
  <c r="D70" i="1"/>
  <c r="E70" i="1"/>
  <c r="F70" i="1"/>
  <c r="G70" i="1"/>
  <c r="H70" i="1"/>
  <c r="I70" i="1"/>
  <c r="J70" i="1"/>
  <c r="D56" i="1" l="1"/>
  <c r="E56" i="1"/>
  <c r="F56" i="1"/>
  <c r="G56" i="1"/>
  <c r="I56" i="1"/>
  <c r="J56" i="1"/>
  <c r="D57" i="1"/>
  <c r="E57" i="1"/>
  <c r="F57" i="1"/>
  <c r="G57" i="1"/>
  <c r="H57" i="1"/>
  <c r="I57" i="1"/>
  <c r="J57" i="1"/>
  <c r="D58" i="1"/>
  <c r="E58" i="1"/>
  <c r="F58" i="1"/>
  <c r="G58" i="1"/>
  <c r="H58" i="1"/>
  <c r="I58" i="1"/>
  <c r="J58" i="1"/>
  <c r="D59" i="1"/>
  <c r="E59" i="1"/>
  <c r="F59" i="1"/>
  <c r="G59" i="1"/>
  <c r="H59" i="1"/>
  <c r="I59" i="1"/>
  <c r="J59" i="1"/>
  <c r="K59" i="1"/>
  <c r="K57" i="1" l="1"/>
  <c r="K58" i="1"/>
  <c r="K56" i="1"/>
  <c r="G21" i="8"/>
  <c r="K67" i="1" l="1"/>
  <c r="K68" i="1"/>
  <c r="K69" i="1"/>
  <c r="K70" i="1"/>
  <c r="J67" i="2"/>
  <c r="J69" i="2"/>
  <c r="J68" i="2"/>
  <c r="J70" i="2"/>
  <c r="L23" i="3" l="1"/>
  <c r="G22" i="8" l="1"/>
  <c r="G43" i="8" l="1"/>
  <c r="G44" i="8"/>
  <c r="G11" i="8"/>
  <c r="G12" i="2" l="1"/>
  <c r="G13" i="2"/>
  <c r="G14" i="2"/>
  <c r="G15" i="2"/>
  <c r="G24" i="2"/>
  <c r="G25" i="2"/>
  <c r="G26" i="2"/>
  <c r="G34" i="2"/>
  <c r="G35" i="2"/>
  <c r="G36" i="2"/>
  <c r="G37" i="2"/>
  <c r="Q30" i="6"/>
  <c r="D56" i="2"/>
  <c r="F56" i="2"/>
  <c r="D57" i="2"/>
  <c r="F57" i="2"/>
  <c r="G57" i="2"/>
  <c r="H57" i="2"/>
  <c r="I57" i="2"/>
  <c r="D58" i="2"/>
  <c r="F58" i="2"/>
  <c r="N30" i="6" s="1"/>
  <c r="G58" i="2"/>
  <c r="H58" i="2"/>
  <c r="I58" i="2"/>
  <c r="D59" i="2"/>
  <c r="E59" i="2"/>
  <c r="F59" i="2"/>
  <c r="G59" i="2"/>
  <c r="H59" i="2"/>
  <c r="I59" i="2"/>
  <c r="D45" i="2"/>
  <c r="E45" i="2"/>
  <c r="G45" i="2"/>
  <c r="H45" i="2"/>
  <c r="I45" i="2"/>
  <c r="D46" i="2"/>
  <c r="E46" i="2"/>
  <c r="F46" i="2"/>
  <c r="G46" i="2"/>
  <c r="H46" i="2"/>
  <c r="I46" i="2"/>
  <c r="D47" i="2"/>
  <c r="E47" i="2"/>
  <c r="F47" i="2"/>
  <c r="K30" i="6" s="1"/>
  <c r="G47" i="2"/>
  <c r="H47" i="2"/>
  <c r="I47" i="2"/>
  <c r="D48" i="2"/>
  <c r="E48" i="2"/>
  <c r="F48" i="2"/>
  <c r="G48" i="2"/>
  <c r="H48" i="2"/>
  <c r="I48" i="2"/>
  <c r="D34" i="2"/>
  <c r="E34" i="2"/>
  <c r="H34" i="2"/>
  <c r="I34" i="2"/>
  <c r="D35" i="2"/>
  <c r="E35" i="2"/>
  <c r="H35" i="2"/>
  <c r="I35" i="2"/>
  <c r="D36" i="2"/>
  <c r="E36" i="2"/>
  <c r="H36" i="2"/>
  <c r="I36" i="2"/>
  <c r="D37" i="2"/>
  <c r="E37" i="2"/>
  <c r="H37" i="2"/>
  <c r="I37" i="2"/>
  <c r="D24" i="2"/>
  <c r="E24" i="2"/>
  <c r="F24" i="2"/>
  <c r="H24" i="2"/>
  <c r="I24" i="2"/>
  <c r="D25" i="2"/>
  <c r="E25" i="2"/>
  <c r="F25" i="2"/>
  <c r="H25" i="2"/>
  <c r="I25" i="2"/>
  <c r="D26" i="2"/>
  <c r="E26" i="2"/>
  <c r="F26" i="2"/>
  <c r="H26" i="2"/>
  <c r="I26" i="2"/>
  <c r="D12" i="2"/>
  <c r="E12" i="2"/>
  <c r="H12" i="2"/>
  <c r="I12" i="2"/>
  <c r="D13" i="2"/>
  <c r="E13" i="2"/>
  <c r="H13" i="2"/>
  <c r="D14" i="2"/>
  <c r="F14" i="2"/>
  <c r="B30" i="6" s="1"/>
  <c r="H14" i="2"/>
  <c r="J14" i="2"/>
  <c r="B10" i="6" s="1"/>
  <c r="D15" i="2"/>
  <c r="F15" i="2"/>
  <c r="H15" i="2"/>
  <c r="I15" i="2"/>
  <c r="J15" i="2"/>
  <c r="D73" i="2" l="1"/>
  <c r="D74" i="2"/>
  <c r="E73" i="2"/>
  <c r="E74" i="2"/>
  <c r="E56" i="4" l="1"/>
  <c r="C23" i="3" l="1"/>
  <c r="C15" i="2" l="1"/>
  <c r="C14" i="2"/>
  <c r="B26" i="6" s="1"/>
  <c r="C12" i="2"/>
  <c r="C13" i="2"/>
  <c r="J13" i="2" l="1"/>
  <c r="J12" i="2"/>
  <c r="G12" i="4" l="1"/>
  <c r="G13" i="4"/>
  <c r="E34" i="1" l="1"/>
  <c r="E35" i="1"/>
  <c r="E36" i="1"/>
  <c r="J16" i="2" l="1"/>
  <c r="K18" i="1" l="1"/>
  <c r="J45" i="1" l="1"/>
  <c r="J46" i="1"/>
  <c r="J47" i="1"/>
  <c r="H30" i="6" l="1"/>
  <c r="E30" i="6"/>
  <c r="F73" i="2" l="1"/>
  <c r="F74" i="2"/>
  <c r="B32" i="7" s="1"/>
  <c r="D67" i="8" l="1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F58" i="8"/>
  <c r="G58" i="8"/>
  <c r="D59" i="8"/>
  <c r="E59" i="8"/>
  <c r="F59" i="8"/>
  <c r="G59" i="8"/>
  <c r="C58" i="8"/>
  <c r="C57" i="8"/>
  <c r="C56" i="8"/>
  <c r="D45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C15" i="8"/>
  <c r="C14" i="8"/>
  <c r="C13" i="8"/>
  <c r="C12" i="8"/>
  <c r="O23" i="3" l="1"/>
  <c r="P23" i="3"/>
  <c r="Q23" i="3"/>
  <c r="M24" i="3"/>
  <c r="M25" i="3"/>
  <c r="M26" i="3"/>
  <c r="G23" i="8" l="1"/>
  <c r="G24" i="8"/>
  <c r="G56" i="8"/>
  <c r="G57" i="8"/>
  <c r="G34" i="8"/>
  <c r="G35" i="8"/>
  <c r="G45" i="8"/>
  <c r="G46" i="8"/>
  <c r="E45" i="3"/>
  <c r="E46" i="3"/>
  <c r="E47" i="3"/>
  <c r="D34" i="1" l="1"/>
  <c r="D35" i="1"/>
  <c r="I23" i="3" l="1"/>
  <c r="I24" i="3"/>
  <c r="I25" i="3"/>
  <c r="C23" i="2"/>
  <c r="C24" i="2"/>
  <c r="C25" i="2"/>
  <c r="C26" i="2"/>
  <c r="C34" i="2"/>
  <c r="C35" i="2"/>
  <c r="C36" i="2"/>
  <c r="C37" i="2"/>
  <c r="C45" i="2"/>
  <c r="C46" i="2"/>
  <c r="C47" i="2"/>
  <c r="C48" i="2"/>
  <c r="D14" i="3" l="1"/>
  <c r="E14" i="3"/>
  <c r="F14" i="3"/>
  <c r="G14" i="3"/>
  <c r="H14" i="3"/>
  <c r="I14" i="3"/>
  <c r="J14" i="3"/>
  <c r="K14" i="3"/>
  <c r="L14" i="3"/>
  <c r="M14" i="3"/>
  <c r="B32" i="6" s="1"/>
  <c r="N14" i="3"/>
  <c r="B34" i="6" s="1"/>
  <c r="O14" i="3"/>
  <c r="B36" i="6" s="1"/>
  <c r="P14" i="3"/>
  <c r="Q14" i="3"/>
  <c r="B40" i="6" s="1"/>
  <c r="R14" i="3"/>
  <c r="B42" i="6" s="1"/>
  <c r="S14" i="3"/>
  <c r="D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C15" i="3"/>
  <c r="C14" i="3"/>
  <c r="G12" i="1" l="1"/>
  <c r="T15" i="3" l="1"/>
  <c r="T14" i="3"/>
  <c r="B6" i="6" s="1"/>
  <c r="D36" i="1" l="1"/>
  <c r="E12" i="3" l="1"/>
  <c r="C56" i="1" l="1"/>
  <c r="G41" i="4"/>
  <c r="G39" i="4"/>
  <c r="G40" i="4"/>
  <c r="G42" i="4"/>
  <c r="K39" i="1"/>
  <c r="K40" i="1"/>
  <c r="K41" i="1"/>
  <c r="K42" i="1"/>
  <c r="K43" i="1"/>
  <c r="K44" i="1"/>
  <c r="J39" i="2"/>
  <c r="J40" i="2"/>
  <c r="J41" i="2"/>
  <c r="J42" i="2"/>
  <c r="J43" i="2"/>
  <c r="J44" i="2"/>
  <c r="T39" i="3" l="1"/>
  <c r="T40" i="3"/>
  <c r="T41" i="3"/>
  <c r="T42" i="3"/>
  <c r="T43" i="3"/>
  <c r="T44" i="3"/>
  <c r="C34" i="3"/>
  <c r="C35" i="3"/>
  <c r="C36" i="3"/>
  <c r="H23" i="1"/>
  <c r="K12" i="3"/>
  <c r="E13" i="3"/>
  <c r="D23" i="3" l="1"/>
  <c r="E23" i="3"/>
  <c r="F23" i="3"/>
  <c r="G23" i="3"/>
  <c r="H23" i="3"/>
  <c r="J23" i="3"/>
  <c r="N23" i="3"/>
  <c r="R23" i="3"/>
  <c r="S23" i="3"/>
  <c r="D24" i="3"/>
  <c r="E24" i="3"/>
  <c r="F24" i="3"/>
  <c r="G24" i="3"/>
  <c r="H24" i="3"/>
  <c r="J24" i="3"/>
  <c r="K24" i="3"/>
  <c r="L24" i="3"/>
  <c r="N24" i="3"/>
  <c r="O24" i="3"/>
  <c r="P24" i="3"/>
  <c r="Q24" i="3"/>
  <c r="R24" i="3"/>
  <c r="S24" i="3"/>
  <c r="D25" i="3"/>
  <c r="E25" i="3"/>
  <c r="F25" i="3"/>
  <c r="G25" i="3"/>
  <c r="H25" i="3"/>
  <c r="J25" i="3"/>
  <c r="K25" i="3"/>
  <c r="L25" i="3"/>
  <c r="N25" i="3"/>
  <c r="E34" i="6" s="1"/>
  <c r="O25" i="3"/>
  <c r="E36" i="6" s="1"/>
  <c r="P25" i="3"/>
  <c r="Q25" i="3"/>
  <c r="E40" i="6" s="1"/>
  <c r="R25" i="3"/>
  <c r="E42" i="6" s="1"/>
  <c r="S25" i="3"/>
  <c r="E44" i="6" s="1"/>
  <c r="D26" i="3"/>
  <c r="E26" i="3"/>
  <c r="F26" i="3"/>
  <c r="G26" i="3"/>
  <c r="H26" i="3"/>
  <c r="I26" i="3"/>
  <c r="J26" i="3"/>
  <c r="K26" i="3"/>
  <c r="L26" i="3"/>
  <c r="N26" i="3"/>
  <c r="O26" i="3"/>
  <c r="P26" i="3"/>
  <c r="Q26" i="3"/>
  <c r="R26" i="3"/>
  <c r="S26" i="3"/>
  <c r="D12" i="3"/>
  <c r="F12" i="3"/>
  <c r="G12" i="3"/>
  <c r="H12" i="3"/>
  <c r="I12" i="3"/>
  <c r="M12" i="3"/>
  <c r="N12" i="3"/>
  <c r="O12" i="3"/>
  <c r="P12" i="3"/>
  <c r="Q12" i="3"/>
  <c r="R12" i="3"/>
  <c r="S12" i="3"/>
  <c r="D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N47" i="3"/>
  <c r="K34" i="6" s="1"/>
  <c r="N37" i="3"/>
  <c r="T17" i="3"/>
  <c r="T18" i="3"/>
  <c r="T19" i="3"/>
  <c r="T20" i="3"/>
  <c r="T21" i="3"/>
  <c r="T22" i="3"/>
  <c r="D12" i="1"/>
  <c r="D13" i="1"/>
  <c r="T16" i="3"/>
  <c r="T27" i="3"/>
  <c r="T28" i="3"/>
  <c r="T29" i="3"/>
  <c r="T30" i="3"/>
  <c r="T31" i="3"/>
  <c r="T32" i="3"/>
  <c r="T33" i="3"/>
  <c r="T38" i="3"/>
  <c r="D67" i="4"/>
  <c r="E67" i="4"/>
  <c r="F67" i="4"/>
  <c r="G67" i="4"/>
  <c r="D68" i="4"/>
  <c r="E68" i="4"/>
  <c r="F68" i="4"/>
  <c r="G68" i="4"/>
  <c r="D69" i="4"/>
  <c r="E69" i="4"/>
  <c r="F69" i="4"/>
  <c r="G69" i="4"/>
  <c r="Q8" i="6" s="1"/>
  <c r="D70" i="4"/>
  <c r="E70" i="4"/>
  <c r="F70" i="4"/>
  <c r="G70" i="4"/>
  <c r="C70" i="4"/>
  <c r="C69" i="4"/>
  <c r="C68" i="4"/>
  <c r="C67" i="4"/>
  <c r="E59" i="4"/>
  <c r="D56" i="4"/>
  <c r="F56" i="4"/>
  <c r="D57" i="4"/>
  <c r="E57" i="4"/>
  <c r="F57" i="4"/>
  <c r="D58" i="4"/>
  <c r="E58" i="4"/>
  <c r="F58" i="4"/>
  <c r="D59" i="4"/>
  <c r="F59" i="4"/>
  <c r="C59" i="4"/>
  <c r="C58" i="4"/>
  <c r="C57" i="4"/>
  <c r="C56" i="4"/>
  <c r="D46" i="4"/>
  <c r="E46" i="4"/>
  <c r="D47" i="4"/>
  <c r="E47" i="4"/>
  <c r="D48" i="4"/>
  <c r="E48" i="4"/>
  <c r="C46" i="4"/>
  <c r="C48" i="4"/>
  <c r="C47" i="4"/>
  <c r="F37" i="4"/>
  <c r="E34" i="4"/>
  <c r="F34" i="4"/>
  <c r="D35" i="4"/>
  <c r="E35" i="4"/>
  <c r="F35" i="4"/>
  <c r="D36" i="4"/>
  <c r="E36" i="4"/>
  <c r="F36" i="4"/>
  <c r="D37" i="4"/>
  <c r="E37" i="4"/>
  <c r="C36" i="4"/>
  <c r="C37" i="4"/>
  <c r="C34" i="4"/>
  <c r="C35" i="4"/>
  <c r="C23" i="4"/>
  <c r="C24" i="4"/>
  <c r="C15" i="4"/>
  <c r="C13" i="4"/>
  <c r="Q4" i="6"/>
  <c r="C59" i="1"/>
  <c r="C58" i="1"/>
  <c r="C57" i="1"/>
  <c r="C37" i="1"/>
  <c r="C36" i="1"/>
  <c r="C35" i="1"/>
  <c r="C34" i="1"/>
  <c r="C26" i="1"/>
  <c r="C25" i="1"/>
  <c r="C24" i="1"/>
  <c r="C23" i="1"/>
  <c r="C69" i="1"/>
  <c r="C67" i="1"/>
  <c r="C69" i="2"/>
  <c r="Q26" i="6" s="1"/>
  <c r="C58" i="2"/>
  <c r="E26" i="6"/>
  <c r="C36" i="5"/>
  <c r="C37" i="5"/>
  <c r="C26" i="5"/>
  <c r="C23" i="5"/>
  <c r="C70" i="3"/>
  <c r="C69" i="3"/>
  <c r="C68" i="3"/>
  <c r="C67" i="3"/>
  <c r="D56" i="3"/>
  <c r="C58" i="3"/>
  <c r="C59" i="3"/>
  <c r="C57" i="3"/>
  <c r="C56" i="3"/>
  <c r="C48" i="3"/>
  <c r="C47" i="3"/>
  <c r="C46" i="3"/>
  <c r="C45" i="3"/>
  <c r="D37" i="3"/>
  <c r="C37" i="3"/>
  <c r="C25" i="3"/>
  <c r="C26" i="3"/>
  <c r="C12" i="3"/>
  <c r="D36" i="3"/>
  <c r="D34" i="3"/>
  <c r="C13" i="3"/>
  <c r="D47" i="1"/>
  <c r="E47" i="1"/>
  <c r="F47" i="1"/>
  <c r="G47" i="1"/>
  <c r="H47" i="1"/>
  <c r="I47" i="1"/>
  <c r="D48" i="1"/>
  <c r="E48" i="1"/>
  <c r="F48" i="1"/>
  <c r="G48" i="1"/>
  <c r="H48" i="1"/>
  <c r="I48" i="1"/>
  <c r="J48" i="1"/>
  <c r="D45" i="1"/>
  <c r="E45" i="1"/>
  <c r="F45" i="1"/>
  <c r="G45" i="1"/>
  <c r="H45" i="1"/>
  <c r="I45" i="1"/>
  <c r="D46" i="1"/>
  <c r="E46" i="1"/>
  <c r="F46" i="1"/>
  <c r="G46" i="1"/>
  <c r="H46" i="1"/>
  <c r="I46" i="1"/>
  <c r="C48" i="1"/>
  <c r="C47" i="1"/>
  <c r="F36" i="1"/>
  <c r="G36" i="1"/>
  <c r="H36" i="1"/>
  <c r="I36" i="1"/>
  <c r="J36" i="1"/>
  <c r="D37" i="1"/>
  <c r="E37" i="1"/>
  <c r="F37" i="1"/>
  <c r="G37" i="1"/>
  <c r="H37" i="1"/>
  <c r="I37" i="1"/>
  <c r="J37" i="1"/>
  <c r="F34" i="1"/>
  <c r="G34" i="1"/>
  <c r="H34" i="1"/>
  <c r="I34" i="1"/>
  <c r="J34" i="1"/>
  <c r="F35" i="1"/>
  <c r="G35" i="1"/>
  <c r="H35" i="1"/>
  <c r="I35" i="1"/>
  <c r="J35" i="1"/>
  <c r="D25" i="1"/>
  <c r="E25" i="1"/>
  <c r="F25" i="1"/>
  <c r="G25" i="1"/>
  <c r="H25" i="1"/>
  <c r="I25" i="1"/>
  <c r="J25" i="1"/>
  <c r="D26" i="1"/>
  <c r="E26" i="1"/>
  <c r="F26" i="1"/>
  <c r="G26" i="1"/>
  <c r="I26" i="1"/>
  <c r="J26" i="1"/>
  <c r="D23" i="1"/>
  <c r="E23" i="1"/>
  <c r="F23" i="1"/>
  <c r="G23" i="1"/>
  <c r="I23" i="1"/>
  <c r="J23" i="1"/>
  <c r="D24" i="1"/>
  <c r="E24" i="1"/>
  <c r="F24" i="1"/>
  <c r="G24" i="1"/>
  <c r="H24" i="1"/>
  <c r="I24" i="1"/>
  <c r="J24" i="1"/>
  <c r="F14" i="1"/>
  <c r="G14" i="1"/>
  <c r="H14" i="1"/>
  <c r="I14" i="1"/>
  <c r="J14" i="1"/>
  <c r="D15" i="1"/>
  <c r="E15" i="1"/>
  <c r="F15" i="1"/>
  <c r="G15" i="1"/>
  <c r="H15" i="1"/>
  <c r="I15" i="1"/>
  <c r="J15" i="1"/>
  <c r="F12" i="1"/>
  <c r="H12" i="1"/>
  <c r="I12" i="1"/>
  <c r="J12" i="1"/>
  <c r="F13" i="1"/>
  <c r="G13" i="1"/>
  <c r="H13" i="1"/>
  <c r="I13" i="1"/>
  <c r="J13" i="1"/>
  <c r="N32" i="6"/>
  <c r="N36" i="6"/>
  <c r="N40" i="6"/>
  <c r="N44" i="6"/>
  <c r="F56" i="3"/>
  <c r="I56" i="3"/>
  <c r="J56" i="3"/>
  <c r="L56" i="3"/>
  <c r="N56" i="3"/>
  <c r="O56" i="3"/>
  <c r="P56" i="3"/>
  <c r="Q56" i="3"/>
  <c r="R56" i="3"/>
  <c r="S56" i="3"/>
  <c r="D57" i="3"/>
  <c r="E57" i="3"/>
  <c r="F57" i="3"/>
  <c r="H57" i="3"/>
  <c r="I57" i="3"/>
  <c r="J57" i="3"/>
  <c r="L57" i="3"/>
  <c r="M57" i="3"/>
  <c r="N57" i="3"/>
  <c r="O57" i="3"/>
  <c r="P57" i="3"/>
  <c r="Q57" i="3"/>
  <c r="R57" i="3"/>
  <c r="S57" i="3"/>
  <c r="D47" i="3"/>
  <c r="F47" i="3"/>
  <c r="G47" i="3"/>
  <c r="H47" i="3"/>
  <c r="I47" i="3"/>
  <c r="J47" i="3"/>
  <c r="K47" i="3"/>
  <c r="L47" i="3"/>
  <c r="M47" i="3"/>
  <c r="K32" i="6" s="1"/>
  <c r="O47" i="3"/>
  <c r="K36" i="6" s="1"/>
  <c r="P47" i="3"/>
  <c r="K38" i="6" s="1"/>
  <c r="Q47" i="3"/>
  <c r="K40" i="6" s="1"/>
  <c r="R47" i="3"/>
  <c r="K42" i="6" s="1"/>
  <c r="S47" i="3"/>
  <c r="K44" i="6" s="1"/>
  <c r="D48" i="3"/>
  <c r="E48" i="3"/>
  <c r="F48" i="3"/>
  <c r="G48" i="3"/>
  <c r="H48" i="3"/>
  <c r="I48" i="3"/>
  <c r="J48" i="3"/>
  <c r="K48" i="3"/>
  <c r="L48" i="3"/>
  <c r="M48" i="3"/>
  <c r="O48" i="3"/>
  <c r="P48" i="3"/>
  <c r="Q48" i="3"/>
  <c r="R48" i="3"/>
  <c r="S48" i="3"/>
  <c r="D45" i="3"/>
  <c r="F45" i="3"/>
  <c r="G45" i="3"/>
  <c r="H45" i="3"/>
  <c r="I45" i="3"/>
  <c r="J45" i="3"/>
  <c r="K45" i="3"/>
  <c r="L45" i="3"/>
  <c r="M45" i="3"/>
  <c r="O45" i="3"/>
  <c r="P45" i="3"/>
  <c r="Q45" i="3"/>
  <c r="R45" i="3"/>
  <c r="S45" i="3"/>
  <c r="D46" i="3"/>
  <c r="F46" i="3"/>
  <c r="G46" i="3"/>
  <c r="H46" i="3"/>
  <c r="I46" i="3"/>
  <c r="J46" i="3"/>
  <c r="K46" i="3"/>
  <c r="L46" i="3"/>
  <c r="M46" i="3"/>
  <c r="O46" i="3"/>
  <c r="P46" i="3"/>
  <c r="Q46" i="3"/>
  <c r="R46" i="3"/>
  <c r="S46" i="3"/>
  <c r="F36" i="3"/>
  <c r="G36" i="3"/>
  <c r="H36" i="3"/>
  <c r="I36" i="3"/>
  <c r="J36" i="3"/>
  <c r="L36" i="3"/>
  <c r="H32" i="6"/>
  <c r="N36" i="3"/>
  <c r="H34" i="6" s="1"/>
  <c r="O36" i="3"/>
  <c r="H36" i="6" s="1"/>
  <c r="P36" i="3"/>
  <c r="H38" i="6" s="1"/>
  <c r="Q36" i="3"/>
  <c r="H40" i="6" s="1"/>
  <c r="R36" i="3"/>
  <c r="S36" i="3"/>
  <c r="H44" i="6" s="1"/>
  <c r="F37" i="3"/>
  <c r="G37" i="3"/>
  <c r="H37" i="3"/>
  <c r="I37" i="3"/>
  <c r="J37" i="3"/>
  <c r="L37" i="3"/>
  <c r="M37" i="3"/>
  <c r="O37" i="3"/>
  <c r="P37" i="3"/>
  <c r="Q37" i="3"/>
  <c r="R37" i="3"/>
  <c r="S37" i="3"/>
  <c r="E34" i="3"/>
  <c r="F34" i="3"/>
  <c r="G34" i="3"/>
  <c r="H34" i="3"/>
  <c r="I34" i="3"/>
  <c r="J34" i="3"/>
  <c r="N34" i="3"/>
  <c r="O34" i="3"/>
  <c r="P34" i="3"/>
  <c r="Q34" i="3"/>
  <c r="R34" i="3"/>
  <c r="S34" i="3"/>
  <c r="D35" i="3"/>
  <c r="F35" i="3"/>
  <c r="G35" i="3"/>
  <c r="H35" i="3"/>
  <c r="I35" i="3"/>
  <c r="J35" i="3"/>
  <c r="L35" i="3"/>
  <c r="N35" i="3"/>
  <c r="O35" i="3"/>
  <c r="P35" i="3"/>
  <c r="Q35" i="3"/>
  <c r="R35" i="3"/>
  <c r="S35" i="3"/>
  <c r="C73" i="8"/>
  <c r="C68" i="1"/>
  <c r="C70" i="1"/>
  <c r="C46" i="1"/>
  <c r="C45" i="1"/>
  <c r="K38" i="1"/>
  <c r="K33" i="1"/>
  <c r="K32" i="1"/>
  <c r="K31" i="1"/>
  <c r="K30" i="1"/>
  <c r="K29" i="1"/>
  <c r="K28" i="1"/>
  <c r="K27" i="1"/>
  <c r="K22" i="1"/>
  <c r="K21" i="1"/>
  <c r="K20" i="1"/>
  <c r="K19" i="1"/>
  <c r="K17" i="1"/>
  <c r="K16" i="1"/>
  <c r="C68" i="2"/>
  <c r="C67" i="2"/>
  <c r="B74" i="2" s="1"/>
  <c r="C70" i="2"/>
  <c r="C57" i="2"/>
  <c r="C59" i="2"/>
  <c r="N28" i="6"/>
  <c r="K28" i="6"/>
  <c r="K26" i="6"/>
  <c r="H28" i="6"/>
  <c r="H26" i="6"/>
  <c r="J33" i="2"/>
  <c r="J32" i="2"/>
  <c r="J31" i="2"/>
  <c r="J30" i="2"/>
  <c r="J29" i="2"/>
  <c r="J28" i="2"/>
  <c r="J27" i="2"/>
  <c r="E28" i="6"/>
  <c r="J22" i="2"/>
  <c r="J21" i="2"/>
  <c r="J20" i="2"/>
  <c r="J19" i="2"/>
  <c r="J18" i="2"/>
  <c r="J17" i="2"/>
  <c r="B28" i="6"/>
  <c r="C68" i="5"/>
  <c r="D68" i="5" s="1"/>
  <c r="C67" i="5"/>
  <c r="D67" i="5" s="1"/>
  <c r="C70" i="5"/>
  <c r="D70" i="5" s="1"/>
  <c r="C69" i="5"/>
  <c r="D69" i="5" s="1"/>
  <c r="Q12" i="6" s="1"/>
  <c r="C57" i="5"/>
  <c r="D57" i="5" s="1"/>
  <c r="C56" i="5"/>
  <c r="D56" i="5" s="1"/>
  <c r="C46" i="5"/>
  <c r="C35" i="5"/>
  <c r="C24" i="5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S69" i="3"/>
  <c r="Q44" i="6" s="1"/>
  <c r="R69" i="3"/>
  <c r="Q42" i="6" s="1"/>
  <c r="Q69" i="3"/>
  <c r="Q40" i="6" s="1"/>
  <c r="P69" i="3"/>
  <c r="Q38" i="6" s="1"/>
  <c r="O69" i="3"/>
  <c r="Q36" i="6" s="1"/>
  <c r="N69" i="3"/>
  <c r="Q34" i="6" s="1"/>
  <c r="M69" i="3"/>
  <c r="Q32" i="6" s="1"/>
  <c r="L69" i="3"/>
  <c r="K69" i="3"/>
  <c r="J69" i="3"/>
  <c r="I69" i="3"/>
  <c r="H69" i="3"/>
  <c r="G69" i="3"/>
  <c r="F69" i="3"/>
  <c r="E69" i="3"/>
  <c r="D69" i="3"/>
  <c r="E38" i="6"/>
  <c r="C24" i="3"/>
  <c r="H42" i="6"/>
  <c r="B38" i="6"/>
  <c r="B44" i="6"/>
  <c r="Q10" i="6"/>
  <c r="B12" i="6"/>
  <c r="T70" i="3"/>
  <c r="B74" i="4" l="1"/>
  <c r="B73" i="4"/>
  <c r="N26" i="6"/>
  <c r="B73" i="2"/>
  <c r="B74" i="5"/>
  <c r="B73" i="5"/>
  <c r="B74" i="1"/>
  <c r="B73" i="1"/>
  <c r="D46" i="5"/>
  <c r="D48" i="5"/>
  <c r="D45" i="5"/>
  <c r="D47" i="5"/>
  <c r="D35" i="5"/>
  <c r="D37" i="5"/>
  <c r="D34" i="5"/>
  <c r="D36" i="5"/>
  <c r="D24" i="5"/>
  <c r="D26" i="5"/>
  <c r="D23" i="5"/>
  <c r="D25" i="5"/>
  <c r="E12" i="6" s="1"/>
  <c r="E18" i="6"/>
  <c r="Q18" i="6"/>
  <c r="B18" i="6"/>
  <c r="N22" i="6"/>
  <c r="B22" i="6"/>
  <c r="B20" i="6"/>
  <c r="B24" i="6"/>
  <c r="N18" i="6"/>
  <c r="K18" i="6"/>
  <c r="H18" i="6"/>
  <c r="H20" i="6"/>
  <c r="E20" i="6"/>
  <c r="N20" i="6"/>
  <c r="K20" i="6"/>
  <c r="Q20" i="6"/>
  <c r="J56" i="2"/>
  <c r="J58" i="2"/>
  <c r="N10" i="6" s="1"/>
  <c r="J57" i="2"/>
  <c r="J59" i="2"/>
  <c r="J34" i="2"/>
  <c r="J35" i="2"/>
  <c r="J36" i="2"/>
  <c r="J37" i="2"/>
  <c r="J26" i="2"/>
  <c r="J24" i="2"/>
  <c r="J23" i="2"/>
  <c r="J25" i="2"/>
  <c r="E10" i="6" s="1"/>
  <c r="J45" i="2"/>
  <c r="J47" i="2"/>
  <c r="K10" i="6" s="1"/>
  <c r="J46" i="2"/>
  <c r="J48" i="2"/>
  <c r="H12" i="6"/>
  <c r="Q24" i="6"/>
  <c r="N12" i="6"/>
  <c r="E22" i="6"/>
  <c r="Q22" i="6"/>
  <c r="H22" i="6"/>
  <c r="C74" i="2"/>
  <c r="B28" i="7" s="1"/>
  <c r="C74" i="1"/>
  <c r="K12" i="6"/>
  <c r="T23" i="3"/>
  <c r="T12" i="3"/>
  <c r="T26" i="3"/>
  <c r="T24" i="3"/>
  <c r="T25" i="3"/>
  <c r="E6" i="6" s="1"/>
  <c r="T13" i="3"/>
  <c r="T48" i="3"/>
  <c r="N46" i="3"/>
  <c r="N45" i="3"/>
  <c r="I73" i="3" s="1"/>
  <c r="B34" i="7" s="1"/>
  <c r="N48" i="3"/>
  <c r="E32" i="6"/>
  <c r="C73" i="1"/>
  <c r="B26" i="7"/>
  <c r="G75" i="8"/>
  <c r="G73" i="8"/>
  <c r="N73" i="3"/>
  <c r="B44" i="7" s="1"/>
  <c r="L73" i="3"/>
  <c r="B40" i="7" s="1"/>
  <c r="J73" i="3"/>
  <c r="B36" i="7" s="1"/>
  <c r="H73" i="3"/>
  <c r="B30" i="7" s="1"/>
  <c r="F73" i="3"/>
  <c r="E73" i="3"/>
  <c r="N74" i="3"/>
  <c r="L74" i="3"/>
  <c r="J74" i="3"/>
  <c r="F74" i="3"/>
  <c r="E74" i="3"/>
  <c r="D74" i="3"/>
  <c r="M73" i="3"/>
  <c r="B42" i="7" s="1"/>
  <c r="K73" i="3"/>
  <c r="B38" i="7" s="1"/>
  <c r="G73" i="3"/>
  <c r="M74" i="3"/>
  <c r="K74" i="3"/>
  <c r="I74" i="3"/>
  <c r="G74" i="3"/>
  <c r="D73" i="3"/>
  <c r="G56" i="4"/>
  <c r="G59" i="4"/>
  <c r="G58" i="4"/>
  <c r="N8" i="6" s="1"/>
  <c r="G57" i="4"/>
  <c r="G37" i="4"/>
  <c r="G36" i="4"/>
  <c r="H8" i="6" s="1"/>
  <c r="G35" i="4"/>
  <c r="G34" i="4"/>
  <c r="B8" i="6"/>
  <c r="G25" i="4"/>
  <c r="E8" i="6" s="1"/>
  <c r="G24" i="4"/>
  <c r="G23" i="4"/>
  <c r="G26" i="4"/>
  <c r="D74" i="1"/>
  <c r="D73" i="1"/>
  <c r="K25" i="1"/>
  <c r="E4" i="6" s="1"/>
  <c r="K47" i="1"/>
  <c r="K4" i="6" s="1"/>
  <c r="K14" i="1"/>
  <c r="B4" i="6" s="1"/>
  <c r="K36" i="1"/>
  <c r="H4" i="6" s="1"/>
  <c r="N4" i="6"/>
  <c r="K13" i="1"/>
  <c r="K12" i="1"/>
  <c r="K24" i="1"/>
  <c r="K23" i="1"/>
  <c r="K26" i="1"/>
  <c r="K35" i="1"/>
  <c r="K34" i="1"/>
  <c r="K37" i="1"/>
  <c r="K46" i="1"/>
  <c r="K45" i="1"/>
  <c r="K48" i="1"/>
  <c r="T59" i="3"/>
  <c r="T37" i="3"/>
  <c r="C73" i="2"/>
  <c r="T34" i="3"/>
  <c r="T36" i="3"/>
  <c r="H6" i="6" s="1"/>
  <c r="T45" i="3"/>
  <c r="T47" i="3"/>
  <c r="K6" i="6" s="1"/>
  <c r="T56" i="3"/>
  <c r="T58" i="3"/>
  <c r="N6" i="6" s="1"/>
  <c r="T35" i="3"/>
  <c r="T46" i="3"/>
  <c r="T57" i="3"/>
  <c r="T69" i="3"/>
  <c r="Q6" i="6" s="1"/>
  <c r="Q14" i="6" s="1"/>
  <c r="T67" i="3"/>
  <c r="T68" i="3"/>
  <c r="N24" i="6"/>
  <c r="H24" i="6"/>
  <c r="E24" i="6"/>
  <c r="K24" i="6"/>
  <c r="N34" i="6"/>
  <c r="N38" i="6"/>
  <c r="N42" i="6"/>
  <c r="D74" i="8"/>
  <c r="C74" i="8"/>
  <c r="D73" i="8"/>
  <c r="B20" i="7" l="1"/>
  <c r="Q46" i="6"/>
  <c r="B24" i="7"/>
  <c r="F74" i="5"/>
  <c r="B12" i="7" s="1"/>
  <c r="F76" i="5"/>
  <c r="B46" i="6"/>
  <c r="E46" i="6"/>
  <c r="H74" i="3"/>
  <c r="B18" i="7"/>
  <c r="E14" i="6"/>
  <c r="G76" i="8"/>
  <c r="K74" i="2"/>
  <c r="B10" i="7" s="1"/>
  <c r="K76" i="2"/>
  <c r="H10" i="6"/>
  <c r="H14" i="6" s="1"/>
  <c r="K73" i="2"/>
  <c r="K75" i="2"/>
  <c r="F73" i="5"/>
  <c r="F75" i="5"/>
  <c r="N14" i="6"/>
  <c r="G74" i="8"/>
  <c r="H76" i="1"/>
  <c r="H74" i="1"/>
  <c r="B4" i="7" s="1"/>
  <c r="H75" i="1"/>
  <c r="H73" i="1"/>
  <c r="T75" i="3"/>
  <c r="T76" i="3"/>
  <c r="T74" i="3"/>
  <c r="T73" i="3"/>
  <c r="B6" i="7" s="1"/>
  <c r="H46" i="6"/>
  <c r="N46" i="6"/>
  <c r="B14" i="6" l="1"/>
  <c r="F48" i="4"/>
  <c r="F46" i="4"/>
  <c r="F47" i="4"/>
  <c r="K22" i="6" s="1"/>
  <c r="K46" i="6" s="1"/>
  <c r="C74" i="4"/>
  <c r="B22" i="7" s="1"/>
  <c r="B46" i="7" s="1"/>
  <c r="G38" i="4"/>
  <c r="G48" i="4" s="1"/>
  <c r="C73" i="4" l="1"/>
  <c r="G46" i="4"/>
  <c r="G47" i="4"/>
  <c r="G75" i="4" s="1"/>
  <c r="G45" i="4"/>
  <c r="K8" i="6" l="1"/>
  <c r="K14" i="6" s="1"/>
  <c r="G73" i="4"/>
  <c r="G76" i="4"/>
  <c r="T14" i="6" s="1"/>
  <c r="G74" i="4"/>
  <c r="B8" i="7" s="1"/>
  <c r="B14" i="7" s="1"/>
</calcChain>
</file>

<file path=xl/sharedStrings.xml><?xml version="1.0" encoding="utf-8"?>
<sst xmlns="http://schemas.openxmlformats.org/spreadsheetml/2006/main" count="665" uniqueCount="81">
  <si>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</si>
  <si>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</si>
  <si>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</si>
  <si>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</si>
  <si>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</si>
  <si>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</si>
  <si>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</si>
  <si>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</si>
  <si>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</si>
  <si>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</si>
  <si>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</si>
  <si>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Fulton Ferry</t>
  </si>
  <si>
    <t>Schaeffer Landing</t>
  </si>
  <si>
    <t>North Williamsburg</t>
  </si>
  <si>
    <t>Greenpoint</t>
  </si>
  <si>
    <t>Atlantic Ave</t>
  </si>
  <si>
    <t>East 34th Street</t>
  </si>
  <si>
    <t>Paulus Hook</t>
  </si>
  <si>
    <t>Newport</t>
  </si>
  <si>
    <t>Hoboken</t>
  </si>
  <si>
    <t>Liberty Harbor</t>
  </si>
  <si>
    <t>Port Liberte</t>
  </si>
  <si>
    <t>East River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</si>
  <si>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</si>
  <si>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</si>
  <si>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</si>
  <si>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</si>
  <si>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</si>
  <si>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</si>
  <si>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</si>
  <si>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</si>
  <si>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</si>
  <si>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</si>
  <si>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</si>
  <si>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</si>
  <si>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</si>
  <si>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</si>
  <si>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</si>
  <si>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</si>
  <si>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</si>
  <si>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</si>
  <si>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</si>
  <si>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</si>
  <si>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</si>
  <si>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</si>
  <si>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</si>
  <si>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</si>
  <si>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</si>
  <si>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</si>
  <si>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</si>
  <si>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</si>
  <si>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</si>
  <si>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</si>
  <si>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</si>
  <si>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</si>
  <si>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</si>
  <si>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</si>
  <si>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</si>
  <si>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</si>
  <si>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</si>
  <si>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</si>
  <si>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</si>
  <si>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</si>
  <si>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</si>
  <si>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</si>
  <si>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</si>
  <si>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</si>
  <si>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</si>
  <si>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</si>
  <si>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</si>
  <si>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</si>
  <si>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</si>
  <si>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</si>
  <si>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</si>
  <si>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05.01.16 - 05.01.16</t>
  </si>
  <si>
    <t>05.02.16 - 05.06.16</t>
  </si>
  <si>
    <t>05.09.16 - 05.13.16</t>
  </si>
  <si>
    <t>05.16.16 - 05.20.16</t>
  </si>
  <si>
    <t>05.23.16 - 05.27.16</t>
  </si>
  <si>
    <t>05.30.16 - 05.31.16</t>
  </si>
  <si>
    <t>May Monthly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</si>
</sst>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8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  <font>
      <sz val="10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2" fillId="0" borderId="0"/>
    <xf numFmtId="0" fontId="26" fillId="0" borderId="0"/>
  </cellStyleXfs>
  <cellXfs count="383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Fill="1" applyAlignment="1">
      <alignment horizontal="right"/>
    </xf>
    <xf numFmtId="0" fontId="17" fillId="0" borderId="0" xfId="0" applyFont="1" applyFill="1" applyBorder="1" applyAlignment="1">
      <alignment horizontal="right"/>
    </xf>
    <xf numFmtId="3" fontId="16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1" fillId="0" borderId="0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Fill="1" applyBorder="1"/>
    <xf numFmtId="3" fontId="11" fillId="0" borderId="0" xfId="0" applyNumberFormat="1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0" fillId="0" borderId="0" xfId="0" applyFont="1"/>
    <xf numFmtId="3" fontId="20" fillId="0" borderId="40" xfId="0" applyNumberFormat="1" applyFont="1" applyBorder="1" applyAlignment="1">
      <alignment horizontal="right"/>
    </xf>
    <xf numFmtId="3" fontId="20" fillId="0" borderId="41" xfId="0" applyNumberFormat="1" applyFont="1" applyBorder="1" applyAlignment="1">
      <alignment horizontal="right"/>
    </xf>
    <xf numFmtId="3" fontId="20" fillId="0" borderId="19" xfId="0" applyNumberFormat="1" applyFont="1" applyBorder="1" applyAlignment="1">
      <alignment horizontal="right"/>
    </xf>
    <xf numFmtId="3" fontId="20" fillId="0" borderId="10" xfId="0" applyNumberFormat="1" applyFont="1" applyBorder="1" applyAlignment="1">
      <alignment horizontal="right"/>
    </xf>
    <xf numFmtId="3" fontId="20" fillId="0" borderId="8" xfId="0" applyNumberFormat="1" applyFont="1" applyBorder="1" applyAlignment="1">
      <alignment horizontal="right"/>
    </xf>
    <xf numFmtId="3" fontId="20" fillId="0" borderId="7" xfId="0" applyNumberFormat="1" applyFont="1" applyBorder="1" applyAlignment="1">
      <alignment horizontal="right"/>
    </xf>
    <xf numFmtId="3" fontId="20" fillId="0" borderId="16" xfId="0" applyNumberFormat="1" applyFont="1" applyBorder="1" applyAlignment="1">
      <alignment horizontal="right"/>
    </xf>
    <xf numFmtId="3" fontId="20" fillId="0" borderId="42" xfId="0" applyNumberFormat="1" applyFont="1" applyBorder="1" applyAlignment="1">
      <alignment horizontal="right"/>
    </xf>
    <xf numFmtId="3" fontId="20" fillId="0" borderId="28" xfId="0" applyNumberFormat="1" applyFont="1" applyBorder="1" applyAlignment="1">
      <alignment horizontal="right"/>
    </xf>
    <xf numFmtId="3" fontId="20" fillId="0" borderId="21" xfId="0" applyNumberFormat="1" applyFont="1" applyBorder="1" applyAlignment="1">
      <alignment horizontal="right"/>
    </xf>
    <xf numFmtId="3" fontId="20" fillId="0" borderId="47" xfId="0" applyNumberFormat="1" applyFont="1" applyBorder="1" applyAlignment="1">
      <alignment horizontal="right"/>
    </xf>
    <xf numFmtId="3" fontId="20" fillId="0" borderId="17" xfId="0" applyNumberFormat="1" applyFont="1" applyBorder="1" applyAlignment="1">
      <alignment horizontal="right"/>
    </xf>
    <xf numFmtId="3" fontId="20" fillId="0" borderId="32" xfId="0" applyNumberFormat="1" applyFont="1" applyBorder="1" applyAlignment="1">
      <alignment horizontal="right"/>
    </xf>
    <xf numFmtId="3" fontId="20" fillId="0" borderId="12" xfId="0" applyNumberFormat="1" applyFont="1" applyBorder="1" applyAlignment="1">
      <alignment horizontal="right"/>
    </xf>
    <xf numFmtId="3" fontId="20" fillId="0" borderId="38" xfId="0" applyNumberFormat="1" applyFont="1" applyBorder="1" applyAlignment="1">
      <alignment horizontal="right"/>
    </xf>
    <xf numFmtId="3" fontId="20" fillId="0" borderId="9" xfId="0" applyNumberFormat="1" applyFont="1" applyBorder="1" applyAlignment="1">
      <alignment horizontal="right"/>
    </xf>
    <xf numFmtId="3" fontId="20" fillId="0" borderId="46" xfId="0" applyNumberFormat="1" applyFont="1" applyBorder="1" applyAlignment="1">
      <alignment horizontal="right"/>
    </xf>
    <xf numFmtId="3" fontId="20" fillId="0" borderId="18" xfId="0" applyNumberFormat="1" applyFont="1" applyBorder="1" applyAlignment="1">
      <alignment horizontal="right"/>
    </xf>
    <xf numFmtId="3" fontId="20" fillId="0" borderId="50" xfId="0" applyNumberFormat="1" applyFont="1" applyBorder="1" applyAlignment="1">
      <alignment horizontal="right"/>
    </xf>
    <xf numFmtId="0" fontId="20" fillId="0" borderId="1" xfId="0" applyFont="1" applyBorder="1"/>
    <xf numFmtId="0" fontId="20" fillId="0" borderId="25" xfId="0" applyFont="1" applyBorder="1"/>
    <xf numFmtId="0" fontId="20" fillId="0" borderId="25" xfId="0" applyFont="1" applyFill="1" applyBorder="1" applyAlignment="1">
      <alignment horizontal="right"/>
    </xf>
    <xf numFmtId="0" fontId="22" fillId="4" borderId="23" xfId="0" applyFont="1" applyFill="1" applyBorder="1" applyAlignment="1">
      <alignment horizontal="right"/>
    </xf>
    <xf numFmtId="3" fontId="20" fillId="4" borderId="43" xfId="0" applyNumberFormat="1" applyFont="1" applyFill="1" applyBorder="1" applyAlignment="1">
      <alignment horizontal="right"/>
    </xf>
    <xf numFmtId="3" fontId="20" fillId="4" borderId="27" xfId="0" applyNumberFormat="1" applyFont="1" applyFill="1" applyBorder="1" applyAlignment="1">
      <alignment horizontal="right"/>
    </xf>
    <xf numFmtId="3" fontId="20" fillId="4" borderId="26" xfId="0" applyNumberFormat="1" applyFont="1" applyFill="1" applyBorder="1" applyAlignment="1">
      <alignment horizontal="right"/>
    </xf>
    <xf numFmtId="3" fontId="20" fillId="4" borderId="48" xfId="0" applyNumberFormat="1" applyFont="1" applyFill="1" applyBorder="1" applyAlignment="1">
      <alignment horizontal="right"/>
    </xf>
    <xf numFmtId="3" fontId="20" fillId="4" borderId="16" xfId="0" applyNumberFormat="1" applyFont="1" applyFill="1" applyBorder="1" applyAlignment="1">
      <alignment horizontal="right"/>
    </xf>
    <xf numFmtId="3" fontId="20" fillId="4" borderId="31" xfId="0" applyNumberFormat="1" applyFont="1" applyFill="1" applyBorder="1" applyAlignment="1">
      <alignment horizontal="right"/>
    </xf>
    <xf numFmtId="3" fontId="20" fillId="4" borderId="44" xfId="0" applyNumberFormat="1" applyFont="1" applyFill="1" applyBorder="1" applyAlignment="1">
      <alignment horizontal="right"/>
    </xf>
    <xf numFmtId="3" fontId="20" fillId="4" borderId="30" xfId="0" applyNumberFormat="1" applyFont="1" applyFill="1" applyBorder="1" applyAlignment="1">
      <alignment horizontal="right"/>
    </xf>
    <xf numFmtId="3" fontId="20" fillId="4" borderId="29" xfId="0" applyNumberFormat="1" applyFont="1" applyFill="1" applyBorder="1" applyAlignment="1">
      <alignment horizontal="right"/>
    </xf>
    <xf numFmtId="3" fontId="20" fillId="4" borderId="49" xfId="0" applyNumberFormat="1" applyFont="1" applyFill="1" applyBorder="1" applyAlignment="1">
      <alignment horizontal="right"/>
    </xf>
    <xf numFmtId="3" fontId="20" fillId="4" borderId="33" xfId="0" applyNumberFormat="1" applyFont="1" applyFill="1" applyBorder="1" applyAlignment="1">
      <alignment horizontal="right"/>
    </xf>
    <xf numFmtId="3" fontId="20" fillId="4" borderId="36" xfId="0" applyNumberFormat="1" applyFont="1" applyFill="1" applyBorder="1" applyAlignment="1">
      <alignment horizontal="right"/>
    </xf>
    <xf numFmtId="3" fontId="20" fillId="0" borderId="21" xfId="0" applyNumberFormat="1" applyFont="1" applyFill="1" applyBorder="1" applyAlignment="1">
      <alignment horizontal="right"/>
    </xf>
    <xf numFmtId="3" fontId="20" fillId="0" borderId="21" xfId="0" applyNumberFormat="1" applyFont="1" applyBorder="1" applyAlignment="1">
      <alignment horizontal="center" vertical="center"/>
    </xf>
    <xf numFmtId="3" fontId="22" fillId="4" borderId="21" xfId="0" applyNumberFormat="1" applyFont="1" applyFill="1" applyBorder="1" applyAlignment="1">
      <alignment horizontal="center" vertical="center"/>
    </xf>
    <xf numFmtId="3" fontId="22" fillId="4" borderId="21" xfId="0" applyNumberFormat="1" applyFont="1" applyFill="1" applyBorder="1" applyAlignment="1">
      <alignment horizontal="center" vertical="center" wrapText="1"/>
    </xf>
    <xf numFmtId="3" fontId="22" fillId="4" borderId="43" xfId="0" applyNumberFormat="1" applyFont="1" applyFill="1" applyBorder="1" applyAlignment="1">
      <alignment horizontal="right"/>
    </xf>
    <xf numFmtId="3" fontId="22" fillId="4" borderId="16" xfId="0" applyNumberFormat="1" applyFont="1" applyFill="1" applyBorder="1" applyAlignment="1">
      <alignment horizontal="right"/>
    </xf>
    <xf numFmtId="3" fontId="22" fillId="4" borderId="44" xfId="0" applyNumberFormat="1" applyFont="1" applyFill="1" applyBorder="1" applyAlignment="1">
      <alignment horizontal="right"/>
    </xf>
    <xf numFmtId="3" fontId="22" fillId="4" borderId="36" xfId="0" applyNumberFormat="1" applyFont="1" applyFill="1" applyBorder="1" applyAlignment="1">
      <alignment horizontal="right"/>
    </xf>
    <xf numFmtId="0" fontId="22" fillId="4" borderId="21" xfId="0" applyFont="1" applyFill="1" applyBorder="1" applyAlignment="1">
      <alignment horizontal="center" vertical="center" wrapText="1"/>
    </xf>
    <xf numFmtId="3" fontId="24" fillId="0" borderId="0" xfId="0" applyNumberFormat="1" applyFont="1" applyBorder="1"/>
    <xf numFmtId="3" fontId="24" fillId="0" borderId="54" xfId="0" applyNumberFormat="1" applyFont="1" applyBorder="1"/>
    <xf numFmtId="3" fontId="23" fillId="0" borderId="0" xfId="0" applyNumberFormat="1" applyFont="1" applyFill="1" applyBorder="1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right"/>
    </xf>
    <xf numFmtId="14" fontId="22" fillId="0" borderId="0" xfId="0" applyNumberFormat="1" applyFont="1" applyFill="1" applyBorder="1" applyAlignment="1">
      <alignment horizontal="center" vertical="center" textRotation="90"/>
    </xf>
    <xf numFmtId="3" fontId="20" fillId="0" borderId="0" xfId="0" applyNumberFormat="1" applyFont="1" applyFill="1" applyBorder="1" applyAlignment="1">
      <alignment horizontal="right"/>
    </xf>
    <xf numFmtId="3" fontId="20" fillId="0" borderId="43" xfId="0" applyNumberFormat="1" applyFont="1" applyBorder="1" applyAlignment="1">
      <alignment horizontal="right"/>
    </xf>
    <xf numFmtId="3" fontId="20" fillId="0" borderId="27" xfId="0" applyNumberFormat="1" applyFont="1" applyBorder="1" applyAlignment="1">
      <alignment horizontal="right"/>
    </xf>
    <xf numFmtId="3" fontId="20" fillId="0" borderId="26" xfId="0" applyNumberFormat="1" applyFont="1" applyBorder="1" applyAlignment="1">
      <alignment horizontal="right"/>
    </xf>
    <xf numFmtId="3" fontId="20" fillId="0" borderId="48" xfId="0" applyNumberFormat="1" applyFont="1" applyBorder="1" applyAlignment="1">
      <alignment horizontal="right"/>
    </xf>
    <xf numFmtId="3" fontId="20" fillId="0" borderId="31" xfId="0" applyNumberFormat="1" applyFont="1" applyBorder="1" applyAlignment="1">
      <alignment horizontal="right"/>
    </xf>
    <xf numFmtId="3" fontId="20" fillId="0" borderId="44" xfId="0" applyNumberFormat="1" applyFont="1" applyBorder="1" applyAlignment="1">
      <alignment horizontal="right"/>
    </xf>
    <xf numFmtId="3" fontId="20" fillId="0" borderId="30" xfId="0" applyNumberFormat="1" applyFont="1" applyBorder="1" applyAlignment="1">
      <alignment horizontal="right"/>
    </xf>
    <xf numFmtId="3" fontId="20" fillId="0" borderId="29" xfId="0" applyNumberFormat="1" applyFont="1" applyBorder="1" applyAlignment="1">
      <alignment horizontal="right"/>
    </xf>
    <xf numFmtId="3" fontId="20" fillId="0" borderId="49" xfId="0" applyNumberFormat="1" applyFont="1" applyBorder="1" applyAlignment="1">
      <alignment horizontal="right"/>
    </xf>
    <xf numFmtId="3" fontId="20" fillId="0" borderId="36" xfId="0" applyNumberFormat="1" applyFont="1" applyBorder="1" applyAlignment="1">
      <alignment horizontal="right"/>
    </xf>
    <xf numFmtId="3" fontId="20" fillId="0" borderId="33" xfId="0" applyNumberFormat="1" applyFont="1" applyBorder="1" applyAlignment="1">
      <alignment horizontal="right"/>
    </xf>
    <xf numFmtId="3" fontId="20" fillId="0" borderId="62" xfId="0" applyNumberFormat="1" applyFont="1" applyBorder="1" applyAlignment="1">
      <alignment horizontal="right"/>
    </xf>
    <xf numFmtId="3" fontId="20" fillId="0" borderId="0" xfId="0" applyNumberFormat="1" applyFont="1" applyFill="1" applyBorder="1" applyAlignment="1">
      <alignment horizontal="center" vertical="center" wrapText="1"/>
    </xf>
    <xf numFmtId="3" fontId="20" fillId="0" borderId="0" xfId="0" applyNumberFormat="1" applyFont="1" applyFill="1" applyBorder="1" applyAlignment="1">
      <alignment horizontal="center" vertical="center"/>
    </xf>
    <xf numFmtId="3" fontId="20" fillId="0" borderId="19" xfId="0" applyNumberFormat="1" applyFont="1" applyBorder="1" applyAlignment="1">
      <alignment horizontal="center" vertical="center"/>
    </xf>
    <xf numFmtId="3" fontId="20" fillId="0" borderId="20" xfId="0" applyNumberFormat="1" applyFont="1" applyBorder="1" applyAlignment="1">
      <alignment horizontal="right"/>
    </xf>
    <xf numFmtId="3" fontId="20" fillId="0" borderId="22" xfId="0" applyNumberFormat="1" applyFont="1" applyBorder="1" applyAlignment="1">
      <alignment horizontal="right"/>
    </xf>
    <xf numFmtId="3" fontId="20" fillId="0" borderId="5" xfId="0" applyNumberFormat="1" applyFont="1" applyBorder="1" applyAlignment="1">
      <alignment horizontal="right"/>
    </xf>
    <xf numFmtId="3" fontId="20" fillId="0" borderId="4" xfId="0" applyNumberFormat="1" applyFont="1" applyBorder="1" applyAlignment="1">
      <alignment horizontal="right"/>
    </xf>
    <xf numFmtId="0" fontId="10" fillId="0" borderId="0" xfId="0" applyFont="1"/>
    <xf numFmtId="3" fontId="10" fillId="0" borderId="40" xfId="0" applyNumberFormat="1" applyFont="1" applyBorder="1" applyAlignment="1">
      <alignment horizontal="right"/>
    </xf>
    <xf numFmtId="3" fontId="10" fillId="0" borderId="20" xfId="0" applyNumberFormat="1" applyFont="1" applyBorder="1" applyAlignment="1">
      <alignment horizontal="right"/>
    </xf>
    <xf numFmtId="3" fontId="10" fillId="0" borderId="42" xfId="0" applyNumberFormat="1" applyFont="1" applyBorder="1" applyAlignment="1">
      <alignment horizontal="right"/>
    </xf>
    <xf numFmtId="3" fontId="10" fillId="0" borderId="28" xfId="0" applyNumberFormat="1" applyFont="1" applyBorder="1" applyAlignment="1">
      <alignment horizontal="right"/>
    </xf>
    <xf numFmtId="3" fontId="10" fillId="0" borderId="16" xfId="0" applyNumberFormat="1" applyFont="1" applyBorder="1" applyAlignment="1">
      <alignment horizontal="right"/>
    </xf>
    <xf numFmtId="0" fontId="10" fillId="0" borderId="0" xfId="0" applyFont="1" applyAlignment="1">
      <alignment horizontal="right"/>
    </xf>
    <xf numFmtId="3" fontId="10" fillId="0" borderId="22" xfId="0" applyNumberFormat="1" applyFont="1" applyBorder="1" applyAlignment="1">
      <alignment horizontal="right"/>
    </xf>
    <xf numFmtId="3" fontId="10" fillId="0" borderId="12" xfId="0" applyNumberFormat="1" applyFont="1" applyBorder="1" applyAlignment="1">
      <alignment horizontal="right"/>
    </xf>
    <xf numFmtId="3" fontId="10" fillId="0" borderId="5" xfId="0" applyNumberFormat="1" applyFont="1" applyBorder="1" applyAlignment="1">
      <alignment horizontal="right"/>
    </xf>
    <xf numFmtId="3" fontId="10" fillId="0" borderId="38" xfId="0" applyNumberFormat="1" applyFont="1" applyBorder="1" applyAlignment="1">
      <alignment horizontal="right"/>
    </xf>
    <xf numFmtId="3" fontId="10" fillId="0" borderId="4" xfId="0" applyNumberFormat="1" applyFont="1" applyBorder="1" applyAlignment="1">
      <alignment horizontal="right"/>
    </xf>
    <xf numFmtId="0" fontId="10" fillId="0" borderId="0" xfId="0" applyFont="1" applyFill="1" applyAlignment="1">
      <alignment horizontal="right"/>
    </xf>
    <xf numFmtId="3" fontId="10" fillId="0" borderId="41" xfId="0" applyNumberFormat="1" applyFont="1" applyBorder="1" applyAlignment="1">
      <alignment horizontal="right"/>
    </xf>
    <xf numFmtId="3" fontId="10" fillId="0" borderId="8" xfId="0" applyNumberFormat="1" applyFont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3" fontId="10" fillId="0" borderId="21" xfId="0" applyNumberFormat="1" applyFont="1" applyFill="1" applyBorder="1" applyAlignment="1">
      <alignment horizontal="right"/>
    </xf>
    <xf numFmtId="3" fontId="10" fillId="0" borderId="21" xfId="0" applyNumberFormat="1" applyFont="1" applyBorder="1" applyAlignment="1">
      <alignment horizontal="center" vertical="center"/>
    </xf>
    <xf numFmtId="14" fontId="10" fillId="0" borderId="0" xfId="0" applyNumberFormat="1" applyFont="1"/>
    <xf numFmtId="3" fontId="10" fillId="4" borderId="42" xfId="0" applyNumberFormat="1" applyFont="1" applyFill="1" applyBorder="1" applyAlignment="1">
      <alignment horizontal="right"/>
    </xf>
    <xf numFmtId="3" fontId="10" fillId="4" borderId="44" xfId="0" applyNumberFormat="1" applyFont="1" applyFill="1" applyBorder="1" applyAlignment="1">
      <alignment horizontal="right"/>
    </xf>
    <xf numFmtId="3" fontId="10" fillId="0" borderId="0" xfId="0" applyNumberFormat="1" applyFont="1" applyBorder="1" applyAlignment="1">
      <alignment horizontal="center"/>
    </xf>
    <xf numFmtId="3" fontId="10" fillId="0" borderId="0" xfId="0" applyNumberFormat="1" applyFont="1" applyBorder="1"/>
    <xf numFmtId="3" fontId="10" fillId="0" borderId="0" xfId="0" applyNumberFormat="1" applyFont="1" applyBorder="1" applyAlignment="1">
      <alignment horizontal="center" vertical="center"/>
    </xf>
    <xf numFmtId="3" fontId="10" fillId="0" borderId="0" xfId="0" applyNumberFormat="1" applyFont="1" applyFill="1" applyBorder="1" applyAlignment="1"/>
    <xf numFmtId="3" fontId="10" fillId="0" borderId="0" xfId="0" applyNumberFormat="1" applyFont="1" applyFill="1" applyBorder="1"/>
    <xf numFmtId="3" fontId="13" fillId="0" borderId="0" xfId="0" applyNumberFormat="1" applyFont="1" applyFill="1" applyBorder="1" applyAlignment="1">
      <alignment wrapText="1"/>
    </xf>
    <xf numFmtId="3" fontId="13" fillId="0" borderId="0" xfId="0" applyNumberFormat="1" applyFont="1" applyFill="1" applyBorder="1" applyAlignment="1"/>
    <xf numFmtId="3" fontId="21" fillId="0" borderId="0" xfId="0" applyNumberFormat="1" applyFont="1" applyFill="1" applyBorder="1"/>
    <xf numFmtId="3" fontId="21" fillId="0" borderId="0" xfId="0" applyNumberFormat="1" applyFont="1" applyFill="1"/>
    <xf numFmtId="3" fontId="21" fillId="0" borderId="0" xfId="0" applyNumberFormat="1" applyFont="1" applyFill="1" applyBorder="1" applyAlignment="1">
      <alignment wrapText="1"/>
    </xf>
    <xf numFmtId="3" fontId="10" fillId="0" borderId="25" xfId="0" applyNumberFormat="1" applyFont="1" applyFill="1" applyBorder="1"/>
    <xf numFmtId="3" fontId="10" fillId="0" borderId="54" xfId="0" applyNumberFormat="1" applyFont="1" applyFill="1" applyBorder="1"/>
    <xf numFmtId="3" fontId="10" fillId="0" borderId="23" xfId="0" applyNumberFormat="1" applyFont="1" applyFill="1" applyBorder="1"/>
    <xf numFmtId="3" fontId="10" fillId="0" borderId="57" xfId="0" applyNumberFormat="1" applyFont="1" applyFill="1" applyBorder="1"/>
    <xf numFmtId="3" fontId="21" fillId="0" borderId="0" xfId="0" applyNumberFormat="1" applyFont="1" applyBorder="1"/>
    <xf numFmtId="3" fontId="21" fillId="0" borderId="0" xfId="0" applyNumberFormat="1" applyFont="1"/>
    <xf numFmtId="3" fontId="10" fillId="0" borderId="0" xfId="0" applyNumberFormat="1" applyFont="1"/>
    <xf numFmtId="3" fontId="10" fillId="0" borderId="0" xfId="0" applyNumberFormat="1" applyFont="1" applyFill="1"/>
    <xf numFmtId="0" fontId="10" fillId="0" borderId="0" xfId="0" applyFont="1" applyBorder="1" applyAlignment="1">
      <alignment horizontal="center" vertical="center"/>
    </xf>
    <xf numFmtId="3" fontId="22" fillId="0" borderId="21" xfId="0" applyNumberFormat="1" applyFont="1" applyFill="1" applyBorder="1" applyAlignment="1">
      <alignment horizontal="center" vertical="center"/>
    </xf>
    <xf numFmtId="3" fontId="22" fillId="0" borderId="21" xfId="0" applyNumberFormat="1" applyFont="1" applyBorder="1" applyAlignment="1">
      <alignment horizontal="center" vertical="center"/>
    </xf>
    <xf numFmtId="3" fontId="14" fillId="0" borderId="62" xfId="0" applyNumberFormat="1" applyFont="1" applyFill="1" applyBorder="1" applyAlignment="1">
      <alignment horizontal="center" vertical="center" wrapText="1"/>
    </xf>
    <xf numFmtId="3" fontId="22" fillId="5" borderId="43" xfId="0" applyNumberFormat="1" applyFont="1" applyFill="1" applyBorder="1" applyAlignment="1">
      <alignment horizontal="right"/>
    </xf>
    <xf numFmtId="3" fontId="22" fillId="5" borderId="16" xfId="0" applyNumberFormat="1" applyFont="1" applyFill="1" applyBorder="1" applyAlignment="1">
      <alignment horizontal="right"/>
    </xf>
    <xf numFmtId="3" fontId="22" fillId="5" borderId="44" xfId="0" applyNumberFormat="1" applyFont="1" applyFill="1" applyBorder="1" applyAlignment="1">
      <alignment horizontal="right"/>
    </xf>
    <xf numFmtId="3" fontId="22" fillId="5" borderId="36" xfId="0" applyNumberFormat="1" applyFont="1" applyFill="1" applyBorder="1" applyAlignment="1">
      <alignment horizontal="right"/>
    </xf>
    <xf numFmtId="0" fontId="22" fillId="5" borderId="62" xfId="0" applyFont="1" applyFill="1" applyBorder="1" applyAlignment="1">
      <alignment horizontal="right"/>
    </xf>
    <xf numFmtId="0" fontId="22" fillId="5" borderId="24" xfId="0" applyFont="1" applyFill="1" applyBorder="1" applyAlignment="1">
      <alignment horizontal="right"/>
    </xf>
    <xf numFmtId="3" fontId="20" fillId="5" borderId="44" xfId="0" applyNumberFormat="1" applyFont="1" applyFill="1" applyBorder="1" applyAlignment="1">
      <alignment horizontal="right"/>
    </xf>
    <xf numFmtId="3" fontId="20" fillId="5" borderId="30" xfId="0" applyNumberFormat="1" applyFont="1" applyFill="1" applyBorder="1" applyAlignment="1">
      <alignment horizontal="right"/>
    </xf>
    <xf numFmtId="3" fontId="20" fillId="5" borderId="29" xfId="0" applyNumberFormat="1" applyFont="1" applyFill="1" applyBorder="1" applyAlignment="1">
      <alignment horizontal="right"/>
    </xf>
    <xf numFmtId="3" fontId="20" fillId="5" borderId="49" xfId="0" applyNumberFormat="1" applyFont="1" applyFill="1" applyBorder="1" applyAlignment="1">
      <alignment horizontal="right"/>
    </xf>
    <xf numFmtId="3" fontId="20" fillId="5" borderId="45" xfId="0" applyNumberFormat="1" applyFont="1" applyFill="1" applyBorder="1" applyAlignment="1">
      <alignment horizontal="right"/>
    </xf>
    <xf numFmtId="3" fontId="20" fillId="5" borderId="33" xfId="0" applyNumberFormat="1" applyFont="1" applyFill="1" applyBorder="1" applyAlignment="1">
      <alignment horizontal="right"/>
    </xf>
    <xf numFmtId="3" fontId="20" fillId="5" borderId="36" xfId="0" applyNumberFormat="1" applyFont="1" applyFill="1" applyBorder="1" applyAlignment="1">
      <alignment horizontal="right"/>
    </xf>
    <xf numFmtId="3" fontId="20" fillId="5" borderId="43" xfId="0" applyNumberFormat="1" applyFont="1" applyFill="1" applyBorder="1" applyAlignment="1">
      <alignment horizontal="right"/>
    </xf>
    <xf numFmtId="3" fontId="20" fillId="5" borderId="27" xfId="0" applyNumberFormat="1" applyFont="1" applyFill="1" applyBorder="1" applyAlignment="1">
      <alignment horizontal="right"/>
    </xf>
    <xf numFmtId="3" fontId="20" fillId="5" borderId="26" xfId="0" applyNumberFormat="1" applyFont="1" applyFill="1" applyBorder="1" applyAlignment="1">
      <alignment horizontal="right"/>
    </xf>
    <xf numFmtId="3" fontId="20" fillId="5" borderId="48" xfId="0" applyNumberFormat="1" applyFont="1" applyFill="1" applyBorder="1" applyAlignment="1">
      <alignment horizontal="right"/>
    </xf>
    <xf numFmtId="3" fontId="20" fillId="5" borderId="16" xfId="0" applyNumberFormat="1" applyFont="1" applyFill="1" applyBorder="1" applyAlignment="1">
      <alignment horizontal="right"/>
    </xf>
    <xf numFmtId="3" fontId="20" fillId="5" borderId="31" xfId="0" applyNumberFormat="1" applyFont="1" applyFill="1" applyBorder="1" applyAlignment="1">
      <alignment horizontal="right"/>
    </xf>
    <xf numFmtId="3" fontId="20" fillId="4" borderId="66" xfId="0" applyNumberFormat="1" applyFont="1" applyFill="1" applyBorder="1" applyAlignment="1">
      <alignment horizontal="right"/>
    </xf>
    <xf numFmtId="3" fontId="25" fillId="0" borderId="0" xfId="0" applyNumberFormat="1" applyFont="1" applyFill="1" applyBorder="1" applyAlignment="1">
      <alignment horizontal="center" vertical="center" wrapText="1"/>
    </xf>
    <xf numFmtId="3" fontId="20" fillId="5" borderId="34" xfId="0" applyNumberFormat="1" applyFont="1" applyFill="1" applyBorder="1" applyAlignment="1">
      <alignment horizontal="right"/>
    </xf>
    <xf numFmtId="3" fontId="20" fillId="5" borderId="35" xfId="0" applyNumberFormat="1" applyFont="1" applyFill="1" applyBorder="1" applyAlignment="1">
      <alignment horizontal="right"/>
    </xf>
    <xf numFmtId="3" fontId="20" fillId="0" borderId="0" xfId="0" applyNumberFormat="1" applyFont="1"/>
    <xf numFmtId="3" fontId="14" fillId="4" borderId="62" xfId="0" applyNumberFormat="1" applyFont="1" applyFill="1" applyBorder="1" applyAlignment="1">
      <alignment horizontal="center" vertical="center" wrapText="1"/>
    </xf>
    <xf numFmtId="3" fontId="10" fillId="5" borderId="43" xfId="0" applyNumberFormat="1" applyFont="1" applyFill="1" applyBorder="1" applyAlignment="1">
      <alignment horizontal="right"/>
    </xf>
    <xf numFmtId="3" fontId="10" fillId="5" borderId="42" xfId="0" applyNumberFormat="1" applyFont="1" applyFill="1" applyBorder="1" applyAlignment="1">
      <alignment horizontal="right"/>
    </xf>
    <xf numFmtId="3" fontId="20" fillId="0" borderId="34" xfId="0" applyNumberFormat="1" applyFont="1" applyBorder="1" applyAlignment="1">
      <alignment horizontal="right"/>
    </xf>
    <xf numFmtId="3" fontId="9" fillId="0" borderId="47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8" fillId="0" borderId="41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3" fontId="20" fillId="0" borderId="12" xfId="0" applyNumberFormat="1" applyFont="1" applyFill="1" applyBorder="1" applyAlignment="1">
      <alignment horizontal="right"/>
    </xf>
    <xf numFmtId="3" fontId="20" fillId="0" borderId="38" xfId="0" applyNumberFormat="1" applyFont="1" applyFill="1" applyBorder="1" applyAlignment="1">
      <alignment horizontal="right"/>
    </xf>
    <xf numFmtId="164" fontId="20" fillId="0" borderId="65" xfId="0" applyNumberFormat="1" applyFont="1" applyBorder="1" applyAlignment="1">
      <alignment horizontal="right"/>
    </xf>
    <xf numFmtId="164" fontId="8" fillId="0" borderId="64" xfId="0" applyNumberFormat="1" applyFont="1" applyFill="1" applyBorder="1" applyAlignment="1">
      <alignment horizontal="right"/>
    </xf>
    <xf numFmtId="164" fontId="8" fillId="0" borderId="65" xfId="0" applyNumberFormat="1" applyFont="1" applyFill="1" applyBorder="1" applyAlignment="1">
      <alignment horizontal="right"/>
    </xf>
    <xf numFmtId="164" fontId="6" fillId="0" borderId="64" xfId="0" applyNumberFormat="1" applyFont="1" applyFill="1" applyBorder="1" applyAlignment="1">
      <alignment horizontal="right"/>
    </xf>
    <xf numFmtId="164" fontId="20" fillId="0" borderId="65" xfId="0" applyNumberFormat="1" applyFont="1" applyFill="1" applyBorder="1" applyAlignment="1">
      <alignment horizontal="right"/>
    </xf>
    <xf numFmtId="164" fontId="20" fillId="0" borderId="39" xfId="0" applyNumberFormat="1" applyFont="1" applyFill="1" applyBorder="1" applyAlignment="1">
      <alignment horizontal="right"/>
    </xf>
    <xf numFmtId="164" fontId="20" fillId="0" borderId="64" xfId="0" applyNumberFormat="1" applyFont="1" applyFill="1" applyBorder="1" applyAlignment="1">
      <alignment horizontal="right"/>
    </xf>
    <xf numFmtId="3" fontId="9" fillId="0" borderId="46" xfId="0" applyNumberFormat="1" applyFont="1" applyBorder="1" applyAlignment="1">
      <alignment horizontal="right"/>
    </xf>
    <xf numFmtId="164" fontId="20" fillId="0" borderId="64" xfId="0" applyNumberFormat="1" applyFont="1" applyBorder="1" applyAlignment="1">
      <alignment horizontal="right"/>
    </xf>
    <xf numFmtId="164" fontId="18" fillId="0" borderId="0" xfId="0" applyNumberFormat="1" applyFont="1" applyFill="1" applyBorder="1" applyAlignment="1">
      <alignment horizontal="center" vertical="center" textRotation="90"/>
    </xf>
    <xf numFmtId="164" fontId="16" fillId="0" borderId="0" xfId="0" applyNumberFormat="1" applyFont="1"/>
    <xf numFmtId="164" fontId="10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20" fillId="0" borderId="11" xfId="0" applyNumberFormat="1" applyFont="1" applyBorder="1" applyAlignment="1">
      <alignment horizontal="right"/>
    </xf>
    <xf numFmtId="3" fontId="20" fillId="0" borderId="53" xfId="0" applyNumberFormat="1" applyFont="1" applyBorder="1" applyAlignment="1">
      <alignment horizontal="right"/>
    </xf>
    <xf numFmtId="3" fontId="20" fillId="0" borderId="67" xfId="0" applyNumberFormat="1" applyFont="1" applyBorder="1" applyAlignment="1">
      <alignment horizontal="right"/>
    </xf>
    <xf numFmtId="3" fontId="20" fillId="4" borderId="23" xfId="0" applyNumberFormat="1" applyFont="1" applyFill="1" applyBorder="1" applyAlignment="1">
      <alignment horizontal="right"/>
    </xf>
    <xf numFmtId="3" fontId="20" fillId="4" borderId="62" xfId="0" applyNumberFormat="1" applyFont="1" applyFill="1" applyBorder="1" applyAlignment="1">
      <alignment horizontal="right"/>
    </xf>
    <xf numFmtId="3" fontId="20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20" fillId="0" borderId="69" xfId="0" applyNumberFormat="1" applyFont="1" applyBorder="1" applyAlignment="1">
      <alignment horizontal="right"/>
    </xf>
    <xf numFmtId="3" fontId="20" fillId="0" borderId="37" xfId="0" applyNumberFormat="1" applyFont="1" applyBorder="1" applyAlignment="1">
      <alignment horizontal="right"/>
    </xf>
    <xf numFmtId="164" fontId="6" fillId="0" borderId="65" xfId="0" applyNumberFormat="1" applyFont="1" applyFill="1" applyBorder="1" applyAlignment="1">
      <alignment horizontal="right"/>
    </xf>
    <xf numFmtId="3" fontId="10" fillId="0" borderId="68" xfId="0" applyNumberFormat="1" applyFont="1" applyBorder="1" applyAlignment="1">
      <alignment horizontal="right"/>
    </xf>
    <xf numFmtId="3" fontId="10" fillId="0" borderId="6" xfId="0" applyNumberFormat="1" applyFont="1" applyBorder="1" applyAlignment="1">
      <alignment horizontal="right"/>
    </xf>
    <xf numFmtId="3" fontId="10" fillId="0" borderId="43" xfId="0" applyNumberFormat="1" applyFont="1" applyBorder="1" applyAlignment="1">
      <alignment horizontal="right"/>
    </xf>
    <xf numFmtId="3" fontId="10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3" fontId="20" fillId="0" borderId="70" xfId="0" applyNumberFormat="1" applyFont="1" applyBorder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20" fillId="0" borderId="0" xfId="0" applyNumberFormat="1" applyFont="1" applyBorder="1" applyAlignment="1">
      <alignment horizontal="center" vertical="center"/>
    </xf>
    <xf numFmtId="3" fontId="10" fillId="0" borderId="62" xfId="0" applyNumberFormat="1" applyFont="1" applyBorder="1" applyAlignment="1">
      <alignment horizontal="right"/>
    </xf>
    <xf numFmtId="3" fontId="22" fillId="0" borderId="0" xfId="0" applyNumberFormat="1" applyFont="1" applyFill="1" applyBorder="1" applyAlignment="1">
      <alignment horizontal="center" vertical="center" wrapText="1"/>
    </xf>
    <xf numFmtId="3" fontId="1" fillId="0" borderId="43" xfId="0" applyNumberFormat="1" applyFont="1" applyBorder="1" applyAlignment="1">
      <alignment horizontal="right"/>
    </xf>
    <xf numFmtId="3" fontId="20" fillId="0" borderId="31" xfId="0" applyNumberFormat="1" applyFont="1" applyFill="1" applyBorder="1" applyAlignment="1">
      <alignment horizontal="right"/>
    </xf>
    <xf numFmtId="3" fontId="20" fillId="0" borderId="27" xfId="0" applyNumberFormat="1" applyFont="1" applyFill="1" applyBorder="1" applyAlignment="1">
      <alignment horizontal="right"/>
    </xf>
    <xf numFmtId="3" fontId="20" fillId="0" borderId="8" xfId="0" applyNumberFormat="1" applyFont="1" applyFill="1" applyBorder="1" applyAlignment="1">
      <alignment horizontal="right"/>
    </xf>
    <xf numFmtId="3" fontId="1" fillId="0" borderId="69" xfId="0" applyNumberFormat="1" applyFont="1" applyBorder="1" applyAlignment="1">
      <alignment horizontal="right"/>
    </xf>
    <xf numFmtId="3" fontId="20" fillId="0" borderId="45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20" fillId="0" borderId="41" xfId="0" applyNumberFormat="1" applyFont="1" applyFill="1" applyBorder="1" applyAlignment="1">
      <alignment horizontal="right"/>
    </xf>
    <xf numFmtId="3" fontId="20" fillId="0" borderId="10" xfId="0" applyNumberFormat="1" applyFont="1" applyFill="1" applyBorder="1" applyAlignment="1">
      <alignment horizontal="right"/>
    </xf>
    <xf numFmtId="3" fontId="20" fillId="0" borderId="7" xfId="0" applyNumberFormat="1" applyFont="1" applyFill="1" applyBorder="1" applyAlignment="1">
      <alignment horizontal="right"/>
    </xf>
    <xf numFmtId="3" fontId="20" fillId="0" borderId="28" xfId="0" applyNumberFormat="1" applyFont="1" applyFill="1" applyBorder="1" applyAlignment="1">
      <alignment horizontal="right"/>
    </xf>
    <xf numFmtId="3" fontId="20" fillId="0" borderId="47" xfId="0" applyNumberFormat="1" applyFont="1" applyFill="1" applyBorder="1" applyAlignment="1">
      <alignment horizontal="right"/>
    </xf>
    <xf numFmtId="3" fontId="20" fillId="0" borderId="17" xfId="0" applyNumberFormat="1" applyFont="1" applyFill="1" applyBorder="1" applyAlignment="1">
      <alignment horizontal="right"/>
    </xf>
    <xf numFmtId="3" fontId="20" fillId="0" borderId="32" xfId="0" applyNumberFormat="1" applyFont="1" applyFill="1" applyBorder="1" applyAlignment="1">
      <alignment horizontal="right"/>
    </xf>
    <xf numFmtId="3" fontId="20" fillId="0" borderId="46" xfId="0" applyNumberFormat="1" applyFont="1" applyFill="1" applyBorder="1" applyAlignment="1">
      <alignment horizontal="right"/>
    </xf>
    <xf numFmtId="3" fontId="1" fillId="0" borderId="18" xfId="0" applyNumberFormat="1" applyFont="1" applyFill="1" applyBorder="1" applyAlignment="1">
      <alignment horizontal="right"/>
    </xf>
    <xf numFmtId="3" fontId="20" fillId="0" borderId="50" xfId="0" applyNumberFormat="1" applyFont="1" applyFill="1" applyBorder="1" applyAlignment="1">
      <alignment horizontal="right"/>
    </xf>
    <xf numFmtId="3" fontId="20" fillId="0" borderId="18" xfId="0" applyNumberFormat="1" applyFont="1" applyFill="1" applyBorder="1" applyAlignment="1">
      <alignment horizontal="right"/>
    </xf>
    <xf numFmtId="164" fontId="1" fillId="0" borderId="65" xfId="0" applyNumberFormat="1" applyFont="1" applyBorder="1" applyAlignment="1">
      <alignment horizontal="right"/>
    </xf>
    <xf numFmtId="3" fontId="20" fillId="0" borderId="35" xfId="0" applyNumberFormat="1" applyFont="1" applyFill="1" applyBorder="1" applyAlignment="1">
      <alignment horizontal="right"/>
    </xf>
    <xf numFmtId="3" fontId="20" fillId="0" borderId="36" xfId="0" applyNumberFormat="1" applyFont="1" applyFill="1" applyBorder="1" applyAlignment="1">
      <alignment horizontal="right"/>
    </xf>
    <xf numFmtId="3" fontId="22" fillId="5" borderId="40" xfId="0" applyNumberFormat="1" applyFont="1" applyFill="1" applyBorder="1" applyAlignment="1">
      <alignment horizontal="right"/>
    </xf>
    <xf numFmtId="0" fontId="22" fillId="5" borderId="23" xfId="0" applyFont="1" applyFill="1" applyBorder="1" applyAlignment="1">
      <alignment horizontal="right"/>
    </xf>
    <xf numFmtId="3" fontId="22" fillId="5" borderId="72" xfId="0" applyNumberFormat="1" applyFont="1" applyFill="1" applyBorder="1" applyAlignment="1">
      <alignment horizontal="right"/>
    </xf>
    <xf numFmtId="3" fontId="22" fillId="5" borderId="73" xfId="0" applyNumberFormat="1" applyFont="1" applyFill="1" applyBorder="1" applyAlignment="1">
      <alignment horizontal="right"/>
    </xf>
    <xf numFmtId="3" fontId="22" fillId="4" borderId="72" xfId="0" applyNumberFormat="1" applyFont="1" applyFill="1" applyBorder="1" applyAlignment="1">
      <alignment horizontal="right"/>
    </xf>
    <xf numFmtId="3" fontId="22" fillId="4" borderId="73" xfId="0" applyNumberFormat="1" applyFont="1" applyFill="1" applyBorder="1" applyAlignment="1">
      <alignment horizontal="right"/>
    </xf>
    <xf numFmtId="3" fontId="20" fillId="0" borderId="72" xfId="0" applyNumberFormat="1" applyFont="1" applyBorder="1" applyAlignment="1">
      <alignment horizontal="right"/>
    </xf>
    <xf numFmtId="3" fontId="20" fillId="0" borderId="73" xfId="0" applyNumberFormat="1" applyFont="1" applyBorder="1" applyAlignment="1">
      <alignment horizontal="right"/>
    </xf>
    <xf numFmtId="3" fontId="20" fillId="5" borderId="72" xfId="0" applyNumberFormat="1" applyFont="1" applyFill="1" applyBorder="1" applyAlignment="1">
      <alignment horizontal="right"/>
    </xf>
    <xf numFmtId="3" fontId="20" fillId="5" borderId="73" xfId="0" applyNumberFormat="1" applyFont="1" applyFill="1" applyBorder="1" applyAlignment="1">
      <alignment horizontal="right"/>
    </xf>
    <xf numFmtId="3" fontId="20" fillId="4" borderId="72" xfId="0" applyNumberFormat="1" applyFont="1" applyFill="1" applyBorder="1" applyAlignment="1">
      <alignment horizontal="right"/>
    </xf>
    <xf numFmtId="3" fontId="20" fillId="4" borderId="73" xfId="0" applyNumberFormat="1" applyFont="1" applyFill="1" applyBorder="1" applyAlignment="1">
      <alignment horizontal="right"/>
    </xf>
    <xf numFmtId="164" fontId="20" fillId="0" borderId="4" xfId="0" applyNumberFormat="1" applyFont="1" applyBorder="1"/>
    <xf numFmtId="164" fontId="20" fillId="0" borderId="52" xfId="0" applyNumberFormat="1" applyFont="1" applyBorder="1"/>
    <xf numFmtId="164" fontId="20" fillId="0" borderId="4" xfId="0" applyNumberFormat="1" applyFont="1" applyBorder="1" applyAlignment="1">
      <alignment horizontal="right"/>
    </xf>
    <xf numFmtId="164" fontId="20" fillId="0" borderId="17" xfId="0" applyNumberFormat="1" applyFont="1" applyBorder="1" applyAlignment="1">
      <alignment horizontal="right"/>
    </xf>
    <xf numFmtId="164" fontId="20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20" fillId="0" borderId="52" xfId="0" applyNumberFormat="1" applyFont="1" applyFill="1" applyBorder="1" applyAlignment="1">
      <alignment horizontal="right"/>
    </xf>
    <xf numFmtId="164" fontId="20" fillId="0" borderId="17" xfId="0" applyNumberFormat="1" applyFont="1" applyFill="1" applyBorder="1" applyAlignment="1">
      <alignment horizontal="right"/>
    </xf>
    <xf numFmtId="164" fontId="20" fillId="0" borderId="45" xfId="0" applyNumberFormat="1" applyFont="1" applyFill="1" applyBorder="1" applyAlignment="1">
      <alignment horizontal="right"/>
    </xf>
    <xf numFmtId="3" fontId="10" fillId="0" borderId="65" xfId="0" applyNumberFormat="1" applyFont="1" applyBorder="1" applyAlignment="1">
      <alignment horizontal="right"/>
    </xf>
    <xf numFmtId="3" fontId="10" fillId="0" borderId="13" xfId="0" applyNumberFormat="1" applyFont="1" applyBorder="1" applyAlignment="1">
      <alignment horizontal="right"/>
    </xf>
    <xf numFmtId="3" fontId="10" fillId="0" borderId="39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3" fontId="20" fillId="0" borderId="52" xfId="0" applyNumberFormat="1" applyFont="1" applyBorder="1" applyAlignment="1">
      <alignment horizontal="right"/>
    </xf>
    <xf numFmtId="164" fontId="20" fillId="0" borderId="18" xfId="0" applyNumberFormat="1" applyFont="1" applyBorder="1" applyAlignment="1">
      <alignment horizontal="right"/>
    </xf>
    <xf numFmtId="164" fontId="20" fillId="0" borderId="45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20" fillId="0" borderId="25" xfId="0" applyNumberFormat="1" applyFont="1" applyBorder="1" applyAlignment="1">
      <alignment horizontal="right"/>
    </xf>
    <xf numFmtId="3" fontId="20" fillId="4" borderId="74" xfId="0" applyNumberFormat="1" applyFont="1" applyFill="1" applyBorder="1" applyAlignment="1">
      <alignment horizontal="right"/>
    </xf>
    <xf numFmtId="3" fontId="20" fillId="0" borderId="57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164" fontId="22" fillId="4" borderId="21" xfId="0" applyNumberFormat="1" applyFont="1" applyFill="1" applyBorder="1" applyAlignment="1">
      <alignment horizontal="center" vertical="center" wrapText="1"/>
    </xf>
    <xf numFmtId="0" fontId="1" fillId="0" borderId="21" xfId="0" applyNumberFormat="1" applyFont="1" applyBorder="1" applyAlignment="1">
      <alignment horizontal="center" vertical="center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3" fontId="1" fillId="0" borderId="19" xfId="0" applyNumberFormat="1" applyFont="1" applyBorder="1" applyAlignment="1">
      <alignment horizontal="center" vertical="center"/>
    </xf>
    <xf numFmtId="1" fontId="27" fillId="0" borderId="21" xfId="0" applyNumberFormat="1" applyFont="1" applyBorder="1" applyAlignment="1" applyProtection="1">
      <alignment horizontal="right"/>
    </xf>
    <xf numFmtId="3" fontId="11" fillId="3" borderId="4" xfId="0" applyNumberFormat="1" applyFont="1" applyFill="1" applyBorder="1" applyAlignment="1">
      <alignment horizontal="center" vertical="center"/>
    </xf>
    <xf numFmtId="3" fontId="13" fillId="3" borderId="45" xfId="0" applyNumberFormat="1" applyFont="1" applyFill="1" applyBorder="1" applyAlignment="1"/>
    <xf numFmtId="3" fontId="11" fillId="3" borderId="45" xfId="0" applyNumberFormat="1" applyFont="1" applyFill="1" applyBorder="1" applyAlignment="1">
      <alignment horizontal="center" vertical="center"/>
    </xf>
    <xf numFmtId="3" fontId="13" fillId="0" borderId="4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3" fontId="13" fillId="0" borderId="45" xfId="0" applyNumberFormat="1" applyFont="1" applyFill="1" applyBorder="1" applyAlignment="1">
      <alignment horizontal="center" vertical="center"/>
    </xf>
    <xf numFmtId="3" fontId="13" fillId="3" borderId="52" xfId="0" applyNumberFormat="1" applyFont="1" applyFill="1" applyBorder="1" applyAlignment="1">
      <alignment horizontal="center" vertical="center"/>
    </xf>
    <xf numFmtId="3" fontId="13" fillId="3" borderId="45" xfId="0" applyNumberFormat="1" applyFont="1" applyFill="1" applyBorder="1" applyAlignment="1">
      <alignment horizontal="center" vertical="center"/>
    </xf>
    <xf numFmtId="3" fontId="13" fillId="0" borderId="52" xfId="0" applyNumberFormat="1" applyFont="1" applyFill="1" applyBorder="1" applyAlignment="1">
      <alignment horizontal="center" vertical="center"/>
    </xf>
    <xf numFmtId="3" fontId="14" fillId="4" borderId="52" xfId="0" applyNumberFormat="1" applyFont="1" applyFill="1" applyBorder="1" applyAlignment="1">
      <alignment horizontal="center" vertical="center"/>
    </xf>
    <xf numFmtId="3" fontId="21" fillId="4" borderId="45" xfId="0" applyNumberFormat="1" applyFont="1" applyFill="1" applyBorder="1" applyAlignment="1"/>
    <xf numFmtId="3" fontId="14" fillId="0" borderId="52" xfId="0" applyNumberFormat="1" applyFont="1" applyFill="1" applyBorder="1" applyAlignment="1">
      <alignment horizontal="center" vertical="center" wrapText="1"/>
    </xf>
    <xf numFmtId="3" fontId="21" fillId="0" borderId="45" xfId="0" applyNumberFormat="1" applyFont="1" applyFill="1" applyBorder="1" applyAlignment="1">
      <alignment wrapText="1"/>
    </xf>
    <xf numFmtId="3" fontId="11" fillId="0" borderId="4" xfId="0" applyNumberFormat="1" applyFont="1" applyFill="1" applyBorder="1" applyAlignment="1">
      <alignment horizontal="center" vertical="center" wrapText="1"/>
    </xf>
    <xf numFmtId="3" fontId="13" fillId="0" borderId="45" xfId="0" applyNumberFormat="1" applyFont="1" applyFill="1" applyBorder="1"/>
    <xf numFmtId="3" fontId="13" fillId="3" borderId="4" xfId="0" applyNumberFormat="1" applyFont="1" applyFill="1" applyBorder="1" applyAlignment="1">
      <alignment horizontal="center" vertical="center"/>
    </xf>
    <xf numFmtId="3" fontId="10" fillId="0" borderId="45" xfId="0" applyNumberFormat="1" applyFont="1" applyBorder="1" applyAlignment="1"/>
    <xf numFmtId="3" fontId="11" fillId="0" borderId="4" xfId="0" applyNumberFormat="1" applyFont="1" applyFill="1" applyBorder="1" applyAlignment="1">
      <alignment horizontal="center" vertical="center"/>
    </xf>
    <xf numFmtId="3" fontId="10" fillId="0" borderId="45" xfId="0" applyNumberFormat="1" applyFont="1" applyFill="1" applyBorder="1" applyAlignment="1"/>
    <xf numFmtId="3" fontId="11" fillId="3" borderId="4" xfId="0" applyNumberFormat="1" applyFont="1" applyFill="1" applyBorder="1" applyAlignment="1">
      <alignment horizontal="center" vertical="center" wrapText="1"/>
    </xf>
    <xf numFmtId="3" fontId="13" fillId="3" borderId="45" xfId="0" applyNumberFormat="1" applyFont="1" applyFill="1" applyBorder="1" applyAlignment="1">
      <alignment wrapText="1"/>
    </xf>
    <xf numFmtId="3" fontId="13" fillId="0" borderId="45" xfId="0" applyNumberFormat="1" applyFont="1" applyFill="1" applyBorder="1" applyAlignment="1">
      <alignment wrapText="1"/>
    </xf>
    <xf numFmtId="3" fontId="13" fillId="0" borderId="45" xfId="0" applyNumberFormat="1" applyFont="1" applyFill="1" applyBorder="1" applyAlignment="1"/>
    <xf numFmtId="0" fontId="13" fillId="0" borderId="45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3" fontId="11" fillId="0" borderId="45" xfId="0" applyNumberFormat="1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0" fontId="13" fillId="3" borderId="45" xfId="0" applyFont="1" applyFill="1" applyBorder="1" applyAlignment="1">
      <alignment wrapText="1"/>
    </xf>
    <xf numFmtId="3" fontId="14" fillId="4" borderId="4" xfId="0" applyNumberFormat="1" applyFont="1" applyFill="1" applyBorder="1" applyAlignment="1">
      <alignment horizontal="center" vertical="center" wrapText="1"/>
    </xf>
    <xf numFmtId="3" fontId="21" fillId="4" borderId="45" xfId="0" applyNumberFormat="1" applyFont="1" applyFill="1" applyBorder="1" applyAlignment="1">
      <alignment wrapText="1"/>
    </xf>
    <xf numFmtId="3" fontId="14" fillId="0" borderId="4" xfId="0" applyNumberFormat="1" applyFont="1" applyFill="1" applyBorder="1" applyAlignment="1">
      <alignment horizontal="center" vertical="center" wrapText="1"/>
    </xf>
    <xf numFmtId="3" fontId="14" fillId="0" borderId="45" xfId="0" applyNumberFormat="1" applyFont="1" applyFill="1" applyBorder="1" applyAlignment="1">
      <alignment horizontal="center" vertical="center" wrapText="1"/>
    </xf>
    <xf numFmtId="3" fontId="23" fillId="2" borderId="23" xfId="0" applyNumberFormat="1" applyFont="1" applyFill="1" applyBorder="1" applyAlignment="1">
      <alignment horizontal="center"/>
    </xf>
    <xf numFmtId="3" fontId="10" fillId="0" borderId="57" xfId="0" applyNumberFormat="1" applyFont="1" applyBorder="1" applyAlignment="1">
      <alignment horizontal="center"/>
    </xf>
    <xf numFmtId="3" fontId="13" fillId="3" borderId="45" xfId="0" applyNumberFormat="1" applyFont="1" applyFill="1" applyBorder="1"/>
    <xf numFmtId="3" fontId="23" fillId="2" borderId="25" xfId="0" applyNumberFormat="1" applyFont="1" applyFill="1" applyBorder="1" applyAlignment="1">
      <alignment horizontal="center"/>
    </xf>
    <xf numFmtId="3" fontId="10" fillId="0" borderId="54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3" fontId="23" fillId="2" borderId="24" xfId="0" applyNumberFormat="1" applyFont="1" applyFill="1" applyBorder="1" applyAlignment="1">
      <alignment horizontal="center"/>
    </xf>
    <xf numFmtId="3" fontId="10" fillId="0" borderId="51" xfId="0" applyNumberFormat="1" applyFont="1" applyBorder="1" applyAlignment="1">
      <alignment horizontal="center"/>
    </xf>
    <xf numFmtId="3" fontId="11" fillId="0" borderId="45" xfId="0" applyNumberFormat="1" applyFont="1" applyFill="1" applyBorder="1" applyAlignment="1">
      <alignment horizontal="center" vertical="center" wrapText="1"/>
    </xf>
    <xf numFmtId="3" fontId="10" fillId="3" borderId="45" xfId="0" applyNumberFormat="1" applyFont="1" applyFill="1" applyBorder="1" applyAlignment="1"/>
    <xf numFmtId="3" fontId="11" fillId="0" borderId="22" xfId="0" applyNumberFormat="1" applyFont="1" applyFill="1" applyBorder="1" applyAlignment="1">
      <alignment horizontal="center" vertical="center"/>
    </xf>
    <xf numFmtId="3" fontId="10" fillId="0" borderId="37" xfId="0" applyNumberFormat="1" applyFont="1" applyBorder="1" applyAlignment="1">
      <alignment horizontal="center" vertical="center"/>
    </xf>
    <xf numFmtId="3" fontId="14" fillId="4" borderId="4" xfId="0" applyNumberFormat="1" applyFont="1" applyFill="1" applyBorder="1" applyAlignment="1">
      <alignment horizontal="center" vertical="center"/>
    </xf>
    <xf numFmtId="3" fontId="10" fillId="0" borderId="58" xfId="0" applyNumberFormat="1" applyFont="1" applyBorder="1" applyAlignment="1">
      <alignment horizontal="center"/>
    </xf>
    <xf numFmtId="3" fontId="10" fillId="0" borderId="37" xfId="0" applyNumberFormat="1" applyFont="1" applyBorder="1" applyAlignment="1">
      <alignment horizontal="center"/>
    </xf>
    <xf numFmtId="3" fontId="10" fillId="0" borderId="59" xfId="0" applyNumberFormat="1" applyFont="1" applyBorder="1" applyAlignment="1">
      <alignment horizontal="center"/>
    </xf>
    <xf numFmtId="3" fontId="15" fillId="4" borderId="45" xfId="0" applyNumberFormat="1" applyFont="1" applyFill="1" applyBorder="1" applyAlignment="1"/>
    <xf numFmtId="3" fontId="15" fillId="0" borderId="45" xfId="0" applyNumberFormat="1" applyFont="1" applyFill="1" applyBorder="1" applyAlignment="1">
      <alignment wrapText="1"/>
    </xf>
    <xf numFmtId="3" fontId="12" fillId="3" borderId="45" xfId="0" applyNumberFormat="1" applyFont="1" applyFill="1" applyBorder="1" applyAlignment="1"/>
    <xf numFmtId="3" fontId="12" fillId="0" borderId="45" xfId="0" applyNumberFormat="1" applyFont="1" applyFill="1" applyBorder="1" applyAlignment="1">
      <alignment wrapText="1"/>
    </xf>
    <xf numFmtId="0" fontId="24" fillId="0" borderId="45" xfId="0" applyFont="1" applyBorder="1" applyAlignment="1">
      <alignment horizontal="center" vertical="center"/>
    </xf>
    <xf numFmtId="3" fontId="24" fillId="0" borderId="45" xfId="0" applyNumberFormat="1" applyFont="1" applyBorder="1" applyAlignment="1"/>
    <xf numFmtId="3" fontId="24" fillId="0" borderId="45" xfId="0" applyNumberFormat="1" applyFont="1" applyFill="1" applyBorder="1" applyAlignment="1"/>
    <xf numFmtId="3" fontId="12" fillId="3" borderId="45" xfId="0" applyNumberFormat="1" applyFont="1" applyFill="1" applyBorder="1" applyAlignment="1">
      <alignment wrapText="1"/>
    </xf>
    <xf numFmtId="0" fontId="12" fillId="3" borderId="45" xfId="0" applyFont="1" applyFill="1" applyBorder="1" applyAlignment="1">
      <alignment wrapText="1"/>
    </xf>
    <xf numFmtId="3" fontId="15" fillId="4" borderId="45" xfId="0" applyNumberFormat="1" applyFont="1" applyFill="1" applyBorder="1" applyAlignment="1">
      <alignment wrapText="1"/>
    </xf>
    <xf numFmtId="3" fontId="24" fillId="0" borderId="57" xfId="0" applyNumberFormat="1" applyFont="1" applyBorder="1" applyAlignment="1">
      <alignment horizontal="center"/>
    </xf>
    <xf numFmtId="3" fontId="23" fillId="2" borderId="60" xfId="0" applyNumberFormat="1" applyFont="1" applyFill="1" applyBorder="1" applyAlignment="1">
      <alignment horizontal="center"/>
    </xf>
    <xf numFmtId="3" fontId="24" fillId="0" borderId="61" xfId="0" applyNumberFormat="1" applyFont="1" applyBorder="1" applyAlignment="1">
      <alignment horizontal="center"/>
    </xf>
    <xf numFmtId="3" fontId="11" fillId="0" borderId="55" xfId="0" applyNumberFormat="1" applyFont="1" applyFill="1" applyBorder="1" applyAlignment="1">
      <alignment horizontal="center" vertical="center"/>
    </xf>
    <xf numFmtId="3" fontId="24" fillId="0" borderId="56" xfId="0" applyNumberFormat="1" applyFont="1" applyBorder="1" applyAlignment="1">
      <alignment horizontal="center" vertical="center"/>
    </xf>
    <xf numFmtId="0" fontId="22" fillId="4" borderId="18" xfId="0" applyFont="1" applyFill="1" applyBorder="1" applyAlignment="1">
      <alignment horizontal="center" vertical="center" wrapText="1"/>
    </xf>
    <xf numFmtId="0" fontId="22" fillId="4" borderId="45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164" fontId="22" fillId="4" borderId="4" xfId="0" applyNumberFormat="1" applyFont="1" applyFill="1" applyBorder="1" applyAlignment="1">
      <alignment horizontal="center" vertical="center" textRotation="90"/>
    </xf>
    <xf numFmtId="164" fontId="22" fillId="4" borderId="52" xfId="0" applyNumberFormat="1" applyFont="1" applyFill="1" applyBorder="1" applyAlignment="1">
      <alignment horizontal="center" vertical="center" textRotation="90"/>
    </xf>
    <xf numFmtId="164" fontId="22" fillId="4" borderId="45" xfId="0" applyNumberFormat="1" applyFont="1" applyFill="1" applyBorder="1" applyAlignment="1">
      <alignment horizontal="center" vertical="center" textRotation="90"/>
    </xf>
    <xf numFmtId="0" fontId="21" fillId="3" borderId="3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3" fontId="21" fillId="4" borderId="22" xfId="0" applyNumberFormat="1" applyFont="1" applyFill="1" applyBorder="1" applyAlignment="1">
      <alignment horizontal="center" vertical="center"/>
    </xf>
    <xf numFmtId="3" fontId="21" fillId="4" borderId="37" xfId="0" applyNumberFormat="1" applyFont="1" applyFill="1" applyBorder="1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0" fontId="0" fillId="0" borderId="53" xfId="0" applyBorder="1"/>
    <xf numFmtId="0" fontId="0" fillId="0" borderId="37" xfId="0" applyBorder="1"/>
    <xf numFmtId="0" fontId="21" fillId="3" borderId="1" xfId="0" applyFont="1" applyFill="1" applyBorder="1" applyAlignment="1">
      <alignment horizontal="center" vertical="center" wrapText="1"/>
    </xf>
    <xf numFmtId="0" fontId="21" fillId="3" borderId="10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22" fillId="4" borderId="50" xfId="0" applyFont="1" applyFill="1" applyBorder="1" applyAlignment="1">
      <alignment horizontal="center" vertical="center" wrapText="1"/>
    </xf>
    <xf numFmtId="0" fontId="22" fillId="4" borderId="51" xfId="0" applyFont="1" applyFill="1" applyBorder="1" applyAlignment="1">
      <alignment horizontal="center" vertical="center" wrapText="1"/>
    </xf>
    <xf numFmtId="0" fontId="22" fillId="4" borderId="4" xfId="0" applyFont="1" applyFill="1" applyBorder="1" applyAlignment="1">
      <alignment horizontal="center" vertical="center"/>
    </xf>
    <xf numFmtId="0" fontId="22" fillId="4" borderId="52" xfId="0" applyFont="1" applyFill="1" applyBorder="1" applyAlignment="1">
      <alignment horizontal="center" vertical="center"/>
    </xf>
    <xf numFmtId="0" fontId="22" fillId="4" borderId="38" xfId="0" applyFont="1" applyFill="1" applyBorder="1" applyAlignment="1">
      <alignment horizontal="center" vertical="center" wrapText="1"/>
    </xf>
    <xf numFmtId="0" fontId="22" fillId="4" borderId="39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24" xfId="0" applyFont="1" applyFill="1" applyBorder="1" applyAlignment="1">
      <alignment horizontal="center" vertical="center" wrapText="1"/>
    </xf>
    <xf numFmtId="164" fontId="22" fillId="4" borderId="4" xfId="0" applyNumberFormat="1" applyFont="1" applyFill="1" applyBorder="1" applyAlignment="1">
      <alignment horizontal="center" vertical="center" wrapText="1"/>
    </xf>
    <xf numFmtId="164" fontId="22" fillId="4" borderId="45" xfId="0" applyNumberFormat="1" applyFont="1" applyFill="1" applyBorder="1" applyAlignment="1">
      <alignment horizontal="center" vertical="center" wrapText="1"/>
    </xf>
    <xf numFmtId="0" fontId="22" fillId="4" borderId="70" xfId="0" applyFont="1" applyFill="1" applyBorder="1" applyAlignment="1">
      <alignment horizontal="center" vertical="center" wrapText="1"/>
    </xf>
    <xf numFmtId="0" fontId="22" fillId="4" borderId="71" xfId="0" applyFont="1" applyFill="1" applyBorder="1" applyAlignment="1">
      <alignment horizontal="center" vertical="center" wrapText="1"/>
    </xf>
    <xf numFmtId="0" fontId="22" fillId="4" borderId="12" xfId="0" applyFont="1" applyFill="1" applyBorder="1" applyAlignment="1">
      <alignment horizontal="center" vertical="center" wrapText="1"/>
    </xf>
    <xf numFmtId="0" fontId="22" fillId="4" borderId="13" xfId="0" applyFont="1" applyFill="1" applyBorder="1" applyAlignment="1">
      <alignment horizontal="center" vertical="center" wrapText="1"/>
    </xf>
    <xf numFmtId="0" fontId="22" fillId="4" borderId="46" xfId="0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14" xfId="0" applyFont="1" applyFill="1" applyBorder="1" applyAlignment="1">
      <alignment horizontal="center" vertical="center" wrapText="1"/>
    </xf>
    <xf numFmtId="0" fontId="19" fillId="2" borderId="53" xfId="0" applyFont="1" applyFill="1" applyBorder="1" applyAlignment="1">
      <alignment horizontal="center" vertical="center"/>
    </xf>
    <xf numFmtId="0" fontId="19" fillId="2" borderId="37" xfId="0" applyFont="1" applyFill="1" applyBorder="1" applyAlignment="1">
      <alignment horizontal="center" vertical="center"/>
    </xf>
    <xf numFmtId="0" fontId="20" fillId="3" borderId="8" xfId="0" applyFont="1" applyFill="1" applyBorder="1"/>
    <xf numFmtId="0" fontId="22" fillId="4" borderId="3" xfId="0" applyFont="1" applyFill="1" applyBorder="1" applyAlignment="1">
      <alignment horizontal="center" vertical="center"/>
    </xf>
    <xf numFmtId="0" fontId="22" fillId="4" borderId="54" xfId="0" applyFont="1" applyFill="1" applyBorder="1" applyAlignment="1">
      <alignment horizontal="center" vertical="center"/>
    </xf>
    <xf numFmtId="0" fontId="22" fillId="4" borderId="52" xfId="0" applyFont="1" applyFill="1" applyBorder="1" applyAlignment="1">
      <alignment horizontal="center" vertical="center" wrapText="1"/>
    </xf>
    <xf numFmtId="0" fontId="22" fillId="4" borderId="2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2" fillId="4" borderId="68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0" fontId="22" fillId="4" borderId="15" xfId="0" applyFont="1" applyFill="1" applyBorder="1" applyAlignment="1">
      <alignment horizontal="center" vertical="center" wrapText="1"/>
    </xf>
    <xf numFmtId="0" fontId="22" fillId="4" borderId="63" xfId="0" applyFont="1" applyFill="1" applyBorder="1" applyAlignment="1">
      <alignment horizontal="center" vertical="center" wrapText="1"/>
    </xf>
    <xf numFmtId="164" fontId="22" fillId="4" borderId="64" xfId="0" applyNumberFormat="1" applyFont="1" applyFill="1" applyBorder="1" applyAlignment="1">
      <alignment horizontal="center" vertical="center" wrapText="1"/>
    </xf>
    <xf numFmtId="164" fontId="22" fillId="4" borderId="39" xfId="0" applyNumberFormat="1" applyFont="1" applyFill="1" applyBorder="1" applyAlignment="1">
      <alignment horizontal="center" vertical="center" wrapText="1"/>
    </xf>
    <xf numFmtId="3" fontId="21" fillId="4" borderId="2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"/>
  <sheetViews>
    <sheetView zoomScaleNormal="100" workbookViewId="0">
      <pane ySplit="2" topLeftCell="A3" activePane="bottomLeft" state="frozen"/>
      <selection pane="bottomLeft" activeCell="A16" sqref="A1:B1048576"/>
    </sheetView>
  </sheetViews>
  <sheetFormatPr defaultRowHeight="13.5" x14ac:dyDescent="0.25"/>
  <cols>
    <col min="1" max="2" width="22.42578125" style="122" hidden="1" customWidth="1"/>
    <col min="3" max="3" width="3.7109375" style="122" customWidth="1"/>
    <col min="4" max="5" width="22.42578125" style="122" customWidth="1"/>
    <col min="6" max="6" width="3.7109375" style="122" customWidth="1"/>
    <col min="7" max="8" width="22.42578125" style="122" customWidth="1"/>
    <col min="9" max="9" width="3.7109375" style="122" customWidth="1"/>
    <col min="10" max="11" width="22.42578125" style="122" customWidth="1"/>
    <col min="12" max="12" width="3.7109375" style="122" customWidth="1"/>
    <col min="13" max="14" width="22.42578125" style="122" customWidth="1"/>
    <col min="15" max="15" width="3.7109375" style="122" customWidth="1"/>
    <col min="16" max="18" width="22.42578125" style="122" customWidth="1"/>
    <col min="19" max="19" width="36.5703125" style="122" bestFit="1" customWidth="1"/>
    <col min="20" max="16384" width="9.140625" style="122"/>
  </cols>
  <sheetData>
    <row r="1" spans="1:20" x14ac:dyDescent="0.25">
      <c r="A1" s="300" t="s">
        <v>52</v>
      </c>
      <c r="B1" s="301"/>
      <c r="C1" s="106"/>
      <c r="D1" s="300" t="s">
        <v>52</v>
      </c>
      <c r="E1" s="301"/>
      <c r="F1" s="60"/>
      <c r="G1" s="300" t="s">
        <v>52</v>
      </c>
      <c r="H1" s="301"/>
      <c r="I1" s="107"/>
      <c r="J1" s="300" t="s">
        <v>52</v>
      </c>
      <c r="K1" s="301"/>
      <c r="L1" s="107"/>
      <c r="M1" s="300" t="s">
        <v>52</v>
      </c>
      <c r="N1" s="301"/>
      <c r="P1" s="300" t="s">
        <v>52</v>
      </c>
      <c r="Q1" s="301"/>
      <c r="R1" s="106"/>
    </row>
    <row r="2" spans="1:20" ht="15.75" customHeight="1" x14ac:dyDescent="0.25">
      <c r="A2" s="302" t="s">
        <v>74</v>
      </c>
      <c r="B2" s="312"/>
      <c r="C2" s="108"/>
      <c r="D2" s="302" t="s">
        <v>75</v>
      </c>
      <c r="E2" s="312"/>
      <c r="F2" s="109"/>
      <c r="G2" s="302" t="s">
        <v>76</v>
      </c>
      <c r="H2" s="312"/>
      <c r="I2" s="107"/>
      <c r="J2" s="302" t="s">
        <v>77</v>
      </c>
      <c r="K2" s="303"/>
      <c r="L2" s="107"/>
      <c r="M2" s="302" t="s">
        <v>78</v>
      </c>
      <c r="N2" s="303"/>
      <c r="P2" s="308" t="s">
        <v>79</v>
      </c>
      <c r="Q2" s="309"/>
      <c r="R2" s="108"/>
    </row>
    <row r="3" spans="1:20" ht="14.25" thickBot="1" x14ac:dyDescent="0.3">
      <c r="A3" s="304" t="s">
        <v>53</v>
      </c>
      <c r="B3" s="305"/>
      <c r="C3" s="106"/>
      <c r="D3" s="304" t="s">
        <v>53</v>
      </c>
      <c r="E3" s="305"/>
      <c r="F3" s="107"/>
      <c r="G3" s="304" t="s">
        <v>53</v>
      </c>
      <c r="H3" s="305"/>
      <c r="I3" s="107"/>
      <c r="J3" s="304" t="s">
        <v>53</v>
      </c>
      <c r="K3" s="313"/>
      <c r="L3" s="107"/>
      <c r="M3" s="304" t="s">
        <v>53</v>
      </c>
      <c r="N3" s="305"/>
      <c r="P3" s="304" t="s">
        <v>53</v>
      </c>
      <c r="Q3" s="305"/>
      <c r="R3" s="106"/>
    </row>
    <row r="4" spans="1:20" s="123" customFormat="1" ht="12.95" customHeight="1" x14ac:dyDescent="0.25">
      <c r="A4" s="284" t="s">
        <v>54</v>
      </c>
      <c r="B4" s="278">
        <f>SUM('NY Waterway'!K14)</f>
        <v>0</v>
      </c>
      <c r="C4" s="7"/>
      <c r="D4" s="284" t="s">
        <v>54</v>
      </c>
      <c r="E4" s="278">
        <f>SUM('NY Waterway'!K25)</f>
        <v>69322</v>
      </c>
      <c r="F4" s="110"/>
      <c r="G4" s="284" t="s">
        <v>54</v>
      </c>
      <c r="H4" s="278">
        <f>SUM('NY Waterway'!K36)</f>
        <v>71468</v>
      </c>
      <c r="I4" s="110"/>
      <c r="J4" s="284" t="s">
        <v>54</v>
      </c>
      <c r="K4" s="278">
        <f>SUM('NY Waterway'!K47)</f>
        <v>75929</v>
      </c>
      <c r="L4" s="110"/>
      <c r="M4" s="284" t="s">
        <v>54</v>
      </c>
      <c r="N4" s="278">
        <f>SUM('NY Waterway'!K58)</f>
        <v>75273</v>
      </c>
      <c r="P4" s="284" t="s">
        <v>54</v>
      </c>
      <c r="Q4" s="278">
        <f>SUM('NY Waterway'!K69)</f>
        <v>16841</v>
      </c>
      <c r="R4" s="7"/>
    </row>
    <row r="5" spans="1:20" s="123" customFormat="1" ht="12.95" customHeight="1" thickBot="1" x14ac:dyDescent="0.3">
      <c r="A5" s="299"/>
      <c r="B5" s="279"/>
      <c r="C5" s="8"/>
      <c r="D5" s="299"/>
      <c r="E5" s="279"/>
      <c r="F5" s="110"/>
      <c r="G5" s="299"/>
      <c r="H5" s="306"/>
      <c r="I5" s="110"/>
      <c r="J5" s="299"/>
      <c r="K5" s="306"/>
      <c r="L5" s="110"/>
      <c r="M5" s="299"/>
      <c r="N5" s="306"/>
      <c r="P5" s="299"/>
      <c r="Q5" s="306"/>
      <c r="R5" s="7"/>
    </row>
    <row r="6" spans="1:20" s="123" customFormat="1" ht="12.95" customHeight="1" x14ac:dyDescent="0.25">
      <c r="A6" s="265" t="s">
        <v>55</v>
      </c>
      <c r="B6" s="278">
        <f>SUM('Billy Bey'!T14)</f>
        <v>0</v>
      </c>
      <c r="C6" s="7"/>
      <c r="D6" s="265" t="s">
        <v>55</v>
      </c>
      <c r="E6" s="278">
        <f>SUM('Billy Bey'!T25)</f>
        <v>73690</v>
      </c>
      <c r="F6" s="110"/>
      <c r="G6" s="265" t="s">
        <v>55</v>
      </c>
      <c r="H6" s="282">
        <f>SUM('Billy Bey'!T36)</f>
        <v>84594</v>
      </c>
      <c r="I6" s="110"/>
      <c r="J6" s="265" t="s">
        <v>55</v>
      </c>
      <c r="K6" s="282">
        <f>SUM('Billy Bey'!T47)</f>
        <v>91602</v>
      </c>
      <c r="L6" s="110"/>
      <c r="M6" s="265" t="s">
        <v>55</v>
      </c>
      <c r="N6" s="282">
        <f>SUM('Billy Bey'!T58)</f>
        <v>89892</v>
      </c>
      <c r="P6" s="265" t="s">
        <v>55</v>
      </c>
      <c r="Q6" s="282">
        <f>SUM('Billy Bey'!T69)</f>
        <v>22652</v>
      </c>
      <c r="R6" s="9"/>
    </row>
    <row r="7" spans="1:20" s="123" customFormat="1" ht="12.95" customHeight="1" thickBot="1" x14ac:dyDescent="0.3">
      <c r="A7" s="307"/>
      <c r="B7" s="279"/>
      <c r="C7" s="8"/>
      <c r="D7" s="307"/>
      <c r="E7" s="279"/>
      <c r="F7" s="110"/>
      <c r="G7" s="307"/>
      <c r="H7" s="290"/>
      <c r="I7" s="110"/>
      <c r="J7" s="307"/>
      <c r="K7" s="290"/>
      <c r="L7" s="110"/>
      <c r="M7" s="307"/>
      <c r="N7" s="290"/>
      <c r="P7" s="307"/>
      <c r="Q7" s="290"/>
      <c r="R7" s="9"/>
    </row>
    <row r="8" spans="1:20" s="123" customFormat="1" ht="12.95" customHeight="1" x14ac:dyDescent="0.25">
      <c r="A8" s="284" t="s">
        <v>56</v>
      </c>
      <c r="B8" s="278">
        <f>SUM(SeaStreak!G14)</f>
        <v>0</v>
      </c>
      <c r="C8" s="7"/>
      <c r="D8" s="284" t="s">
        <v>56</v>
      </c>
      <c r="E8" s="278">
        <f>SUM(SeaStreak!G25)</f>
        <v>16663</v>
      </c>
      <c r="F8" s="110"/>
      <c r="G8" s="284" t="s">
        <v>56</v>
      </c>
      <c r="H8" s="278">
        <f>SUM(SeaStreak!G36)</f>
        <v>17008</v>
      </c>
      <c r="I8" s="110"/>
      <c r="J8" s="284" t="s">
        <v>56</v>
      </c>
      <c r="K8" s="278">
        <f>SUM(SeaStreak!G47)</f>
        <v>17361</v>
      </c>
      <c r="L8" s="110"/>
      <c r="M8" s="284" t="s">
        <v>56</v>
      </c>
      <c r="N8" s="278">
        <f>SUM(SeaStreak!G58)</f>
        <v>18342</v>
      </c>
      <c r="P8" s="284" t="s">
        <v>56</v>
      </c>
      <c r="Q8" s="278">
        <f>SUM(SeaStreak!G69)</f>
        <v>5174</v>
      </c>
      <c r="R8" s="7"/>
    </row>
    <row r="9" spans="1:20" s="123" customFormat="1" ht="12.95" customHeight="1" thickBot="1" x14ac:dyDescent="0.3">
      <c r="A9" s="285"/>
      <c r="B9" s="279"/>
      <c r="C9" s="111"/>
      <c r="D9" s="285"/>
      <c r="E9" s="306"/>
      <c r="F9" s="110"/>
      <c r="G9" s="285"/>
      <c r="H9" s="306"/>
      <c r="I9" s="110"/>
      <c r="J9" s="285"/>
      <c r="K9" s="306"/>
      <c r="L9" s="110"/>
      <c r="M9" s="285"/>
      <c r="N9" s="306"/>
      <c r="P9" s="285"/>
      <c r="Q9" s="306"/>
      <c r="R9" s="7"/>
    </row>
    <row r="10" spans="1:20" s="123" customFormat="1" ht="12.95" customHeight="1" x14ac:dyDescent="0.25">
      <c r="A10" s="265" t="s">
        <v>57</v>
      </c>
      <c r="B10" s="278">
        <f>SUM('New York Water Taxi'!J14)</f>
        <v>0</v>
      </c>
      <c r="C10" s="9"/>
      <c r="D10" s="265" t="s">
        <v>57</v>
      </c>
      <c r="E10" s="282">
        <f>SUM('New York Water Taxi'!J25)</f>
        <v>4279</v>
      </c>
      <c r="F10" s="110"/>
      <c r="G10" s="265" t="s">
        <v>57</v>
      </c>
      <c r="H10" s="282">
        <f>SUM('New York Water Taxi'!J36)</f>
        <v>6447</v>
      </c>
      <c r="I10" s="110"/>
      <c r="J10" s="265" t="s">
        <v>57</v>
      </c>
      <c r="K10" s="282">
        <f>SUM('New York Water Taxi'!J47)</f>
        <v>7364</v>
      </c>
      <c r="L10" s="110"/>
      <c r="M10" s="265" t="s">
        <v>57</v>
      </c>
      <c r="N10" s="282">
        <f>SUM('New York Water Taxi'!J58)</f>
        <v>7880</v>
      </c>
      <c r="P10" s="265" t="s">
        <v>57</v>
      </c>
      <c r="Q10" s="282">
        <f>SUM('New York Water Taxi'!J69)</f>
        <v>3981</v>
      </c>
      <c r="R10" s="9"/>
    </row>
    <row r="11" spans="1:20" s="123" customFormat="1" ht="12.95" customHeight="1" thickBot="1" x14ac:dyDescent="0.3">
      <c r="A11" s="266"/>
      <c r="B11" s="279"/>
      <c r="C11" s="112"/>
      <c r="D11" s="266"/>
      <c r="E11" s="287"/>
      <c r="F11" s="110"/>
      <c r="G11" s="266"/>
      <c r="H11" s="290"/>
      <c r="I11" s="110"/>
      <c r="J11" s="266"/>
      <c r="K11" s="290"/>
      <c r="L11" s="110"/>
      <c r="M11" s="266"/>
      <c r="N11" s="290"/>
      <c r="P11" s="266"/>
      <c r="Q11" s="290"/>
      <c r="R11" s="9"/>
    </row>
    <row r="12" spans="1:20" s="123" customFormat="1" ht="12.95" customHeight="1" x14ac:dyDescent="0.25">
      <c r="A12" s="291" t="s">
        <v>38</v>
      </c>
      <c r="B12" s="278">
        <f>SUM('Liberty Landing Ferry'!D14)</f>
        <v>0</v>
      </c>
      <c r="C12" s="9"/>
      <c r="D12" s="291" t="s">
        <v>38</v>
      </c>
      <c r="E12" s="282">
        <f>SUM('Liberty Landing Ferry'!D25)</f>
        <v>2261</v>
      </c>
      <c r="F12" s="110"/>
      <c r="G12" s="291" t="s">
        <v>38</v>
      </c>
      <c r="H12" s="282">
        <f>SUM('Liberty Landing Ferry'!D36)</f>
        <v>3400</v>
      </c>
      <c r="I12" s="110"/>
      <c r="J12" s="291" t="s">
        <v>38</v>
      </c>
      <c r="K12" s="282">
        <f>SUM('Liberty Landing Ferry'!D47)</f>
        <v>4513</v>
      </c>
      <c r="L12" s="110"/>
      <c r="M12" s="291" t="s">
        <v>38</v>
      </c>
      <c r="N12" s="282">
        <f>SUM('Liberty Landing Ferry'!D58)</f>
        <v>4502</v>
      </c>
      <c r="P12" s="291" t="s">
        <v>38</v>
      </c>
      <c r="Q12" s="282">
        <f>SUM('Liberty Landing Ferry'!D69)</f>
        <v>1384</v>
      </c>
      <c r="R12" s="9"/>
    </row>
    <row r="13" spans="1:20" s="123" customFormat="1" ht="12.95" customHeight="1" thickBot="1" x14ac:dyDescent="0.3">
      <c r="A13" s="292"/>
      <c r="B13" s="279"/>
      <c r="C13" s="112"/>
      <c r="D13" s="292"/>
      <c r="E13" s="287"/>
      <c r="F13" s="110"/>
      <c r="G13" s="292"/>
      <c r="H13" s="290"/>
      <c r="I13" s="110"/>
      <c r="J13" s="292"/>
      <c r="K13" s="290"/>
      <c r="L13" s="110"/>
      <c r="M13" s="292"/>
      <c r="N13" s="290"/>
      <c r="P13" s="292"/>
      <c r="Q13" s="290"/>
      <c r="R13" s="9"/>
    </row>
    <row r="14" spans="1:20" s="114" customFormat="1" ht="12.95" customHeight="1" thickBot="1" x14ac:dyDescent="0.25">
      <c r="A14" s="293" t="s">
        <v>23</v>
      </c>
      <c r="B14" s="295">
        <f>SUM(B4:B13)</f>
        <v>0</v>
      </c>
      <c r="C14" s="10"/>
      <c r="D14" s="293" t="s">
        <v>23</v>
      </c>
      <c r="E14" s="295">
        <f>SUM(E4:E13)</f>
        <v>166215</v>
      </c>
      <c r="F14" s="113"/>
      <c r="G14" s="293" t="s">
        <v>23</v>
      </c>
      <c r="H14" s="295">
        <f>SUM(H4:H13)</f>
        <v>182917</v>
      </c>
      <c r="I14" s="113"/>
      <c r="J14" s="293" t="s">
        <v>23</v>
      </c>
      <c r="K14" s="295">
        <f>SUM(K4:K13)</f>
        <v>196769</v>
      </c>
      <c r="L14" s="113"/>
      <c r="M14" s="293" t="s">
        <v>23</v>
      </c>
      <c r="N14" s="295">
        <f>SUM(N4:N13)</f>
        <v>195889</v>
      </c>
      <c r="P14" s="293" t="s">
        <v>23</v>
      </c>
      <c r="Q14" s="295">
        <f>SUM(Q4:Q13)</f>
        <v>50032</v>
      </c>
      <c r="R14" s="10"/>
      <c r="S14" s="152" t="s">
        <v>65</v>
      </c>
      <c r="T14" s="127">
        <f>AVERAGE('Billy Bey'!T76, 'Liberty Landing Ferry'!F76, 'New York Water Taxi'!K76, 'NY Waterway'!H76, SeaStreak!G76)</f>
        <v>29759.000000000007</v>
      </c>
    </row>
    <row r="15" spans="1:20" s="114" customFormat="1" ht="12.95" customHeight="1" thickBot="1" x14ac:dyDescent="0.3">
      <c r="A15" s="294"/>
      <c r="B15" s="277"/>
      <c r="C15" s="115"/>
      <c r="D15" s="294"/>
      <c r="E15" s="277"/>
      <c r="F15" s="113"/>
      <c r="G15" s="294"/>
      <c r="H15" s="277"/>
      <c r="I15" s="113"/>
      <c r="J15" s="294"/>
      <c r="K15" s="277"/>
      <c r="L15" s="113"/>
      <c r="M15" s="294"/>
      <c r="N15" s="277"/>
      <c r="P15" s="294"/>
      <c r="Q15" s="296"/>
      <c r="R15" s="115"/>
      <c r="S15" s="123"/>
      <c r="T15" s="123"/>
    </row>
    <row r="16" spans="1:20" s="123" customFormat="1" ht="14.25" thickBot="1" x14ac:dyDescent="0.3">
      <c r="A16" s="116"/>
      <c r="B16" s="117"/>
      <c r="C16" s="110"/>
      <c r="D16" s="116"/>
      <c r="E16" s="117"/>
      <c r="F16" s="110"/>
      <c r="G16" s="116"/>
      <c r="H16" s="117"/>
      <c r="I16" s="110"/>
      <c r="J16" s="118"/>
      <c r="K16" s="119"/>
      <c r="L16" s="110"/>
      <c r="M16" s="118"/>
      <c r="N16" s="119"/>
      <c r="P16" s="118"/>
      <c r="Q16" s="119"/>
      <c r="R16" s="110"/>
      <c r="S16" s="122"/>
      <c r="T16" s="122"/>
    </row>
    <row r="17" spans="1:20" ht="14.25" thickBot="1" x14ac:dyDescent="0.3">
      <c r="A17" s="297" t="s">
        <v>58</v>
      </c>
      <c r="B17" s="298"/>
      <c r="C17" s="106"/>
      <c r="D17" s="297" t="s">
        <v>58</v>
      </c>
      <c r="E17" s="298"/>
      <c r="F17" s="107"/>
      <c r="G17" s="297" t="s">
        <v>58</v>
      </c>
      <c r="H17" s="298"/>
      <c r="I17" s="107"/>
      <c r="J17" s="297" t="s">
        <v>58</v>
      </c>
      <c r="K17" s="311"/>
      <c r="L17" s="107"/>
      <c r="M17" s="297" t="s">
        <v>58</v>
      </c>
      <c r="N17" s="298"/>
      <c r="P17" s="297" t="s">
        <v>58</v>
      </c>
      <c r="Q17" s="298"/>
      <c r="R17" s="106"/>
    </row>
    <row r="18" spans="1:20" ht="12.95" customHeight="1" x14ac:dyDescent="0.25">
      <c r="A18" s="284" t="s">
        <v>10</v>
      </c>
      <c r="B18" s="278">
        <f>SUM('Billy Bey'!G14:K14, 'New York Water Taxi'!G14:I14, 'NY Waterway'!I14:J14, SeaStreak!C14:D14)</f>
        <v>0</v>
      </c>
      <c r="C18" s="7"/>
      <c r="D18" s="284" t="s">
        <v>10</v>
      </c>
      <c r="E18" s="278">
        <f>SUM('Billy Bey'!G25:K25, 'New York Water Taxi'!G25:I25, 'NY Waterway'!I25:J25, SeaStreak!C25:D25)</f>
        <v>56461</v>
      </c>
      <c r="F18" s="107"/>
      <c r="G18" s="284" t="s">
        <v>10</v>
      </c>
      <c r="H18" s="278">
        <f>SUM('Billy Bey'!G36:K36, 'New York Water Taxi'!G36:I36, 'NY Waterway'!I36:J36, SeaStreak!C36:D36)</f>
        <v>59524</v>
      </c>
      <c r="I18" s="107"/>
      <c r="J18" s="284" t="s">
        <v>10</v>
      </c>
      <c r="K18" s="278">
        <f>SUM('Billy Bey'!G47:K47, 'New York Water Taxi'!G47:I47, 'NY Waterway'!I47:J47, SeaStreak!C47:D47)</f>
        <v>61261</v>
      </c>
      <c r="L18" s="107"/>
      <c r="M18" s="284" t="s">
        <v>10</v>
      </c>
      <c r="N18" s="278">
        <f>SUM('Billy Bey'!G58:K58, 'New York Water Taxi'!G58:I58, 'NY Waterway'!I58:J58, SeaStreak!C58:D58)</f>
        <v>61888</v>
      </c>
      <c r="P18" s="284" t="s">
        <v>10</v>
      </c>
      <c r="Q18" s="278">
        <f>SUM('Billy Bey'!G69:K69, 'New York Water Taxi'!G69:I69, 'NY Waterway'!I69:J69, SeaStreak!C69:D69)</f>
        <v>13134</v>
      </c>
      <c r="R18" s="7"/>
    </row>
    <row r="19" spans="1:20" ht="12.95" customHeight="1" thickBot="1" x14ac:dyDescent="0.3">
      <c r="A19" s="299"/>
      <c r="B19" s="279"/>
      <c r="C19" s="8"/>
      <c r="D19" s="299"/>
      <c r="E19" s="279"/>
      <c r="F19" s="107"/>
      <c r="G19" s="299"/>
      <c r="H19" s="279"/>
      <c r="I19" s="107"/>
      <c r="J19" s="299"/>
      <c r="K19" s="279"/>
      <c r="L19" s="107"/>
      <c r="M19" s="299"/>
      <c r="N19" s="279"/>
      <c r="P19" s="299"/>
      <c r="Q19" s="279"/>
      <c r="R19" s="8"/>
    </row>
    <row r="20" spans="1:20" ht="12.95" customHeight="1" x14ac:dyDescent="0.25">
      <c r="A20" s="265" t="s">
        <v>8</v>
      </c>
      <c r="B20" s="282">
        <f>SUM('Billy Bey'!C14:D14, 'New York Water Taxi'!E14, 'NY Waterway'!C14:G14)</f>
        <v>0</v>
      </c>
      <c r="C20" s="9"/>
      <c r="D20" s="265" t="s">
        <v>8</v>
      </c>
      <c r="E20" s="282">
        <f>SUM('Billy Bey'!C25:D25, 'New York Water Taxi'!E25, 'NY Waterway'!C25:G25)</f>
        <v>51607</v>
      </c>
      <c r="F20" s="107"/>
      <c r="G20" s="265" t="s">
        <v>8</v>
      </c>
      <c r="H20" s="282">
        <f>SUM('Billy Bey'!C36:D36, 'New York Water Taxi'!E36, 'NY Waterway'!C36:G36)</f>
        <v>54054</v>
      </c>
      <c r="I20" s="107"/>
      <c r="J20" s="265" t="s">
        <v>8</v>
      </c>
      <c r="K20" s="282">
        <f>SUM('Billy Bey'!C47:D47, 'NY Waterway'!C47:G47, 'New York Water Taxi'!E47)</f>
        <v>58984</v>
      </c>
      <c r="L20" s="107"/>
      <c r="M20" s="265" t="s">
        <v>8</v>
      </c>
      <c r="N20" s="282">
        <f>SUM('Billy Bey'!C58:D58, 'NY Waterway'!C58:G58, 'New York Water Taxi'!E58)</f>
        <v>58197</v>
      </c>
      <c r="P20" s="265" t="s">
        <v>8</v>
      </c>
      <c r="Q20" s="282">
        <f>SUM('Billy Bey'!C69:D69, 'NY Waterway'!C69:G69, 'New York Water Taxi'!E69)</f>
        <v>16124</v>
      </c>
      <c r="R20" s="9"/>
    </row>
    <row r="21" spans="1:20" ht="12.95" customHeight="1" thickBot="1" x14ac:dyDescent="0.3">
      <c r="A21" s="281"/>
      <c r="B21" s="283"/>
      <c r="C21" s="109"/>
      <c r="D21" s="281"/>
      <c r="E21" s="290"/>
      <c r="F21" s="107"/>
      <c r="G21" s="281"/>
      <c r="H21" s="283"/>
      <c r="I21" s="107"/>
      <c r="J21" s="281"/>
      <c r="K21" s="283"/>
      <c r="L21" s="107"/>
      <c r="M21" s="281"/>
      <c r="N21" s="283"/>
      <c r="P21" s="281"/>
      <c r="Q21" s="283"/>
      <c r="R21" s="109"/>
    </row>
    <row r="22" spans="1:20" ht="12.95" customHeight="1" x14ac:dyDescent="0.25">
      <c r="A22" s="284" t="s">
        <v>16</v>
      </c>
      <c r="B22" s="278">
        <f>SUM('Billy Bey'!L14, SeaStreak!E14:F14)</f>
        <v>0</v>
      </c>
      <c r="C22" s="7"/>
      <c r="D22" s="284" t="s">
        <v>16</v>
      </c>
      <c r="E22" s="278">
        <f>SUM('Billy Bey'!L25, SeaStreak!E25:F25)</f>
        <v>11114</v>
      </c>
      <c r="F22" s="107"/>
      <c r="G22" s="284" t="s">
        <v>16</v>
      </c>
      <c r="H22" s="278">
        <f>SUM('Billy Bey'!L36, SeaStreak!E36:F36)</f>
        <v>11792</v>
      </c>
      <c r="I22" s="107"/>
      <c r="J22" s="284" t="s">
        <v>16</v>
      </c>
      <c r="K22" s="278">
        <f>SUM('Billy Bey'!L47, SeaStreak!E47:F47)</f>
        <v>13393</v>
      </c>
      <c r="L22" s="107"/>
      <c r="M22" s="284" t="s">
        <v>16</v>
      </c>
      <c r="N22" s="278">
        <f>SUM('Billy Bey'!L58, SeaStreak!E58:F58)</f>
        <v>13965</v>
      </c>
      <c r="P22" s="284" t="s">
        <v>16</v>
      </c>
      <c r="Q22" s="278">
        <f>SUM('Billy Bey'!L69, SeaStreak!E69:F69)</f>
        <v>3791</v>
      </c>
      <c r="R22" s="7"/>
    </row>
    <row r="23" spans="1:20" ht="12.95" customHeight="1" thickBot="1" x14ac:dyDescent="0.3">
      <c r="A23" s="285"/>
      <c r="B23" s="286"/>
      <c r="C23" s="111"/>
      <c r="D23" s="285"/>
      <c r="E23" s="286"/>
      <c r="F23" s="107"/>
      <c r="G23" s="285"/>
      <c r="H23" s="286"/>
      <c r="I23" s="107"/>
      <c r="J23" s="285"/>
      <c r="K23" s="286"/>
      <c r="L23" s="107"/>
      <c r="M23" s="285"/>
      <c r="N23" s="286"/>
      <c r="P23" s="285"/>
      <c r="Q23" s="286"/>
      <c r="R23" s="111"/>
    </row>
    <row r="24" spans="1:20" ht="12.95" customHeight="1" x14ac:dyDescent="0.25">
      <c r="A24" s="265" t="s">
        <v>9</v>
      </c>
      <c r="B24" s="282">
        <f>SUM('Billy Bey'!E14:F14, 'Liberty Landing Ferry'!C14, 'NY Waterway'!H14)</f>
        <v>0</v>
      </c>
      <c r="C24" s="9"/>
      <c r="D24" s="265" t="s">
        <v>9</v>
      </c>
      <c r="E24" s="268">
        <f>SUM('Billy Bey'!E25:F25, 'Liberty Landing Ferry'!C25, 'NY Waterway'!H25)</f>
        <v>32460</v>
      </c>
      <c r="F24" s="107"/>
      <c r="G24" s="265" t="s">
        <v>9</v>
      </c>
      <c r="H24" s="282">
        <f>SUM('Billy Bey'!E36:F36, 'Liberty Landing Ferry'!C36, 'NY Waterway'!H36)</f>
        <v>37751</v>
      </c>
      <c r="I24" s="107"/>
      <c r="J24" s="265" t="s">
        <v>9</v>
      </c>
      <c r="K24" s="282">
        <f>SUM('Billy Bey'!E47:F47, 'Liberty Landing Ferry'!C47, 'NY Waterway'!H47)</f>
        <v>39249</v>
      </c>
      <c r="L24" s="107"/>
      <c r="M24" s="265" t="s">
        <v>9</v>
      </c>
      <c r="N24" s="282">
        <f>SUM('Billy Bey'!E58:F58, 'Liberty Landing Ferry'!C58, 'NY Waterway'!H58)</f>
        <v>39090</v>
      </c>
      <c r="P24" s="265" t="s">
        <v>9</v>
      </c>
      <c r="Q24" s="282">
        <f>SUM('Billy Bey'!E69:F69, 'Liberty Landing Ferry'!C69, 'NY Waterway'!H69)</f>
        <v>10135</v>
      </c>
      <c r="R24" s="9"/>
    </row>
    <row r="25" spans="1:20" ht="12.95" customHeight="1" thickBot="1" x14ac:dyDescent="0.3">
      <c r="A25" s="266"/>
      <c r="B25" s="287"/>
      <c r="C25" s="112"/>
      <c r="D25" s="266"/>
      <c r="E25" s="287"/>
      <c r="F25" s="107"/>
      <c r="G25" s="266"/>
      <c r="H25" s="287"/>
      <c r="I25" s="107"/>
      <c r="J25" s="266"/>
      <c r="K25" s="287"/>
      <c r="L25" s="107"/>
      <c r="M25" s="266"/>
      <c r="N25" s="287"/>
      <c r="P25" s="266"/>
      <c r="Q25" s="287"/>
      <c r="R25" s="112"/>
      <c r="S25" s="121"/>
      <c r="T25" s="121"/>
    </row>
    <row r="26" spans="1:20" s="121" customFormat="1" ht="12.95" customHeight="1" x14ac:dyDescent="0.2">
      <c r="A26" s="265" t="s">
        <v>7</v>
      </c>
      <c r="B26" s="268">
        <f>SUM('New York Water Taxi'!C14)</f>
        <v>0</v>
      </c>
      <c r="C26" s="10"/>
      <c r="D26" s="265" t="s">
        <v>7</v>
      </c>
      <c r="E26" s="268">
        <f>SUM('New York Water Taxi'!C25)</f>
        <v>776</v>
      </c>
      <c r="F26" s="120"/>
      <c r="G26" s="265" t="s">
        <v>7</v>
      </c>
      <c r="H26" s="268">
        <f>SUM('New York Water Taxi'!C36)</f>
        <v>1276</v>
      </c>
      <c r="I26" s="120"/>
      <c r="J26" s="265" t="s">
        <v>7</v>
      </c>
      <c r="K26" s="268">
        <f>SUM('New York Water Taxi'!C47)</f>
        <v>1403</v>
      </c>
      <c r="L26" s="120"/>
      <c r="M26" s="265" t="s">
        <v>7</v>
      </c>
      <c r="N26" s="268">
        <f>SUM('New York Water Taxi'!C58)</f>
        <v>1500</v>
      </c>
      <c r="P26" s="265" t="s">
        <v>7</v>
      </c>
      <c r="Q26" s="268">
        <f>SUM('New York Water Taxi'!C69)</f>
        <v>636</v>
      </c>
      <c r="R26" s="11"/>
    </row>
    <row r="27" spans="1:20" s="121" customFormat="1" ht="12.95" customHeight="1" thickBot="1" x14ac:dyDescent="0.3">
      <c r="A27" s="266"/>
      <c r="B27" s="288"/>
      <c r="C27" s="115"/>
      <c r="D27" s="266"/>
      <c r="E27" s="288"/>
      <c r="F27" s="120"/>
      <c r="G27" s="266"/>
      <c r="H27" s="288"/>
      <c r="I27" s="120"/>
      <c r="J27" s="266"/>
      <c r="K27" s="288"/>
      <c r="L27" s="120"/>
      <c r="M27" s="266"/>
      <c r="N27" s="288"/>
      <c r="P27" s="266"/>
      <c r="Q27" s="288"/>
      <c r="R27" s="12"/>
      <c r="S27" s="122"/>
      <c r="T27" s="122"/>
    </row>
    <row r="28" spans="1:20" ht="12.75" customHeight="1" x14ac:dyDescent="0.25">
      <c r="A28" s="265" t="s">
        <v>39</v>
      </c>
      <c r="B28" s="268">
        <f>SUM('New York Water Taxi'!D14)</f>
        <v>0</v>
      </c>
      <c r="C28" s="107"/>
      <c r="D28" s="265" t="s">
        <v>39</v>
      </c>
      <c r="E28" s="268">
        <f>SUM('New York Water Taxi'!D25)</f>
        <v>0</v>
      </c>
      <c r="F28" s="107"/>
      <c r="G28" s="265" t="s">
        <v>39</v>
      </c>
      <c r="H28" s="268">
        <f>SUM('New York Water Taxi'!D36)</f>
        <v>0</v>
      </c>
      <c r="I28" s="107"/>
      <c r="J28" s="265" t="s">
        <v>39</v>
      </c>
      <c r="K28" s="268">
        <f>SUM('New York Water Taxi'!D47)</f>
        <v>0</v>
      </c>
      <c r="L28" s="107"/>
      <c r="M28" s="265" t="s">
        <v>39</v>
      </c>
      <c r="N28" s="268">
        <f>SUM('New York Water Taxi'!D58)</f>
        <v>0</v>
      </c>
      <c r="P28" s="265" t="s">
        <v>39</v>
      </c>
      <c r="Q28" s="268">
        <f>SUM('New York Water Taxi'!D69)</f>
        <v>0</v>
      </c>
      <c r="R28" s="11"/>
    </row>
    <row r="29" spans="1:20" ht="14.25" thickBot="1" x14ac:dyDescent="0.3">
      <c r="A29" s="266"/>
      <c r="B29" s="289"/>
      <c r="C29" s="107"/>
      <c r="D29" s="266"/>
      <c r="E29" s="289"/>
      <c r="F29" s="107"/>
      <c r="G29" s="266"/>
      <c r="H29" s="289"/>
      <c r="I29" s="107"/>
      <c r="J29" s="266"/>
      <c r="K29" s="289"/>
      <c r="L29" s="107"/>
      <c r="M29" s="266"/>
      <c r="N29" s="289"/>
      <c r="P29" s="266"/>
      <c r="Q29" s="289"/>
      <c r="R29" s="124"/>
    </row>
    <row r="30" spans="1:20" ht="12.75" customHeight="1" x14ac:dyDescent="0.25">
      <c r="A30" s="265" t="s">
        <v>73</v>
      </c>
      <c r="B30" s="268">
        <f>SUM('New York Water Taxi'!F14)</f>
        <v>0</v>
      </c>
      <c r="C30" s="107"/>
      <c r="D30" s="265" t="s">
        <v>73</v>
      </c>
      <c r="E30" s="268">
        <f>SUM('New York Water Taxi'!F25)</f>
        <v>112</v>
      </c>
      <c r="F30" s="107"/>
      <c r="G30" s="265" t="s">
        <v>73</v>
      </c>
      <c r="H30" s="268">
        <f>SUM('New York Water Taxi'!F36)</f>
        <v>129</v>
      </c>
      <c r="I30" s="107"/>
      <c r="J30" s="265" t="s">
        <v>73</v>
      </c>
      <c r="K30" s="268">
        <f>SUM('New York Water Taxi'!F47)</f>
        <v>159</v>
      </c>
      <c r="L30" s="107"/>
      <c r="M30" s="265" t="s">
        <v>73</v>
      </c>
      <c r="N30" s="268">
        <f>SUM('New York Water Taxi'!F58)</f>
        <v>210</v>
      </c>
      <c r="P30" s="265" t="s">
        <v>73</v>
      </c>
      <c r="Q30" s="268">
        <f>SUM('New York Water Taxi'!F69)</f>
        <v>91</v>
      </c>
      <c r="R30" s="11"/>
    </row>
    <row r="31" spans="1:20" ht="14.25" customHeight="1" thickBot="1" x14ac:dyDescent="0.3">
      <c r="A31" s="266"/>
      <c r="B31" s="269"/>
      <c r="C31" s="107"/>
      <c r="D31" s="266"/>
      <c r="E31" s="269"/>
      <c r="F31" s="107"/>
      <c r="G31" s="266"/>
      <c r="H31" s="269"/>
      <c r="I31" s="107"/>
      <c r="J31" s="267"/>
      <c r="K31" s="270"/>
      <c r="L31" s="107"/>
      <c r="M31" s="267"/>
      <c r="N31" s="270"/>
      <c r="P31" s="267"/>
      <c r="Q31" s="270"/>
      <c r="R31" s="11"/>
    </row>
    <row r="32" spans="1:20" x14ac:dyDescent="0.25">
      <c r="A32" s="280" t="s">
        <v>11</v>
      </c>
      <c r="B32" s="268">
        <f>SUM('Billy Bey'!M14)</f>
        <v>0</v>
      </c>
      <c r="C32" s="107"/>
      <c r="D32" s="280" t="s">
        <v>11</v>
      </c>
      <c r="E32" s="268">
        <f>SUM('Billy Bey'!M25)</f>
        <v>3023</v>
      </c>
      <c r="F32" s="107"/>
      <c r="G32" s="280" t="s">
        <v>11</v>
      </c>
      <c r="H32" s="268">
        <f>SUM('Billy Bey'!M36)</f>
        <v>4597</v>
      </c>
      <c r="I32" s="107"/>
      <c r="J32" s="280" t="s">
        <v>11</v>
      </c>
      <c r="K32" s="268">
        <f>SUM('Billy Bey'!M47)</f>
        <v>6986</v>
      </c>
      <c r="L32" s="107"/>
      <c r="M32" s="280" t="s">
        <v>11</v>
      </c>
      <c r="N32" s="268">
        <f>SUM('Billy Bey'!M58)</f>
        <v>6100</v>
      </c>
      <c r="P32" s="280" t="s">
        <v>11</v>
      </c>
      <c r="Q32" s="268">
        <f>SUM('Billy Bey'!M69)</f>
        <v>2159</v>
      </c>
      <c r="R32" s="11"/>
    </row>
    <row r="33" spans="1:18" ht="14.25" thickBot="1" x14ac:dyDescent="0.3">
      <c r="A33" s="272"/>
      <c r="B33" s="270"/>
      <c r="C33" s="107"/>
      <c r="D33" s="272"/>
      <c r="E33" s="270"/>
      <c r="F33" s="107"/>
      <c r="G33" s="272"/>
      <c r="H33" s="270"/>
      <c r="I33" s="107"/>
      <c r="J33" s="272"/>
      <c r="K33" s="270"/>
      <c r="L33" s="107"/>
      <c r="M33" s="272"/>
      <c r="N33" s="270"/>
      <c r="P33" s="272"/>
      <c r="Q33" s="270"/>
      <c r="R33" s="11"/>
    </row>
    <row r="34" spans="1:18" ht="12.75" customHeight="1" x14ac:dyDescent="0.25">
      <c r="A34" s="280" t="s">
        <v>12</v>
      </c>
      <c r="B34" s="268">
        <f>SUM('Billy Bey'!N14)</f>
        <v>0</v>
      </c>
      <c r="C34" s="107"/>
      <c r="D34" s="280" t="s">
        <v>12</v>
      </c>
      <c r="E34" s="268">
        <f>SUM('Billy Bey'!N25)</f>
        <v>1439</v>
      </c>
      <c r="F34" s="107"/>
      <c r="G34" s="280" t="s">
        <v>12</v>
      </c>
      <c r="H34" s="268">
        <f>SUM('Billy Bey'!N36)</f>
        <v>2023</v>
      </c>
      <c r="I34" s="107"/>
      <c r="J34" s="280" t="s">
        <v>12</v>
      </c>
      <c r="K34" s="268">
        <f>SUM('Billy Bey'!N47)</f>
        <v>2304</v>
      </c>
      <c r="L34" s="107"/>
      <c r="M34" s="280" t="s">
        <v>12</v>
      </c>
      <c r="N34" s="268">
        <f>SUM('Billy Bey'!N58)</f>
        <v>2392</v>
      </c>
      <c r="P34" s="280" t="s">
        <v>12</v>
      </c>
      <c r="Q34" s="268">
        <f>SUM('Billy Bey'!N69)</f>
        <v>304</v>
      </c>
      <c r="R34" s="11"/>
    </row>
    <row r="35" spans="1:18" ht="13.5" customHeight="1" thickBot="1" x14ac:dyDescent="0.3">
      <c r="A35" s="272"/>
      <c r="B35" s="270"/>
      <c r="C35" s="107"/>
      <c r="D35" s="272"/>
      <c r="E35" s="270"/>
      <c r="F35" s="107"/>
      <c r="G35" s="272"/>
      <c r="H35" s="270"/>
      <c r="I35" s="107"/>
      <c r="J35" s="272"/>
      <c r="K35" s="270"/>
      <c r="L35" s="107"/>
      <c r="M35" s="272"/>
      <c r="N35" s="270"/>
      <c r="P35" s="272"/>
      <c r="Q35" s="270"/>
      <c r="R35" s="11"/>
    </row>
    <row r="36" spans="1:18" ht="12.75" customHeight="1" x14ac:dyDescent="0.25">
      <c r="A36" s="280" t="s">
        <v>13</v>
      </c>
      <c r="B36" s="268">
        <f>SUM('Billy Bey'!O14)</f>
        <v>0</v>
      </c>
      <c r="C36" s="107"/>
      <c r="D36" s="280" t="s">
        <v>13</v>
      </c>
      <c r="E36" s="268">
        <f>SUM('Billy Bey'!O25)</f>
        <v>4796</v>
      </c>
      <c r="F36" s="107"/>
      <c r="G36" s="280" t="s">
        <v>13</v>
      </c>
      <c r="H36" s="268">
        <f>SUM('Billy Bey'!O36)</f>
        <v>6112</v>
      </c>
      <c r="I36" s="107"/>
      <c r="J36" s="280" t="s">
        <v>13</v>
      </c>
      <c r="K36" s="268">
        <f>SUM('Billy Bey'!O47)</f>
        <v>6537</v>
      </c>
      <c r="L36" s="107"/>
      <c r="M36" s="280" t="s">
        <v>13</v>
      </c>
      <c r="N36" s="268">
        <f>SUM('Billy Bey'!O58)</f>
        <v>6354</v>
      </c>
      <c r="P36" s="280" t="s">
        <v>13</v>
      </c>
      <c r="Q36" s="268">
        <f>SUM('Billy Bey'!O69)</f>
        <v>1824</v>
      </c>
      <c r="R36" s="11"/>
    </row>
    <row r="37" spans="1:18" ht="13.5" customHeight="1" thickBot="1" x14ac:dyDescent="0.3">
      <c r="A37" s="272"/>
      <c r="B37" s="270"/>
      <c r="C37" s="107"/>
      <c r="D37" s="272"/>
      <c r="E37" s="270"/>
      <c r="F37" s="107"/>
      <c r="G37" s="272"/>
      <c r="H37" s="270"/>
      <c r="I37" s="107"/>
      <c r="J37" s="272"/>
      <c r="K37" s="270"/>
      <c r="L37" s="107"/>
      <c r="M37" s="272"/>
      <c r="N37" s="270"/>
      <c r="P37" s="272"/>
      <c r="Q37" s="270"/>
      <c r="R37" s="11"/>
    </row>
    <row r="38" spans="1:18" ht="12.75" customHeight="1" x14ac:dyDescent="0.25">
      <c r="A38" s="280" t="s">
        <v>14</v>
      </c>
      <c r="B38" s="268">
        <f>SUM('Billy Bey'!P14)</f>
        <v>0</v>
      </c>
      <c r="C38" s="107"/>
      <c r="D38" s="280" t="s">
        <v>14</v>
      </c>
      <c r="E38" s="268">
        <f>SUM('Billy Bey'!P25)</f>
        <v>2045</v>
      </c>
      <c r="F38" s="107"/>
      <c r="G38" s="280" t="s">
        <v>14</v>
      </c>
      <c r="H38" s="268">
        <f>SUM('Billy Bey'!P36)</f>
        <v>2371</v>
      </c>
      <c r="I38" s="107"/>
      <c r="J38" s="280" t="s">
        <v>14</v>
      </c>
      <c r="K38" s="268">
        <f>SUM('Billy Bey'!P47)</f>
        <v>2674</v>
      </c>
      <c r="L38" s="107"/>
      <c r="M38" s="280" t="s">
        <v>14</v>
      </c>
      <c r="N38" s="268">
        <f>SUM('Billy Bey'!P58)</f>
        <v>2477</v>
      </c>
      <c r="P38" s="280" t="s">
        <v>14</v>
      </c>
      <c r="Q38" s="268">
        <f>SUM('Billy Bey'!P69)</f>
        <v>444</v>
      </c>
      <c r="R38" s="11"/>
    </row>
    <row r="39" spans="1:18" ht="13.5" customHeight="1" thickBot="1" x14ac:dyDescent="0.3">
      <c r="A39" s="272"/>
      <c r="B39" s="270"/>
      <c r="C39" s="107"/>
      <c r="D39" s="272"/>
      <c r="E39" s="270"/>
      <c r="F39" s="107"/>
      <c r="G39" s="272"/>
      <c r="H39" s="270"/>
      <c r="I39" s="107"/>
      <c r="J39" s="272"/>
      <c r="K39" s="270"/>
      <c r="L39" s="107"/>
      <c r="M39" s="272"/>
      <c r="N39" s="270"/>
      <c r="P39" s="272"/>
      <c r="Q39" s="270"/>
      <c r="R39" s="11"/>
    </row>
    <row r="40" spans="1:18" ht="12.75" customHeight="1" x14ac:dyDescent="0.25">
      <c r="A40" s="280" t="s">
        <v>35</v>
      </c>
      <c r="B40" s="268">
        <f>SUM('Billy Bey'!Q14)</f>
        <v>0</v>
      </c>
      <c r="C40" s="107"/>
      <c r="D40" s="280" t="s">
        <v>35</v>
      </c>
      <c r="E40" s="268">
        <f>SUM('Billy Bey'!Q25)</f>
        <v>2382</v>
      </c>
      <c r="F40" s="107"/>
      <c r="G40" s="280" t="s">
        <v>35</v>
      </c>
      <c r="H40" s="268">
        <f>SUM('Billy Bey'!Q36)</f>
        <v>3288</v>
      </c>
      <c r="I40" s="107"/>
      <c r="J40" s="280" t="s">
        <v>35</v>
      </c>
      <c r="K40" s="268">
        <f>SUM('Billy Bey'!Q47)</f>
        <v>3819</v>
      </c>
      <c r="L40" s="107"/>
      <c r="M40" s="280" t="s">
        <v>35</v>
      </c>
      <c r="N40" s="268">
        <f>SUM('Billy Bey'!Q58)</f>
        <v>3716</v>
      </c>
      <c r="P40" s="280" t="s">
        <v>35</v>
      </c>
      <c r="Q40" s="268">
        <f>SUM('Billy Bey'!Q69)</f>
        <v>1139</v>
      </c>
      <c r="R40" s="11"/>
    </row>
    <row r="41" spans="1:18" ht="13.5" customHeight="1" thickBot="1" x14ac:dyDescent="0.3">
      <c r="A41" s="272"/>
      <c r="B41" s="270"/>
      <c r="C41" s="107"/>
      <c r="D41" s="272"/>
      <c r="E41" s="270"/>
      <c r="F41" s="107"/>
      <c r="G41" s="272"/>
      <c r="H41" s="270"/>
      <c r="I41" s="107"/>
      <c r="J41" s="272"/>
      <c r="K41" s="270"/>
      <c r="L41" s="107"/>
      <c r="M41" s="272"/>
      <c r="N41" s="270"/>
      <c r="P41" s="272"/>
      <c r="Q41" s="270"/>
      <c r="R41" s="11"/>
    </row>
    <row r="42" spans="1:18" ht="12.75" customHeight="1" x14ac:dyDescent="0.25">
      <c r="A42" s="280" t="s">
        <v>15</v>
      </c>
      <c r="B42" s="268">
        <f>SUM('Billy Bey'!R14)</f>
        <v>0</v>
      </c>
      <c r="C42" s="107"/>
      <c r="D42" s="280" t="s">
        <v>15</v>
      </c>
      <c r="E42" s="268">
        <f>SUM('Billy Bey'!R25)</f>
        <v>0</v>
      </c>
      <c r="F42" s="107"/>
      <c r="G42" s="280" t="s">
        <v>15</v>
      </c>
      <c r="H42" s="268">
        <f>SUM('Billy Bey'!R36)</f>
        <v>0</v>
      </c>
      <c r="I42" s="107"/>
      <c r="J42" s="280" t="s">
        <v>15</v>
      </c>
      <c r="K42" s="268">
        <f>SUM('Billy Bey'!R47)</f>
        <v>0</v>
      </c>
      <c r="L42" s="107"/>
      <c r="M42" s="280" t="s">
        <v>15</v>
      </c>
      <c r="N42" s="268">
        <f>SUM('Billy Bey'!R58)</f>
        <v>0</v>
      </c>
      <c r="P42" s="280" t="s">
        <v>15</v>
      </c>
      <c r="Q42" s="268">
        <f>SUM('Billy Bey'!R69)</f>
        <v>0</v>
      </c>
      <c r="R42" s="11"/>
    </row>
    <row r="43" spans="1:18" ht="13.5" customHeight="1" thickBot="1" x14ac:dyDescent="0.3">
      <c r="A43" s="272"/>
      <c r="B43" s="270"/>
      <c r="C43" s="107"/>
      <c r="D43" s="272"/>
      <c r="E43" s="270"/>
      <c r="F43" s="107"/>
      <c r="G43" s="272"/>
      <c r="H43" s="270"/>
      <c r="I43" s="107"/>
      <c r="J43" s="272"/>
      <c r="K43" s="270"/>
      <c r="L43" s="107"/>
      <c r="M43" s="272"/>
      <c r="N43" s="270"/>
      <c r="P43" s="272"/>
      <c r="Q43" s="270"/>
      <c r="R43" s="11"/>
    </row>
    <row r="44" spans="1:18" ht="13.5" customHeight="1" x14ac:dyDescent="0.25">
      <c r="A44" s="271" t="s">
        <v>36</v>
      </c>
      <c r="B44" s="268">
        <f>SUM('Billy Bey'!S14)</f>
        <v>0</v>
      </c>
      <c r="C44" s="107"/>
      <c r="D44" s="271" t="s">
        <v>36</v>
      </c>
      <c r="E44" s="268">
        <f>SUM('Billy Bey'!S25)</f>
        <v>0</v>
      </c>
      <c r="F44" s="107"/>
      <c r="G44" s="271" t="s">
        <v>36</v>
      </c>
      <c r="H44" s="273">
        <f>SUM('Billy Bey'!S36)</f>
        <v>0</v>
      </c>
      <c r="I44" s="107"/>
      <c r="J44" s="271" t="s">
        <v>36</v>
      </c>
      <c r="K44" s="273">
        <f>SUM('Billy Bey'!S47)</f>
        <v>0</v>
      </c>
      <c r="L44" s="107"/>
      <c r="M44" s="271" t="s">
        <v>36</v>
      </c>
      <c r="N44" s="273">
        <f>SUM('Billy Bey'!S58)</f>
        <v>0</v>
      </c>
      <c r="P44" s="271" t="s">
        <v>36</v>
      </c>
      <c r="Q44" s="273">
        <f>SUM('Billy Bey'!S69)</f>
        <v>251</v>
      </c>
      <c r="R44" s="11"/>
    </row>
    <row r="45" spans="1:18" ht="13.5" customHeight="1" thickBot="1" x14ac:dyDescent="0.3">
      <c r="A45" s="272"/>
      <c r="B45" s="270"/>
      <c r="C45" s="107"/>
      <c r="D45" s="272"/>
      <c r="E45" s="270"/>
      <c r="F45" s="107"/>
      <c r="G45" s="272"/>
      <c r="H45" s="270"/>
      <c r="I45" s="107"/>
      <c r="J45" s="272"/>
      <c r="K45" s="270"/>
      <c r="L45" s="107"/>
      <c r="M45" s="272"/>
      <c r="N45" s="270"/>
      <c r="P45" s="272"/>
      <c r="Q45" s="270"/>
      <c r="R45" s="11"/>
    </row>
    <row r="46" spans="1:18" ht="13.5" customHeight="1" x14ac:dyDescent="0.25">
      <c r="A46" s="310" t="s">
        <v>23</v>
      </c>
      <c r="B46" s="295">
        <f>SUM(B18:B45)</f>
        <v>0</v>
      </c>
      <c r="C46" s="107"/>
      <c r="D46" s="310" t="s">
        <v>23</v>
      </c>
      <c r="E46" s="295">
        <f>SUM(E18:E45)</f>
        <v>166215</v>
      </c>
      <c r="F46" s="107"/>
      <c r="G46" s="310" t="s">
        <v>23</v>
      </c>
      <c r="H46" s="295">
        <f>SUM(H18:H45)</f>
        <v>182917</v>
      </c>
      <c r="I46" s="107"/>
      <c r="J46" s="274" t="s">
        <v>23</v>
      </c>
      <c r="K46" s="276">
        <f>SUM(K18:K45)</f>
        <v>196769</v>
      </c>
      <c r="L46" s="107"/>
      <c r="M46" s="310" t="s">
        <v>23</v>
      </c>
      <c r="N46" s="276">
        <f>SUM(N18:N45)</f>
        <v>195889</v>
      </c>
      <c r="P46" s="274" t="s">
        <v>23</v>
      </c>
      <c r="Q46" s="276">
        <f>SUM(Q18:Q45)</f>
        <v>50032</v>
      </c>
      <c r="R46" s="11"/>
    </row>
    <row r="47" spans="1:18" ht="13.5" customHeight="1" thickBot="1" x14ac:dyDescent="0.3">
      <c r="A47" s="275"/>
      <c r="B47" s="277"/>
      <c r="C47" s="107"/>
      <c r="D47" s="275"/>
      <c r="E47" s="277"/>
      <c r="F47" s="107"/>
      <c r="G47" s="275"/>
      <c r="H47" s="277"/>
      <c r="I47" s="107"/>
      <c r="J47" s="275"/>
      <c r="K47" s="277"/>
      <c r="L47" s="107"/>
      <c r="M47" s="275"/>
      <c r="N47" s="277"/>
      <c r="P47" s="275"/>
      <c r="Q47" s="277"/>
      <c r="R47" s="11"/>
    </row>
    <row r="48" spans="1:18" x14ac:dyDescent="0.25">
      <c r="C48" s="107"/>
      <c r="F48" s="107"/>
      <c r="I48" s="107"/>
      <c r="L48" s="107"/>
      <c r="R48" s="10"/>
    </row>
    <row r="49" spans="3:18" x14ac:dyDescent="0.25">
      <c r="C49" s="107"/>
      <c r="F49" s="107"/>
      <c r="I49" s="107"/>
      <c r="L49" s="107"/>
      <c r="R49" s="115"/>
    </row>
  </sheetData>
  <mergeCells count="276"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4:A5"/>
    <mergeCell ref="B4:B5"/>
    <mergeCell ref="D4:D5"/>
    <mergeCell ref="G4:G5"/>
    <mergeCell ref="H4:H5"/>
    <mergeCell ref="N8:N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0:N11"/>
    <mergeCell ref="A8:A9"/>
    <mergeCell ref="B8:B9"/>
    <mergeCell ref="D8:D9"/>
    <mergeCell ref="E8:E9"/>
    <mergeCell ref="G8:G9"/>
    <mergeCell ref="H8:H9"/>
    <mergeCell ref="J8:J9"/>
    <mergeCell ref="A6:A7"/>
    <mergeCell ref="K8:K9"/>
    <mergeCell ref="M8:M9"/>
    <mergeCell ref="N12:N13"/>
    <mergeCell ref="A14:A15"/>
    <mergeCell ref="B14:B15"/>
    <mergeCell ref="D14:D15"/>
    <mergeCell ref="E14:E15"/>
    <mergeCell ref="G14:G15"/>
    <mergeCell ref="H14:H15"/>
    <mergeCell ref="K14:K15"/>
    <mergeCell ref="M14:M15"/>
    <mergeCell ref="N14:N15"/>
    <mergeCell ref="J14:J15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8:A19"/>
    <mergeCell ref="H20:H21"/>
    <mergeCell ref="J20:J21"/>
    <mergeCell ref="K20:K21"/>
    <mergeCell ref="A17:B17"/>
    <mergeCell ref="D17:E17"/>
    <mergeCell ref="G17:H17"/>
    <mergeCell ref="J17:K17"/>
    <mergeCell ref="M17:N17"/>
    <mergeCell ref="B18:B19"/>
    <mergeCell ref="D18:D19"/>
    <mergeCell ref="E18:E19"/>
    <mergeCell ref="G18:G19"/>
    <mergeCell ref="H18:H19"/>
    <mergeCell ref="J18:J19"/>
    <mergeCell ref="K18:K19"/>
    <mergeCell ref="M18:M19"/>
    <mergeCell ref="N18:N19"/>
    <mergeCell ref="M20:M21"/>
    <mergeCell ref="N20:N21"/>
    <mergeCell ref="A22:A23"/>
    <mergeCell ref="B22:B23"/>
    <mergeCell ref="D22:D23"/>
    <mergeCell ref="E22:E23"/>
    <mergeCell ref="G22:G23"/>
    <mergeCell ref="H22:H23"/>
    <mergeCell ref="J22:J23"/>
    <mergeCell ref="K22:K23"/>
    <mergeCell ref="M22:M23"/>
    <mergeCell ref="N22:N23"/>
    <mergeCell ref="A20:A21"/>
    <mergeCell ref="B20:B21"/>
    <mergeCell ref="D20:D21"/>
    <mergeCell ref="E20:E21"/>
    <mergeCell ref="G20:G21"/>
    <mergeCell ref="N24:N25"/>
    <mergeCell ref="A26:A27"/>
    <mergeCell ref="B26:B27"/>
    <mergeCell ref="D26:D27"/>
    <mergeCell ref="E26:E27"/>
    <mergeCell ref="G26:G27"/>
    <mergeCell ref="H26:H27"/>
    <mergeCell ref="J26:J27"/>
    <mergeCell ref="K26:K27"/>
    <mergeCell ref="M26:M27"/>
    <mergeCell ref="N26:N27"/>
    <mergeCell ref="A24:A25"/>
    <mergeCell ref="B24:B25"/>
    <mergeCell ref="D24:D25"/>
    <mergeCell ref="E24:E25"/>
    <mergeCell ref="G24:G25"/>
    <mergeCell ref="H24:H25"/>
    <mergeCell ref="J24:J25"/>
    <mergeCell ref="K24:K25"/>
    <mergeCell ref="M24:M25"/>
    <mergeCell ref="N28:N29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M34:M35"/>
    <mergeCell ref="N34:N35"/>
    <mergeCell ref="A32:A33"/>
    <mergeCell ref="B32:B33"/>
    <mergeCell ref="D32:D33"/>
    <mergeCell ref="E32:E33"/>
    <mergeCell ref="G32:G33"/>
    <mergeCell ref="H32:H33"/>
    <mergeCell ref="A34:A35"/>
    <mergeCell ref="B34:B35"/>
    <mergeCell ref="D34:D35"/>
    <mergeCell ref="E34:E35"/>
    <mergeCell ref="N32:N33"/>
    <mergeCell ref="J32:J33"/>
    <mergeCell ref="K32:K33"/>
    <mergeCell ref="M32:M33"/>
    <mergeCell ref="A38:A39"/>
    <mergeCell ref="B38:B39"/>
    <mergeCell ref="D38:D39"/>
    <mergeCell ref="E38:E39"/>
    <mergeCell ref="G38:G39"/>
    <mergeCell ref="G34:G35"/>
    <mergeCell ref="N38:N39"/>
    <mergeCell ref="A36:A37"/>
    <mergeCell ref="B36:B37"/>
    <mergeCell ref="D36:D37"/>
    <mergeCell ref="E36:E37"/>
    <mergeCell ref="G36:G37"/>
    <mergeCell ref="H36:H37"/>
    <mergeCell ref="J36:J37"/>
    <mergeCell ref="K36:K37"/>
    <mergeCell ref="M36:M37"/>
    <mergeCell ref="H38:H39"/>
    <mergeCell ref="J38:J39"/>
    <mergeCell ref="K38:K39"/>
    <mergeCell ref="M38:M39"/>
    <mergeCell ref="N36:N37"/>
    <mergeCell ref="H34:H35"/>
    <mergeCell ref="J34:J35"/>
    <mergeCell ref="K34:K35"/>
    <mergeCell ref="N40:N41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N42:N43"/>
    <mergeCell ref="A40:A41"/>
    <mergeCell ref="B40:B41"/>
    <mergeCell ref="D40:D41"/>
    <mergeCell ref="E40:E41"/>
    <mergeCell ref="G40:G41"/>
    <mergeCell ref="H40:H41"/>
    <mergeCell ref="J40:J41"/>
    <mergeCell ref="K40:K41"/>
    <mergeCell ref="M40:M41"/>
    <mergeCell ref="N46:N47"/>
    <mergeCell ref="A44:A45"/>
    <mergeCell ref="B44:B45"/>
    <mergeCell ref="D44:D45"/>
    <mergeCell ref="E44:E45"/>
    <mergeCell ref="G44:G45"/>
    <mergeCell ref="H44:H45"/>
    <mergeCell ref="J44:J45"/>
    <mergeCell ref="K44:K45"/>
    <mergeCell ref="M44:M45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N44:N45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P26:P27"/>
    <mergeCell ref="Q26:Q27"/>
    <mergeCell ref="P28:P29"/>
    <mergeCell ref="Q28:Q29"/>
    <mergeCell ref="P10:P11"/>
    <mergeCell ref="Q10:Q11"/>
    <mergeCell ref="P12:P13"/>
    <mergeCell ref="Q12:Q13"/>
    <mergeCell ref="P14:P15"/>
    <mergeCell ref="Q14:Q15"/>
    <mergeCell ref="P17:Q17"/>
    <mergeCell ref="P18:P19"/>
    <mergeCell ref="Q18:Q19"/>
    <mergeCell ref="P44:P45"/>
    <mergeCell ref="Q44:Q45"/>
    <mergeCell ref="P46:P47"/>
    <mergeCell ref="Q46:Q47"/>
    <mergeCell ref="B6:B7"/>
    <mergeCell ref="P38:P39"/>
    <mergeCell ref="Q38:Q39"/>
    <mergeCell ref="P40:P41"/>
    <mergeCell ref="Q40:Q41"/>
    <mergeCell ref="P42:P43"/>
    <mergeCell ref="Q42:Q43"/>
    <mergeCell ref="P32:P33"/>
    <mergeCell ref="Q32:Q33"/>
    <mergeCell ref="P34:P35"/>
    <mergeCell ref="Q34:Q35"/>
    <mergeCell ref="P36:P37"/>
    <mergeCell ref="Q36:Q37"/>
    <mergeCell ref="P20:P21"/>
    <mergeCell ref="Q20:Q21"/>
    <mergeCell ref="P22:P23"/>
    <mergeCell ref="Q30:Q31"/>
    <mergeCell ref="Q22:Q23"/>
    <mergeCell ref="P24:P25"/>
    <mergeCell ref="Q24:Q25"/>
    <mergeCell ref="A30:A31"/>
    <mergeCell ref="D30:D31"/>
    <mergeCell ref="G30:G31"/>
    <mergeCell ref="J30:J31"/>
    <mergeCell ref="M30:M31"/>
    <mergeCell ref="P30:P31"/>
    <mergeCell ref="B30:B31"/>
    <mergeCell ref="E30:E31"/>
    <mergeCell ref="H30:H31"/>
    <mergeCell ref="K30:K31"/>
    <mergeCell ref="N30:N31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4:N47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3"/>
  <sheetViews>
    <sheetView tabSelected="1" zoomScaleNormal="100" workbookViewId="0">
      <selection activeCell="A2" sqref="A2:B2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325" t="s">
        <v>80</v>
      </c>
      <c r="B1" s="326"/>
    </row>
    <row r="2" spans="1:2" ht="15.75" thickBot="1" x14ac:dyDescent="0.3">
      <c r="A2" s="327"/>
      <c r="B2" s="328"/>
    </row>
    <row r="3" spans="1:2" ht="15.75" thickBot="1" x14ac:dyDescent="0.3">
      <c r="A3" s="297" t="s">
        <v>53</v>
      </c>
      <c r="B3" s="324"/>
    </row>
    <row r="4" spans="1:2" ht="12.75" customHeight="1" x14ac:dyDescent="0.25">
      <c r="A4" s="284" t="s">
        <v>54</v>
      </c>
      <c r="B4" s="278">
        <f>SUM('NY Waterway'!H74)</f>
        <v>359864</v>
      </c>
    </row>
    <row r="5" spans="1:2" ht="13.5" customHeight="1" thickBot="1" x14ac:dyDescent="0.3">
      <c r="A5" s="299"/>
      <c r="B5" s="306"/>
    </row>
    <row r="6" spans="1:2" ht="12.75" customHeight="1" x14ac:dyDescent="0.25">
      <c r="A6" s="265" t="s">
        <v>55</v>
      </c>
      <c r="B6" s="282">
        <f>SUM('Billy Bey'!T73)</f>
        <v>429205</v>
      </c>
    </row>
    <row r="7" spans="1:2" ht="13.5" customHeight="1" thickBot="1" x14ac:dyDescent="0.3">
      <c r="A7" s="319"/>
      <c r="B7" s="290"/>
    </row>
    <row r="8" spans="1:2" ht="12.75" customHeight="1" x14ac:dyDescent="0.25">
      <c r="A8" s="284" t="s">
        <v>56</v>
      </c>
      <c r="B8" s="278">
        <f>SUM(SeaStreak!G74)</f>
        <v>83945</v>
      </c>
    </row>
    <row r="9" spans="1:2" ht="13.5" customHeight="1" thickBot="1" x14ac:dyDescent="0.3">
      <c r="A9" s="321"/>
      <c r="B9" s="306"/>
    </row>
    <row r="10" spans="1:2" ht="12.75" customHeight="1" x14ac:dyDescent="0.25">
      <c r="A10" s="265" t="s">
        <v>57</v>
      </c>
      <c r="B10" s="282">
        <f>SUM('New York Water Taxi'!K74)</f>
        <v>61434</v>
      </c>
    </row>
    <row r="11" spans="1:2" ht="13.5" customHeight="1" thickBot="1" x14ac:dyDescent="0.3">
      <c r="A11" s="316"/>
      <c r="B11" s="290"/>
    </row>
    <row r="12" spans="1:2" ht="12.75" customHeight="1" x14ac:dyDescent="0.25">
      <c r="A12" s="291" t="s">
        <v>38</v>
      </c>
      <c r="B12" s="282">
        <f>SUM('Liberty Landing Ferry'!F74)</f>
        <v>25097</v>
      </c>
    </row>
    <row r="13" spans="1:2" ht="13.5" customHeight="1" thickBot="1" x14ac:dyDescent="0.3">
      <c r="A13" s="322"/>
      <c r="B13" s="290"/>
    </row>
    <row r="14" spans="1:2" x14ac:dyDescent="0.25">
      <c r="A14" s="293" t="s">
        <v>23</v>
      </c>
      <c r="B14" s="295">
        <f>SUM(B4:B13)</f>
        <v>959545</v>
      </c>
    </row>
    <row r="15" spans="1:2" ht="15.75" thickBot="1" x14ac:dyDescent="0.3">
      <c r="A15" s="323"/>
      <c r="B15" s="315"/>
    </row>
    <row r="16" spans="1:2" ht="15.75" thickBot="1" x14ac:dyDescent="0.3">
      <c r="A16" s="58"/>
      <c r="B16" s="59"/>
    </row>
    <row r="17" spans="1:2" ht="15.75" thickBot="1" x14ac:dyDescent="0.3">
      <c r="A17" s="297" t="s">
        <v>58</v>
      </c>
      <c r="B17" s="324"/>
    </row>
    <row r="18" spans="1:2" x14ac:dyDescent="0.25">
      <c r="A18" s="284" t="s">
        <v>10</v>
      </c>
      <c r="B18" s="278">
        <f>SUM('Billy Bey'!F73, 'New York Water Taxi'!E74, 'NY Waterway'!D74, SeaStreak!B74)</f>
        <v>289762</v>
      </c>
    </row>
    <row r="19" spans="1:2" ht="15.75" thickBot="1" x14ac:dyDescent="0.3">
      <c r="A19" s="299"/>
      <c r="B19" s="279"/>
    </row>
    <row r="20" spans="1:2" x14ac:dyDescent="0.25">
      <c r="A20" s="265" t="s">
        <v>8</v>
      </c>
      <c r="B20" s="282">
        <f>SUM('Billy Bey'!D73, 'NY Waterway'!B74, 'New York Water Taxi'!D74)</f>
        <v>290098</v>
      </c>
    </row>
    <row r="21" spans="1:2" ht="15.75" thickBot="1" x14ac:dyDescent="0.3">
      <c r="A21" s="319"/>
      <c r="B21" s="320"/>
    </row>
    <row r="22" spans="1:2" x14ac:dyDescent="0.25">
      <c r="A22" s="284" t="s">
        <v>16</v>
      </c>
      <c r="B22" s="278">
        <f>SUM('Billy Bey'!G73, SeaStreak!C74)</f>
        <v>66533</v>
      </c>
    </row>
    <row r="23" spans="1:2" ht="15.75" thickBot="1" x14ac:dyDescent="0.3">
      <c r="A23" s="321"/>
      <c r="B23" s="317"/>
    </row>
    <row r="24" spans="1:2" ht="12.75" customHeight="1" x14ac:dyDescent="0.25">
      <c r="A24" s="265" t="s">
        <v>9</v>
      </c>
      <c r="B24" s="278">
        <f>SUM('Billy Bey'!E73, 'Liberty Landing Ferry'!B74, 'NY Waterway'!C74)</f>
        <v>188938</v>
      </c>
    </row>
    <row r="25" spans="1:2" ht="15.75" thickBot="1" x14ac:dyDescent="0.3">
      <c r="A25" s="316"/>
      <c r="B25" s="317"/>
    </row>
    <row r="26" spans="1:2" x14ac:dyDescent="0.25">
      <c r="A26" s="265" t="s">
        <v>7</v>
      </c>
      <c r="B26" s="268">
        <f>SUM('New York Water Taxi'!B74)</f>
        <v>9087</v>
      </c>
    </row>
    <row r="27" spans="1:2" ht="15.75" thickBot="1" x14ac:dyDescent="0.3">
      <c r="A27" s="316"/>
      <c r="B27" s="288"/>
    </row>
    <row r="28" spans="1:2" x14ac:dyDescent="0.25">
      <c r="A28" s="265" t="s">
        <v>39</v>
      </c>
      <c r="B28" s="268">
        <f>SUM('New York Water Taxi'!C74)</f>
        <v>0</v>
      </c>
    </row>
    <row r="29" spans="1:2" ht="15.75" thickBot="1" x14ac:dyDescent="0.3">
      <c r="A29" s="316"/>
      <c r="B29" s="318"/>
    </row>
    <row r="30" spans="1:2" ht="13.5" customHeight="1" x14ac:dyDescent="0.25">
      <c r="A30" s="280" t="s">
        <v>11</v>
      </c>
      <c r="B30" s="268">
        <f>SUM('Billy Bey'!H73)</f>
        <v>33735</v>
      </c>
    </row>
    <row r="31" spans="1:2" ht="14.25" customHeight="1" thickBot="1" x14ac:dyDescent="0.3">
      <c r="A31" s="272"/>
      <c r="B31" s="270"/>
    </row>
    <row r="32" spans="1:2" ht="14.25" customHeight="1" x14ac:dyDescent="0.25">
      <c r="A32" s="280" t="s">
        <v>73</v>
      </c>
      <c r="B32" s="268">
        <f>SUM('New York Water Taxi'!F74)</f>
        <v>1472</v>
      </c>
    </row>
    <row r="33" spans="1:2" ht="14.25" customHeight="1" thickBot="1" x14ac:dyDescent="0.3">
      <c r="A33" s="272"/>
      <c r="B33" s="269"/>
    </row>
    <row r="34" spans="1:2" ht="13.5" customHeight="1" x14ac:dyDescent="0.25">
      <c r="A34" s="280" t="s">
        <v>12</v>
      </c>
      <c r="B34" s="268">
        <f>SUM('Billy Bey'!I73)</f>
        <v>10432</v>
      </c>
    </row>
    <row r="35" spans="1:2" ht="14.25" customHeight="1" thickBot="1" x14ac:dyDescent="0.3">
      <c r="A35" s="272"/>
      <c r="B35" s="270"/>
    </row>
    <row r="36" spans="1:2" ht="13.5" customHeight="1" x14ac:dyDescent="0.25">
      <c r="A36" s="280" t="s">
        <v>13</v>
      </c>
      <c r="B36" s="273">
        <f>SUM('Billy Bey'!J73)</f>
        <v>34910</v>
      </c>
    </row>
    <row r="37" spans="1:2" ht="14.25" customHeight="1" thickBot="1" x14ac:dyDescent="0.3">
      <c r="A37" s="272"/>
      <c r="B37" s="273"/>
    </row>
    <row r="38" spans="1:2" ht="13.5" customHeight="1" x14ac:dyDescent="0.25">
      <c r="A38" s="280" t="s">
        <v>14</v>
      </c>
      <c r="B38" s="268">
        <f>SUM('Billy Bey'!K73)</f>
        <v>12969</v>
      </c>
    </row>
    <row r="39" spans="1:2" ht="14.25" customHeight="1" thickBot="1" x14ac:dyDescent="0.3">
      <c r="A39" s="272"/>
      <c r="B39" s="270"/>
    </row>
    <row r="40" spans="1:2" ht="13.5" customHeight="1" x14ac:dyDescent="0.25">
      <c r="A40" s="280" t="s">
        <v>35</v>
      </c>
      <c r="B40" s="273">
        <f>SUM('Billy Bey'!L73)</f>
        <v>19878</v>
      </c>
    </row>
    <row r="41" spans="1:2" ht="14.25" customHeight="1" thickBot="1" x14ac:dyDescent="0.3">
      <c r="A41" s="272"/>
      <c r="B41" s="270"/>
    </row>
    <row r="42" spans="1:2" ht="14.25" customHeight="1" x14ac:dyDescent="0.25">
      <c r="A42" s="280" t="s">
        <v>15</v>
      </c>
      <c r="B42" s="268">
        <f>SUM('Billy Bey'!M73)</f>
        <v>0</v>
      </c>
    </row>
    <row r="43" spans="1:2" ht="14.25" customHeight="1" thickBot="1" x14ac:dyDescent="0.3">
      <c r="A43" s="272"/>
      <c r="B43" s="270"/>
    </row>
    <row r="44" spans="1:2" ht="14.25" customHeight="1" x14ac:dyDescent="0.25">
      <c r="A44" s="280" t="s">
        <v>36</v>
      </c>
      <c r="B44" s="273">
        <f>SUM('Billy Bey'!N73)</f>
        <v>1731</v>
      </c>
    </row>
    <row r="45" spans="1:2" ht="14.25" customHeight="1" thickBot="1" x14ac:dyDescent="0.3">
      <c r="A45" s="272"/>
      <c r="B45" s="270"/>
    </row>
    <row r="46" spans="1:2" x14ac:dyDescent="0.25">
      <c r="A46" s="310" t="s">
        <v>23</v>
      </c>
      <c r="B46" s="295">
        <f>SUM(B18:B45)</f>
        <v>959545</v>
      </c>
    </row>
    <row r="47" spans="1:2" ht="15.75" thickBot="1" x14ac:dyDescent="0.3">
      <c r="A47" s="314"/>
      <c r="B47" s="315"/>
    </row>
    <row r="51" spans="9:10" x14ac:dyDescent="0.25">
      <c r="I51" s="6"/>
      <c r="J51" s="6"/>
    </row>
    <row r="52" spans="9:10" x14ac:dyDescent="0.25">
      <c r="I52" s="6"/>
      <c r="J52" s="6"/>
    </row>
    <row r="53" spans="9:10" x14ac:dyDescent="0.25">
      <c r="I53" s="6"/>
      <c r="J53" s="6"/>
    </row>
    <row r="54" spans="9:10" x14ac:dyDescent="0.25">
      <c r="I54" s="6"/>
      <c r="J54" s="6"/>
    </row>
    <row r="55" spans="9:10" x14ac:dyDescent="0.25">
      <c r="I55" s="6"/>
      <c r="J55" s="6"/>
    </row>
    <row r="56" spans="9:10" x14ac:dyDescent="0.25">
      <c r="I56" s="6"/>
      <c r="J56" s="6"/>
    </row>
    <row r="57" spans="9:10" x14ac:dyDescent="0.25">
      <c r="I57" s="6"/>
      <c r="J57" s="6"/>
    </row>
    <row r="58" spans="9:10" x14ac:dyDescent="0.25">
      <c r="I58" s="6"/>
      <c r="J58" s="6"/>
    </row>
    <row r="59" spans="9:10" x14ac:dyDescent="0.25">
      <c r="I59" s="6"/>
      <c r="J59" s="6"/>
    </row>
    <row r="60" spans="9:10" x14ac:dyDescent="0.25">
      <c r="I60" s="6"/>
      <c r="J60" s="6"/>
    </row>
    <row r="61" spans="9:10" x14ac:dyDescent="0.25">
      <c r="I61" s="6"/>
      <c r="J61" s="6"/>
    </row>
    <row r="62" spans="9:10" x14ac:dyDescent="0.25">
      <c r="J62" s="6"/>
    </row>
    <row r="63" spans="9:10" x14ac:dyDescent="0.25">
      <c r="J63" s="6"/>
    </row>
    <row r="64" spans="9:10" x14ac:dyDescent="0.25">
      <c r="I64" s="6"/>
      <c r="J64" s="6"/>
    </row>
    <row r="65" spans="9:10" x14ac:dyDescent="0.25">
      <c r="I65" s="6"/>
      <c r="J65" s="6"/>
    </row>
    <row r="66" spans="9:10" x14ac:dyDescent="0.25">
      <c r="I66" s="6"/>
      <c r="J66" s="6"/>
    </row>
    <row r="67" spans="9:10" x14ac:dyDescent="0.25">
      <c r="I67" s="6"/>
      <c r="J67" s="6"/>
    </row>
    <row r="68" spans="9:10" x14ac:dyDescent="0.25">
      <c r="I68" s="6"/>
      <c r="J68" s="6"/>
    </row>
    <row r="69" spans="9:10" x14ac:dyDescent="0.25">
      <c r="I69" s="6"/>
      <c r="J69" s="6"/>
    </row>
    <row r="70" spans="9:10" x14ac:dyDescent="0.25">
      <c r="I70" s="6"/>
      <c r="J70" s="6"/>
    </row>
    <row r="71" spans="9:10" x14ac:dyDescent="0.25">
      <c r="I71" s="6"/>
      <c r="J71" s="6"/>
    </row>
    <row r="72" spans="9:10" x14ac:dyDescent="0.25">
      <c r="I72" s="6"/>
      <c r="J72" s="6"/>
    </row>
    <row r="73" spans="9:10" x14ac:dyDescent="0.25">
      <c r="I73" s="6"/>
      <c r="J73" s="6"/>
    </row>
    <row r="74" spans="9:10" x14ac:dyDescent="0.25">
      <c r="I74" s="6"/>
      <c r="J74" s="6"/>
    </row>
    <row r="75" spans="9:10" x14ac:dyDescent="0.25">
      <c r="I75" s="6"/>
      <c r="J75" s="6"/>
    </row>
    <row r="76" spans="9:10" x14ac:dyDescent="0.25">
      <c r="I76" s="6"/>
      <c r="J76" s="6"/>
    </row>
    <row r="77" spans="9:10" x14ac:dyDescent="0.25">
      <c r="I77" s="6"/>
    </row>
    <row r="78" spans="9:10" x14ac:dyDescent="0.25">
      <c r="I78" s="6"/>
      <c r="J78" s="6"/>
    </row>
    <row r="79" spans="9:10" x14ac:dyDescent="0.25">
      <c r="I79" s="6"/>
    </row>
    <row r="80" spans="9:10" x14ac:dyDescent="0.25">
      <c r="I80" s="6"/>
      <c r="J80" s="6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</sheetData>
  <mergeCells count="46">
    <mergeCell ref="A1:B1"/>
    <mergeCell ref="A2:B2"/>
    <mergeCell ref="A3:B3"/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A14:A15"/>
    <mergeCell ref="B14:B15"/>
    <mergeCell ref="A17:B17"/>
    <mergeCell ref="A18:A19"/>
    <mergeCell ref="B18:B19"/>
    <mergeCell ref="A20:A21"/>
    <mergeCell ref="B20:B21"/>
    <mergeCell ref="A22:A23"/>
    <mergeCell ref="B22:B23"/>
    <mergeCell ref="A24:A25"/>
    <mergeCell ref="B24:B25"/>
    <mergeCell ref="A26:A27"/>
    <mergeCell ref="B26:B27"/>
    <mergeCell ref="A28:A29"/>
    <mergeCell ref="B28:B29"/>
    <mergeCell ref="A30:A31"/>
    <mergeCell ref="B30:B31"/>
    <mergeCell ref="A34:A35"/>
    <mergeCell ref="B34:B35"/>
    <mergeCell ref="A32:A33"/>
    <mergeCell ref="B32:B33"/>
    <mergeCell ref="A36:A37"/>
    <mergeCell ref="B36:B37"/>
    <mergeCell ref="A38:A39"/>
    <mergeCell ref="B38:B39"/>
    <mergeCell ref="A46:A47"/>
    <mergeCell ref="B46:B47"/>
    <mergeCell ref="A40:A41"/>
    <mergeCell ref="B40:B41"/>
    <mergeCell ref="A42:A43"/>
    <mergeCell ref="B42:B43"/>
    <mergeCell ref="A44:A45"/>
    <mergeCell ref="B44:B45"/>
  </mergeCells>
  <pageMargins left="0.7" right="0.7" top="0.75" bottom="0.75" header="0.3" footer="0.3"/>
  <pageSetup scale="99" orientation="portrait" r:id="rId1"/>
  <ignoredErrors>
    <ignoredError sqref="B14 B46" emptyCellReferenc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76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Q61" sqref="Q61"/>
    </sheetView>
  </sheetViews>
  <sheetFormatPr defaultRowHeight="15" outlineLevelRow="1" x14ac:dyDescent="0.25"/>
  <cols>
    <col min="1" max="1" width="18.7109375" style="1" bestFit="1" customWidth="1"/>
    <col min="2" max="2" width="10.7109375" style="172" bestFit="1" customWidth="1"/>
    <col min="3" max="9" width="10.7109375" style="1" customWidth="1"/>
    <col min="10" max="10" width="13" style="1" customWidth="1"/>
    <col min="11" max="11" width="11.140625" style="1" customWidth="1"/>
    <col min="12" max="14" width="12.7109375" style="1" customWidth="1"/>
    <col min="15" max="15" width="13.7109375" style="1" customWidth="1"/>
    <col min="16" max="19" width="11.7109375" style="1" customWidth="1"/>
    <col min="20" max="20" width="10.7109375" style="1" customWidth="1"/>
    <col min="21" max="21" width="16.28515625" style="1" bestFit="1" customWidth="1"/>
    <col min="22" max="16384" width="9.140625" style="1"/>
  </cols>
  <sheetData>
    <row r="1" spans="1:21" ht="15" customHeight="1" x14ac:dyDescent="0.25">
      <c r="A1" s="33"/>
      <c r="B1" s="235"/>
      <c r="C1" s="345" t="s">
        <v>8</v>
      </c>
      <c r="D1" s="336"/>
      <c r="E1" s="343" t="s">
        <v>9</v>
      </c>
      <c r="F1" s="336"/>
      <c r="G1" s="343" t="s">
        <v>10</v>
      </c>
      <c r="H1" s="345"/>
      <c r="I1" s="345"/>
      <c r="J1" s="345"/>
      <c r="K1" s="336"/>
      <c r="L1" s="343" t="s">
        <v>16</v>
      </c>
      <c r="M1" s="331" t="s">
        <v>11</v>
      </c>
      <c r="N1" s="336" t="s">
        <v>12</v>
      </c>
      <c r="O1" s="331" t="s">
        <v>13</v>
      </c>
      <c r="P1" s="331" t="s">
        <v>14</v>
      </c>
      <c r="Q1" s="331" t="s">
        <v>35</v>
      </c>
      <c r="R1" s="331" t="s">
        <v>15</v>
      </c>
      <c r="S1" s="331" t="s">
        <v>36</v>
      </c>
      <c r="T1" s="349" t="s">
        <v>23</v>
      </c>
    </row>
    <row r="2" spans="1:21" ht="15" customHeight="1" thickBot="1" x14ac:dyDescent="0.3">
      <c r="A2" s="34"/>
      <c r="B2" s="236"/>
      <c r="C2" s="346"/>
      <c r="D2" s="337"/>
      <c r="E2" s="344"/>
      <c r="F2" s="337"/>
      <c r="G2" s="344"/>
      <c r="H2" s="346"/>
      <c r="I2" s="346"/>
      <c r="J2" s="346"/>
      <c r="K2" s="337"/>
      <c r="L2" s="344"/>
      <c r="M2" s="332"/>
      <c r="N2" s="337"/>
      <c r="O2" s="332"/>
      <c r="P2" s="332"/>
      <c r="Q2" s="332"/>
      <c r="R2" s="332"/>
      <c r="S2" s="332"/>
      <c r="T2" s="350"/>
    </row>
    <row r="3" spans="1:21" x14ac:dyDescent="0.25">
      <c r="A3" s="353" t="s">
        <v>61</v>
      </c>
      <c r="B3" s="355" t="s">
        <v>62</v>
      </c>
      <c r="C3" s="357" t="s">
        <v>17</v>
      </c>
      <c r="D3" s="351" t="s">
        <v>18</v>
      </c>
      <c r="E3" s="359" t="s">
        <v>17</v>
      </c>
      <c r="F3" s="351" t="s">
        <v>19</v>
      </c>
      <c r="G3" s="359" t="s">
        <v>17</v>
      </c>
      <c r="H3" s="362" t="s">
        <v>20</v>
      </c>
      <c r="I3" s="362" t="s">
        <v>21</v>
      </c>
      <c r="J3" s="362" t="s">
        <v>19</v>
      </c>
      <c r="K3" s="351" t="s">
        <v>22</v>
      </c>
      <c r="L3" s="361" t="s">
        <v>22</v>
      </c>
      <c r="M3" s="329" t="s">
        <v>22</v>
      </c>
      <c r="N3" s="347" t="s">
        <v>22</v>
      </c>
      <c r="O3" s="329" t="s">
        <v>22</v>
      </c>
      <c r="P3" s="329" t="s">
        <v>22</v>
      </c>
      <c r="Q3" s="329" t="s">
        <v>22</v>
      </c>
      <c r="R3" s="329" t="s">
        <v>22</v>
      </c>
      <c r="S3" s="329" t="s">
        <v>22</v>
      </c>
      <c r="T3" s="350"/>
    </row>
    <row r="4" spans="1:21" ht="15.75" thickBot="1" x14ac:dyDescent="0.3">
      <c r="A4" s="354"/>
      <c r="B4" s="356"/>
      <c r="C4" s="358"/>
      <c r="D4" s="352"/>
      <c r="E4" s="360"/>
      <c r="F4" s="352"/>
      <c r="G4" s="360"/>
      <c r="H4" s="363"/>
      <c r="I4" s="363"/>
      <c r="J4" s="363"/>
      <c r="K4" s="352"/>
      <c r="L4" s="354"/>
      <c r="M4" s="330"/>
      <c r="N4" s="348"/>
      <c r="O4" s="330"/>
      <c r="P4" s="330"/>
      <c r="Q4" s="330"/>
      <c r="R4" s="330"/>
      <c r="S4" s="330"/>
      <c r="T4" s="350"/>
    </row>
    <row r="5" spans="1:21" s="2" customFormat="1" ht="15.75" hidden="1" thickBot="1" x14ac:dyDescent="0.3">
      <c r="A5" s="196"/>
      <c r="B5" s="237"/>
      <c r="C5" s="183"/>
      <c r="D5" s="15"/>
      <c r="E5" s="14"/>
      <c r="F5" s="15"/>
      <c r="G5" s="14"/>
      <c r="H5" s="16"/>
      <c r="I5" s="16"/>
      <c r="J5" s="16"/>
      <c r="K5" s="15"/>
      <c r="L5" s="17"/>
      <c r="M5" s="18"/>
      <c r="N5" s="19"/>
      <c r="O5" s="18"/>
      <c r="P5" s="18"/>
      <c r="Q5" s="18"/>
      <c r="R5" s="18"/>
      <c r="S5" s="18"/>
      <c r="T5" s="20"/>
    </row>
    <row r="6" spans="1:21" s="2" customFormat="1" ht="15.75" hidden="1" thickBot="1" x14ac:dyDescent="0.3">
      <c r="A6" s="193"/>
      <c r="B6" s="252"/>
      <c r="C6" s="184"/>
      <c r="D6" s="15"/>
      <c r="E6" s="14"/>
      <c r="F6" s="15"/>
      <c r="G6" s="14"/>
      <c r="H6" s="16"/>
      <c r="I6" s="16"/>
      <c r="J6" s="16"/>
      <c r="K6" s="158"/>
      <c r="L6" s="17"/>
      <c r="M6" s="18"/>
      <c r="N6" s="19"/>
      <c r="O6" s="18"/>
      <c r="P6" s="18"/>
      <c r="Q6" s="18"/>
      <c r="R6" s="18"/>
      <c r="S6" s="18"/>
      <c r="T6" s="20"/>
    </row>
    <row r="7" spans="1:21" s="2" customFormat="1" ht="15.75" hidden="1" outlineLevel="1" thickBot="1" x14ac:dyDescent="0.3">
      <c r="A7" s="193"/>
      <c r="B7" s="252"/>
      <c r="C7" s="184"/>
      <c r="D7" s="22"/>
      <c r="E7" s="21"/>
      <c r="F7" s="22"/>
      <c r="G7" s="21"/>
      <c r="H7" s="23"/>
      <c r="I7" s="23"/>
      <c r="J7" s="23"/>
      <c r="K7" s="22"/>
      <c r="L7" s="156"/>
      <c r="M7" s="25"/>
      <c r="N7" s="26"/>
      <c r="O7" s="25"/>
      <c r="P7" s="25"/>
      <c r="Q7" s="25"/>
      <c r="R7" s="25"/>
      <c r="S7" s="25"/>
      <c r="T7" s="20"/>
    </row>
    <row r="8" spans="1:21" s="2" customFormat="1" ht="15.75" hidden="1" outlineLevel="1" thickBot="1" x14ac:dyDescent="0.3">
      <c r="A8" s="35"/>
      <c r="B8" s="252"/>
      <c r="C8" s="191"/>
      <c r="D8" s="28"/>
      <c r="E8" s="27"/>
      <c r="F8" s="28"/>
      <c r="G8" s="27"/>
      <c r="H8" s="29"/>
      <c r="I8" s="29"/>
      <c r="J8" s="29"/>
      <c r="K8" s="28"/>
      <c r="L8" s="169"/>
      <c r="M8" s="31"/>
      <c r="N8" s="32"/>
      <c r="O8" s="31"/>
      <c r="P8" s="31"/>
      <c r="Q8" s="31"/>
      <c r="R8" s="31"/>
      <c r="S8" s="31"/>
      <c r="T8" s="20"/>
      <c r="U8" s="194"/>
    </row>
    <row r="9" spans="1:21" s="2" customFormat="1" ht="15.75" hidden="1" outlineLevel="1" thickBot="1" x14ac:dyDescent="0.3">
      <c r="A9" s="193"/>
      <c r="B9" s="252"/>
      <c r="C9" s="191"/>
      <c r="D9" s="28"/>
      <c r="E9" s="27"/>
      <c r="F9" s="28"/>
      <c r="G9" s="27"/>
      <c r="H9" s="29"/>
      <c r="I9" s="29"/>
      <c r="J9" s="29"/>
      <c r="K9" s="28"/>
      <c r="L9" s="169"/>
      <c r="M9" s="31"/>
      <c r="N9" s="32"/>
      <c r="O9" s="31"/>
      <c r="P9" s="31"/>
      <c r="Q9" s="31"/>
      <c r="R9" s="31"/>
      <c r="S9" s="31"/>
      <c r="T9" s="20"/>
      <c r="U9" s="194"/>
    </row>
    <row r="10" spans="1:21" s="2" customFormat="1" ht="15.75" hidden="1" outlineLevel="1" thickBot="1" x14ac:dyDescent="0.3">
      <c r="A10" s="193"/>
      <c r="B10" s="238"/>
      <c r="C10" s="191"/>
      <c r="D10" s="28"/>
      <c r="E10" s="27"/>
      <c r="F10" s="28"/>
      <c r="G10" s="27"/>
      <c r="H10" s="29"/>
      <c r="I10" s="29"/>
      <c r="J10" s="29"/>
      <c r="K10" s="28"/>
      <c r="L10" s="169"/>
      <c r="M10" s="31"/>
      <c r="N10" s="32"/>
      <c r="O10" s="31"/>
      <c r="P10" s="31"/>
      <c r="Q10" s="31"/>
      <c r="R10" s="31"/>
      <c r="S10" s="31"/>
      <c r="T10" s="20"/>
      <c r="U10" s="194"/>
    </row>
    <row r="11" spans="1:21" s="2" customFormat="1" ht="15.75" outlineLevel="1" thickBot="1" x14ac:dyDescent="0.3">
      <c r="A11" s="35" t="s">
        <v>2</v>
      </c>
      <c r="B11" s="253">
        <v>42491</v>
      </c>
      <c r="C11" s="191"/>
      <c r="D11" s="28"/>
      <c r="E11" s="27">
        <v>1426</v>
      </c>
      <c r="F11" s="28"/>
      <c r="G11" s="27"/>
      <c r="H11" s="29"/>
      <c r="I11" s="29"/>
      <c r="J11" s="29"/>
      <c r="K11" s="28">
        <v>175</v>
      </c>
      <c r="L11" s="30">
        <v>155</v>
      </c>
      <c r="M11" s="31">
        <v>192</v>
      </c>
      <c r="N11" s="32">
        <v>66</v>
      </c>
      <c r="O11" s="31">
        <v>171</v>
      </c>
      <c r="P11" s="31">
        <v>94</v>
      </c>
      <c r="Q11" s="31">
        <v>102</v>
      </c>
      <c r="R11" s="31"/>
      <c r="S11" s="31"/>
      <c r="T11" s="20">
        <f>SUM(C11:S11)</f>
        <v>2381</v>
      </c>
      <c r="U11" s="194"/>
    </row>
    <row r="12" spans="1:21" s="3" customFormat="1" ht="15.75" customHeight="1" outlineLevel="1" thickBot="1" x14ac:dyDescent="0.3">
      <c r="A12" s="224" t="s">
        <v>25</v>
      </c>
      <c r="B12" s="333" t="s">
        <v>28</v>
      </c>
      <c r="C12" s="225">
        <f t="shared" ref="C12:T12" si="0">SUM(C5:C11)</f>
        <v>0</v>
      </c>
      <c r="D12" s="128">
        <f t="shared" si="0"/>
        <v>0</v>
      </c>
      <c r="E12" s="128">
        <f t="shared" si="0"/>
        <v>1426</v>
      </c>
      <c r="F12" s="128">
        <f t="shared" si="0"/>
        <v>0</v>
      </c>
      <c r="G12" s="128">
        <f t="shared" si="0"/>
        <v>0</v>
      </c>
      <c r="H12" s="128">
        <f t="shared" si="0"/>
        <v>0</v>
      </c>
      <c r="I12" s="128">
        <f t="shared" si="0"/>
        <v>0</v>
      </c>
      <c r="J12" s="128">
        <f t="shared" si="0"/>
        <v>0</v>
      </c>
      <c r="K12" s="128">
        <f t="shared" ref="K12:Q12" si="1">SUM(K5:K11)</f>
        <v>175</v>
      </c>
      <c r="L12" s="128">
        <f t="shared" si="1"/>
        <v>155</v>
      </c>
      <c r="M12" s="128">
        <f t="shared" si="1"/>
        <v>192</v>
      </c>
      <c r="N12" s="128">
        <f t="shared" si="1"/>
        <v>66</v>
      </c>
      <c r="O12" s="128">
        <f t="shared" si="1"/>
        <v>171</v>
      </c>
      <c r="P12" s="128">
        <f t="shared" si="1"/>
        <v>94</v>
      </c>
      <c r="Q12" s="128">
        <f t="shared" si="1"/>
        <v>102</v>
      </c>
      <c r="R12" s="128">
        <f t="shared" si="0"/>
        <v>0</v>
      </c>
      <c r="S12" s="128">
        <f t="shared" si="0"/>
        <v>0</v>
      </c>
      <c r="T12" s="128">
        <f t="shared" si="0"/>
        <v>2381</v>
      </c>
    </row>
    <row r="13" spans="1:21" s="3" customFormat="1" ht="15.75" outlineLevel="1" thickBot="1" x14ac:dyDescent="0.3">
      <c r="A13" s="133" t="s">
        <v>27</v>
      </c>
      <c r="B13" s="334"/>
      <c r="C13" s="226" t="e">
        <f t="shared" ref="C13:T13" si="2">AVERAGE(C5:C11)</f>
        <v>#DIV/0!</v>
      </c>
      <c r="D13" s="130" t="e">
        <f t="shared" si="2"/>
        <v>#DIV/0!</v>
      </c>
      <c r="E13" s="130">
        <f t="shared" si="2"/>
        <v>1426</v>
      </c>
      <c r="F13" s="130" t="e">
        <f t="shared" si="2"/>
        <v>#DIV/0!</v>
      </c>
      <c r="G13" s="130" t="e">
        <f t="shared" si="2"/>
        <v>#DIV/0!</v>
      </c>
      <c r="H13" s="130" t="e">
        <f t="shared" si="2"/>
        <v>#DIV/0!</v>
      </c>
      <c r="I13" s="130" t="e">
        <f t="shared" si="2"/>
        <v>#DIV/0!</v>
      </c>
      <c r="J13" s="130" t="e">
        <f t="shared" si="2"/>
        <v>#DIV/0!</v>
      </c>
      <c r="K13" s="130">
        <f t="shared" ref="K13:Q13" si="3">AVERAGE(K5:K11)</f>
        <v>175</v>
      </c>
      <c r="L13" s="130">
        <f t="shared" si="3"/>
        <v>155</v>
      </c>
      <c r="M13" s="130">
        <f t="shared" si="3"/>
        <v>192</v>
      </c>
      <c r="N13" s="130">
        <f t="shared" si="3"/>
        <v>66</v>
      </c>
      <c r="O13" s="130">
        <f t="shared" si="3"/>
        <v>171</v>
      </c>
      <c r="P13" s="130">
        <f t="shared" si="3"/>
        <v>94</v>
      </c>
      <c r="Q13" s="130">
        <f t="shared" si="3"/>
        <v>102</v>
      </c>
      <c r="R13" s="130" t="e">
        <f t="shared" si="2"/>
        <v>#DIV/0!</v>
      </c>
      <c r="S13" s="130" t="e">
        <f t="shared" si="2"/>
        <v>#DIV/0!</v>
      </c>
      <c r="T13" s="130">
        <f t="shared" si="2"/>
        <v>2381</v>
      </c>
    </row>
    <row r="14" spans="1:21" s="3" customFormat="1" ht="15.75" thickBot="1" x14ac:dyDescent="0.3">
      <c r="A14" s="36" t="s">
        <v>24</v>
      </c>
      <c r="B14" s="334"/>
      <c r="C14" s="227">
        <f>SUM(C5:C9)</f>
        <v>0</v>
      </c>
      <c r="D14" s="53">
        <f t="shared" ref="D14:T14" si="4">SUM(D5:D9)</f>
        <v>0</v>
      </c>
      <c r="E14" s="53">
        <f t="shared" si="4"/>
        <v>0</v>
      </c>
      <c r="F14" s="53">
        <f t="shared" si="4"/>
        <v>0</v>
      </c>
      <c r="G14" s="53">
        <f t="shared" si="4"/>
        <v>0</v>
      </c>
      <c r="H14" s="53">
        <f t="shared" si="4"/>
        <v>0</v>
      </c>
      <c r="I14" s="53">
        <f t="shared" si="4"/>
        <v>0</v>
      </c>
      <c r="J14" s="53">
        <f t="shared" si="4"/>
        <v>0</v>
      </c>
      <c r="K14" s="53">
        <f t="shared" ref="K14:Q14" si="5">SUM(K5:K9)</f>
        <v>0</v>
      </c>
      <c r="L14" s="53">
        <f t="shared" si="5"/>
        <v>0</v>
      </c>
      <c r="M14" s="53">
        <f t="shared" si="5"/>
        <v>0</v>
      </c>
      <c r="N14" s="53">
        <f t="shared" si="5"/>
        <v>0</v>
      </c>
      <c r="O14" s="53">
        <f t="shared" si="5"/>
        <v>0</v>
      </c>
      <c r="P14" s="53">
        <f t="shared" si="5"/>
        <v>0</v>
      </c>
      <c r="Q14" s="53">
        <f t="shared" si="5"/>
        <v>0</v>
      </c>
      <c r="R14" s="53">
        <f t="shared" si="4"/>
        <v>0</v>
      </c>
      <c r="S14" s="53">
        <f t="shared" si="4"/>
        <v>0</v>
      </c>
      <c r="T14" s="53">
        <f t="shared" si="4"/>
        <v>0</v>
      </c>
    </row>
    <row r="15" spans="1:21" s="3" customFormat="1" ht="15.75" thickBot="1" x14ac:dyDescent="0.3">
      <c r="A15" s="36" t="s">
        <v>26</v>
      </c>
      <c r="B15" s="334"/>
      <c r="C15" s="228" t="e">
        <f>AVERAGE(C5:C9)</f>
        <v>#DIV/0!</v>
      </c>
      <c r="D15" s="55" t="e">
        <f t="shared" ref="D15:T15" si="6">AVERAGE(D5:D9)</f>
        <v>#DIV/0!</v>
      </c>
      <c r="E15" s="55" t="e">
        <f>AVERAGE(E5:E9)</f>
        <v>#DIV/0!</v>
      </c>
      <c r="F15" s="55" t="e">
        <f t="shared" si="6"/>
        <v>#DIV/0!</v>
      </c>
      <c r="G15" s="55" t="e">
        <f t="shared" si="6"/>
        <v>#DIV/0!</v>
      </c>
      <c r="H15" s="55" t="e">
        <f t="shared" si="6"/>
        <v>#DIV/0!</v>
      </c>
      <c r="I15" s="55" t="e">
        <f t="shared" si="6"/>
        <v>#DIV/0!</v>
      </c>
      <c r="J15" s="55" t="e">
        <f t="shared" si="6"/>
        <v>#DIV/0!</v>
      </c>
      <c r="K15" s="55" t="e">
        <f t="shared" ref="K15:Q15" si="7">AVERAGE(K5:K9)</f>
        <v>#DIV/0!</v>
      </c>
      <c r="L15" s="55" t="e">
        <f t="shared" si="7"/>
        <v>#DIV/0!</v>
      </c>
      <c r="M15" s="55" t="e">
        <f t="shared" si="7"/>
        <v>#DIV/0!</v>
      </c>
      <c r="N15" s="55" t="e">
        <f t="shared" si="7"/>
        <v>#DIV/0!</v>
      </c>
      <c r="O15" s="55" t="e">
        <f t="shared" si="7"/>
        <v>#DIV/0!</v>
      </c>
      <c r="P15" s="55" t="e">
        <f t="shared" si="7"/>
        <v>#DIV/0!</v>
      </c>
      <c r="Q15" s="55" t="e">
        <f t="shared" si="7"/>
        <v>#DIV/0!</v>
      </c>
      <c r="R15" s="55" t="e">
        <f t="shared" si="6"/>
        <v>#DIV/0!</v>
      </c>
      <c r="S15" s="55" t="e">
        <f t="shared" si="6"/>
        <v>#DIV/0!</v>
      </c>
      <c r="T15" s="55" t="e">
        <f t="shared" si="6"/>
        <v>#DIV/0!</v>
      </c>
    </row>
    <row r="16" spans="1:21" s="3" customFormat="1" ht="15.75" thickBot="1" x14ac:dyDescent="0.3">
      <c r="A16" s="35" t="s">
        <v>3</v>
      </c>
      <c r="B16" s="237">
        <f>B11+1</f>
        <v>42492</v>
      </c>
      <c r="C16" s="183">
        <v>563</v>
      </c>
      <c r="D16" s="15"/>
      <c r="E16" s="14">
        <v>3426</v>
      </c>
      <c r="F16" s="15">
        <v>2141</v>
      </c>
      <c r="G16" s="14">
        <v>1312</v>
      </c>
      <c r="H16" s="16">
        <v>686</v>
      </c>
      <c r="I16" s="16">
        <v>419</v>
      </c>
      <c r="J16" s="16">
        <v>2526</v>
      </c>
      <c r="K16" s="15">
        <v>928</v>
      </c>
      <c r="L16" s="17">
        <v>901</v>
      </c>
      <c r="M16" s="18">
        <v>879</v>
      </c>
      <c r="N16" s="19">
        <v>316</v>
      </c>
      <c r="O16" s="18">
        <v>919</v>
      </c>
      <c r="P16" s="18">
        <v>393</v>
      </c>
      <c r="Q16" s="18">
        <v>545</v>
      </c>
      <c r="R16" s="18"/>
      <c r="S16" s="18"/>
      <c r="T16" s="18">
        <f t="shared" ref="T16:T22" si="8">SUM(C16:S16)</f>
        <v>15954</v>
      </c>
    </row>
    <row r="17" spans="1:20" s="3" customFormat="1" ht="15.75" thickBot="1" x14ac:dyDescent="0.3">
      <c r="A17" s="35" t="s">
        <v>4</v>
      </c>
      <c r="B17" s="238">
        <f>B16+1</f>
        <v>42493</v>
      </c>
      <c r="C17" s="183">
        <v>564</v>
      </c>
      <c r="D17" s="15"/>
      <c r="E17" s="14">
        <v>3029</v>
      </c>
      <c r="F17" s="15">
        <v>1976</v>
      </c>
      <c r="G17" s="14">
        <v>1841</v>
      </c>
      <c r="H17" s="16">
        <v>557</v>
      </c>
      <c r="I17" s="16">
        <v>417</v>
      </c>
      <c r="J17" s="16">
        <v>2666</v>
      </c>
      <c r="K17" s="15">
        <v>787</v>
      </c>
      <c r="L17" s="17">
        <v>702</v>
      </c>
      <c r="M17" s="18">
        <v>541</v>
      </c>
      <c r="N17" s="19">
        <v>261</v>
      </c>
      <c r="O17" s="18">
        <v>838</v>
      </c>
      <c r="P17" s="18">
        <v>394</v>
      </c>
      <c r="Q17" s="18">
        <v>406</v>
      </c>
      <c r="R17" s="18"/>
      <c r="S17" s="18"/>
      <c r="T17" s="20">
        <f t="shared" si="8"/>
        <v>14979</v>
      </c>
    </row>
    <row r="18" spans="1:20" s="3" customFormat="1" ht="15.75" thickBot="1" x14ac:dyDescent="0.3">
      <c r="A18" s="35" t="s">
        <v>5</v>
      </c>
      <c r="B18" s="238">
        <f t="shared" ref="B18:B22" si="9">B17+1</f>
        <v>42494</v>
      </c>
      <c r="C18" s="206">
        <v>588</v>
      </c>
      <c r="D18" s="15"/>
      <c r="E18" s="14">
        <v>3356</v>
      </c>
      <c r="F18" s="15">
        <v>2184</v>
      </c>
      <c r="G18" s="14">
        <v>1333</v>
      </c>
      <c r="H18" s="16">
        <v>630</v>
      </c>
      <c r="I18" s="16">
        <v>427</v>
      </c>
      <c r="J18" s="16">
        <v>2680</v>
      </c>
      <c r="K18" s="15">
        <v>786</v>
      </c>
      <c r="L18" s="17">
        <v>814</v>
      </c>
      <c r="M18" s="18">
        <v>531</v>
      </c>
      <c r="N18" s="19">
        <v>271</v>
      </c>
      <c r="O18" s="18">
        <v>1012</v>
      </c>
      <c r="P18" s="264">
        <v>445</v>
      </c>
      <c r="Q18" s="18">
        <v>503</v>
      </c>
      <c r="R18" s="18"/>
      <c r="S18" s="18"/>
      <c r="T18" s="20">
        <f t="shared" si="8"/>
        <v>15560</v>
      </c>
    </row>
    <row r="19" spans="1:20" s="3" customFormat="1" ht="15.75" thickBot="1" x14ac:dyDescent="0.3">
      <c r="A19" s="35" t="s">
        <v>6</v>
      </c>
      <c r="B19" s="239">
        <f t="shared" si="9"/>
        <v>42495</v>
      </c>
      <c r="C19" s="183">
        <v>544</v>
      </c>
      <c r="D19" s="15"/>
      <c r="E19" s="14">
        <v>3767</v>
      </c>
      <c r="F19" s="15">
        <v>2133</v>
      </c>
      <c r="G19" s="14">
        <v>1438</v>
      </c>
      <c r="H19" s="16">
        <v>680</v>
      </c>
      <c r="I19" s="16">
        <v>399</v>
      </c>
      <c r="J19" s="16">
        <v>2094</v>
      </c>
      <c r="K19" s="15">
        <v>863</v>
      </c>
      <c r="L19" s="17">
        <v>1013</v>
      </c>
      <c r="M19" s="18">
        <v>688</v>
      </c>
      <c r="N19" s="19">
        <v>319</v>
      </c>
      <c r="O19" s="18">
        <v>1204</v>
      </c>
      <c r="P19" s="18">
        <v>501</v>
      </c>
      <c r="Q19" s="18">
        <v>535</v>
      </c>
      <c r="R19" s="18"/>
      <c r="S19" s="18"/>
      <c r="T19" s="20">
        <f t="shared" si="8"/>
        <v>16178</v>
      </c>
    </row>
    <row r="20" spans="1:20" s="3" customFormat="1" ht="15.75" thickBot="1" x14ac:dyDescent="0.3">
      <c r="A20" s="35" t="s">
        <v>0</v>
      </c>
      <c r="B20" s="239">
        <f t="shared" si="9"/>
        <v>42496</v>
      </c>
      <c r="C20" s="184">
        <v>433</v>
      </c>
      <c r="D20" s="15"/>
      <c r="E20" s="14">
        <v>1423</v>
      </c>
      <c r="F20" s="15">
        <v>1623</v>
      </c>
      <c r="G20" s="14">
        <v>929</v>
      </c>
      <c r="H20" s="16">
        <v>386</v>
      </c>
      <c r="I20" s="16">
        <v>368</v>
      </c>
      <c r="J20" s="16">
        <v>2188</v>
      </c>
      <c r="K20" s="15">
        <v>691</v>
      </c>
      <c r="L20" s="17">
        <v>794</v>
      </c>
      <c r="M20" s="18">
        <v>384</v>
      </c>
      <c r="N20" s="19">
        <v>272</v>
      </c>
      <c r="O20" s="18">
        <v>823</v>
      </c>
      <c r="P20" s="18">
        <v>312</v>
      </c>
      <c r="Q20" s="18">
        <v>393</v>
      </c>
      <c r="R20" s="18"/>
      <c r="S20" s="18"/>
      <c r="T20" s="20">
        <f t="shared" si="8"/>
        <v>11019</v>
      </c>
    </row>
    <row r="21" spans="1:20" s="3" customFormat="1" ht="15.75" outlineLevel="1" thickBot="1" x14ac:dyDescent="0.3">
      <c r="A21" s="35" t="s">
        <v>1</v>
      </c>
      <c r="B21" s="252">
        <f t="shared" si="9"/>
        <v>42497</v>
      </c>
      <c r="C21" s="184"/>
      <c r="D21" s="22"/>
      <c r="E21" s="21">
        <v>2497</v>
      </c>
      <c r="F21" s="22"/>
      <c r="G21" s="21"/>
      <c r="H21" s="23"/>
      <c r="I21" s="23"/>
      <c r="J21" s="23"/>
      <c r="K21" s="22">
        <v>624</v>
      </c>
      <c r="L21" s="24">
        <v>783</v>
      </c>
      <c r="M21" s="25">
        <v>1056</v>
      </c>
      <c r="N21" s="26">
        <v>119</v>
      </c>
      <c r="O21" s="25">
        <v>1085</v>
      </c>
      <c r="P21" s="25">
        <v>203</v>
      </c>
      <c r="Q21" s="25">
        <v>404</v>
      </c>
      <c r="R21" s="25"/>
      <c r="S21" s="25"/>
      <c r="T21" s="20">
        <f t="shared" si="8"/>
        <v>6771</v>
      </c>
    </row>
    <row r="22" spans="1:20" s="3" customFormat="1" ht="15.75" outlineLevel="1" thickBot="1" x14ac:dyDescent="0.3">
      <c r="A22" s="35" t="s">
        <v>2</v>
      </c>
      <c r="B22" s="238">
        <f t="shared" si="9"/>
        <v>42498</v>
      </c>
      <c r="C22" s="191"/>
      <c r="D22" s="28"/>
      <c r="E22" s="27">
        <v>2747</v>
      </c>
      <c r="F22" s="28"/>
      <c r="G22" s="27"/>
      <c r="H22" s="29"/>
      <c r="I22" s="29"/>
      <c r="J22" s="29"/>
      <c r="K22" s="28">
        <v>634</v>
      </c>
      <c r="L22" s="30">
        <v>896</v>
      </c>
      <c r="M22" s="31">
        <v>1187</v>
      </c>
      <c r="N22" s="32">
        <v>204</v>
      </c>
      <c r="O22" s="31">
        <v>1004</v>
      </c>
      <c r="P22" s="31">
        <v>326</v>
      </c>
      <c r="Q22" s="31">
        <v>593</v>
      </c>
      <c r="R22" s="31"/>
      <c r="S22" s="31"/>
      <c r="T22" s="84">
        <f t="shared" si="8"/>
        <v>7591</v>
      </c>
    </row>
    <row r="23" spans="1:20" s="3" customFormat="1" ht="15.75" customHeight="1" outlineLevel="1" thickBot="1" x14ac:dyDescent="0.3">
      <c r="A23" s="224" t="s">
        <v>25</v>
      </c>
      <c r="B23" s="333" t="s">
        <v>29</v>
      </c>
      <c r="C23" s="225">
        <f t="shared" ref="C23" si="10">SUM(C16:C22)</f>
        <v>2692</v>
      </c>
      <c r="D23" s="128">
        <f t="shared" ref="D23:T23" si="11">SUM(D16:D22)</f>
        <v>0</v>
      </c>
      <c r="E23" s="128">
        <f t="shared" si="11"/>
        <v>20245</v>
      </c>
      <c r="F23" s="128">
        <f t="shared" si="11"/>
        <v>10057</v>
      </c>
      <c r="G23" s="128">
        <f t="shared" si="11"/>
        <v>6853</v>
      </c>
      <c r="H23" s="128">
        <f t="shared" si="11"/>
        <v>2939</v>
      </c>
      <c r="I23" s="128">
        <f t="shared" si="11"/>
        <v>2030</v>
      </c>
      <c r="J23" s="128">
        <f t="shared" si="11"/>
        <v>12154</v>
      </c>
      <c r="K23" s="128">
        <f>SUM(K16:K22)</f>
        <v>5313</v>
      </c>
      <c r="L23" s="128">
        <f>SUM(L16:L22)</f>
        <v>5903</v>
      </c>
      <c r="M23" s="128">
        <f t="shared" si="11"/>
        <v>5266</v>
      </c>
      <c r="N23" s="128">
        <f t="shared" si="11"/>
        <v>1762</v>
      </c>
      <c r="O23" s="128">
        <f t="shared" si="11"/>
        <v>6885</v>
      </c>
      <c r="P23" s="128">
        <f t="shared" si="11"/>
        <v>2574</v>
      </c>
      <c r="Q23" s="128">
        <f t="shared" si="11"/>
        <v>3379</v>
      </c>
      <c r="R23" s="128">
        <f t="shared" si="11"/>
        <v>0</v>
      </c>
      <c r="S23" s="128">
        <f t="shared" si="11"/>
        <v>0</v>
      </c>
      <c r="T23" s="128">
        <f t="shared" si="11"/>
        <v>88052</v>
      </c>
    </row>
    <row r="24" spans="1:20" s="3" customFormat="1" ht="15.75" outlineLevel="1" thickBot="1" x14ac:dyDescent="0.3">
      <c r="A24" s="133" t="s">
        <v>27</v>
      </c>
      <c r="B24" s="334"/>
      <c r="C24" s="226">
        <f t="shared" ref="C24" si="12">AVERAGE(C16:C22)</f>
        <v>538.4</v>
      </c>
      <c r="D24" s="130" t="e">
        <f t="shared" ref="D24:T24" si="13">AVERAGE(D16:D22)</f>
        <v>#DIV/0!</v>
      </c>
      <c r="E24" s="130">
        <f t="shared" si="13"/>
        <v>2892.1428571428573</v>
      </c>
      <c r="F24" s="130">
        <f t="shared" si="13"/>
        <v>2011.4</v>
      </c>
      <c r="G24" s="130">
        <f t="shared" si="13"/>
        <v>1370.6</v>
      </c>
      <c r="H24" s="130">
        <f t="shared" si="13"/>
        <v>587.79999999999995</v>
      </c>
      <c r="I24" s="130">
        <f t="shared" si="13"/>
        <v>406</v>
      </c>
      <c r="J24" s="130">
        <f t="shared" si="13"/>
        <v>2430.8000000000002</v>
      </c>
      <c r="K24" s="130">
        <f>AVERAGE(K16:K22)</f>
        <v>759</v>
      </c>
      <c r="L24" s="130">
        <f>AVERAGE(L16:L22)</f>
        <v>843.28571428571433</v>
      </c>
      <c r="M24" s="130">
        <f t="shared" si="13"/>
        <v>752.28571428571433</v>
      </c>
      <c r="N24" s="130">
        <f t="shared" si="13"/>
        <v>251.71428571428572</v>
      </c>
      <c r="O24" s="130">
        <f t="shared" si="13"/>
        <v>983.57142857142856</v>
      </c>
      <c r="P24" s="130">
        <f t="shared" si="13"/>
        <v>367.71428571428572</v>
      </c>
      <c r="Q24" s="130">
        <f t="shared" si="13"/>
        <v>482.71428571428572</v>
      </c>
      <c r="R24" s="130" t="e">
        <f t="shared" si="13"/>
        <v>#DIV/0!</v>
      </c>
      <c r="S24" s="130" t="e">
        <f t="shared" si="13"/>
        <v>#DIV/0!</v>
      </c>
      <c r="T24" s="130">
        <f t="shared" si="13"/>
        <v>12578.857142857143</v>
      </c>
    </row>
    <row r="25" spans="1:20" s="3" customFormat="1" ht="15.75" thickBot="1" x14ac:dyDescent="0.3">
      <c r="A25" s="36" t="s">
        <v>24</v>
      </c>
      <c r="B25" s="334"/>
      <c r="C25" s="227">
        <f>SUM(C16:C20)</f>
        <v>2692</v>
      </c>
      <c r="D25" s="53">
        <f t="shared" ref="D25:T25" si="14">SUM(D16:D20)</f>
        <v>0</v>
      </c>
      <c r="E25" s="53">
        <f t="shared" si="14"/>
        <v>15001</v>
      </c>
      <c r="F25" s="53">
        <f t="shared" si="14"/>
        <v>10057</v>
      </c>
      <c r="G25" s="53">
        <f t="shared" si="14"/>
        <v>6853</v>
      </c>
      <c r="H25" s="53">
        <f t="shared" si="14"/>
        <v>2939</v>
      </c>
      <c r="I25" s="53">
        <f t="shared" si="14"/>
        <v>2030</v>
      </c>
      <c r="J25" s="53">
        <f t="shared" si="14"/>
        <v>12154</v>
      </c>
      <c r="K25" s="53">
        <f>SUM(K16:K20)</f>
        <v>4055</v>
      </c>
      <c r="L25" s="53">
        <f>SUM(L16:L20)</f>
        <v>4224</v>
      </c>
      <c r="M25" s="53">
        <f t="shared" si="14"/>
        <v>3023</v>
      </c>
      <c r="N25" s="53">
        <f t="shared" si="14"/>
        <v>1439</v>
      </c>
      <c r="O25" s="53">
        <f t="shared" si="14"/>
        <v>4796</v>
      </c>
      <c r="P25" s="53">
        <f t="shared" si="14"/>
        <v>2045</v>
      </c>
      <c r="Q25" s="53">
        <f t="shared" si="14"/>
        <v>2382</v>
      </c>
      <c r="R25" s="53">
        <f t="shared" si="14"/>
        <v>0</v>
      </c>
      <c r="S25" s="53">
        <f t="shared" si="14"/>
        <v>0</v>
      </c>
      <c r="T25" s="53">
        <f t="shared" si="14"/>
        <v>73690</v>
      </c>
    </row>
    <row r="26" spans="1:20" s="3" customFormat="1" ht="15.75" thickBot="1" x14ac:dyDescent="0.3">
      <c r="A26" s="36" t="s">
        <v>26</v>
      </c>
      <c r="B26" s="335"/>
      <c r="C26" s="228">
        <f>AVERAGE(C16:C20)</f>
        <v>538.4</v>
      </c>
      <c r="D26" s="55" t="e">
        <f t="shared" ref="D26:T26" si="15">AVERAGE(D16:D20)</f>
        <v>#DIV/0!</v>
      </c>
      <c r="E26" s="55">
        <f t="shared" si="15"/>
        <v>3000.2</v>
      </c>
      <c r="F26" s="55">
        <f t="shared" si="15"/>
        <v>2011.4</v>
      </c>
      <c r="G26" s="55">
        <f t="shared" si="15"/>
        <v>1370.6</v>
      </c>
      <c r="H26" s="55">
        <f t="shared" si="15"/>
        <v>587.79999999999995</v>
      </c>
      <c r="I26" s="55">
        <f t="shared" si="15"/>
        <v>406</v>
      </c>
      <c r="J26" s="55">
        <f t="shared" si="15"/>
        <v>2430.8000000000002</v>
      </c>
      <c r="K26" s="55">
        <f>AVERAGE(K16:K20)</f>
        <v>811</v>
      </c>
      <c r="L26" s="55">
        <f>AVERAGE(L16:L20)</f>
        <v>844.8</v>
      </c>
      <c r="M26" s="55">
        <f t="shared" si="15"/>
        <v>604.6</v>
      </c>
      <c r="N26" s="55">
        <f t="shared" si="15"/>
        <v>287.8</v>
      </c>
      <c r="O26" s="55">
        <f t="shared" si="15"/>
        <v>959.2</v>
      </c>
      <c r="P26" s="55">
        <f t="shared" si="15"/>
        <v>409</v>
      </c>
      <c r="Q26" s="55">
        <f t="shared" si="15"/>
        <v>476.4</v>
      </c>
      <c r="R26" s="55" t="e">
        <f t="shared" si="15"/>
        <v>#DIV/0!</v>
      </c>
      <c r="S26" s="55" t="e">
        <f t="shared" si="15"/>
        <v>#DIV/0!</v>
      </c>
      <c r="T26" s="55">
        <f t="shared" si="15"/>
        <v>14738</v>
      </c>
    </row>
    <row r="27" spans="1:20" s="3" customFormat="1" ht="15.75" thickBot="1" x14ac:dyDescent="0.3">
      <c r="A27" s="35" t="s">
        <v>3</v>
      </c>
      <c r="B27" s="240">
        <f>B22+1</f>
        <v>42499</v>
      </c>
      <c r="C27" s="183">
        <v>600</v>
      </c>
      <c r="D27" s="15"/>
      <c r="E27" s="14">
        <v>3334</v>
      </c>
      <c r="F27" s="15">
        <v>2276</v>
      </c>
      <c r="G27" s="14">
        <v>1891</v>
      </c>
      <c r="H27" s="16">
        <v>606</v>
      </c>
      <c r="I27" s="16">
        <v>387</v>
      </c>
      <c r="J27" s="16">
        <v>2513</v>
      </c>
      <c r="K27" s="209">
        <v>1050</v>
      </c>
      <c r="L27" s="210">
        <v>1104</v>
      </c>
      <c r="M27" s="205">
        <v>1029</v>
      </c>
      <c r="N27" s="211">
        <v>373</v>
      </c>
      <c r="O27" s="205">
        <v>1298</v>
      </c>
      <c r="P27" s="205">
        <v>450</v>
      </c>
      <c r="Q27" s="205">
        <v>692</v>
      </c>
      <c r="R27" s="205"/>
      <c r="S27" s="205"/>
      <c r="T27" s="18">
        <f t="shared" ref="T27:T33" si="16">SUM(C27:S27)</f>
        <v>17603</v>
      </c>
    </row>
    <row r="28" spans="1:20" s="3" customFormat="1" ht="15.75" thickBot="1" x14ac:dyDescent="0.3">
      <c r="A28" s="35" t="s">
        <v>4</v>
      </c>
      <c r="B28" s="241">
        <f>B27+1</f>
        <v>42500</v>
      </c>
      <c r="C28" s="183">
        <v>611</v>
      </c>
      <c r="D28" s="15"/>
      <c r="E28" s="14">
        <v>3462</v>
      </c>
      <c r="F28" s="15">
        <v>2195</v>
      </c>
      <c r="G28" s="14">
        <v>1879</v>
      </c>
      <c r="H28" s="16">
        <v>621</v>
      </c>
      <c r="I28" s="16">
        <v>400</v>
      </c>
      <c r="J28" s="16">
        <v>2697</v>
      </c>
      <c r="K28" s="209">
        <v>893</v>
      </c>
      <c r="L28" s="210">
        <v>795</v>
      </c>
      <c r="M28" s="205">
        <v>810</v>
      </c>
      <c r="N28" s="211">
        <v>484</v>
      </c>
      <c r="O28" s="205">
        <v>1139</v>
      </c>
      <c r="P28" s="205">
        <v>417</v>
      </c>
      <c r="Q28" s="205">
        <v>595</v>
      </c>
      <c r="R28" s="205"/>
      <c r="S28" s="205"/>
      <c r="T28" s="20">
        <f t="shared" si="16"/>
        <v>16998</v>
      </c>
    </row>
    <row r="29" spans="1:20" s="3" customFormat="1" ht="15.75" thickBot="1" x14ac:dyDescent="0.3">
      <c r="A29" s="35" t="s">
        <v>5</v>
      </c>
      <c r="B29" s="241">
        <f t="shared" ref="B29:B33" si="17">B28+1</f>
        <v>42501</v>
      </c>
      <c r="C29" s="183">
        <v>318</v>
      </c>
      <c r="D29" s="15"/>
      <c r="E29" s="14">
        <v>3830</v>
      </c>
      <c r="F29" s="15">
        <v>2223</v>
      </c>
      <c r="G29" s="14">
        <v>1403</v>
      </c>
      <c r="H29" s="16">
        <v>559</v>
      </c>
      <c r="I29" s="16">
        <v>402</v>
      </c>
      <c r="J29" s="16">
        <v>2580</v>
      </c>
      <c r="K29" s="209">
        <v>925</v>
      </c>
      <c r="L29" s="210">
        <v>1005</v>
      </c>
      <c r="M29" s="205">
        <v>1046</v>
      </c>
      <c r="N29" s="211">
        <v>474</v>
      </c>
      <c r="O29" s="205">
        <v>1360</v>
      </c>
      <c r="P29" s="205">
        <v>553</v>
      </c>
      <c r="Q29" s="205">
        <v>800</v>
      </c>
      <c r="R29" s="205"/>
      <c r="S29" s="205"/>
      <c r="T29" s="20">
        <f t="shared" si="16"/>
        <v>17478</v>
      </c>
    </row>
    <row r="30" spans="1:20" s="3" customFormat="1" ht="15.75" thickBot="1" x14ac:dyDescent="0.3">
      <c r="A30" s="35" t="s">
        <v>6</v>
      </c>
      <c r="B30" s="241">
        <f t="shared" si="17"/>
        <v>42502</v>
      </c>
      <c r="C30" s="183">
        <v>674</v>
      </c>
      <c r="D30" s="15"/>
      <c r="E30" s="14">
        <v>4245</v>
      </c>
      <c r="F30" s="15">
        <v>2194</v>
      </c>
      <c r="G30" s="14">
        <v>1537</v>
      </c>
      <c r="H30" s="16">
        <v>690</v>
      </c>
      <c r="I30" s="16">
        <v>376</v>
      </c>
      <c r="J30" s="16">
        <v>2568</v>
      </c>
      <c r="K30" s="209">
        <v>1213</v>
      </c>
      <c r="L30" s="210">
        <v>1234</v>
      </c>
      <c r="M30" s="205">
        <v>1129</v>
      </c>
      <c r="N30" s="211">
        <v>350</v>
      </c>
      <c r="O30" s="205">
        <v>1314</v>
      </c>
      <c r="P30" s="205">
        <v>498</v>
      </c>
      <c r="Q30" s="205">
        <v>720</v>
      </c>
      <c r="R30" s="205"/>
      <c r="S30" s="205"/>
      <c r="T30" s="20">
        <f t="shared" si="16"/>
        <v>18742</v>
      </c>
    </row>
    <row r="31" spans="1:20" s="3" customFormat="1" ht="15.75" thickBot="1" x14ac:dyDescent="0.3">
      <c r="A31" s="35" t="s">
        <v>0</v>
      </c>
      <c r="B31" s="241">
        <f t="shared" si="17"/>
        <v>42503</v>
      </c>
      <c r="C31" s="184">
        <v>504</v>
      </c>
      <c r="D31" s="15"/>
      <c r="E31" s="14">
        <v>3734</v>
      </c>
      <c r="F31" s="15">
        <v>1816</v>
      </c>
      <c r="G31" s="14">
        <v>491</v>
      </c>
      <c r="H31" s="16">
        <v>185</v>
      </c>
      <c r="I31" s="16">
        <v>393</v>
      </c>
      <c r="J31" s="16">
        <v>2323</v>
      </c>
      <c r="K31" s="209">
        <v>745</v>
      </c>
      <c r="L31" s="210">
        <v>722</v>
      </c>
      <c r="M31" s="205">
        <v>583</v>
      </c>
      <c r="N31" s="211">
        <v>342</v>
      </c>
      <c r="O31" s="205">
        <v>1001</v>
      </c>
      <c r="P31" s="205">
        <v>453</v>
      </c>
      <c r="Q31" s="205">
        <v>481</v>
      </c>
      <c r="R31" s="205"/>
      <c r="S31" s="205"/>
      <c r="T31" s="20">
        <f t="shared" si="16"/>
        <v>13773</v>
      </c>
    </row>
    <row r="32" spans="1:20" s="3" customFormat="1" ht="15.75" outlineLevel="1" thickBot="1" x14ac:dyDescent="0.3">
      <c r="A32" s="35" t="s">
        <v>1</v>
      </c>
      <c r="B32" s="241">
        <f t="shared" si="17"/>
        <v>42504</v>
      </c>
      <c r="C32" s="184"/>
      <c r="D32" s="22"/>
      <c r="E32" s="21">
        <v>2435</v>
      </c>
      <c r="F32" s="22"/>
      <c r="G32" s="21"/>
      <c r="H32" s="23"/>
      <c r="I32" s="23"/>
      <c r="J32" s="23"/>
      <c r="K32" s="212">
        <v>977</v>
      </c>
      <c r="L32" s="213">
        <v>1264</v>
      </c>
      <c r="M32" s="214">
        <v>1445</v>
      </c>
      <c r="N32" s="215">
        <v>212</v>
      </c>
      <c r="O32" s="214">
        <v>1358</v>
      </c>
      <c r="P32" s="214">
        <v>330</v>
      </c>
      <c r="Q32" s="214">
        <v>753</v>
      </c>
      <c r="R32" s="214"/>
      <c r="S32" s="214"/>
      <c r="T32" s="20">
        <f t="shared" si="16"/>
        <v>8774</v>
      </c>
    </row>
    <row r="33" spans="1:21" s="3" customFormat="1" ht="15.75" outlineLevel="1" thickBot="1" x14ac:dyDescent="0.3">
      <c r="A33" s="35" t="s">
        <v>2</v>
      </c>
      <c r="B33" s="241">
        <f t="shared" si="17"/>
        <v>42505</v>
      </c>
      <c r="C33" s="191"/>
      <c r="D33" s="28"/>
      <c r="E33" s="21">
        <v>1532</v>
      </c>
      <c r="F33" s="28"/>
      <c r="G33" s="27"/>
      <c r="H33" s="29"/>
      <c r="I33" s="29"/>
      <c r="J33" s="29"/>
      <c r="K33" s="161">
        <v>309</v>
      </c>
      <c r="L33" s="216">
        <v>459</v>
      </c>
      <c r="M33" s="217">
        <v>486</v>
      </c>
      <c r="N33" s="218">
        <v>124</v>
      </c>
      <c r="O33" s="214">
        <v>492</v>
      </c>
      <c r="P33" s="219">
        <v>159</v>
      </c>
      <c r="Q33" s="219">
        <v>343</v>
      </c>
      <c r="R33" s="219"/>
      <c r="S33" s="219"/>
      <c r="T33" s="84">
        <f t="shared" si="16"/>
        <v>3904</v>
      </c>
    </row>
    <row r="34" spans="1:21" s="3" customFormat="1" ht="15.75" customHeight="1" outlineLevel="1" thickBot="1" x14ac:dyDescent="0.3">
      <c r="A34" s="224" t="s">
        <v>25</v>
      </c>
      <c r="B34" s="333" t="s">
        <v>30</v>
      </c>
      <c r="C34" s="225">
        <f t="shared" ref="C34:T34" si="18">SUM(C27:C33)</f>
        <v>2707</v>
      </c>
      <c r="D34" s="128">
        <f t="shared" si="18"/>
        <v>0</v>
      </c>
      <c r="E34" s="223">
        <f t="shared" si="18"/>
        <v>22572</v>
      </c>
      <c r="F34" s="128">
        <f t="shared" si="18"/>
        <v>10704</v>
      </c>
      <c r="G34" s="128">
        <f t="shared" si="18"/>
        <v>7201</v>
      </c>
      <c r="H34" s="128">
        <f t="shared" si="18"/>
        <v>2661</v>
      </c>
      <c r="I34" s="128">
        <f t="shared" si="18"/>
        <v>1958</v>
      </c>
      <c r="J34" s="128">
        <f t="shared" si="18"/>
        <v>12681</v>
      </c>
      <c r="K34" s="128">
        <f t="shared" si="18"/>
        <v>6112</v>
      </c>
      <c r="L34" s="128">
        <f>SUM(L27:L33)</f>
        <v>6583</v>
      </c>
      <c r="M34" s="128">
        <f t="shared" si="18"/>
        <v>6528</v>
      </c>
      <c r="N34" s="128">
        <f t="shared" si="18"/>
        <v>2359</v>
      </c>
      <c r="O34" s="128">
        <f t="shared" si="18"/>
        <v>7962</v>
      </c>
      <c r="P34" s="128">
        <f t="shared" si="18"/>
        <v>2860</v>
      </c>
      <c r="Q34" s="128">
        <f t="shared" si="18"/>
        <v>4384</v>
      </c>
      <c r="R34" s="128">
        <f t="shared" si="18"/>
        <v>0</v>
      </c>
      <c r="S34" s="128">
        <f t="shared" si="18"/>
        <v>0</v>
      </c>
      <c r="T34" s="129">
        <f t="shared" si="18"/>
        <v>97272</v>
      </c>
    </row>
    <row r="35" spans="1:21" s="3" customFormat="1" ht="15.75" outlineLevel="1" thickBot="1" x14ac:dyDescent="0.3">
      <c r="A35" s="133" t="s">
        <v>27</v>
      </c>
      <c r="B35" s="334"/>
      <c r="C35" s="226">
        <f t="shared" ref="C35:T35" si="19">AVERAGE(C27:C33)</f>
        <v>541.4</v>
      </c>
      <c r="D35" s="130" t="e">
        <f t="shared" si="19"/>
        <v>#DIV/0!</v>
      </c>
      <c r="E35" s="130">
        <f>AVERAGE(E27:E33)</f>
        <v>3224.5714285714284</v>
      </c>
      <c r="F35" s="130">
        <f t="shared" si="19"/>
        <v>2140.8000000000002</v>
      </c>
      <c r="G35" s="130">
        <f t="shared" si="19"/>
        <v>1440.2</v>
      </c>
      <c r="H35" s="130">
        <f t="shared" si="19"/>
        <v>532.20000000000005</v>
      </c>
      <c r="I35" s="130">
        <f t="shared" si="19"/>
        <v>391.6</v>
      </c>
      <c r="J35" s="130">
        <f t="shared" si="19"/>
        <v>2536.1999999999998</v>
      </c>
      <c r="K35" s="130">
        <f t="shared" si="19"/>
        <v>873.14285714285711</v>
      </c>
      <c r="L35" s="130">
        <f t="shared" si="19"/>
        <v>940.42857142857144</v>
      </c>
      <c r="M35" s="130">
        <f t="shared" si="19"/>
        <v>932.57142857142856</v>
      </c>
      <c r="N35" s="130">
        <f t="shared" si="19"/>
        <v>337</v>
      </c>
      <c r="O35" s="130">
        <f t="shared" si="19"/>
        <v>1137.4285714285713</v>
      </c>
      <c r="P35" s="130">
        <f t="shared" si="19"/>
        <v>408.57142857142856</v>
      </c>
      <c r="Q35" s="130">
        <f t="shared" si="19"/>
        <v>626.28571428571433</v>
      </c>
      <c r="R35" s="130" t="e">
        <f t="shared" si="19"/>
        <v>#DIV/0!</v>
      </c>
      <c r="S35" s="130" t="e">
        <f t="shared" si="19"/>
        <v>#DIV/0!</v>
      </c>
      <c r="T35" s="131">
        <f t="shared" si="19"/>
        <v>13896</v>
      </c>
    </row>
    <row r="36" spans="1:21" s="3" customFormat="1" ht="15.75" customHeight="1" thickBot="1" x14ac:dyDescent="0.3">
      <c r="A36" s="36" t="s">
        <v>24</v>
      </c>
      <c r="B36" s="334"/>
      <c r="C36" s="227">
        <f t="shared" ref="C36:T36" si="20">SUM(C27:C31)</f>
        <v>2707</v>
      </c>
      <c r="D36" s="53">
        <f t="shared" si="20"/>
        <v>0</v>
      </c>
      <c r="E36" s="53">
        <f>SUM(E27:E31)</f>
        <v>18605</v>
      </c>
      <c r="F36" s="53">
        <f t="shared" si="20"/>
        <v>10704</v>
      </c>
      <c r="G36" s="53">
        <f t="shared" si="20"/>
        <v>7201</v>
      </c>
      <c r="H36" s="53">
        <f t="shared" si="20"/>
        <v>2661</v>
      </c>
      <c r="I36" s="53">
        <f t="shared" si="20"/>
        <v>1958</v>
      </c>
      <c r="J36" s="53">
        <f t="shared" si="20"/>
        <v>12681</v>
      </c>
      <c r="K36" s="53">
        <f t="shared" si="20"/>
        <v>4826</v>
      </c>
      <c r="L36" s="53">
        <f t="shared" si="20"/>
        <v>4860</v>
      </c>
      <c r="M36" s="53">
        <f t="shared" si="20"/>
        <v>4597</v>
      </c>
      <c r="N36" s="53">
        <f t="shared" si="20"/>
        <v>2023</v>
      </c>
      <c r="O36" s="53">
        <f t="shared" si="20"/>
        <v>6112</v>
      </c>
      <c r="P36" s="53">
        <f t="shared" si="20"/>
        <v>2371</v>
      </c>
      <c r="Q36" s="53">
        <f t="shared" si="20"/>
        <v>3288</v>
      </c>
      <c r="R36" s="53">
        <f t="shared" si="20"/>
        <v>0</v>
      </c>
      <c r="S36" s="53">
        <f t="shared" si="20"/>
        <v>0</v>
      </c>
      <c r="T36" s="54">
        <f t="shared" si="20"/>
        <v>84594</v>
      </c>
    </row>
    <row r="37" spans="1:21" s="3" customFormat="1" ht="15.75" thickBot="1" x14ac:dyDescent="0.3">
      <c r="A37" s="36" t="s">
        <v>26</v>
      </c>
      <c r="B37" s="335"/>
      <c r="C37" s="228">
        <f t="shared" ref="C37:T37" si="21">AVERAGE(C27:C31)</f>
        <v>541.4</v>
      </c>
      <c r="D37" s="55" t="e">
        <f t="shared" si="21"/>
        <v>#DIV/0!</v>
      </c>
      <c r="E37" s="55">
        <f>AVERAGE(E27:E31)</f>
        <v>3721</v>
      </c>
      <c r="F37" s="55">
        <f t="shared" si="21"/>
        <v>2140.8000000000002</v>
      </c>
      <c r="G37" s="55">
        <f t="shared" si="21"/>
        <v>1440.2</v>
      </c>
      <c r="H37" s="55">
        <f t="shared" si="21"/>
        <v>532.20000000000005</v>
      </c>
      <c r="I37" s="55">
        <f t="shared" si="21"/>
        <v>391.6</v>
      </c>
      <c r="J37" s="55">
        <f t="shared" si="21"/>
        <v>2536.1999999999998</v>
      </c>
      <c r="K37" s="55">
        <f t="shared" si="21"/>
        <v>965.2</v>
      </c>
      <c r="L37" s="55">
        <f t="shared" si="21"/>
        <v>972</v>
      </c>
      <c r="M37" s="55">
        <f t="shared" si="21"/>
        <v>919.4</v>
      </c>
      <c r="N37" s="55">
        <f t="shared" si="21"/>
        <v>404.6</v>
      </c>
      <c r="O37" s="55">
        <f t="shared" si="21"/>
        <v>1222.4000000000001</v>
      </c>
      <c r="P37" s="55">
        <f t="shared" si="21"/>
        <v>474.2</v>
      </c>
      <c r="Q37" s="55">
        <f t="shared" si="21"/>
        <v>657.6</v>
      </c>
      <c r="R37" s="55" t="e">
        <f t="shared" si="21"/>
        <v>#DIV/0!</v>
      </c>
      <c r="S37" s="55" t="e">
        <f t="shared" si="21"/>
        <v>#DIV/0!</v>
      </c>
      <c r="T37" s="56">
        <f t="shared" si="21"/>
        <v>16918.8</v>
      </c>
    </row>
    <row r="38" spans="1:21" s="3" customFormat="1" ht="15.75" thickBot="1" x14ac:dyDescent="0.3">
      <c r="A38" s="35" t="s">
        <v>3</v>
      </c>
      <c r="B38" s="242">
        <f>B33+1</f>
        <v>42506</v>
      </c>
      <c r="C38" s="183">
        <v>609</v>
      </c>
      <c r="D38" s="15"/>
      <c r="E38" s="14">
        <v>3527</v>
      </c>
      <c r="F38" s="15">
        <v>2212</v>
      </c>
      <c r="G38" s="14">
        <v>1464</v>
      </c>
      <c r="H38" s="16">
        <v>670</v>
      </c>
      <c r="I38" s="16">
        <v>427</v>
      </c>
      <c r="J38" s="16">
        <v>2684</v>
      </c>
      <c r="K38" s="15">
        <v>1033</v>
      </c>
      <c r="L38" s="17">
        <v>1033</v>
      </c>
      <c r="M38" s="18">
        <v>922</v>
      </c>
      <c r="N38" s="19">
        <v>360</v>
      </c>
      <c r="O38" s="18">
        <v>1117</v>
      </c>
      <c r="P38" s="18">
        <v>448</v>
      </c>
      <c r="Q38" s="18">
        <v>564</v>
      </c>
      <c r="R38" s="18"/>
      <c r="S38" s="18"/>
      <c r="T38" s="18">
        <f t="shared" ref="T38:T44" si="22">SUM(C38:S38)</f>
        <v>17070</v>
      </c>
    </row>
    <row r="39" spans="1:21" s="3" customFormat="1" ht="15.75" thickBot="1" x14ac:dyDescent="0.3">
      <c r="A39" s="35" t="s">
        <v>4</v>
      </c>
      <c r="B39" s="243">
        <f>B38+1</f>
        <v>42507</v>
      </c>
      <c r="C39" s="183">
        <v>626</v>
      </c>
      <c r="D39" s="15"/>
      <c r="E39" s="14">
        <v>3636</v>
      </c>
      <c r="F39" s="15">
        <v>1983</v>
      </c>
      <c r="G39" s="14">
        <v>1562</v>
      </c>
      <c r="H39" s="16">
        <v>679</v>
      </c>
      <c r="I39" s="16">
        <v>434</v>
      </c>
      <c r="J39" s="16">
        <v>2569</v>
      </c>
      <c r="K39" s="15">
        <v>893</v>
      </c>
      <c r="L39" s="17">
        <v>908</v>
      </c>
      <c r="M39" s="18">
        <v>682</v>
      </c>
      <c r="N39" s="19">
        <v>363</v>
      </c>
      <c r="O39" s="18">
        <v>1078</v>
      </c>
      <c r="P39" s="18">
        <v>451</v>
      </c>
      <c r="Q39" s="18">
        <v>637</v>
      </c>
      <c r="R39" s="18"/>
      <c r="S39" s="18"/>
      <c r="T39" s="20">
        <f t="shared" si="22"/>
        <v>16501</v>
      </c>
    </row>
    <row r="40" spans="1:21" s="3" customFormat="1" ht="15.75" thickBot="1" x14ac:dyDescent="0.3">
      <c r="A40" s="35" t="s">
        <v>5</v>
      </c>
      <c r="B40" s="243">
        <f t="shared" ref="B40:B44" si="23">B39+1</f>
        <v>42508</v>
      </c>
      <c r="C40" s="183">
        <v>580</v>
      </c>
      <c r="D40" s="15"/>
      <c r="E40" s="14">
        <v>3518</v>
      </c>
      <c r="F40" s="15">
        <v>1958</v>
      </c>
      <c r="G40" s="14">
        <v>1345</v>
      </c>
      <c r="H40" s="16">
        <v>595</v>
      </c>
      <c r="I40" s="16">
        <v>377</v>
      </c>
      <c r="J40" s="16">
        <v>2494</v>
      </c>
      <c r="K40" s="15">
        <v>1011</v>
      </c>
      <c r="L40" s="17">
        <v>1041</v>
      </c>
      <c r="M40" s="18">
        <v>1296</v>
      </c>
      <c r="N40" s="19">
        <v>362</v>
      </c>
      <c r="O40" s="18">
        <v>1252</v>
      </c>
      <c r="P40" s="18">
        <v>479</v>
      </c>
      <c r="Q40" s="18">
        <v>592</v>
      </c>
      <c r="R40" s="18"/>
      <c r="S40" s="18"/>
      <c r="T40" s="20">
        <f t="shared" si="22"/>
        <v>16900</v>
      </c>
    </row>
    <row r="41" spans="1:21" s="3" customFormat="1" ht="15.75" thickBot="1" x14ac:dyDescent="0.3">
      <c r="A41" s="35" t="s">
        <v>6</v>
      </c>
      <c r="B41" s="243">
        <f t="shared" si="23"/>
        <v>42509</v>
      </c>
      <c r="C41" s="183">
        <v>578</v>
      </c>
      <c r="D41" s="15"/>
      <c r="E41" s="14">
        <v>3910</v>
      </c>
      <c r="F41" s="15">
        <v>2400</v>
      </c>
      <c r="G41" s="14">
        <v>1451</v>
      </c>
      <c r="H41" s="16">
        <v>626</v>
      </c>
      <c r="I41" s="16">
        <v>424</v>
      </c>
      <c r="J41" s="16">
        <v>2728</v>
      </c>
      <c r="K41" s="15">
        <v>1347</v>
      </c>
      <c r="L41" s="17">
        <v>1171</v>
      </c>
      <c r="M41" s="18">
        <v>1689</v>
      </c>
      <c r="N41" s="19">
        <v>378</v>
      </c>
      <c r="O41" s="18">
        <v>1271</v>
      </c>
      <c r="P41" s="18">
        <v>499</v>
      </c>
      <c r="Q41" s="18">
        <v>770</v>
      </c>
      <c r="R41" s="18"/>
      <c r="S41" s="18"/>
      <c r="T41" s="20">
        <f t="shared" si="22"/>
        <v>19242</v>
      </c>
    </row>
    <row r="42" spans="1:21" s="3" customFormat="1" ht="15.75" thickBot="1" x14ac:dyDescent="0.3">
      <c r="A42" s="35" t="s">
        <v>0</v>
      </c>
      <c r="B42" s="243">
        <f t="shared" si="23"/>
        <v>42510</v>
      </c>
      <c r="C42" s="184">
        <v>550</v>
      </c>
      <c r="D42" s="15"/>
      <c r="E42" s="14">
        <v>4038</v>
      </c>
      <c r="F42" s="15">
        <v>2242</v>
      </c>
      <c r="G42" s="14">
        <v>1315</v>
      </c>
      <c r="H42" s="16">
        <v>550</v>
      </c>
      <c r="I42" s="16">
        <v>328</v>
      </c>
      <c r="J42" s="16">
        <v>2356</v>
      </c>
      <c r="K42" s="15">
        <v>1721</v>
      </c>
      <c r="L42" s="17">
        <v>1679</v>
      </c>
      <c r="M42" s="18">
        <v>2397</v>
      </c>
      <c r="N42" s="19">
        <v>841</v>
      </c>
      <c r="O42" s="18">
        <v>1819</v>
      </c>
      <c r="P42" s="18">
        <v>797</v>
      </c>
      <c r="Q42" s="18">
        <v>1256</v>
      </c>
      <c r="R42" s="18"/>
      <c r="S42" s="18"/>
      <c r="T42" s="20">
        <f t="shared" si="22"/>
        <v>21889</v>
      </c>
    </row>
    <row r="43" spans="1:21" s="3" customFormat="1" ht="15.75" outlineLevel="1" thickBot="1" x14ac:dyDescent="0.3">
      <c r="A43" s="35" t="s">
        <v>1</v>
      </c>
      <c r="B43" s="243">
        <f t="shared" si="23"/>
        <v>42511</v>
      </c>
      <c r="C43" s="184"/>
      <c r="D43" s="22"/>
      <c r="E43" s="21">
        <v>1876</v>
      </c>
      <c r="F43" s="22"/>
      <c r="G43" s="21"/>
      <c r="H43" s="23"/>
      <c r="I43" s="23"/>
      <c r="J43" s="23"/>
      <c r="K43" s="22">
        <v>481</v>
      </c>
      <c r="L43" s="24">
        <v>698</v>
      </c>
      <c r="M43" s="25">
        <v>1172</v>
      </c>
      <c r="N43" s="26">
        <v>138</v>
      </c>
      <c r="O43" s="25">
        <v>909</v>
      </c>
      <c r="P43" s="25">
        <v>321</v>
      </c>
      <c r="Q43" s="25">
        <v>419</v>
      </c>
      <c r="R43" s="25"/>
      <c r="S43" s="25"/>
      <c r="T43" s="20">
        <f t="shared" si="22"/>
        <v>6014</v>
      </c>
      <c r="U43" s="159"/>
    </row>
    <row r="44" spans="1:21" s="3" customFormat="1" ht="15.75" outlineLevel="1" thickBot="1" x14ac:dyDescent="0.3">
      <c r="A44" s="35" t="s">
        <v>2</v>
      </c>
      <c r="B44" s="243">
        <f t="shared" si="23"/>
        <v>42512</v>
      </c>
      <c r="C44" s="191"/>
      <c r="D44" s="28"/>
      <c r="E44" s="27">
        <v>2100</v>
      </c>
      <c r="F44" s="28"/>
      <c r="G44" s="27"/>
      <c r="H44" s="29"/>
      <c r="I44" s="29"/>
      <c r="J44" s="29"/>
      <c r="K44" s="28">
        <v>536</v>
      </c>
      <c r="L44" s="30">
        <v>617</v>
      </c>
      <c r="M44" s="31">
        <v>1247</v>
      </c>
      <c r="N44" s="32">
        <v>223</v>
      </c>
      <c r="O44" s="25">
        <v>806</v>
      </c>
      <c r="P44" s="31">
        <v>281</v>
      </c>
      <c r="Q44" s="31">
        <v>482</v>
      </c>
      <c r="R44" s="31"/>
      <c r="S44" s="31"/>
      <c r="T44" s="84">
        <f t="shared" si="22"/>
        <v>6292</v>
      </c>
      <c r="U44" s="159"/>
    </row>
    <row r="45" spans="1:21" s="3" customFormat="1" ht="15.75" customHeight="1" outlineLevel="1" thickBot="1" x14ac:dyDescent="0.3">
      <c r="A45" s="224" t="s">
        <v>25</v>
      </c>
      <c r="B45" s="333" t="s">
        <v>31</v>
      </c>
      <c r="C45" s="225">
        <f t="shared" ref="C45:T45" si="24">SUM(C38:C44)</f>
        <v>2943</v>
      </c>
      <c r="D45" s="128">
        <f t="shared" si="24"/>
        <v>0</v>
      </c>
      <c r="E45" s="128">
        <f t="shared" si="24"/>
        <v>22605</v>
      </c>
      <c r="F45" s="128">
        <f t="shared" si="24"/>
        <v>10795</v>
      </c>
      <c r="G45" s="128">
        <f t="shared" si="24"/>
        <v>7137</v>
      </c>
      <c r="H45" s="128">
        <f t="shared" si="24"/>
        <v>3120</v>
      </c>
      <c r="I45" s="128">
        <f t="shared" si="24"/>
        <v>1990</v>
      </c>
      <c r="J45" s="128">
        <f t="shared" si="24"/>
        <v>12831</v>
      </c>
      <c r="K45" s="128">
        <f t="shared" si="24"/>
        <v>7022</v>
      </c>
      <c r="L45" s="128">
        <f t="shared" si="24"/>
        <v>7147</v>
      </c>
      <c r="M45" s="128">
        <f t="shared" si="24"/>
        <v>9405</v>
      </c>
      <c r="N45" s="128">
        <f t="shared" si="24"/>
        <v>2665</v>
      </c>
      <c r="O45" s="128">
        <f t="shared" si="24"/>
        <v>8252</v>
      </c>
      <c r="P45" s="128">
        <f t="shared" si="24"/>
        <v>3276</v>
      </c>
      <c r="Q45" s="128">
        <f t="shared" si="24"/>
        <v>4720</v>
      </c>
      <c r="R45" s="128">
        <f t="shared" si="24"/>
        <v>0</v>
      </c>
      <c r="S45" s="128">
        <f t="shared" si="24"/>
        <v>0</v>
      </c>
      <c r="T45" s="129">
        <f t="shared" si="24"/>
        <v>103908</v>
      </c>
    </row>
    <row r="46" spans="1:21" s="3" customFormat="1" ht="15.75" outlineLevel="1" thickBot="1" x14ac:dyDescent="0.3">
      <c r="A46" s="133" t="s">
        <v>27</v>
      </c>
      <c r="B46" s="334"/>
      <c r="C46" s="226">
        <f t="shared" ref="C46:T46" si="25">AVERAGE(C38:C44)</f>
        <v>588.6</v>
      </c>
      <c r="D46" s="130" t="e">
        <f t="shared" si="25"/>
        <v>#DIV/0!</v>
      </c>
      <c r="E46" s="130">
        <f t="shared" si="25"/>
        <v>3229.2857142857142</v>
      </c>
      <c r="F46" s="130">
        <f t="shared" si="25"/>
        <v>2159</v>
      </c>
      <c r="G46" s="130">
        <f t="shared" si="25"/>
        <v>1427.4</v>
      </c>
      <c r="H46" s="130">
        <f t="shared" si="25"/>
        <v>624</v>
      </c>
      <c r="I46" s="130">
        <f t="shared" si="25"/>
        <v>398</v>
      </c>
      <c r="J46" s="130">
        <f t="shared" si="25"/>
        <v>2566.1999999999998</v>
      </c>
      <c r="K46" s="130">
        <f t="shared" si="25"/>
        <v>1003.1428571428571</v>
      </c>
      <c r="L46" s="130">
        <f t="shared" si="25"/>
        <v>1021</v>
      </c>
      <c r="M46" s="130">
        <f t="shared" si="25"/>
        <v>1343.5714285714287</v>
      </c>
      <c r="N46" s="130">
        <f t="shared" si="25"/>
        <v>380.71428571428572</v>
      </c>
      <c r="O46" s="130">
        <f t="shared" si="25"/>
        <v>1178.8571428571429</v>
      </c>
      <c r="P46" s="130">
        <f t="shared" si="25"/>
        <v>468</v>
      </c>
      <c r="Q46" s="130">
        <f t="shared" si="25"/>
        <v>674.28571428571433</v>
      </c>
      <c r="R46" s="130" t="e">
        <f t="shared" si="25"/>
        <v>#DIV/0!</v>
      </c>
      <c r="S46" s="130" t="e">
        <f t="shared" si="25"/>
        <v>#DIV/0!</v>
      </c>
      <c r="T46" s="131">
        <f t="shared" si="25"/>
        <v>14844</v>
      </c>
    </row>
    <row r="47" spans="1:21" s="3" customFormat="1" ht="15.75" customHeight="1" thickBot="1" x14ac:dyDescent="0.3">
      <c r="A47" s="36" t="s">
        <v>24</v>
      </c>
      <c r="B47" s="334"/>
      <c r="C47" s="227">
        <f t="shared" ref="C47:T47" si="26">SUM(C38:C42)</f>
        <v>2943</v>
      </c>
      <c r="D47" s="53">
        <f t="shared" si="26"/>
        <v>0</v>
      </c>
      <c r="E47" s="53">
        <f t="shared" si="26"/>
        <v>18629</v>
      </c>
      <c r="F47" s="53">
        <f t="shared" si="26"/>
        <v>10795</v>
      </c>
      <c r="G47" s="53">
        <f t="shared" si="26"/>
        <v>7137</v>
      </c>
      <c r="H47" s="53">
        <f t="shared" si="26"/>
        <v>3120</v>
      </c>
      <c r="I47" s="53">
        <f t="shared" si="26"/>
        <v>1990</v>
      </c>
      <c r="J47" s="53">
        <f t="shared" si="26"/>
        <v>12831</v>
      </c>
      <c r="K47" s="53">
        <f t="shared" si="26"/>
        <v>6005</v>
      </c>
      <c r="L47" s="53">
        <f t="shared" si="26"/>
        <v>5832</v>
      </c>
      <c r="M47" s="53">
        <f t="shared" si="26"/>
        <v>6986</v>
      </c>
      <c r="N47" s="53">
        <f t="shared" si="26"/>
        <v>2304</v>
      </c>
      <c r="O47" s="53">
        <f t="shared" si="26"/>
        <v>6537</v>
      </c>
      <c r="P47" s="53">
        <f t="shared" si="26"/>
        <v>2674</v>
      </c>
      <c r="Q47" s="53">
        <f t="shared" si="26"/>
        <v>3819</v>
      </c>
      <c r="R47" s="53">
        <f t="shared" si="26"/>
        <v>0</v>
      </c>
      <c r="S47" s="53">
        <f t="shared" si="26"/>
        <v>0</v>
      </c>
      <c r="T47" s="54">
        <f t="shared" si="26"/>
        <v>91602</v>
      </c>
    </row>
    <row r="48" spans="1:21" s="3" customFormat="1" ht="15.75" thickBot="1" x14ac:dyDescent="0.3">
      <c r="A48" s="36" t="s">
        <v>26</v>
      </c>
      <c r="B48" s="335"/>
      <c r="C48" s="228">
        <f t="shared" ref="C48:T48" si="27">AVERAGE(C38:C42)</f>
        <v>588.6</v>
      </c>
      <c r="D48" s="55" t="e">
        <f t="shared" si="27"/>
        <v>#DIV/0!</v>
      </c>
      <c r="E48" s="55">
        <f t="shared" si="27"/>
        <v>3725.8</v>
      </c>
      <c r="F48" s="55">
        <f t="shared" si="27"/>
        <v>2159</v>
      </c>
      <c r="G48" s="55">
        <f t="shared" si="27"/>
        <v>1427.4</v>
      </c>
      <c r="H48" s="55">
        <f t="shared" si="27"/>
        <v>624</v>
      </c>
      <c r="I48" s="55">
        <f t="shared" si="27"/>
        <v>398</v>
      </c>
      <c r="J48" s="55">
        <f t="shared" si="27"/>
        <v>2566.1999999999998</v>
      </c>
      <c r="K48" s="55">
        <f t="shared" si="27"/>
        <v>1201</v>
      </c>
      <c r="L48" s="55">
        <f t="shared" si="27"/>
        <v>1166.4000000000001</v>
      </c>
      <c r="M48" s="55">
        <f t="shared" si="27"/>
        <v>1397.2</v>
      </c>
      <c r="N48" s="55">
        <f t="shared" si="27"/>
        <v>460.8</v>
      </c>
      <c r="O48" s="55">
        <f t="shared" si="27"/>
        <v>1307.4000000000001</v>
      </c>
      <c r="P48" s="55">
        <f t="shared" si="27"/>
        <v>534.79999999999995</v>
      </c>
      <c r="Q48" s="55">
        <f t="shared" si="27"/>
        <v>763.8</v>
      </c>
      <c r="R48" s="55" t="e">
        <f t="shared" si="27"/>
        <v>#DIV/0!</v>
      </c>
      <c r="S48" s="55" t="e">
        <f t="shared" si="27"/>
        <v>#DIV/0!</v>
      </c>
      <c r="T48" s="56">
        <f t="shared" si="27"/>
        <v>18320.400000000001</v>
      </c>
    </row>
    <row r="49" spans="1:20" s="3" customFormat="1" ht="15.75" thickBot="1" x14ac:dyDescent="0.3">
      <c r="A49" s="35" t="s">
        <v>3</v>
      </c>
      <c r="B49" s="242">
        <f>B44+1</f>
        <v>42513</v>
      </c>
      <c r="C49" s="229">
        <v>559</v>
      </c>
      <c r="D49" s="67"/>
      <c r="E49" s="66">
        <v>3648</v>
      </c>
      <c r="F49" s="67">
        <v>2284</v>
      </c>
      <c r="G49" s="66">
        <v>1476</v>
      </c>
      <c r="H49" s="68">
        <v>645</v>
      </c>
      <c r="I49" s="68">
        <v>401</v>
      </c>
      <c r="J49" s="68">
        <v>2675</v>
      </c>
      <c r="K49" s="67">
        <v>1085</v>
      </c>
      <c r="L49" s="69">
        <v>1139</v>
      </c>
      <c r="M49" s="20">
        <v>1216</v>
      </c>
      <c r="N49" s="70">
        <v>467</v>
      </c>
      <c r="O49" s="20">
        <v>1306</v>
      </c>
      <c r="P49" s="20">
        <v>485</v>
      </c>
      <c r="Q49" s="20">
        <v>710</v>
      </c>
      <c r="R49" s="20"/>
      <c r="S49" s="20"/>
      <c r="T49" s="207">
        <f t="shared" ref="T49:T55" si="28">SUM(C49:S49)</f>
        <v>18096</v>
      </c>
    </row>
    <row r="50" spans="1:20" s="3" customFormat="1" ht="15.75" thickBot="1" x14ac:dyDescent="0.3">
      <c r="A50" s="193" t="s">
        <v>4</v>
      </c>
      <c r="B50" s="243">
        <f>B49+1</f>
        <v>42514</v>
      </c>
      <c r="C50" s="184">
        <v>562</v>
      </c>
      <c r="D50" s="22"/>
      <c r="E50" s="21">
        <v>3366</v>
      </c>
      <c r="F50" s="22">
        <v>2139</v>
      </c>
      <c r="G50" s="21">
        <v>1530</v>
      </c>
      <c r="H50" s="23">
        <v>625</v>
      </c>
      <c r="I50" s="23">
        <v>441</v>
      </c>
      <c r="J50" s="23">
        <v>2701</v>
      </c>
      <c r="K50" s="208">
        <v>901</v>
      </c>
      <c r="L50" s="24">
        <v>931</v>
      </c>
      <c r="M50" s="25">
        <v>686</v>
      </c>
      <c r="N50" s="26">
        <v>378</v>
      </c>
      <c r="O50" s="25">
        <v>1070</v>
      </c>
      <c r="P50" s="25">
        <v>376</v>
      </c>
      <c r="Q50" s="25">
        <v>519</v>
      </c>
      <c r="R50" s="25"/>
      <c r="S50" s="25"/>
      <c r="T50" s="207">
        <f t="shared" si="28"/>
        <v>16225</v>
      </c>
    </row>
    <row r="51" spans="1:20" s="3" customFormat="1" ht="15.75" thickBot="1" x14ac:dyDescent="0.3">
      <c r="A51" s="193" t="s">
        <v>5</v>
      </c>
      <c r="B51" s="243">
        <f t="shared" ref="B51:B55" si="29">B50+1</f>
        <v>42515</v>
      </c>
      <c r="C51" s="183">
        <v>634</v>
      </c>
      <c r="D51" s="15"/>
      <c r="E51" s="14">
        <v>4086</v>
      </c>
      <c r="F51" s="15">
        <v>2459</v>
      </c>
      <c r="G51" s="14">
        <v>1490</v>
      </c>
      <c r="H51" s="16">
        <v>649</v>
      </c>
      <c r="I51" s="16">
        <v>429</v>
      </c>
      <c r="J51" s="16">
        <v>2582</v>
      </c>
      <c r="K51" s="15">
        <v>1483</v>
      </c>
      <c r="L51" s="17">
        <v>1363</v>
      </c>
      <c r="M51" s="18">
        <v>1443</v>
      </c>
      <c r="N51" s="19">
        <v>507</v>
      </c>
      <c r="O51" s="18">
        <v>1440</v>
      </c>
      <c r="P51" s="18">
        <v>577</v>
      </c>
      <c r="Q51" s="18">
        <v>879</v>
      </c>
      <c r="R51" s="18"/>
      <c r="S51" s="18"/>
      <c r="T51" s="207">
        <f t="shared" si="28"/>
        <v>20021</v>
      </c>
    </row>
    <row r="52" spans="1:20" s="3" customFormat="1" ht="15.75" thickBot="1" x14ac:dyDescent="0.3">
      <c r="A52" s="193" t="s">
        <v>6</v>
      </c>
      <c r="B52" s="243">
        <f t="shared" si="29"/>
        <v>42516</v>
      </c>
      <c r="C52" s="183">
        <v>631</v>
      </c>
      <c r="D52" s="15"/>
      <c r="E52" s="14">
        <v>3990</v>
      </c>
      <c r="F52" s="15">
        <v>2354</v>
      </c>
      <c r="G52" s="14">
        <v>1509</v>
      </c>
      <c r="H52" s="16">
        <v>694</v>
      </c>
      <c r="I52" s="16">
        <v>427</v>
      </c>
      <c r="J52" s="16">
        <v>2591</v>
      </c>
      <c r="K52" s="15">
        <v>1329</v>
      </c>
      <c r="L52" s="17">
        <v>1433</v>
      </c>
      <c r="M52" s="18">
        <v>1277</v>
      </c>
      <c r="N52" s="19">
        <v>417</v>
      </c>
      <c r="O52" s="18">
        <v>1392</v>
      </c>
      <c r="P52" s="18">
        <v>548</v>
      </c>
      <c r="Q52" s="18">
        <v>764</v>
      </c>
      <c r="R52" s="18"/>
      <c r="S52" s="18"/>
      <c r="T52" s="207">
        <f t="shared" si="28"/>
        <v>19356</v>
      </c>
    </row>
    <row r="53" spans="1:20" s="3" customFormat="1" ht="15.75" thickBot="1" x14ac:dyDescent="0.3">
      <c r="A53" s="35" t="s">
        <v>0</v>
      </c>
      <c r="B53" s="245">
        <f t="shared" si="29"/>
        <v>42517</v>
      </c>
      <c r="C53" s="184">
        <v>445</v>
      </c>
      <c r="D53" s="15"/>
      <c r="E53" s="14">
        <v>3491</v>
      </c>
      <c r="F53" s="15">
        <v>1740</v>
      </c>
      <c r="G53" s="14">
        <v>1121</v>
      </c>
      <c r="H53" s="16">
        <v>239</v>
      </c>
      <c r="I53" s="16">
        <v>289</v>
      </c>
      <c r="J53" s="16">
        <v>1791</v>
      </c>
      <c r="K53" s="15">
        <v>1472</v>
      </c>
      <c r="L53" s="17">
        <v>1024</v>
      </c>
      <c r="M53" s="18">
        <v>1478</v>
      </c>
      <c r="N53" s="19">
        <v>623</v>
      </c>
      <c r="O53" s="18">
        <v>1146</v>
      </c>
      <c r="P53" s="18">
        <v>491</v>
      </c>
      <c r="Q53" s="157">
        <v>844</v>
      </c>
      <c r="R53" s="18"/>
      <c r="S53" s="18"/>
      <c r="T53" s="207">
        <f t="shared" si="28"/>
        <v>16194</v>
      </c>
    </row>
    <row r="54" spans="1:20" s="3" customFormat="1" ht="15.75" outlineLevel="1" thickBot="1" x14ac:dyDescent="0.3">
      <c r="A54" s="35" t="s">
        <v>1</v>
      </c>
      <c r="B54" s="245">
        <f t="shared" si="29"/>
        <v>42518</v>
      </c>
      <c r="C54" s="184"/>
      <c r="D54" s="22"/>
      <c r="E54" s="21">
        <v>2966</v>
      </c>
      <c r="F54" s="22"/>
      <c r="G54" s="21"/>
      <c r="H54" s="23"/>
      <c r="I54" s="23"/>
      <c r="J54" s="23"/>
      <c r="K54" s="22">
        <v>1129</v>
      </c>
      <c r="L54" s="24">
        <v>1304</v>
      </c>
      <c r="M54" s="25">
        <v>1986</v>
      </c>
      <c r="N54" s="26">
        <v>357</v>
      </c>
      <c r="O54" s="25">
        <v>1932</v>
      </c>
      <c r="P54" s="25">
        <v>541</v>
      </c>
      <c r="Q54" s="25">
        <v>1032</v>
      </c>
      <c r="R54" s="25"/>
      <c r="S54" s="25">
        <v>419</v>
      </c>
      <c r="T54" s="207">
        <f t="shared" si="28"/>
        <v>11666</v>
      </c>
    </row>
    <row r="55" spans="1:20" s="3" customFormat="1" ht="15.75" outlineLevel="1" thickBot="1" x14ac:dyDescent="0.3">
      <c r="A55" s="193" t="s">
        <v>2</v>
      </c>
      <c r="B55" s="245">
        <f t="shared" si="29"/>
        <v>42519</v>
      </c>
      <c r="C55" s="191"/>
      <c r="D55" s="28"/>
      <c r="E55" s="27">
        <v>3637</v>
      </c>
      <c r="F55" s="28"/>
      <c r="G55" s="27"/>
      <c r="H55" s="29"/>
      <c r="I55" s="29"/>
      <c r="J55" s="29"/>
      <c r="K55" s="28">
        <v>1020</v>
      </c>
      <c r="L55" s="30">
        <v>1399</v>
      </c>
      <c r="M55" s="31">
        <v>2099</v>
      </c>
      <c r="N55" s="32">
        <v>527</v>
      </c>
      <c r="O55" s="31">
        <v>1530</v>
      </c>
      <c r="P55" s="31">
        <v>703</v>
      </c>
      <c r="Q55" s="31">
        <v>1406</v>
      </c>
      <c r="R55" s="31"/>
      <c r="S55" s="31">
        <v>1061</v>
      </c>
      <c r="T55" s="207">
        <f t="shared" si="28"/>
        <v>13382</v>
      </c>
    </row>
    <row r="56" spans="1:20" s="3" customFormat="1" ht="15.75" outlineLevel="1" thickBot="1" x14ac:dyDescent="0.3">
      <c r="A56" s="224" t="s">
        <v>25</v>
      </c>
      <c r="B56" s="333" t="s">
        <v>32</v>
      </c>
      <c r="C56" s="225">
        <f t="shared" ref="C56:T56" si="30">SUM(C49:C55)</f>
        <v>2831</v>
      </c>
      <c r="D56" s="128">
        <f t="shared" si="30"/>
        <v>0</v>
      </c>
      <c r="E56" s="128">
        <f>SUM(E49:E55)</f>
        <v>25184</v>
      </c>
      <c r="F56" s="128">
        <f t="shared" si="30"/>
        <v>10976</v>
      </c>
      <c r="G56" s="128">
        <f t="shared" si="30"/>
        <v>7126</v>
      </c>
      <c r="H56" s="128">
        <f t="shared" si="30"/>
        <v>2852</v>
      </c>
      <c r="I56" s="128">
        <f t="shared" si="30"/>
        <v>1987</v>
      </c>
      <c r="J56" s="128">
        <f t="shared" si="30"/>
        <v>12340</v>
      </c>
      <c r="K56" s="128">
        <f t="shared" si="30"/>
        <v>8419</v>
      </c>
      <c r="L56" s="128">
        <f t="shared" si="30"/>
        <v>8593</v>
      </c>
      <c r="M56" s="128">
        <f>SUM(M49:M55)</f>
        <v>10185</v>
      </c>
      <c r="N56" s="128">
        <f t="shared" si="30"/>
        <v>3276</v>
      </c>
      <c r="O56" s="128">
        <f t="shared" si="30"/>
        <v>9816</v>
      </c>
      <c r="P56" s="128">
        <f t="shared" si="30"/>
        <v>3721</v>
      </c>
      <c r="Q56" s="128">
        <f t="shared" si="30"/>
        <v>6154</v>
      </c>
      <c r="R56" s="128">
        <f t="shared" si="30"/>
        <v>0</v>
      </c>
      <c r="S56" s="128">
        <f t="shared" si="30"/>
        <v>1480</v>
      </c>
      <c r="T56" s="129">
        <f t="shared" si="30"/>
        <v>114940</v>
      </c>
    </row>
    <row r="57" spans="1:20" s="3" customFormat="1" ht="15.75" outlineLevel="1" thickBot="1" x14ac:dyDescent="0.3">
      <c r="A57" s="133" t="s">
        <v>27</v>
      </c>
      <c r="B57" s="334"/>
      <c r="C57" s="226">
        <f t="shared" ref="C57:T57" si="31">AVERAGE(C49:C55)</f>
        <v>566.20000000000005</v>
      </c>
      <c r="D57" s="130" t="e">
        <f t="shared" si="31"/>
        <v>#DIV/0!</v>
      </c>
      <c r="E57" s="130">
        <f t="shared" si="31"/>
        <v>3597.7142857142858</v>
      </c>
      <c r="F57" s="130">
        <f t="shared" si="31"/>
        <v>2195.1999999999998</v>
      </c>
      <c r="G57" s="130">
        <f t="shared" si="31"/>
        <v>1425.2</v>
      </c>
      <c r="H57" s="130">
        <f t="shared" si="31"/>
        <v>570.4</v>
      </c>
      <c r="I57" s="130">
        <f t="shared" si="31"/>
        <v>397.4</v>
      </c>
      <c r="J57" s="130">
        <f t="shared" si="31"/>
        <v>2468</v>
      </c>
      <c r="K57" s="130">
        <f t="shared" si="31"/>
        <v>1202.7142857142858</v>
      </c>
      <c r="L57" s="130">
        <f t="shared" si="31"/>
        <v>1227.5714285714287</v>
      </c>
      <c r="M57" s="130">
        <f t="shared" si="31"/>
        <v>1455</v>
      </c>
      <c r="N57" s="130">
        <f t="shared" si="31"/>
        <v>468</v>
      </c>
      <c r="O57" s="130">
        <f t="shared" si="31"/>
        <v>1402.2857142857142</v>
      </c>
      <c r="P57" s="130">
        <f t="shared" si="31"/>
        <v>531.57142857142856</v>
      </c>
      <c r="Q57" s="130">
        <f t="shared" si="31"/>
        <v>879.14285714285711</v>
      </c>
      <c r="R57" s="130" t="e">
        <f t="shared" si="31"/>
        <v>#DIV/0!</v>
      </c>
      <c r="S57" s="130">
        <f t="shared" si="31"/>
        <v>740</v>
      </c>
      <c r="T57" s="131">
        <f t="shared" si="31"/>
        <v>16420</v>
      </c>
    </row>
    <row r="58" spans="1:20" s="3" customFormat="1" ht="15.75" customHeight="1" thickBot="1" x14ac:dyDescent="0.3">
      <c r="A58" s="36" t="s">
        <v>24</v>
      </c>
      <c r="B58" s="334"/>
      <c r="C58" s="227">
        <f t="shared" ref="C58:T58" si="32">SUM(C49:C53)</f>
        <v>2831</v>
      </c>
      <c r="D58" s="53">
        <f t="shared" si="32"/>
        <v>0</v>
      </c>
      <c r="E58" s="53">
        <f>SUM(E49:E53)</f>
        <v>18581</v>
      </c>
      <c r="F58" s="53">
        <f t="shared" si="32"/>
        <v>10976</v>
      </c>
      <c r="G58" s="53">
        <f t="shared" si="32"/>
        <v>7126</v>
      </c>
      <c r="H58" s="53">
        <f t="shared" si="32"/>
        <v>2852</v>
      </c>
      <c r="I58" s="53">
        <f t="shared" si="32"/>
        <v>1987</v>
      </c>
      <c r="J58" s="53">
        <f t="shared" si="32"/>
        <v>12340</v>
      </c>
      <c r="K58" s="53">
        <f t="shared" si="32"/>
        <v>6270</v>
      </c>
      <c r="L58" s="53">
        <f t="shared" si="32"/>
        <v>5890</v>
      </c>
      <c r="M58" s="53">
        <f t="shared" si="32"/>
        <v>6100</v>
      </c>
      <c r="N58" s="53">
        <f t="shared" si="32"/>
        <v>2392</v>
      </c>
      <c r="O58" s="53">
        <f t="shared" si="32"/>
        <v>6354</v>
      </c>
      <c r="P58" s="53">
        <f t="shared" si="32"/>
        <v>2477</v>
      </c>
      <c r="Q58" s="53">
        <f t="shared" si="32"/>
        <v>3716</v>
      </c>
      <c r="R58" s="53">
        <f t="shared" si="32"/>
        <v>0</v>
      </c>
      <c r="S58" s="53">
        <f t="shared" si="32"/>
        <v>0</v>
      </c>
      <c r="T58" s="54">
        <f t="shared" si="32"/>
        <v>89892</v>
      </c>
    </row>
    <row r="59" spans="1:20" s="3" customFormat="1" ht="15.75" thickBot="1" x14ac:dyDescent="0.3">
      <c r="A59" s="36" t="s">
        <v>26</v>
      </c>
      <c r="B59" s="335"/>
      <c r="C59" s="228">
        <f t="shared" ref="C59:T59" si="33">AVERAGE(C49:C53)</f>
        <v>566.20000000000005</v>
      </c>
      <c r="D59" s="55" t="e">
        <f t="shared" si="33"/>
        <v>#DIV/0!</v>
      </c>
      <c r="E59" s="55">
        <f>AVERAGE(E49:E53)</f>
        <v>3716.2</v>
      </c>
      <c r="F59" s="55">
        <f t="shared" si="33"/>
        <v>2195.1999999999998</v>
      </c>
      <c r="G59" s="55">
        <f t="shared" si="33"/>
        <v>1425.2</v>
      </c>
      <c r="H59" s="55">
        <f t="shared" si="33"/>
        <v>570.4</v>
      </c>
      <c r="I59" s="55">
        <f t="shared" si="33"/>
        <v>397.4</v>
      </c>
      <c r="J59" s="55">
        <f t="shared" si="33"/>
        <v>2468</v>
      </c>
      <c r="K59" s="55">
        <f t="shared" si="33"/>
        <v>1254</v>
      </c>
      <c r="L59" s="55">
        <f t="shared" si="33"/>
        <v>1178</v>
      </c>
      <c r="M59" s="55">
        <f t="shared" si="33"/>
        <v>1220</v>
      </c>
      <c r="N59" s="55">
        <f t="shared" si="33"/>
        <v>478.4</v>
      </c>
      <c r="O59" s="55">
        <f t="shared" si="33"/>
        <v>1270.8</v>
      </c>
      <c r="P59" s="55">
        <f t="shared" si="33"/>
        <v>495.4</v>
      </c>
      <c r="Q59" s="55">
        <f t="shared" si="33"/>
        <v>743.2</v>
      </c>
      <c r="R59" s="55" t="e">
        <f t="shared" si="33"/>
        <v>#DIV/0!</v>
      </c>
      <c r="S59" s="55" t="e">
        <f t="shared" si="33"/>
        <v>#DIV/0!</v>
      </c>
      <c r="T59" s="56">
        <f t="shared" si="33"/>
        <v>17978.400000000001</v>
      </c>
    </row>
    <row r="60" spans="1:20" s="3" customFormat="1" ht="15.75" customHeight="1" thickBot="1" x14ac:dyDescent="0.3">
      <c r="A60" s="193" t="s">
        <v>3</v>
      </c>
      <c r="B60" s="242">
        <f>B55+1</f>
        <v>42520</v>
      </c>
      <c r="C60" s="229"/>
      <c r="D60" s="67"/>
      <c r="E60" s="66">
        <v>1834</v>
      </c>
      <c r="F60" s="67"/>
      <c r="G60" s="66"/>
      <c r="H60" s="68"/>
      <c r="I60" s="68"/>
      <c r="J60" s="68"/>
      <c r="K60" s="67">
        <v>397</v>
      </c>
      <c r="L60" s="69">
        <v>454</v>
      </c>
      <c r="M60" s="20">
        <v>1098</v>
      </c>
      <c r="N60" s="70">
        <v>61</v>
      </c>
      <c r="O60" s="20">
        <v>597</v>
      </c>
      <c r="P60" s="20">
        <v>113</v>
      </c>
      <c r="Q60" s="20">
        <v>520</v>
      </c>
      <c r="R60" s="20"/>
      <c r="S60" s="20">
        <v>251</v>
      </c>
      <c r="T60" s="207">
        <f>SUM(C60:S60)</f>
        <v>5325</v>
      </c>
    </row>
    <row r="61" spans="1:20" s="3" customFormat="1" ht="15.75" customHeight="1" thickBot="1" x14ac:dyDescent="0.3">
      <c r="A61" s="193" t="s">
        <v>4</v>
      </c>
      <c r="B61" s="243">
        <f>B60+1</f>
        <v>42521</v>
      </c>
      <c r="C61" s="183">
        <v>769</v>
      </c>
      <c r="D61" s="15"/>
      <c r="E61" s="14">
        <v>3570</v>
      </c>
      <c r="F61" s="15">
        <v>2371</v>
      </c>
      <c r="G61" s="14">
        <v>1484</v>
      </c>
      <c r="H61" s="16">
        <v>636</v>
      </c>
      <c r="I61" s="16">
        <v>371</v>
      </c>
      <c r="J61" s="16">
        <v>2675</v>
      </c>
      <c r="K61" s="15">
        <v>936</v>
      </c>
      <c r="L61" s="17">
        <v>1034</v>
      </c>
      <c r="M61" s="18">
        <v>1061</v>
      </c>
      <c r="N61" s="19">
        <v>243</v>
      </c>
      <c r="O61" s="18">
        <v>1227</v>
      </c>
      <c r="P61" s="18">
        <v>331</v>
      </c>
      <c r="Q61" s="18">
        <v>619</v>
      </c>
      <c r="R61" s="18"/>
      <c r="S61" s="18"/>
      <c r="T61" s="207">
        <f>SUM(C61:S61)</f>
        <v>17327</v>
      </c>
    </row>
    <row r="62" spans="1:20" s="3" customFormat="1" ht="15.75" hidden="1" customHeight="1" thickBot="1" x14ac:dyDescent="0.3">
      <c r="A62" s="193"/>
      <c r="B62" s="244"/>
      <c r="C62" s="183"/>
      <c r="D62" s="15"/>
      <c r="E62" s="14"/>
      <c r="F62" s="15"/>
      <c r="G62" s="14"/>
      <c r="H62" s="16"/>
      <c r="I62" s="16"/>
      <c r="J62" s="16"/>
      <c r="K62" s="15"/>
      <c r="L62" s="17"/>
      <c r="M62" s="18"/>
      <c r="N62" s="19"/>
      <c r="O62" s="18"/>
      <c r="P62" s="18"/>
      <c r="Q62" s="18"/>
      <c r="R62" s="18"/>
      <c r="S62" s="18"/>
      <c r="T62" s="20"/>
    </row>
    <row r="63" spans="1:20" s="3" customFormat="1" ht="15.75" hidden="1" customHeight="1" thickBot="1" x14ac:dyDescent="0.3">
      <c r="A63" s="193"/>
      <c r="B63" s="244"/>
      <c r="C63" s="183"/>
      <c r="D63" s="15"/>
      <c r="E63" s="14"/>
      <c r="F63" s="15"/>
      <c r="G63" s="14"/>
      <c r="H63" s="16"/>
      <c r="I63" s="16"/>
      <c r="J63" s="16"/>
      <c r="K63" s="15"/>
      <c r="L63" s="17"/>
      <c r="M63" s="18"/>
      <c r="N63" s="19"/>
      <c r="O63" s="18"/>
      <c r="P63" s="18"/>
      <c r="Q63" s="18"/>
      <c r="R63" s="18"/>
      <c r="S63" s="18"/>
      <c r="T63" s="20"/>
    </row>
    <row r="64" spans="1:20" s="3" customFormat="1" ht="15.75" hidden="1" customHeight="1" thickBot="1" x14ac:dyDescent="0.3">
      <c r="A64" s="35"/>
      <c r="B64" s="244"/>
      <c r="C64" s="184"/>
      <c r="D64" s="15"/>
      <c r="E64" s="14"/>
      <c r="F64" s="15"/>
      <c r="G64" s="14"/>
      <c r="H64" s="16"/>
      <c r="I64" s="16"/>
      <c r="J64" s="16"/>
      <c r="K64" s="15"/>
      <c r="L64" s="17"/>
      <c r="M64" s="18"/>
      <c r="N64" s="19"/>
      <c r="O64" s="18"/>
      <c r="P64" s="18"/>
      <c r="Q64" s="18"/>
      <c r="R64" s="18"/>
      <c r="S64" s="18"/>
      <c r="T64" s="20"/>
    </row>
    <row r="65" spans="1:20" s="3" customFormat="1" ht="15.75" hidden="1" customHeight="1" outlineLevel="1" thickBot="1" x14ac:dyDescent="0.3">
      <c r="A65" s="35"/>
      <c r="B65" s="244"/>
      <c r="C65" s="184"/>
      <c r="D65" s="22"/>
      <c r="E65" s="21"/>
      <c r="F65" s="22"/>
      <c r="G65" s="21"/>
      <c r="H65" s="23"/>
      <c r="I65" s="23"/>
      <c r="J65" s="23"/>
      <c r="K65" s="22"/>
      <c r="L65" s="24"/>
      <c r="M65" s="25"/>
      <c r="N65" s="26"/>
      <c r="O65" s="25"/>
      <c r="P65" s="25"/>
      <c r="Q65" s="25"/>
      <c r="R65" s="25"/>
      <c r="S65" s="25"/>
      <c r="T65" s="20"/>
    </row>
    <row r="66" spans="1:20" s="3" customFormat="1" ht="15.75" hidden="1" customHeight="1" outlineLevel="1" thickBot="1" x14ac:dyDescent="0.3">
      <c r="A66" s="35"/>
      <c r="B66" s="246"/>
      <c r="C66" s="230"/>
      <c r="D66" s="72"/>
      <c r="E66" s="71"/>
      <c r="F66" s="72"/>
      <c r="G66" s="71"/>
      <c r="H66" s="73"/>
      <c r="I66" s="73"/>
      <c r="J66" s="73"/>
      <c r="K66" s="72"/>
      <c r="L66" s="74"/>
      <c r="M66" s="75"/>
      <c r="N66" s="76"/>
      <c r="O66" s="75"/>
      <c r="P66" s="75"/>
      <c r="Q66" s="75"/>
      <c r="R66" s="75"/>
      <c r="S66" s="75"/>
      <c r="T66" s="77"/>
    </row>
    <row r="67" spans="1:20" s="3" customFormat="1" ht="15.75" customHeight="1" outlineLevel="1" thickBot="1" x14ac:dyDescent="0.3">
      <c r="A67" s="224" t="s">
        <v>25</v>
      </c>
      <c r="B67" s="333" t="s">
        <v>37</v>
      </c>
      <c r="C67" s="231">
        <f t="shared" ref="C67:T67" si="34">SUM(C60:C66)</f>
        <v>769</v>
      </c>
      <c r="D67" s="142">
        <f t="shared" si="34"/>
        <v>0</v>
      </c>
      <c r="E67" s="141">
        <f t="shared" si="34"/>
        <v>5404</v>
      </c>
      <c r="F67" s="142">
        <f t="shared" si="34"/>
        <v>2371</v>
      </c>
      <c r="G67" s="141">
        <f t="shared" si="34"/>
        <v>1484</v>
      </c>
      <c r="H67" s="143">
        <f t="shared" si="34"/>
        <v>636</v>
      </c>
      <c r="I67" s="143">
        <f t="shared" si="34"/>
        <v>371</v>
      </c>
      <c r="J67" s="143">
        <f t="shared" si="34"/>
        <v>2675</v>
      </c>
      <c r="K67" s="142">
        <f t="shared" si="34"/>
        <v>1333</v>
      </c>
      <c r="L67" s="144">
        <f t="shared" si="34"/>
        <v>1488</v>
      </c>
      <c r="M67" s="145">
        <f t="shared" si="34"/>
        <v>2159</v>
      </c>
      <c r="N67" s="146">
        <f t="shared" si="34"/>
        <v>304</v>
      </c>
      <c r="O67" s="145">
        <f t="shared" si="34"/>
        <v>1824</v>
      </c>
      <c r="P67" s="145">
        <f t="shared" si="34"/>
        <v>444</v>
      </c>
      <c r="Q67" s="145">
        <f t="shared" si="34"/>
        <v>1139</v>
      </c>
      <c r="R67" s="145">
        <f t="shared" si="34"/>
        <v>0</v>
      </c>
      <c r="S67" s="145">
        <f t="shared" si="34"/>
        <v>251</v>
      </c>
      <c r="T67" s="145">
        <f t="shared" si="34"/>
        <v>22652</v>
      </c>
    </row>
    <row r="68" spans="1:20" s="3" customFormat="1" ht="15.75" customHeight="1" outlineLevel="1" thickBot="1" x14ac:dyDescent="0.3">
      <c r="A68" s="133" t="s">
        <v>27</v>
      </c>
      <c r="B68" s="334"/>
      <c r="C68" s="232">
        <f t="shared" ref="C68:T68" si="35">AVERAGE(C60:C66)</f>
        <v>769</v>
      </c>
      <c r="D68" s="135" t="e">
        <f t="shared" si="35"/>
        <v>#DIV/0!</v>
      </c>
      <c r="E68" s="134">
        <f t="shared" si="35"/>
        <v>2702</v>
      </c>
      <c r="F68" s="135">
        <f t="shared" si="35"/>
        <v>2371</v>
      </c>
      <c r="G68" s="134">
        <f t="shared" si="35"/>
        <v>1484</v>
      </c>
      <c r="H68" s="136">
        <f t="shared" si="35"/>
        <v>636</v>
      </c>
      <c r="I68" s="136">
        <f t="shared" si="35"/>
        <v>371</v>
      </c>
      <c r="J68" s="136">
        <f t="shared" si="35"/>
        <v>2675</v>
      </c>
      <c r="K68" s="135">
        <f t="shared" si="35"/>
        <v>666.5</v>
      </c>
      <c r="L68" s="137">
        <f t="shared" si="35"/>
        <v>744</v>
      </c>
      <c r="M68" s="138">
        <f t="shared" si="35"/>
        <v>1079.5</v>
      </c>
      <c r="N68" s="139">
        <f t="shared" si="35"/>
        <v>152</v>
      </c>
      <c r="O68" s="140">
        <f t="shared" si="35"/>
        <v>912</v>
      </c>
      <c r="P68" s="140">
        <f t="shared" si="35"/>
        <v>222</v>
      </c>
      <c r="Q68" s="140">
        <f t="shared" si="35"/>
        <v>569.5</v>
      </c>
      <c r="R68" s="140" t="e">
        <f t="shared" si="35"/>
        <v>#DIV/0!</v>
      </c>
      <c r="S68" s="140">
        <f t="shared" si="35"/>
        <v>251</v>
      </c>
      <c r="T68" s="140">
        <f t="shared" si="35"/>
        <v>11326</v>
      </c>
    </row>
    <row r="69" spans="1:20" s="3" customFormat="1" ht="15.75" customHeight="1" thickBot="1" x14ac:dyDescent="0.3">
      <c r="A69" s="36" t="s">
        <v>24</v>
      </c>
      <c r="B69" s="334"/>
      <c r="C69" s="233">
        <f t="shared" ref="C69:T69" si="36">SUM(C60:C64)</f>
        <v>769</v>
      </c>
      <c r="D69" s="38">
        <f t="shared" si="36"/>
        <v>0</v>
      </c>
      <c r="E69" s="37">
        <f t="shared" si="36"/>
        <v>5404</v>
      </c>
      <c r="F69" s="38">
        <f t="shared" si="36"/>
        <v>2371</v>
      </c>
      <c r="G69" s="37">
        <f t="shared" si="36"/>
        <v>1484</v>
      </c>
      <c r="H69" s="39">
        <f t="shared" si="36"/>
        <v>636</v>
      </c>
      <c r="I69" s="39">
        <f t="shared" si="36"/>
        <v>371</v>
      </c>
      <c r="J69" s="39">
        <f t="shared" si="36"/>
        <v>2675</v>
      </c>
      <c r="K69" s="38">
        <f t="shared" si="36"/>
        <v>1333</v>
      </c>
      <c r="L69" s="40">
        <f t="shared" si="36"/>
        <v>1488</v>
      </c>
      <c r="M69" s="41">
        <f t="shared" si="36"/>
        <v>2159</v>
      </c>
      <c r="N69" s="42">
        <f t="shared" si="36"/>
        <v>304</v>
      </c>
      <c r="O69" s="41">
        <f t="shared" si="36"/>
        <v>1824</v>
      </c>
      <c r="P69" s="41">
        <f t="shared" si="36"/>
        <v>444</v>
      </c>
      <c r="Q69" s="41">
        <f t="shared" si="36"/>
        <v>1139</v>
      </c>
      <c r="R69" s="41">
        <f t="shared" si="36"/>
        <v>0</v>
      </c>
      <c r="S69" s="41">
        <f t="shared" si="36"/>
        <v>251</v>
      </c>
      <c r="T69" s="41">
        <f t="shared" si="36"/>
        <v>22652</v>
      </c>
    </row>
    <row r="70" spans="1:20" s="3" customFormat="1" ht="15.75" customHeight="1" thickBot="1" x14ac:dyDescent="0.3">
      <c r="A70" s="36" t="s">
        <v>26</v>
      </c>
      <c r="B70" s="335"/>
      <c r="C70" s="234">
        <f t="shared" ref="C70:T70" si="37">AVERAGE(C60:C64)</f>
        <v>769</v>
      </c>
      <c r="D70" s="44" t="e">
        <f t="shared" si="37"/>
        <v>#DIV/0!</v>
      </c>
      <c r="E70" s="43">
        <f t="shared" si="37"/>
        <v>2702</v>
      </c>
      <c r="F70" s="44">
        <f t="shared" si="37"/>
        <v>2371</v>
      </c>
      <c r="G70" s="43">
        <f t="shared" si="37"/>
        <v>1484</v>
      </c>
      <c r="H70" s="45">
        <f t="shared" si="37"/>
        <v>636</v>
      </c>
      <c r="I70" s="45">
        <f t="shared" si="37"/>
        <v>371</v>
      </c>
      <c r="J70" s="45">
        <f t="shared" si="37"/>
        <v>2675</v>
      </c>
      <c r="K70" s="44">
        <f t="shared" si="37"/>
        <v>666.5</v>
      </c>
      <c r="L70" s="46">
        <f t="shared" si="37"/>
        <v>744</v>
      </c>
      <c r="M70" s="48">
        <f t="shared" si="37"/>
        <v>1079.5</v>
      </c>
      <c r="N70" s="47">
        <f t="shared" si="37"/>
        <v>152</v>
      </c>
      <c r="O70" s="48">
        <f t="shared" si="37"/>
        <v>912</v>
      </c>
      <c r="P70" s="48">
        <f t="shared" si="37"/>
        <v>222</v>
      </c>
      <c r="Q70" s="48">
        <f t="shared" si="37"/>
        <v>569.5</v>
      </c>
      <c r="R70" s="48" t="e">
        <f t="shared" si="37"/>
        <v>#DIV/0!</v>
      </c>
      <c r="S70" s="48">
        <f t="shared" si="37"/>
        <v>251</v>
      </c>
      <c r="T70" s="48">
        <f t="shared" si="37"/>
        <v>11326</v>
      </c>
    </row>
    <row r="71" spans="1:20" s="3" customFormat="1" x14ac:dyDescent="0.25">
      <c r="A71" s="4"/>
      <c r="B71" s="171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s="3" customFormat="1" ht="40.5" customHeight="1" x14ac:dyDescent="0.25">
      <c r="A72" s="4"/>
      <c r="B72" s="171"/>
      <c r="C72" s="49"/>
      <c r="D72" s="51" t="s">
        <v>8</v>
      </c>
      <c r="E72" s="52" t="s">
        <v>9</v>
      </c>
      <c r="F72" s="52" t="s">
        <v>10</v>
      </c>
      <c r="G72" s="52" t="s">
        <v>16</v>
      </c>
      <c r="H72" s="52" t="s">
        <v>11</v>
      </c>
      <c r="I72" s="52" t="s">
        <v>12</v>
      </c>
      <c r="J72" s="52" t="s">
        <v>13</v>
      </c>
      <c r="K72" s="52" t="s">
        <v>14</v>
      </c>
      <c r="L72" s="52" t="s">
        <v>35</v>
      </c>
      <c r="M72" s="52" t="s">
        <v>15</v>
      </c>
      <c r="N72" s="52" t="s">
        <v>36</v>
      </c>
      <c r="O72" s="148"/>
      <c r="P72" s="5"/>
      <c r="Q72" s="5"/>
      <c r="R72" s="340" t="s">
        <v>66</v>
      </c>
      <c r="S72" s="341"/>
      <c r="T72" s="342"/>
    </row>
    <row r="73" spans="1:20" ht="29.25" customHeight="1" x14ac:dyDescent="0.25">
      <c r="C73" s="57" t="s">
        <v>33</v>
      </c>
      <c r="D73" s="50">
        <f>SUM(C56:D56, C45:D45, C34:D34, C23:D23, C12:D12, C67:D67  )</f>
        <v>11942</v>
      </c>
      <c r="E73" s="50">
        <f>SUM(E56:F56, E45:F45, E34:F34, E23:F23, E12:F12, E67:F67 )</f>
        <v>142339</v>
      </c>
      <c r="F73" s="50">
        <f>SUM(G56:K56, G45:K45, G34:K34, G23:K23, G12:K12, G67:K67)</f>
        <v>131400</v>
      </c>
      <c r="G73" s="50">
        <f>SUM(L56, L45, L34, L23, L12, L67)</f>
        <v>29869</v>
      </c>
      <c r="H73" s="50">
        <f>SUM(M56, M45, M34, M23, M12, M67)</f>
        <v>33735</v>
      </c>
      <c r="I73" s="50">
        <f>SUM(N56, N45, N34, N23, N12, N67)</f>
        <v>10432</v>
      </c>
      <c r="J73" s="50">
        <f>SUM(O56, O45, O34, O23, O12, O67)</f>
        <v>34910</v>
      </c>
      <c r="K73" s="50">
        <f>SUM(P56, P45, P34, P23, P12, P67)</f>
        <v>12969</v>
      </c>
      <c r="L73" s="50">
        <f t="shared" ref="L73:N73" si="38">SUM(Q56, Q45, Q34, Q23, Q12, Q67)</f>
        <v>19878</v>
      </c>
      <c r="M73" s="50">
        <f t="shared" si="38"/>
        <v>0</v>
      </c>
      <c r="N73" s="50">
        <f t="shared" si="38"/>
        <v>1731</v>
      </c>
      <c r="O73" s="79"/>
      <c r="R73" s="338" t="s">
        <v>33</v>
      </c>
      <c r="S73" s="339"/>
      <c r="T73" s="126">
        <f>SUM(T56, T45, T34, T23, T12, T67)</f>
        <v>429205</v>
      </c>
    </row>
    <row r="74" spans="1:20" ht="29.25" customHeight="1" x14ac:dyDescent="0.25">
      <c r="C74" s="57" t="s">
        <v>34</v>
      </c>
      <c r="D74" s="50">
        <f>SUM(C58:D58, C47:D47, C36:D36, C25:D25, C14:D14, C69:D69 )</f>
        <v>11942</v>
      </c>
      <c r="E74" s="50">
        <f>SUM(E58:F58, E47:F47, E36:F36, E25:F25, E14:F14, E69:F69)</f>
        <v>121123</v>
      </c>
      <c r="F74" s="50">
        <f>SUM(G58:K58, G47:K47, G36:K36, G25:K25, G14:K14, G69:K69)</f>
        <v>125515</v>
      </c>
      <c r="G74" s="50">
        <f>SUM(L58, L47, L36, L25, L14, L69)</f>
        <v>22294</v>
      </c>
      <c r="H74" s="50">
        <f>SUM(M58, M47, M36, M25, M14, M69)</f>
        <v>22865</v>
      </c>
      <c r="I74" s="50">
        <f>SUM(N58, N47, N36, N25, N14, N69)</f>
        <v>8462</v>
      </c>
      <c r="J74" s="50">
        <f>SUM(O58, O47, O36, O25, O14, O69)</f>
        <v>25623</v>
      </c>
      <c r="K74" s="50">
        <f>SUM(P58, P47, P36, P25, P14, P69)</f>
        <v>10011</v>
      </c>
      <c r="L74" s="50">
        <f t="shared" ref="L74:N74" si="39">SUM(Q58, Q47, Q36, Q25, Q14, Q69)</f>
        <v>14344</v>
      </c>
      <c r="M74" s="50">
        <f t="shared" si="39"/>
        <v>0</v>
      </c>
      <c r="N74" s="50">
        <f t="shared" si="39"/>
        <v>251</v>
      </c>
      <c r="O74" s="79"/>
      <c r="R74" s="338" t="s">
        <v>34</v>
      </c>
      <c r="S74" s="339"/>
      <c r="T74" s="125">
        <f>SUM(T14, T25, T36, T47, T58, T69)</f>
        <v>362430</v>
      </c>
    </row>
    <row r="75" spans="1:20" ht="30" customHeight="1" x14ac:dyDescent="0.25">
      <c r="R75" s="338" t="s">
        <v>72</v>
      </c>
      <c r="S75" s="339"/>
      <c r="T75" s="126">
        <f>AVERAGE(T56, T45, T34, T23, T12, T67)</f>
        <v>71534.166666666672</v>
      </c>
    </row>
    <row r="76" spans="1:20" ht="30" customHeight="1" x14ac:dyDescent="0.25">
      <c r="R76" s="338" t="s">
        <v>26</v>
      </c>
      <c r="S76" s="339"/>
      <c r="T76" s="125">
        <f>AVERAGE(T14, T25, T36, T47, T58, T69)</f>
        <v>60405</v>
      </c>
    </row>
  </sheetData>
  <mergeCells count="42">
    <mergeCell ref="R76:S76"/>
    <mergeCell ref="A3:A4"/>
    <mergeCell ref="B3:B4"/>
    <mergeCell ref="R3:R4"/>
    <mergeCell ref="B34:B37"/>
    <mergeCell ref="R75:S75"/>
    <mergeCell ref="C3:C4"/>
    <mergeCell ref="D3:D4"/>
    <mergeCell ref="E3:E4"/>
    <mergeCell ref="G3:G4"/>
    <mergeCell ref="L3:L4"/>
    <mergeCell ref="H3:H4"/>
    <mergeCell ref="I3:I4"/>
    <mergeCell ref="J3:J4"/>
    <mergeCell ref="K3:K4"/>
    <mergeCell ref="B56:B59"/>
    <mergeCell ref="B67:B70"/>
    <mergeCell ref="N1:N2"/>
    <mergeCell ref="R74:S74"/>
    <mergeCell ref="R73:S73"/>
    <mergeCell ref="R72:T72"/>
    <mergeCell ref="L1:L2"/>
    <mergeCell ref="C1:D2"/>
    <mergeCell ref="N3:N4"/>
    <mergeCell ref="O3:O4"/>
    <mergeCell ref="G1:K2"/>
    <mergeCell ref="T1:T4"/>
    <mergeCell ref="B12:B15"/>
    <mergeCell ref="B23:B26"/>
    <mergeCell ref="B45:B48"/>
    <mergeCell ref="E1:F2"/>
    <mergeCell ref="F3:F4"/>
    <mergeCell ref="P3:P4"/>
    <mergeCell ref="Q3:Q4"/>
    <mergeCell ref="S1:S2"/>
    <mergeCell ref="M1:M2"/>
    <mergeCell ref="O1:O2"/>
    <mergeCell ref="P1:P2"/>
    <mergeCell ref="Q1:Q2"/>
    <mergeCell ref="R1:R2"/>
    <mergeCell ref="S3:S4"/>
    <mergeCell ref="M3:M4"/>
  </mergeCells>
  <pageMargins left="0.7" right="0.7" top="0.75" bottom="0.75" header="0.3" footer="0.3"/>
  <pageSetup paperSize="5" scale="47" orientation="landscape" r:id="rId1"/>
  <ignoredErrors>
    <ignoredError sqref="I12:K12 C12:H12 C56 C45 C23:C26 C34:C37 M12:S12" emptyCellReference="1"/>
    <ignoredError sqref="D13:H13 I13:I15 I23 I46:I48 I24:I26 D57:H57 I57:I58 C57:C58 C59:D59 C46:C48 D45:H48 I45 D56 I56 D23:D26 I34:I37 D34:H34 L34:Q35 L45:Q45 L13:Q13 L23:S23 J56 L24:Q24 R34:S35 R56:S58 L57:Q57 R45:S45 J46:J48 J59 J57:J58 R13:S13 R59:S59 R46:S46 L46:Q46 R24:S24 J14:J15 J25:J26 J36:J37 S47:S48 C13:C15 D14:D15 F14:H15 F23:H26 L56 N56:Q56 D37 D36 F36:H36 F37:H37 D35 F35:H35 D58 F58:H58 F59:I59 F56:H56 K56 K46 K57 J24:K24 J23:K23 J13:K13 J45:K45 J34:K35" evalError="1" emptyCellReference="1"/>
    <ignoredError sqref="T59 L67:S71 D67:I71 K67:K71" evalError="1"/>
    <ignoredError sqref="T22 T16:T21 T23 T12" formulaRange="1" emptyCellReference="1"/>
    <ignoredError sqref="T56:T58 T13:T15 T24:T48 L14:S15 K25:K26 L25:S26 L36:S37 L47:R48 L58:Q59 E23:E26 E14 K58:K59 K47:K48 K36:K37 K14:K15" evalError="1" formulaRange="1" emptyCellReference="1"/>
    <ignoredError sqref="T11 E36:E37 E58:E59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3" sqref="F3"/>
    </sheetView>
  </sheetViews>
  <sheetFormatPr defaultRowHeight="15" outlineLevelRow="1" x14ac:dyDescent="0.25"/>
  <cols>
    <col min="1" max="1" width="18.7109375" style="1" bestFit="1" customWidth="1"/>
    <col min="2" max="2" width="10.7109375" style="172" bestFit="1" customWidth="1"/>
    <col min="3" max="3" width="15.7109375" style="13" customWidth="1"/>
    <col min="4" max="4" width="10.7109375" style="13" customWidth="1"/>
    <col min="5" max="5" width="18.57031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A1" s="33"/>
      <c r="B1" s="235"/>
      <c r="C1" s="331" t="s">
        <v>9</v>
      </c>
      <c r="D1" s="349" t="s">
        <v>23</v>
      </c>
    </row>
    <row r="2" spans="1:4" ht="15" customHeight="1" thickBot="1" x14ac:dyDescent="0.3">
      <c r="A2" s="34"/>
      <c r="B2" s="236"/>
      <c r="C2" s="366"/>
      <c r="D2" s="350"/>
    </row>
    <row r="3" spans="1:4" ht="15" customHeight="1" x14ac:dyDescent="0.25">
      <c r="A3" s="353" t="s">
        <v>61</v>
      </c>
      <c r="B3" s="355" t="s">
        <v>62</v>
      </c>
      <c r="C3" s="359" t="s">
        <v>38</v>
      </c>
      <c r="D3" s="350"/>
    </row>
    <row r="4" spans="1:4" ht="14.25" thickBot="1" x14ac:dyDescent="0.3">
      <c r="A4" s="354"/>
      <c r="B4" s="356"/>
      <c r="C4" s="360"/>
      <c r="D4" s="350"/>
    </row>
    <row r="5" spans="1:4" s="61" customFormat="1" ht="14.25" hidden="1" thickBot="1" x14ac:dyDescent="0.3">
      <c r="A5" s="196"/>
      <c r="B5" s="237"/>
      <c r="C5" s="14"/>
      <c r="D5" s="20"/>
    </row>
    <row r="6" spans="1:4" s="61" customFormat="1" ht="14.25" hidden="1" customHeight="1" thickBot="1" x14ac:dyDescent="0.3">
      <c r="A6" s="193"/>
      <c r="B6" s="252"/>
      <c r="C6" s="14"/>
      <c r="D6" s="20"/>
    </row>
    <row r="7" spans="1:4" s="61" customFormat="1" ht="14.25" hidden="1" thickBot="1" x14ac:dyDescent="0.3">
      <c r="A7" s="193"/>
      <c r="B7" s="252"/>
      <c r="C7" s="14"/>
      <c r="D7" s="20"/>
    </row>
    <row r="8" spans="1:4" s="61" customFormat="1" ht="14.25" hidden="1" thickBot="1" x14ac:dyDescent="0.3">
      <c r="A8" s="35"/>
      <c r="B8" s="252"/>
      <c r="C8" s="14"/>
      <c r="D8" s="20"/>
    </row>
    <row r="9" spans="1:4" s="61" customFormat="1" ht="14.25" hidden="1" thickBot="1" x14ac:dyDescent="0.3">
      <c r="A9" s="193"/>
      <c r="B9" s="252"/>
      <c r="C9" s="14"/>
      <c r="D9" s="20"/>
    </row>
    <row r="10" spans="1:4" s="61" customFormat="1" ht="14.25" hidden="1" outlineLevel="1" thickBot="1" x14ac:dyDescent="0.3">
      <c r="A10" s="193"/>
      <c r="B10" s="238"/>
      <c r="C10" s="21"/>
      <c r="D10" s="20"/>
    </row>
    <row r="11" spans="1:4" s="61" customFormat="1" ht="14.25" outlineLevel="1" thickBot="1" x14ac:dyDescent="0.3">
      <c r="A11" s="35" t="s">
        <v>2</v>
      </c>
      <c r="B11" s="253">
        <v>42491</v>
      </c>
      <c r="C11" s="27"/>
      <c r="D11" s="20">
        <f t="shared" ref="D11" si="0">SUM(C11)</f>
        <v>0</v>
      </c>
    </row>
    <row r="12" spans="1:4" s="62" customFormat="1" ht="14.25" customHeight="1" outlineLevel="1" thickBot="1" x14ac:dyDescent="0.3">
      <c r="A12" s="224" t="s">
        <v>25</v>
      </c>
      <c r="B12" s="333" t="s">
        <v>28</v>
      </c>
      <c r="C12" s="141">
        <f>SUM(C5:C11)</f>
        <v>0</v>
      </c>
      <c r="D12" s="141">
        <f>SUM(D5:D11)</f>
        <v>0</v>
      </c>
    </row>
    <row r="13" spans="1:4" s="62" customFormat="1" ht="15.75" customHeight="1" outlineLevel="1" thickBot="1" x14ac:dyDescent="0.3">
      <c r="A13" s="133" t="s">
        <v>27</v>
      </c>
      <c r="B13" s="334"/>
      <c r="C13" s="134" t="e">
        <f>AVERAGE(C5:C11)</f>
        <v>#DIV/0!</v>
      </c>
      <c r="D13" s="134">
        <f>AVERAGE(D5:D11)</f>
        <v>0</v>
      </c>
    </row>
    <row r="14" spans="1:4" s="62" customFormat="1" ht="14.25" customHeight="1" thickBot="1" x14ac:dyDescent="0.3">
      <c r="A14" s="36" t="s">
        <v>24</v>
      </c>
      <c r="B14" s="334"/>
      <c r="C14" s="37">
        <f>SUM(C5:C9)</f>
        <v>0</v>
      </c>
      <c r="D14" s="37">
        <f>SUM(D5:D9)</f>
        <v>0</v>
      </c>
    </row>
    <row r="15" spans="1:4" s="62" customFormat="1" ht="15.75" customHeight="1" thickBot="1" x14ac:dyDescent="0.3">
      <c r="A15" s="36" t="s">
        <v>26</v>
      </c>
      <c r="B15" s="334"/>
      <c r="C15" s="43" t="e">
        <f>AVERAGE(C5:C9)</f>
        <v>#DIV/0!</v>
      </c>
      <c r="D15" s="43" t="e">
        <f>AVERAGE(D5:D9)</f>
        <v>#DIV/0!</v>
      </c>
    </row>
    <row r="16" spans="1:4" s="62" customFormat="1" ht="14.25" thickBot="1" x14ac:dyDescent="0.3">
      <c r="A16" s="35" t="s">
        <v>3</v>
      </c>
      <c r="B16" s="237">
        <f>B11+1</f>
        <v>42492</v>
      </c>
      <c r="C16" s="14">
        <v>365</v>
      </c>
      <c r="D16" s="251">
        <f>SUM(C16)</f>
        <v>365</v>
      </c>
    </row>
    <row r="17" spans="1:5" s="62" customFormat="1" ht="14.25" customHeight="1" thickBot="1" x14ac:dyDescent="0.3">
      <c r="A17" s="35" t="s">
        <v>4</v>
      </c>
      <c r="B17" s="238">
        <f>B16+1</f>
        <v>42493</v>
      </c>
      <c r="C17" s="14">
        <v>341</v>
      </c>
      <c r="D17" s="77">
        <f t="shared" ref="D17:D22" si="1">SUM(C17)</f>
        <v>341</v>
      </c>
    </row>
    <row r="18" spans="1:5" s="62" customFormat="1" ht="14.25" thickBot="1" x14ac:dyDescent="0.3">
      <c r="A18" s="35" t="s">
        <v>5</v>
      </c>
      <c r="B18" s="238">
        <f t="shared" ref="B18:B22" si="2">B17+1</f>
        <v>42494</v>
      </c>
      <c r="C18" s="14">
        <v>478</v>
      </c>
      <c r="D18" s="251">
        <f t="shared" si="1"/>
        <v>478</v>
      </c>
    </row>
    <row r="19" spans="1:5" s="62" customFormat="1" ht="14.25" thickBot="1" x14ac:dyDescent="0.3">
      <c r="A19" s="35" t="s">
        <v>6</v>
      </c>
      <c r="B19" s="239">
        <f t="shared" si="2"/>
        <v>42495</v>
      </c>
      <c r="C19" s="14">
        <v>486</v>
      </c>
      <c r="D19" s="77">
        <f t="shared" si="1"/>
        <v>486</v>
      </c>
    </row>
    <row r="20" spans="1:5" s="62" customFormat="1" ht="14.25" thickBot="1" x14ac:dyDescent="0.3">
      <c r="A20" s="35" t="s">
        <v>0</v>
      </c>
      <c r="B20" s="239">
        <f t="shared" si="2"/>
        <v>42496</v>
      </c>
      <c r="C20" s="14">
        <v>591</v>
      </c>
      <c r="D20" s="251">
        <f t="shared" si="1"/>
        <v>591</v>
      </c>
    </row>
    <row r="21" spans="1:5" s="62" customFormat="1" ht="14.25" outlineLevel="1" thickBot="1" x14ac:dyDescent="0.3">
      <c r="A21" s="35" t="s">
        <v>1</v>
      </c>
      <c r="B21" s="252">
        <f t="shared" si="2"/>
        <v>42497</v>
      </c>
      <c r="C21" s="21">
        <v>1158</v>
      </c>
      <c r="D21" s="77">
        <f t="shared" si="1"/>
        <v>1158</v>
      </c>
      <c r="E21" s="197"/>
    </row>
    <row r="22" spans="1:5" s="62" customFormat="1" ht="14.25" outlineLevel="1" thickBot="1" x14ac:dyDescent="0.3">
      <c r="A22" s="35" t="s">
        <v>2</v>
      </c>
      <c r="B22" s="238">
        <f t="shared" si="2"/>
        <v>42498</v>
      </c>
      <c r="C22" s="27">
        <v>1287</v>
      </c>
      <c r="D22" s="18">
        <f t="shared" si="1"/>
        <v>1287</v>
      </c>
    </row>
    <row r="23" spans="1:5" s="62" customFormat="1" ht="14.25" customHeight="1" outlineLevel="1" thickBot="1" x14ac:dyDescent="0.3">
      <c r="A23" s="224" t="s">
        <v>25</v>
      </c>
      <c r="B23" s="333" t="s">
        <v>29</v>
      </c>
      <c r="C23" s="141">
        <f>SUM(C16:C22)</f>
        <v>4706</v>
      </c>
      <c r="D23" s="141">
        <f>SUM(D16:D22)</f>
        <v>4706</v>
      </c>
    </row>
    <row r="24" spans="1:5" s="62" customFormat="1" ht="15.75" customHeight="1" outlineLevel="1" thickBot="1" x14ac:dyDescent="0.3">
      <c r="A24" s="133" t="s">
        <v>27</v>
      </c>
      <c r="B24" s="334"/>
      <c r="C24" s="134">
        <f>AVERAGE(C16:C22)</f>
        <v>672.28571428571433</v>
      </c>
      <c r="D24" s="134">
        <f>AVERAGE(D16:D22)</f>
        <v>672.28571428571433</v>
      </c>
    </row>
    <row r="25" spans="1:5" s="62" customFormat="1" ht="14.25" customHeight="1" thickBot="1" x14ac:dyDescent="0.3">
      <c r="A25" s="36" t="s">
        <v>24</v>
      </c>
      <c r="B25" s="334"/>
      <c r="C25" s="37">
        <f>SUM(C16:C20)</f>
        <v>2261</v>
      </c>
      <c r="D25" s="37">
        <f>SUM(D16:D20)</f>
        <v>2261</v>
      </c>
    </row>
    <row r="26" spans="1:5" s="62" customFormat="1" ht="15.75" customHeight="1" thickBot="1" x14ac:dyDescent="0.3">
      <c r="A26" s="36" t="s">
        <v>26</v>
      </c>
      <c r="B26" s="335"/>
      <c r="C26" s="43">
        <f>AVERAGE(C16:C20)</f>
        <v>452.2</v>
      </c>
      <c r="D26" s="43">
        <f>AVERAGE(D16:D20)</f>
        <v>452.2</v>
      </c>
    </row>
    <row r="27" spans="1:5" s="62" customFormat="1" ht="14.25" thickBot="1" x14ac:dyDescent="0.3">
      <c r="A27" s="35" t="s">
        <v>3</v>
      </c>
      <c r="B27" s="240">
        <f>B22+1</f>
        <v>42499</v>
      </c>
      <c r="C27" s="14">
        <v>683</v>
      </c>
      <c r="D27" s="251">
        <f>SUM(C27)</f>
        <v>683</v>
      </c>
    </row>
    <row r="28" spans="1:5" s="62" customFormat="1" ht="14.25" customHeight="1" thickBot="1" x14ac:dyDescent="0.3">
      <c r="A28" s="35" t="s">
        <v>4</v>
      </c>
      <c r="B28" s="241">
        <f>B27+1</f>
        <v>42500</v>
      </c>
      <c r="C28" s="14">
        <v>540</v>
      </c>
      <c r="D28" s="77">
        <f t="shared" ref="D28:D33" si="3">SUM(C28)</f>
        <v>540</v>
      </c>
    </row>
    <row r="29" spans="1:5" s="62" customFormat="1" ht="14.25" thickBot="1" x14ac:dyDescent="0.3">
      <c r="A29" s="35" t="s">
        <v>5</v>
      </c>
      <c r="B29" s="241">
        <f t="shared" ref="B29:B33" si="4">B28+1</f>
        <v>42501</v>
      </c>
      <c r="C29" s="14">
        <v>676</v>
      </c>
      <c r="D29" s="251">
        <f t="shared" si="3"/>
        <v>676</v>
      </c>
    </row>
    <row r="30" spans="1:5" s="62" customFormat="1" ht="14.25" thickBot="1" x14ac:dyDescent="0.3">
      <c r="A30" s="35" t="s">
        <v>6</v>
      </c>
      <c r="B30" s="241">
        <f t="shared" si="4"/>
        <v>42502</v>
      </c>
      <c r="C30" s="14">
        <v>878</v>
      </c>
      <c r="D30" s="77">
        <f t="shared" si="3"/>
        <v>878</v>
      </c>
    </row>
    <row r="31" spans="1:5" s="62" customFormat="1" ht="14.25" thickBot="1" x14ac:dyDescent="0.3">
      <c r="A31" s="35" t="s">
        <v>0</v>
      </c>
      <c r="B31" s="241">
        <f t="shared" si="4"/>
        <v>42503</v>
      </c>
      <c r="C31" s="14">
        <v>623</v>
      </c>
      <c r="D31" s="251">
        <f t="shared" si="3"/>
        <v>623</v>
      </c>
    </row>
    <row r="32" spans="1:5" s="62" customFormat="1" ht="14.25" outlineLevel="1" thickBot="1" x14ac:dyDescent="0.3">
      <c r="A32" s="35" t="s">
        <v>1</v>
      </c>
      <c r="B32" s="241">
        <f t="shared" si="4"/>
        <v>42504</v>
      </c>
      <c r="C32" s="21">
        <v>952</v>
      </c>
      <c r="D32" s="77">
        <f t="shared" si="3"/>
        <v>952</v>
      </c>
    </row>
    <row r="33" spans="1:5" s="62" customFormat="1" ht="14.25" outlineLevel="1" thickBot="1" x14ac:dyDescent="0.3">
      <c r="A33" s="35" t="s">
        <v>2</v>
      </c>
      <c r="B33" s="241">
        <f t="shared" si="4"/>
        <v>42505</v>
      </c>
      <c r="C33" s="27">
        <v>735</v>
      </c>
      <c r="D33" s="18">
        <f t="shared" si="3"/>
        <v>735</v>
      </c>
    </row>
    <row r="34" spans="1:5" s="62" customFormat="1" ht="14.25" customHeight="1" outlineLevel="1" thickBot="1" x14ac:dyDescent="0.3">
      <c r="A34" s="224" t="s">
        <v>25</v>
      </c>
      <c r="B34" s="333" t="s">
        <v>30</v>
      </c>
      <c r="C34" s="141">
        <f>SUM(C27:C33)</f>
        <v>5087</v>
      </c>
      <c r="D34" s="141">
        <f>SUM(D27:D33)</f>
        <v>5087</v>
      </c>
    </row>
    <row r="35" spans="1:5" s="62" customFormat="1" ht="15.75" customHeight="1" outlineLevel="1" thickBot="1" x14ac:dyDescent="0.3">
      <c r="A35" s="133" t="s">
        <v>27</v>
      </c>
      <c r="B35" s="334"/>
      <c r="C35" s="134">
        <f>AVERAGE(C27:C33)</f>
        <v>726.71428571428567</v>
      </c>
      <c r="D35" s="134">
        <f>AVERAGE(D27:D33)</f>
        <v>726.71428571428567</v>
      </c>
    </row>
    <row r="36" spans="1:5" s="62" customFormat="1" ht="14.25" customHeight="1" thickBot="1" x14ac:dyDescent="0.3">
      <c r="A36" s="36" t="s">
        <v>24</v>
      </c>
      <c r="B36" s="334"/>
      <c r="C36" s="41">
        <f>SUM(C27:C31)</f>
        <v>3400</v>
      </c>
      <c r="D36" s="41">
        <f>SUM(D27:D31)</f>
        <v>3400</v>
      </c>
    </row>
    <row r="37" spans="1:5" s="62" customFormat="1" ht="15.75" customHeight="1" thickBot="1" x14ac:dyDescent="0.3">
      <c r="A37" s="36" t="s">
        <v>26</v>
      </c>
      <c r="B37" s="335"/>
      <c r="C37" s="48">
        <f>AVERAGE(C27:C31)</f>
        <v>680</v>
      </c>
      <c r="D37" s="48">
        <f>AVERAGE(D27:D31)</f>
        <v>680</v>
      </c>
    </row>
    <row r="38" spans="1:5" s="62" customFormat="1" ht="14.25" thickBot="1" x14ac:dyDescent="0.3">
      <c r="A38" s="35" t="s">
        <v>3</v>
      </c>
      <c r="B38" s="242">
        <f>B33+1</f>
        <v>42506</v>
      </c>
      <c r="C38" s="14">
        <v>661</v>
      </c>
      <c r="D38" s="251">
        <f>SUM(C38)</f>
        <v>661</v>
      </c>
    </row>
    <row r="39" spans="1:5" s="62" customFormat="1" ht="14.25" customHeight="1" thickBot="1" x14ac:dyDescent="0.3">
      <c r="A39" s="35" t="s">
        <v>4</v>
      </c>
      <c r="B39" s="243">
        <f>B38+1</f>
        <v>42507</v>
      </c>
      <c r="C39" s="14">
        <v>620</v>
      </c>
      <c r="D39" s="77">
        <f t="shared" ref="D39:D44" si="5">SUM(C39)</f>
        <v>620</v>
      </c>
    </row>
    <row r="40" spans="1:5" s="62" customFormat="1" ht="14.25" thickBot="1" x14ac:dyDescent="0.3">
      <c r="A40" s="35" t="s">
        <v>5</v>
      </c>
      <c r="B40" s="243">
        <f t="shared" ref="B40:B44" si="6">B39+1</f>
        <v>42508</v>
      </c>
      <c r="C40" s="14">
        <v>859</v>
      </c>
      <c r="D40" s="251">
        <f t="shared" si="5"/>
        <v>859</v>
      </c>
    </row>
    <row r="41" spans="1:5" s="62" customFormat="1" ht="14.25" thickBot="1" x14ac:dyDescent="0.3">
      <c r="A41" s="35" t="s">
        <v>6</v>
      </c>
      <c r="B41" s="243">
        <f t="shared" si="6"/>
        <v>42509</v>
      </c>
      <c r="C41" s="14">
        <v>890</v>
      </c>
      <c r="D41" s="77">
        <f t="shared" si="5"/>
        <v>890</v>
      </c>
    </row>
    <row r="42" spans="1:5" s="62" customFormat="1" ht="14.25" thickBot="1" x14ac:dyDescent="0.3">
      <c r="A42" s="35" t="s">
        <v>0</v>
      </c>
      <c r="B42" s="243">
        <f t="shared" si="6"/>
        <v>42510</v>
      </c>
      <c r="C42" s="14">
        <v>1483</v>
      </c>
      <c r="D42" s="251">
        <f t="shared" si="5"/>
        <v>1483</v>
      </c>
    </row>
    <row r="43" spans="1:5" s="62" customFormat="1" ht="14.25" outlineLevel="1" thickBot="1" x14ac:dyDescent="0.3">
      <c r="A43" s="35" t="s">
        <v>1</v>
      </c>
      <c r="B43" s="243">
        <f t="shared" si="6"/>
        <v>42511</v>
      </c>
      <c r="C43" s="21">
        <v>784</v>
      </c>
      <c r="D43" s="77">
        <f t="shared" si="5"/>
        <v>784</v>
      </c>
      <c r="E43" s="197"/>
    </row>
    <row r="44" spans="1:5" s="62" customFormat="1" ht="14.25" outlineLevel="1" thickBot="1" x14ac:dyDescent="0.3">
      <c r="A44" s="35" t="s">
        <v>2</v>
      </c>
      <c r="B44" s="243">
        <f t="shared" si="6"/>
        <v>42512</v>
      </c>
      <c r="C44" s="27">
        <v>905</v>
      </c>
      <c r="D44" s="18">
        <f t="shared" si="5"/>
        <v>905</v>
      </c>
      <c r="E44" s="197"/>
    </row>
    <row r="45" spans="1:5" s="62" customFormat="1" ht="14.25" customHeight="1" outlineLevel="1" thickBot="1" x14ac:dyDescent="0.3">
      <c r="A45" s="224" t="s">
        <v>25</v>
      </c>
      <c r="B45" s="333" t="s">
        <v>31</v>
      </c>
      <c r="C45" s="141">
        <f>SUM(C38:C44)</f>
        <v>6202</v>
      </c>
      <c r="D45" s="141">
        <f>SUM(D38:D44)</f>
        <v>6202</v>
      </c>
      <c r="E45" s="197"/>
    </row>
    <row r="46" spans="1:5" s="62" customFormat="1" ht="15.75" customHeight="1" outlineLevel="1" thickBot="1" x14ac:dyDescent="0.3">
      <c r="A46" s="133" t="s">
        <v>27</v>
      </c>
      <c r="B46" s="334"/>
      <c r="C46" s="134">
        <f>AVERAGE(C38:C44)</f>
        <v>886</v>
      </c>
      <c r="D46" s="134">
        <f>AVERAGE(D38:D44)</f>
        <v>886</v>
      </c>
      <c r="E46" s="197"/>
    </row>
    <row r="47" spans="1:5" s="62" customFormat="1" ht="14.25" customHeight="1" thickBot="1" x14ac:dyDescent="0.3">
      <c r="A47" s="36" t="s">
        <v>24</v>
      </c>
      <c r="B47" s="334"/>
      <c r="C47" s="41">
        <f>SUM(C38:C42)</f>
        <v>4513</v>
      </c>
      <c r="D47" s="41">
        <f>SUM(D38:D42)</f>
        <v>4513</v>
      </c>
      <c r="E47" s="197"/>
    </row>
    <row r="48" spans="1:5" s="62" customFormat="1" ht="14.25" customHeight="1" thickBot="1" x14ac:dyDescent="0.3">
      <c r="A48" s="36" t="s">
        <v>26</v>
      </c>
      <c r="B48" s="335"/>
      <c r="C48" s="48">
        <f>AVERAGE(C38:C42)</f>
        <v>902.6</v>
      </c>
      <c r="D48" s="48">
        <f>AVERAGE(D38:D42)</f>
        <v>902.6</v>
      </c>
      <c r="E48" s="197"/>
    </row>
    <row r="49" spans="1:5" s="62" customFormat="1" ht="14.25" customHeight="1" thickBot="1" x14ac:dyDescent="0.3">
      <c r="A49" s="35" t="s">
        <v>3</v>
      </c>
      <c r="B49" s="242">
        <f>B44+1</f>
        <v>42513</v>
      </c>
      <c r="C49" s="202">
        <v>755</v>
      </c>
      <c r="D49" s="20">
        <f>SUM(C49)</f>
        <v>755</v>
      </c>
      <c r="E49" s="197"/>
    </row>
    <row r="50" spans="1:5" s="62" customFormat="1" ht="14.25" customHeight="1" thickBot="1" x14ac:dyDescent="0.3">
      <c r="A50" s="193" t="s">
        <v>4</v>
      </c>
      <c r="B50" s="243">
        <f>B49+1</f>
        <v>42514</v>
      </c>
      <c r="C50" s="14">
        <v>655</v>
      </c>
      <c r="D50" s="20">
        <f t="shared" ref="D50:D55" si="7">SUM(C50)</f>
        <v>655</v>
      </c>
      <c r="E50" s="197"/>
    </row>
    <row r="51" spans="1:5" s="62" customFormat="1" ht="14.25" customHeight="1" thickBot="1" x14ac:dyDescent="0.3">
      <c r="A51" s="193" t="s">
        <v>5</v>
      </c>
      <c r="B51" s="243">
        <f t="shared" ref="B51:B55" si="8">B50+1</f>
        <v>42515</v>
      </c>
      <c r="C51" s="25">
        <v>914</v>
      </c>
      <c r="D51" s="20">
        <f t="shared" si="7"/>
        <v>914</v>
      </c>
      <c r="E51" s="197"/>
    </row>
    <row r="52" spans="1:5" s="62" customFormat="1" ht="14.25" customHeight="1" thickBot="1" x14ac:dyDescent="0.3">
      <c r="A52" s="193" t="s">
        <v>6</v>
      </c>
      <c r="B52" s="243">
        <f t="shared" si="8"/>
        <v>42516</v>
      </c>
      <c r="C52" s="14">
        <v>1012</v>
      </c>
      <c r="D52" s="20">
        <f t="shared" si="7"/>
        <v>1012</v>
      </c>
      <c r="E52" s="197"/>
    </row>
    <row r="53" spans="1:5" s="62" customFormat="1" ht="14.25" customHeight="1" thickBot="1" x14ac:dyDescent="0.3">
      <c r="A53" s="35" t="s">
        <v>0</v>
      </c>
      <c r="B53" s="245">
        <f t="shared" si="8"/>
        <v>42517</v>
      </c>
      <c r="C53" s="14">
        <v>1166</v>
      </c>
      <c r="D53" s="20">
        <f t="shared" si="7"/>
        <v>1166</v>
      </c>
      <c r="E53" s="197"/>
    </row>
    <row r="54" spans="1:5" s="62" customFormat="1" ht="14.25" customHeight="1" outlineLevel="1" thickBot="1" x14ac:dyDescent="0.3">
      <c r="A54" s="35" t="s">
        <v>1</v>
      </c>
      <c r="B54" s="245">
        <f t="shared" si="8"/>
        <v>42518</v>
      </c>
      <c r="C54" s="21">
        <v>1469</v>
      </c>
      <c r="D54" s="20">
        <f t="shared" si="7"/>
        <v>1469</v>
      </c>
      <c r="E54" s="197"/>
    </row>
    <row r="55" spans="1:5" s="62" customFormat="1" ht="14.25" customHeight="1" outlineLevel="1" thickBot="1" x14ac:dyDescent="0.3">
      <c r="A55" s="193" t="s">
        <v>2</v>
      </c>
      <c r="B55" s="245">
        <f t="shared" si="8"/>
        <v>42519</v>
      </c>
      <c r="C55" s="27">
        <v>1747</v>
      </c>
      <c r="D55" s="20">
        <f t="shared" si="7"/>
        <v>1747</v>
      </c>
    </row>
    <row r="56" spans="1:5" s="62" customFormat="1" ht="14.25" customHeight="1" outlineLevel="1" thickBot="1" x14ac:dyDescent="0.3">
      <c r="A56" s="224" t="s">
        <v>25</v>
      </c>
      <c r="B56" s="333" t="s">
        <v>32</v>
      </c>
      <c r="C56" s="141">
        <f>SUM(C49:C55)</f>
        <v>7718</v>
      </c>
      <c r="D56" s="141">
        <f t="shared" ref="D56:D70" si="9">SUM(C56)</f>
        <v>7718</v>
      </c>
    </row>
    <row r="57" spans="1:5" s="62" customFormat="1" ht="14.25" customHeight="1" outlineLevel="1" thickBot="1" x14ac:dyDescent="0.3">
      <c r="A57" s="133" t="s">
        <v>27</v>
      </c>
      <c r="B57" s="334"/>
      <c r="C57" s="134">
        <f>AVERAGE(C49:C55)</f>
        <v>1102.5714285714287</v>
      </c>
      <c r="D57" s="141">
        <f t="shared" si="9"/>
        <v>1102.5714285714287</v>
      </c>
    </row>
    <row r="58" spans="1:5" s="62" customFormat="1" ht="14.25" customHeight="1" thickBot="1" x14ac:dyDescent="0.3">
      <c r="A58" s="36" t="s">
        <v>24</v>
      </c>
      <c r="B58" s="334"/>
      <c r="C58" s="37">
        <f>SUM(C49:C53)</f>
        <v>4502</v>
      </c>
      <c r="D58" s="37">
        <f t="shared" si="9"/>
        <v>4502</v>
      </c>
    </row>
    <row r="59" spans="1:5" s="62" customFormat="1" ht="14.25" customHeight="1" thickBot="1" x14ac:dyDescent="0.3">
      <c r="A59" s="36" t="s">
        <v>26</v>
      </c>
      <c r="B59" s="335"/>
      <c r="C59" s="43">
        <f>AVERAGE(C49:C53)</f>
        <v>900.4</v>
      </c>
      <c r="D59" s="43">
        <f t="shared" si="9"/>
        <v>900.4</v>
      </c>
    </row>
    <row r="60" spans="1:5" s="62" customFormat="1" ht="14.25" customHeight="1" thickBot="1" x14ac:dyDescent="0.3">
      <c r="A60" s="193" t="s">
        <v>3</v>
      </c>
      <c r="B60" s="242">
        <f>B55+1</f>
        <v>42520</v>
      </c>
      <c r="C60" s="14">
        <v>655</v>
      </c>
      <c r="D60" s="20">
        <f t="shared" ref="D60:D61" si="10">SUM(C60)</f>
        <v>655</v>
      </c>
    </row>
    <row r="61" spans="1:5" s="62" customFormat="1" ht="14.25" customHeight="1" thickBot="1" x14ac:dyDescent="0.3">
      <c r="A61" s="193" t="s">
        <v>4</v>
      </c>
      <c r="B61" s="243">
        <f>B60+1</f>
        <v>42521</v>
      </c>
      <c r="C61" s="14">
        <v>729</v>
      </c>
      <c r="D61" s="20">
        <f t="shared" si="10"/>
        <v>729</v>
      </c>
    </row>
    <row r="62" spans="1:5" s="62" customFormat="1" ht="13.5" hidden="1" customHeight="1" thickBot="1" x14ac:dyDescent="0.3">
      <c r="A62" s="193"/>
      <c r="B62" s="244"/>
      <c r="C62" s="14"/>
      <c r="D62" s="20"/>
    </row>
    <row r="63" spans="1:5" s="62" customFormat="1" ht="13.5" hidden="1" customHeight="1" thickBot="1" x14ac:dyDescent="0.3">
      <c r="A63" s="193"/>
      <c r="B63" s="244"/>
      <c r="C63" s="14"/>
      <c r="D63" s="20"/>
    </row>
    <row r="64" spans="1:5" s="62" customFormat="1" ht="13.5" hidden="1" customHeight="1" thickBot="1" x14ac:dyDescent="0.3">
      <c r="A64" s="35"/>
      <c r="B64" s="244"/>
      <c r="C64" s="14"/>
      <c r="D64" s="20"/>
    </row>
    <row r="65" spans="1:6" s="62" customFormat="1" ht="13.5" hidden="1" customHeight="1" outlineLevel="1" thickBot="1" x14ac:dyDescent="0.3">
      <c r="A65" s="35"/>
      <c r="B65" s="244"/>
      <c r="C65" s="21"/>
      <c r="D65" s="20"/>
    </row>
    <row r="66" spans="1:6" s="62" customFormat="1" ht="14.25" hidden="1" customHeight="1" outlineLevel="1" thickBot="1" x14ac:dyDescent="0.3">
      <c r="A66" s="35"/>
      <c r="B66" s="246"/>
      <c r="C66" s="27"/>
      <c r="D66" s="20"/>
    </row>
    <row r="67" spans="1:6" s="62" customFormat="1" ht="14.25" customHeight="1" outlineLevel="1" thickBot="1" x14ac:dyDescent="0.3">
      <c r="A67" s="224" t="s">
        <v>25</v>
      </c>
      <c r="B67" s="333" t="s">
        <v>37</v>
      </c>
      <c r="C67" s="141">
        <f>SUM(C60:C66)</f>
        <v>1384</v>
      </c>
      <c r="D67" s="141">
        <f t="shared" si="9"/>
        <v>1384</v>
      </c>
    </row>
    <row r="68" spans="1:6" s="62" customFormat="1" ht="15.75" customHeight="1" outlineLevel="1" thickBot="1" x14ac:dyDescent="0.3">
      <c r="A68" s="133" t="s">
        <v>27</v>
      </c>
      <c r="B68" s="334"/>
      <c r="C68" s="134">
        <f>AVERAGE(C60:C66)</f>
        <v>692</v>
      </c>
      <c r="D68" s="134">
        <f t="shared" si="9"/>
        <v>692</v>
      </c>
    </row>
    <row r="69" spans="1:6" s="62" customFormat="1" ht="14.25" customHeight="1" thickBot="1" x14ac:dyDescent="0.3">
      <c r="A69" s="36" t="s">
        <v>24</v>
      </c>
      <c r="B69" s="334"/>
      <c r="C69" s="37">
        <f>SUM(C60:C64)</f>
        <v>1384</v>
      </c>
      <c r="D69" s="37">
        <f t="shared" si="9"/>
        <v>1384</v>
      </c>
    </row>
    <row r="70" spans="1:6" s="62" customFormat="1" ht="15.75" customHeight="1" thickBot="1" x14ac:dyDescent="0.3">
      <c r="A70" s="36" t="s">
        <v>26</v>
      </c>
      <c r="B70" s="335"/>
      <c r="C70" s="43">
        <f>AVERAGE(C60:C64)</f>
        <v>692</v>
      </c>
      <c r="D70" s="43">
        <f t="shared" si="9"/>
        <v>692</v>
      </c>
    </row>
    <row r="71" spans="1:6" s="62" customFormat="1" x14ac:dyDescent="0.25">
      <c r="A71" s="4"/>
      <c r="B71" s="171"/>
      <c r="C71" s="65"/>
      <c r="D71" s="65"/>
    </row>
    <row r="72" spans="1:6" s="62" customFormat="1" ht="42" customHeight="1" x14ac:dyDescent="0.25">
      <c r="A72" s="258"/>
      <c r="B72" s="259" t="s">
        <v>9</v>
      </c>
      <c r="D72" s="340" t="s">
        <v>67</v>
      </c>
      <c r="E72" s="364"/>
      <c r="F72" s="365"/>
    </row>
    <row r="73" spans="1:6" ht="30" customHeight="1" x14ac:dyDescent="0.25">
      <c r="A73" s="57" t="s">
        <v>34</v>
      </c>
      <c r="B73" s="260">
        <f>SUM(C58:C58, C47:C47, C36:C36, C25:C25, C14:C14, C69:C69)</f>
        <v>16060</v>
      </c>
      <c r="D73" s="338" t="s">
        <v>34</v>
      </c>
      <c r="E73" s="339"/>
      <c r="F73" s="125">
        <f>SUM(D14, D25, D36, D47, D58, D69)</f>
        <v>16060</v>
      </c>
    </row>
    <row r="74" spans="1:6" ht="30" customHeight="1" x14ac:dyDescent="0.25">
      <c r="A74" s="57" t="s">
        <v>33</v>
      </c>
      <c r="B74" s="260">
        <f>SUM(C56:C56, C45:C45, C34:C34, C23:C23, C12:C12, C67:C67 )</f>
        <v>25097</v>
      </c>
      <c r="D74" s="338" t="s">
        <v>33</v>
      </c>
      <c r="E74" s="339"/>
      <c r="F74" s="126">
        <f>SUM(D56, D45, D34, D23, D12, D67)</f>
        <v>25097</v>
      </c>
    </row>
    <row r="75" spans="1:6" ht="30" customHeight="1" x14ac:dyDescent="0.25">
      <c r="D75" s="338" t="s">
        <v>26</v>
      </c>
      <c r="E75" s="339"/>
      <c r="F75" s="126">
        <f>AVERAGE(D14, D25, D36, D47, D58, D69)</f>
        <v>2676.6666666666665</v>
      </c>
    </row>
    <row r="76" spans="1:6" ht="30" customHeight="1" x14ac:dyDescent="0.25">
      <c r="D76" s="338" t="s">
        <v>72</v>
      </c>
      <c r="E76" s="339"/>
      <c r="F76" s="125">
        <f>AVERAGE(D56, D45, D34, D23, D12, D67)</f>
        <v>4182.833333333333</v>
      </c>
    </row>
  </sheetData>
  <mergeCells count="16">
    <mergeCell ref="D75:E75"/>
    <mergeCell ref="D76:E76"/>
    <mergeCell ref="B56:B59"/>
    <mergeCell ref="B45:B48"/>
    <mergeCell ref="B34:B37"/>
    <mergeCell ref="D74:E74"/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</mergeCells>
  <pageMargins left="0.7" right="0.7" top="0.75" bottom="0.75" header="0.3" footer="0.3"/>
  <pageSetup scale="59" orientation="portrait" r:id="rId1"/>
  <ignoredErrors>
    <ignoredError sqref="C36:C3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76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61" sqref="I61"/>
    </sheetView>
  </sheetViews>
  <sheetFormatPr defaultRowHeight="15" outlineLevelRow="1" x14ac:dyDescent="0.25"/>
  <cols>
    <col min="1" max="1" width="18.7109375" style="1" bestFit="1" customWidth="1"/>
    <col min="2" max="2" width="10.7109375" style="172" bestFit="1" customWidth="1"/>
    <col min="3" max="10" width="15.7109375" style="13" customWidth="1"/>
    <col min="11" max="11" width="18.5703125" style="13" bestFit="1" customWidth="1"/>
    <col min="12" max="16384" width="9.140625" style="13"/>
  </cols>
  <sheetData>
    <row r="1" spans="1:11" ht="15" customHeight="1" x14ac:dyDescent="0.25">
      <c r="A1" s="33"/>
      <c r="B1" s="235"/>
      <c r="C1" s="343" t="s">
        <v>7</v>
      </c>
      <c r="D1" s="343" t="s">
        <v>39</v>
      </c>
      <c r="E1" s="343" t="s">
        <v>8</v>
      </c>
      <c r="F1" s="343" t="s">
        <v>73</v>
      </c>
      <c r="G1" s="343" t="s">
        <v>10</v>
      </c>
      <c r="H1" s="371"/>
      <c r="I1" s="372"/>
      <c r="J1" s="367" t="s">
        <v>23</v>
      </c>
    </row>
    <row r="2" spans="1:11" ht="15" customHeight="1" thickBot="1" x14ac:dyDescent="0.3">
      <c r="A2" s="34"/>
      <c r="B2" s="236"/>
      <c r="C2" s="344"/>
      <c r="D2" s="344"/>
      <c r="E2" s="344"/>
      <c r="F2" s="344"/>
      <c r="G2" s="373"/>
      <c r="H2" s="374"/>
      <c r="I2" s="375"/>
      <c r="J2" s="368"/>
    </row>
    <row r="3" spans="1:11" ht="13.5" customHeight="1" x14ac:dyDescent="0.25">
      <c r="A3" s="353" t="s">
        <v>61</v>
      </c>
      <c r="B3" s="355" t="s">
        <v>62</v>
      </c>
      <c r="C3" s="359" t="s">
        <v>7</v>
      </c>
      <c r="D3" s="359" t="s">
        <v>40</v>
      </c>
      <c r="E3" s="361" t="s">
        <v>8</v>
      </c>
      <c r="F3" s="361" t="s">
        <v>73</v>
      </c>
      <c r="G3" s="376" t="s">
        <v>10</v>
      </c>
      <c r="H3" s="370" t="s">
        <v>41</v>
      </c>
      <c r="I3" s="369" t="s">
        <v>42</v>
      </c>
      <c r="J3" s="368"/>
    </row>
    <row r="4" spans="1:11" ht="14.25" customHeight="1" thickBot="1" x14ac:dyDescent="0.3">
      <c r="A4" s="354"/>
      <c r="B4" s="356"/>
      <c r="C4" s="360"/>
      <c r="D4" s="360"/>
      <c r="E4" s="354"/>
      <c r="F4" s="354"/>
      <c r="G4" s="360"/>
      <c r="H4" s="354"/>
      <c r="I4" s="330"/>
      <c r="J4" s="368"/>
    </row>
    <row r="5" spans="1:11" s="61" customFormat="1" ht="14.25" hidden="1" customHeight="1" thickBot="1" x14ac:dyDescent="0.3">
      <c r="A5" s="196"/>
      <c r="B5" s="237"/>
      <c r="C5" s="14"/>
      <c r="D5" s="14"/>
      <c r="E5" s="17"/>
      <c r="F5" s="17"/>
      <c r="G5" s="17"/>
      <c r="H5" s="17"/>
      <c r="I5" s="18"/>
      <c r="J5" s="70"/>
    </row>
    <row r="6" spans="1:11" s="61" customFormat="1" ht="14.25" hidden="1" customHeight="1" thickBot="1" x14ac:dyDescent="0.3">
      <c r="A6" s="193"/>
      <c r="B6" s="252"/>
      <c r="C6" s="14"/>
      <c r="D6" s="14"/>
      <c r="E6" s="17"/>
      <c r="F6" s="17"/>
      <c r="G6" s="17"/>
      <c r="H6" s="17"/>
      <c r="I6" s="18"/>
      <c r="J6" s="70"/>
    </row>
    <row r="7" spans="1:11" s="61" customFormat="1" ht="14.25" hidden="1" thickBot="1" x14ac:dyDescent="0.3">
      <c r="A7" s="193"/>
      <c r="B7" s="252"/>
      <c r="C7" s="14"/>
      <c r="D7" s="14"/>
      <c r="E7" s="17"/>
      <c r="F7" s="17"/>
      <c r="G7" s="17"/>
      <c r="H7" s="17"/>
      <c r="I7" s="18"/>
      <c r="J7" s="70"/>
    </row>
    <row r="8" spans="1:11" s="61" customFormat="1" ht="14.25" hidden="1" thickBot="1" x14ac:dyDescent="0.3">
      <c r="A8" s="35"/>
      <c r="B8" s="252"/>
      <c r="C8" s="14"/>
      <c r="D8" s="14"/>
      <c r="E8" s="17"/>
      <c r="F8" s="17"/>
      <c r="G8" s="17"/>
      <c r="H8" s="17"/>
      <c r="I8" s="18"/>
      <c r="J8" s="70"/>
      <c r="K8" s="194"/>
    </row>
    <row r="9" spans="1:11" s="61" customFormat="1" ht="14.25" hidden="1" thickBot="1" x14ac:dyDescent="0.3">
      <c r="A9" s="193"/>
      <c r="B9" s="252"/>
      <c r="C9" s="21"/>
      <c r="D9" s="14"/>
      <c r="E9" s="17"/>
      <c r="F9" s="17"/>
      <c r="G9" s="17"/>
      <c r="H9" s="17"/>
      <c r="I9" s="18"/>
      <c r="J9" s="70"/>
      <c r="K9" s="194"/>
    </row>
    <row r="10" spans="1:11" s="61" customFormat="1" ht="14.25" hidden="1" outlineLevel="1" thickBot="1" x14ac:dyDescent="0.3">
      <c r="A10" s="193"/>
      <c r="B10" s="238"/>
      <c r="C10" s="21"/>
      <c r="D10" s="21"/>
      <c r="E10" s="24"/>
      <c r="F10" s="24"/>
      <c r="G10" s="21"/>
      <c r="H10" s="24"/>
      <c r="I10" s="25"/>
      <c r="J10" s="70"/>
      <c r="K10" s="194"/>
    </row>
    <row r="11" spans="1:11" s="61" customFormat="1" ht="14.25" outlineLevel="1" thickBot="1" x14ac:dyDescent="0.3">
      <c r="A11" s="35" t="s">
        <v>2</v>
      </c>
      <c r="B11" s="253">
        <v>42491</v>
      </c>
      <c r="C11" s="27">
        <v>66</v>
      </c>
      <c r="D11" s="27"/>
      <c r="E11" s="30">
        <v>100</v>
      </c>
      <c r="F11" s="30">
        <v>8</v>
      </c>
      <c r="G11" s="27">
        <v>123</v>
      </c>
      <c r="H11" s="30">
        <v>22</v>
      </c>
      <c r="I11" s="31">
        <v>938</v>
      </c>
      <c r="J11" s="70">
        <f t="shared" ref="J11" si="0">SUM(C11:I11)</f>
        <v>1257</v>
      </c>
      <c r="K11" s="194"/>
    </row>
    <row r="12" spans="1:11" s="62" customFormat="1" ht="14.25" customHeight="1" outlineLevel="1" thickBot="1" x14ac:dyDescent="0.3">
      <c r="A12" s="224" t="s">
        <v>25</v>
      </c>
      <c r="B12" s="333" t="s">
        <v>28</v>
      </c>
      <c r="C12" s="141">
        <f>SUM(C5:C11)</f>
        <v>66</v>
      </c>
      <c r="D12" s="141">
        <f t="shared" ref="D12:J12" si="1">SUM(D5:D11)</f>
        <v>0</v>
      </c>
      <c r="E12" s="144">
        <f>SUM(E5:E11)</f>
        <v>100</v>
      </c>
      <c r="F12" s="144">
        <f t="shared" si="1"/>
        <v>8</v>
      </c>
      <c r="G12" s="141">
        <f t="shared" si="1"/>
        <v>123</v>
      </c>
      <c r="H12" s="144">
        <f t="shared" si="1"/>
        <v>22</v>
      </c>
      <c r="I12" s="145">
        <f t="shared" si="1"/>
        <v>938</v>
      </c>
      <c r="J12" s="231">
        <f t="shared" si="1"/>
        <v>1257</v>
      </c>
    </row>
    <row r="13" spans="1:11" s="62" customFormat="1" ht="15.75" customHeight="1" outlineLevel="1" thickBot="1" x14ac:dyDescent="0.3">
      <c r="A13" s="133" t="s">
        <v>27</v>
      </c>
      <c r="B13" s="334"/>
      <c r="C13" s="134">
        <f>AVERAGE(C5:C11)</f>
        <v>66</v>
      </c>
      <c r="D13" s="134" t="e">
        <f t="shared" ref="D13:J13" si="2">AVERAGE(D5:D11)</f>
        <v>#DIV/0!</v>
      </c>
      <c r="E13" s="137">
        <f>AVERAGE(E5:E11)</f>
        <v>100</v>
      </c>
      <c r="F13" s="137">
        <f t="shared" si="2"/>
        <v>8</v>
      </c>
      <c r="G13" s="134">
        <f t="shared" si="2"/>
        <v>123</v>
      </c>
      <c r="H13" s="137">
        <f t="shared" si="2"/>
        <v>22</v>
      </c>
      <c r="I13" s="140">
        <f t="shared" si="2"/>
        <v>938</v>
      </c>
      <c r="J13" s="232">
        <f t="shared" si="2"/>
        <v>1257</v>
      </c>
    </row>
    <row r="14" spans="1:11" s="62" customFormat="1" ht="14.25" customHeight="1" thickBot="1" x14ac:dyDescent="0.3">
      <c r="A14" s="36" t="s">
        <v>24</v>
      </c>
      <c r="B14" s="334"/>
      <c r="C14" s="37">
        <f>SUM(C5:C9)</f>
        <v>0</v>
      </c>
      <c r="D14" s="37">
        <f t="shared" ref="D14:J14" si="3">SUM(D5:D9)</f>
        <v>0</v>
      </c>
      <c r="E14" s="40">
        <f t="shared" si="3"/>
        <v>0</v>
      </c>
      <c r="F14" s="40">
        <f t="shared" si="3"/>
        <v>0</v>
      </c>
      <c r="G14" s="37">
        <f t="shared" si="3"/>
        <v>0</v>
      </c>
      <c r="H14" s="40">
        <f t="shared" si="3"/>
        <v>0</v>
      </c>
      <c r="I14" s="41">
        <f t="shared" si="3"/>
        <v>0</v>
      </c>
      <c r="J14" s="233">
        <f t="shared" si="3"/>
        <v>0</v>
      </c>
    </row>
    <row r="15" spans="1:11" s="62" customFormat="1" ht="15.75" customHeight="1" thickBot="1" x14ac:dyDescent="0.3">
      <c r="A15" s="36" t="s">
        <v>26</v>
      </c>
      <c r="B15" s="334"/>
      <c r="C15" s="43" t="e">
        <f>AVERAGE(C5:C9)</f>
        <v>#DIV/0!</v>
      </c>
      <c r="D15" s="43" t="e">
        <f t="shared" ref="D15:J15" si="4">AVERAGE(D5:D9)</f>
        <v>#DIV/0!</v>
      </c>
      <c r="E15" s="46" t="e">
        <f t="shared" si="4"/>
        <v>#DIV/0!</v>
      </c>
      <c r="F15" s="46" t="e">
        <f t="shared" si="4"/>
        <v>#DIV/0!</v>
      </c>
      <c r="G15" s="43" t="e">
        <f t="shared" si="4"/>
        <v>#DIV/0!</v>
      </c>
      <c r="H15" s="46" t="e">
        <f t="shared" si="4"/>
        <v>#DIV/0!</v>
      </c>
      <c r="I15" s="48" t="e">
        <f t="shared" si="4"/>
        <v>#DIV/0!</v>
      </c>
      <c r="J15" s="234" t="e">
        <f t="shared" si="4"/>
        <v>#DIV/0!</v>
      </c>
    </row>
    <row r="16" spans="1:11" s="62" customFormat="1" ht="14.25" thickBot="1" x14ac:dyDescent="0.3">
      <c r="A16" s="35" t="s">
        <v>3</v>
      </c>
      <c r="B16" s="237">
        <f>B11+1</f>
        <v>42492</v>
      </c>
      <c r="C16" s="14">
        <v>188</v>
      </c>
      <c r="D16" s="14"/>
      <c r="E16" s="17">
        <v>183</v>
      </c>
      <c r="F16" s="17">
        <v>14</v>
      </c>
      <c r="G16" s="14">
        <v>294</v>
      </c>
      <c r="H16" s="254">
        <v>78</v>
      </c>
      <c r="I16" s="18">
        <v>187</v>
      </c>
      <c r="J16" s="19">
        <f t="shared" ref="J16:J22" si="5">SUM(C16:I16)</f>
        <v>944</v>
      </c>
    </row>
    <row r="17" spans="1:10" s="62" customFormat="1" ht="14.25" thickBot="1" x14ac:dyDescent="0.3">
      <c r="A17" s="35" t="s">
        <v>4</v>
      </c>
      <c r="B17" s="238">
        <f>B16+1</f>
        <v>42493</v>
      </c>
      <c r="C17" s="14">
        <v>106</v>
      </c>
      <c r="D17" s="14"/>
      <c r="E17" s="17">
        <v>105</v>
      </c>
      <c r="F17" s="17">
        <v>8</v>
      </c>
      <c r="G17" s="14">
        <v>190</v>
      </c>
      <c r="H17" s="17">
        <v>26</v>
      </c>
      <c r="I17" s="18">
        <v>167</v>
      </c>
      <c r="J17" s="70">
        <f t="shared" si="5"/>
        <v>602</v>
      </c>
    </row>
    <row r="18" spans="1:10" s="62" customFormat="1" ht="14.25" thickBot="1" x14ac:dyDescent="0.3">
      <c r="A18" s="35" t="s">
        <v>5</v>
      </c>
      <c r="B18" s="238">
        <f t="shared" ref="B18:B22" si="6">B17+1</f>
        <v>42494</v>
      </c>
      <c r="C18" s="14">
        <v>188</v>
      </c>
      <c r="D18" s="14"/>
      <c r="E18" s="17">
        <v>195</v>
      </c>
      <c r="F18" s="17">
        <v>12</v>
      </c>
      <c r="G18" s="14">
        <v>248</v>
      </c>
      <c r="H18" s="17">
        <v>95</v>
      </c>
      <c r="I18" s="18">
        <v>171</v>
      </c>
      <c r="J18" s="70">
        <f t="shared" si="5"/>
        <v>909</v>
      </c>
    </row>
    <row r="19" spans="1:10" s="62" customFormat="1" ht="14.25" thickBot="1" x14ac:dyDescent="0.3">
      <c r="A19" s="35" t="s">
        <v>6</v>
      </c>
      <c r="B19" s="239">
        <f t="shared" si="6"/>
        <v>42495</v>
      </c>
      <c r="C19" s="14">
        <v>191</v>
      </c>
      <c r="D19" s="14"/>
      <c r="E19" s="17">
        <v>193</v>
      </c>
      <c r="F19" s="17">
        <v>5</v>
      </c>
      <c r="G19" s="14">
        <v>267</v>
      </c>
      <c r="H19" s="17">
        <v>78</v>
      </c>
      <c r="I19" s="18">
        <v>219</v>
      </c>
      <c r="J19" s="70">
        <f t="shared" si="5"/>
        <v>953</v>
      </c>
    </row>
    <row r="20" spans="1:10" s="62" customFormat="1" ht="14.25" thickBot="1" x14ac:dyDescent="0.3">
      <c r="A20" s="35" t="s">
        <v>0</v>
      </c>
      <c r="B20" s="239">
        <f t="shared" si="6"/>
        <v>42496</v>
      </c>
      <c r="C20" s="21">
        <v>103</v>
      </c>
      <c r="D20" s="14"/>
      <c r="E20" s="17">
        <v>151</v>
      </c>
      <c r="F20" s="17">
        <v>73</v>
      </c>
      <c r="G20" s="14">
        <v>301</v>
      </c>
      <c r="H20" s="17">
        <v>82</v>
      </c>
      <c r="I20" s="18">
        <v>161</v>
      </c>
      <c r="J20" s="70">
        <f t="shared" si="5"/>
        <v>871</v>
      </c>
    </row>
    <row r="21" spans="1:10" s="62" customFormat="1" ht="14.25" outlineLevel="1" thickBot="1" x14ac:dyDescent="0.3">
      <c r="A21" s="35" t="s">
        <v>1</v>
      </c>
      <c r="B21" s="252">
        <f t="shared" si="6"/>
        <v>42497</v>
      </c>
      <c r="C21" s="21">
        <v>437</v>
      </c>
      <c r="D21" s="21"/>
      <c r="E21" s="24">
        <v>287</v>
      </c>
      <c r="F21" s="24">
        <v>54</v>
      </c>
      <c r="G21" s="21">
        <v>616</v>
      </c>
      <c r="H21" s="24">
        <v>213</v>
      </c>
      <c r="I21" s="25">
        <v>2044</v>
      </c>
      <c r="J21" s="70">
        <f t="shared" si="5"/>
        <v>3651</v>
      </c>
    </row>
    <row r="22" spans="1:10" s="62" customFormat="1" ht="14.25" outlineLevel="1" thickBot="1" x14ac:dyDescent="0.3">
      <c r="A22" s="35" t="s">
        <v>2</v>
      </c>
      <c r="B22" s="238">
        <f t="shared" si="6"/>
        <v>42498</v>
      </c>
      <c r="C22" s="27">
        <v>346</v>
      </c>
      <c r="D22" s="27"/>
      <c r="E22" s="30">
        <v>249</v>
      </c>
      <c r="F22" s="30">
        <v>20</v>
      </c>
      <c r="G22" s="27">
        <v>380</v>
      </c>
      <c r="H22" s="30">
        <v>106</v>
      </c>
      <c r="I22" s="31">
        <v>2051</v>
      </c>
      <c r="J22" s="180">
        <f t="shared" si="5"/>
        <v>3152</v>
      </c>
    </row>
    <row r="23" spans="1:10" s="62" customFormat="1" ht="14.25" customHeight="1" outlineLevel="1" thickBot="1" x14ac:dyDescent="0.3">
      <c r="A23" s="224" t="s">
        <v>25</v>
      </c>
      <c r="B23" s="333" t="s">
        <v>29</v>
      </c>
      <c r="C23" s="141">
        <f t="shared" ref="C23:J23" si="7">SUM(C16:C22)</f>
        <v>1559</v>
      </c>
      <c r="D23" s="141">
        <f t="shared" si="7"/>
        <v>0</v>
      </c>
      <c r="E23" s="144">
        <f t="shared" si="7"/>
        <v>1363</v>
      </c>
      <c r="F23" s="144">
        <f t="shared" si="7"/>
        <v>186</v>
      </c>
      <c r="G23" s="141">
        <f t="shared" si="7"/>
        <v>2296</v>
      </c>
      <c r="H23" s="144">
        <f t="shared" si="7"/>
        <v>678</v>
      </c>
      <c r="I23" s="145">
        <f t="shared" si="7"/>
        <v>5000</v>
      </c>
      <c r="J23" s="231">
        <f t="shared" si="7"/>
        <v>11082</v>
      </c>
    </row>
    <row r="24" spans="1:10" s="62" customFormat="1" ht="15.75" customHeight="1" outlineLevel="1" thickBot="1" x14ac:dyDescent="0.3">
      <c r="A24" s="133" t="s">
        <v>27</v>
      </c>
      <c r="B24" s="334"/>
      <c r="C24" s="134">
        <f t="shared" ref="C24:J24" si="8">AVERAGE(C16:C22)</f>
        <v>222.71428571428572</v>
      </c>
      <c r="D24" s="134" t="e">
        <f t="shared" si="8"/>
        <v>#DIV/0!</v>
      </c>
      <c r="E24" s="137">
        <f t="shared" si="8"/>
        <v>194.71428571428572</v>
      </c>
      <c r="F24" s="137">
        <f t="shared" si="8"/>
        <v>26.571428571428573</v>
      </c>
      <c r="G24" s="134">
        <f t="shared" si="8"/>
        <v>328</v>
      </c>
      <c r="H24" s="137">
        <f t="shared" si="8"/>
        <v>96.857142857142861</v>
      </c>
      <c r="I24" s="140">
        <f t="shared" si="8"/>
        <v>714.28571428571433</v>
      </c>
      <c r="J24" s="232">
        <f t="shared" si="8"/>
        <v>1583.1428571428571</v>
      </c>
    </row>
    <row r="25" spans="1:10" s="62" customFormat="1" ht="14.25" customHeight="1" thickBot="1" x14ac:dyDescent="0.3">
      <c r="A25" s="36" t="s">
        <v>24</v>
      </c>
      <c r="B25" s="334"/>
      <c r="C25" s="37">
        <f>SUM(C16:C20)</f>
        <v>776</v>
      </c>
      <c r="D25" s="37">
        <f t="shared" ref="D25:J25" si="9">SUM(D16:D20)</f>
        <v>0</v>
      </c>
      <c r="E25" s="40">
        <f t="shared" si="9"/>
        <v>827</v>
      </c>
      <c r="F25" s="40">
        <f t="shared" si="9"/>
        <v>112</v>
      </c>
      <c r="G25" s="37">
        <f t="shared" si="9"/>
        <v>1300</v>
      </c>
      <c r="H25" s="40">
        <f t="shared" si="9"/>
        <v>359</v>
      </c>
      <c r="I25" s="41">
        <f t="shared" si="9"/>
        <v>905</v>
      </c>
      <c r="J25" s="233">
        <f t="shared" si="9"/>
        <v>4279</v>
      </c>
    </row>
    <row r="26" spans="1:10" s="62" customFormat="1" ht="15.75" customHeight="1" thickBot="1" x14ac:dyDescent="0.3">
      <c r="A26" s="36" t="s">
        <v>26</v>
      </c>
      <c r="B26" s="335"/>
      <c r="C26" s="147">
        <f>AVERAGE(C16:C20)</f>
        <v>155.19999999999999</v>
      </c>
      <c r="D26" s="147" t="e">
        <f t="shared" ref="D26:J26" si="10">AVERAGE(D16:D20)</f>
        <v>#DIV/0!</v>
      </c>
      <c r="E26" s="178">
        <f t="shared" si="10"/>
        <v>165.4</v>
      </c>
      <c r="F26" s="178">
        <f t="shared" si="10"/>
        <v>22.4</v>
      </c>
      <c r="G26" s="147">
        <f t="shared" si="10"/>
        <v>260</v>
      </c>
      <c r="H26" s="178">
        <f t="shared" si="10"/>
        <v>71.8</v>
      </c>
      <c r="I26" s="179">
        <f t="shared" si="10"/>
        <v>181</v>
      </c>
      <c r="J26" s="256">
        <f t="shared" si="10"/>
        <v>855.8</v>
      </c>
    </row>
    <row r="27" spans="1:10" s="62" customFormat="1" ht="14.25" thickBot="1" x14ac:dyDescent="0.3">
      <c r="A27" s="35" t="s">
        <v>3</v>
      </c>
      <c r="B27" s="240">
        <f>B22+1</f>
        <v>42499</v>
      </c>
      <c r="C27" s="14">
        <v>374</v>
      </c>
      <c r="D27" s="14"/>
      <c r="E27" s="17">
        <v>281</v>
      </c>
      <c r="F27" s="17">
        <v>9</v>
      </c>
      <c r="G27" s="14">
        <v>366</v>
      </c>
      <c r="H27" s="17">
        <v>130</v>
      </c>
      <c r="I27" s="18">
        <v>245</v>
      </c>
      <c r="J27" s="19">
        <f t="shared" ref="J27:J33" si="11">SUM(C27:I27)</f>
        <v>1405</v>
      </c>
    </row>
    <row r="28" spans="1:10" s="62" customFormat="1" ht="14.25" thickBot="1" x14ac:dyDescent="0.3">
      <c r="A28" s="35" t="s">
        <v>4</v>
      </c>
      <c r="B28" s="241">
        <f>B27+1</f>
        <v>42500</v>
      </c>
      <c r="C28" s="14">
        <v>114</v>
      </c>
      <c r="D28" s="14"/>
      <c r="E28" s="17">
        <v>237</v>
      </c>
      <c r="F28" s="17">
        <v>27</v>
      </c>
      <c r="G28" s="14">
        <v>324</v>
      </c>
      <c r="H28" s="17">
        <v>100</v>
      </c>
      <c r="I28" s="18">
        <v>227</v>
      </c>
      <c r="J28" s="70">
        <f t="shared" si="11"/>
        <v>1029</v>
      </c>
    </row>
    <row r="29" spans="1:10" s="62" customFormat="1" ht="14.25" thickBot="1" x14ac:dyDescent="0.3">
      <c r="A29" s="35" t="s">
        <v>5</v>
      </c>
      <c r="B29" s="241">
        <f t="shared" ref="B29:B33" si="12">B28+1</f>
        <v>42501</v>
      </c>
      <c r="C29" s="14">
        <v>236</v>
      </c>
      <c r="D29" s="14"/>
      <c r="E29" s="17">
        <v>236</v>
      </c>
      <c r="F29" s="17">
        <v>34</v>
      </c>
      <c r="G29" s="14">
        <v>375</v>
      </c>
      <c r="H29" s="17">
        <v>153</v>
      </c>
      <c r="I29" s="18">
        <v>308</v>
      </c>
      <c r="J29" s="70">
        <f t="shared" si="11"/>
        <v>1342</v>
      </c>
    </row>
    <row r="30" spans="1:10" s="62" customFormat="1" ht="14.25" thickBot="1" x14ac:dyDescent="0.3">
      <c r="A30" s="35" t="s">
        <v>6</v>
      </c>
      <c r="B30" s="241">
        <f t="shared" si="12"/>
        <v>42502</v>
      </c>
      <c r="C30" s="14">
        <v>370</v>
      </c>
      <c r="D30" s="14"/>
      <c r="E30" s="17">
        <v>331</v>
      </c>
      <c r="F30" s="17">
        <v>49</v>
      </c>
      <c r="G30" s="14">
        <v>457</v>
      </c>
      <c r="H30" s="17">
        <v>170</v>
      </c>
      <c r="I30" s="18">
        <v>341</v>
      </c>
      <c r="J30" s="70">
        <f t="shared" si="11"/>
        <v>1718</v>
      </c>
    </row>
    <row r="31" spans="1:10" s="62" customFormat="1" ht="14.25" thickBot="1" x14ac:dyDescent="0.3">
      <c r="A31" s="35" t="s">
        <v>0</v>
      </c>
      <c r="B31" s="241">
        <f t="shared" si="12"/>
        <v>42503</v>
      </c>
      <c r="C31" s="21">
        <v>182</v>
      </c>
      <c r="D31" s="14"/>
      <c r="E31" s="17">
        <v>169</v>
      </c>
      <c r="F31" s="17">
        <v>10</v>
      </c>
      <c r="G31" s="14">
        <v>271</v>
      </c>
      <c r="H31" s="17">
        <v>102</v>
      </c>
      <c r="I31" s="18">
        <v>219</v>
      </c>
      <c r="J31" s="70">
        <f t="shared" si="11"/>
        <v>953</v>
      </c>
    </row>
    <row r="32" spans="1:10" s="62" customFormat="1" ht="14.25" outlineLevel="1" thickBot="1" x14ac:dyDescent="0.3">
      <c r="A32" s="35" t="s">
        <v>1</v>
      </c>
      <c r="B32" s="241">
        <f t="shared" si="12"/>
        <v>42504</v>
      </c>
      <c r="C32" s="21">
        <v>470</v>
      </c>
      <c r="D32" s="21"/>
      <c r="E32" s="24">
        <v>269</v>
      </c>
      <c r="F32" s="24">
        <v>43</v>
      </c>
      <c r="G32" s="21">
        <v>562</v>
      </c>
      <c r="H32" s="24">
        <v>202</v>
      </c>
      <c r="I32" s="25">
        <v>2434</v>
      </c>
      <c r="J32" s="70">
        <f t="shared" si="11"/>
        <v>3980</v>
      </c>
    </row>
    <row r="33" spans="1:11" s="62" customFormat="1" ht="14.25" outlineLevel="1" thickBot="1" x14ac:dyDescent="0.3">
      <c r="A33" s="35" t="s">
        <v>2</v>
      </c>
      <c r="B33" s="241">
        <f t="shared" si="12"/>
        <v>42505</v>
      </c>
      <c r="C33" s="27">
        <v>279</v>
      </c>
      <c r="D33" s="27"/>
      <c r="E33" s="30">
        <v>193</v>
      </c>
      <c r="F33" s="30">
        <v>9</v>
      </c>
      <c r="G33" s="27">
        <v>325</v>
      </c>
      <c r="H33" s="30">
        <v>104</v>
      </c>
      <c r="I33" s="31">
        <v>1578</v>
      </c>
      <c r="J33" s="180">
        <f t="shared" si="11"/>
        <v>2488</v>
      </c>
    </row>
    <row r="34" spans="1:11" s="62" customFormat="1" ht="14.25" customHeight="1" outlineLevel="1" thickBot="1" x14ac:dyDescent="0.3">
      <c r="A34" s="224" t="s">
        <v>25</v>
      </c>
      <c r="B34" s="333" t="s">
        <v>30</v>
      </c>
      <c r="C34" s="141">
        <f t="shared" ref="C34:J34" si="13">SUM(C27:C33)</f>
        <v>2025</v>
      </c>
      <c r="D34" s="141">
        <f t="shared" si="13"/>
        <v>0</v>
      </c>
      <c r="E34" s="144">
        <f t="shared" si="13"/>
        <v>1716</v>
      </c>
      <c r="F34" s="144">
        <f>SUM(F27:F33)</f>
        <v>181</v>
      </c>
      <c r="G34" s="141">
        <f t="shared" si="13"/>
        <v>2680</v>
      </c>
      <c r="H34" s="144">
        <f t="shared" si="13"/>
        <v>961</v>
      </c>
      <c r="I34" s="145">
        <f t="shared" si="13"/>
        <v>5352</v>
      </c>
      <c r="J34" s="231">
        <f t="shared" si="13"/>
        <v>12915</v>
      </c>
    </row>
    <row r="35" spans="1:11" s="62" customFormat="1" ht="15.75" customHeight="1" outlineLevel="1" thickBot="1" x14ac:dyDescent="0.3">
      <c r="A35" s="133" t="s">
        <v>27</v>
      </c>
      <c r="B35" s="334"/>
      <c r="C35" s="134">
        <f t="shared" ref="C35:J35" si="14">AVERAGE(C27:C33)</f>
        <v>289.28571428571428</v>
      </c>
      <c r="D35" s="134" t="e">
        <f t="shared" si="14"/>
        <v>#DIV/0!</v>
      </c>
      <c r="E35" s="137">
        <f t="shared" si="14"/>
        <v>245.14285714285714</v>
      </c>
      <c r="F35" s="137">
        <f t="shared" si="14"/>
        <v>25.857142857142858</v>
      </c>
      <c r="G35" s="134">
        <f t="shared" si="14"/>
        <v>382.85714285714283</v>
      </c>
      <c r="H35" s="137">
        <f t="shared" si="14"/>
        <v>137.28571428571428</v>
      </c>
      <c r="I35" s="140">
        <f t="shared" si="14"/>
        <v>764.57142857142856</v>
      </c>
      <c r="J35" s="232">
        <f t="shared" si="14"/>
        <v>1845</v>
      </c>
    </row>
    <row r="36" spans="1:11" s="62" customFormat="1" ht="14.25" customHeight="1" thickBot="1" x14ac:dyDescent="0.3">
      <c r="A36" s="36" t="s">
        <v>24</v>
      </c>
      <c r="B36" s="334"/>
      <c r="C36" s="37">
        <f>SUM(C27:C31)</f>
        <v>1276</v>
      </c>
      <c r="D36" s="37">
        <f t="shared" ref="D36:J36" si="15">SUM(D27:D31)</f>
        <v>0</v>
      </c>
      <c r="E36" s="40">
        <f t="shared" si="15"/>
        <v>1254</v>
      </c>
      <c r="F36" s="40">
        <f t="shared" si="15"/>
        <v>129</v>
      </c>
      <c r="G36" s="37">
        <f t="shared" si="15"/>
        <v>1793</v>
      </c>
      <c r="H36" s="40">
        <f t="shared" si="15"/>
        <v>655</v>
      </c>
      <c r="I36" s="41">
        <f t="shared" si="15"/>
        <v>1340</v>
      </c>
      <c r="J36" s="233">
        <f t="shared" si="15"/>
        <v>6447</v>
      </c>
    </row>
    <row r="37" spans="1:11" s="62" customFormat="1" ht="15.75" customHeight="1" thickBot="1" x14ac:dyDescent="0.3">
      <c r="A37" s="36" t="s">
        <v>26</v>
      </c>
      <c r="B37" s="335"/>
      <c r="C37" s="43">
        <f>AVERAGE(C27:C31)</f>
        <v>255.2</v>
      </c>
      <c r="D37" s="43" t="e">
        <f t="shared" ref="D37:J37" si="16">AVERAGE(D27:D31)</f>
        <v>#DIV/0!</v>
      </c>
      <c r="E37" s="46">
        <f t="shared" si="16"/>
        <v>250.8</v>
      </c>
      <c r="F37" s="46">
        <f t="shared" si="16"/>
        <v>25.8</v>
      </c>
      <c r="G37" s="43">
        <f t="shared" si="16"/>
        <v>358.6</v>
      </c>
      <c r="H37" s="46">
        <f t="shared" si="16"/>
        <v>131</v>
      </c>
      <c r="I37" s="48">
        <f t="shared" si="16"/>
        <v>268</v>
      </c>
      <c r="J37" s="234">
        <f t="shared" si="16"/>
        <v>1289.4000000000001</v>
      </c>
    </row>
    <row r="38" spans="1:11" s="62" customFormat="1" ht="14.25" thickBot="1" x14ac:dyDescent="0.3">
      <c r="A38" s="35" t="s">
        <v>3</v>
      </c>
      <c r="B38" s="242">
        <f>B33+1</f>
        <v>42506</v>
      </c>
      <c r="C38" s="14">
        <v>236</v>
      </c>
      <c r="D38" s="14"/>
      <c r="E38" s="17">
        <v>211</v>
      </c>
      <c r="F38" s="17">
        <v>17</v>
      </c>
      <c r="G38" s="14">
        <v>327</v>
      </c>
      <c r="H38" s="17">
        <v>121</v>
      </c>
      <c r="I38" s="18">
        <v>258</v>
      </c>
      <c r="J38" s="19">
        <f t="shared" ref="J38:J44" si="17">SUM(C38:I38)</f>
        <v>1170</v>
      </c>
    </row>
    <row r="39" spans="1:11" s="62" customFormat="1" ht="14.25" thickBot="1" x14ac:dyDescent="0.3">
      <c r="A39" s="35" t="s">
        <v>4</v>
      </c>
      <c r="B39" s="243">
        <f>B38+1</f>
        <v>42507</v>
      </c>
      <c r="C39" s="14">
        <v>164</v>
      </c>
      <c r="D39" s="14"/>
      <c r="E39" s="17">
        <v>223</v>
      </c>
      <c r="F39" s="17">
        <v>17</v>
      </c>
      <c r="G39" s="14">
        <v>277</v>
      </c>
      <c r="H39" s="17">
        <v>91</v>
      </c>
      <c r="I39" s="18">
        <v>250</v>
      </c>
      <c r="J39" s="70">
        <f t="shared" si="17"/>
        <v>1022</v>
      </c>
    </row>
    <row r="40" spans="1:11" s="62" customFormat="1" ht="14.25" thickBot="1" x14ac:dyDescent="0.3">
      <c r="A40" s="35" t="s">
        <v>5</v>
      </c>
      <c r="B40" s="243">
        <f t="shared" ref="B40:B44" si="18">B39+1</f>
        <v>42508</v>
      </c>
      <c r="C40" s="14">
        <v>286</v>
      </c>
      <c r="D40" s="14"/>
      <c r="E40" s="17">
        <v>224</v>
      </c>
      <c r="F40" s="17">
        <v>26</v>
      </c>
      <c r="G40" s="14">
        <v>373</v>
      </c>
      <c r="H40" s="17">
        <v>135</v>
      </c>
      <c r="I40" s="18">
        <v>300</v>
      </c>
      <c r="J40" s="70">
        <f t="shared" si="17"/>
        <v>1344</v>
      </c>
    </row>
    <row r="41" spans="1:11" s="62" customFormat="1" ht="14.25" thickBot="1" x14ac:dyDescent="0.3">
      <c r="A41" s="35" t="s">
        <v>6</v>
      </c>
      <c r="B41" s="243">
        <f t="shared" si="18"/>
        <v>42509</v>
      </c>
      <c r="C41" s="14">
        <v>328</v>
      </c>
      <c r="D41" s="14"/>
      <c r="E41" s="17">
        <v>290</v>
      </c>
      <c r="F41" s="17">
        <v>35</v>
      </c>
      <c r="G41" s="14">
        <v>403</v>
      </c>
      <c r="H41" s="17">
        <v>179</v>
      </c>
      <c r="I41" s="18">
        <v>355</v>
      </c>
      <c r="J41" s="70">
        <f t="shared" si="17"/>
        <v>1590</v>
      </c>
    </row>
    <row r="42" spans="1:11" s="62" customFormat="1" ht="14.25" thickBot="1" x14ac:dyDescent="0.3">
      <c r="A42" s="35" t="s">
        <v>0</v>
      </c>
      <c r="B42" s="243">
        <f t="shared" si="18"/>
        <v>42510</v>
      </c>
      <c r="C42" s="21">
        <v>389</v>
      </c>
      <c r="D42" s="14"/>
      <c r="E42" s="17">
        <v>465</v>
      </c>
      <c r="F42" s="17">
        <v>64</v>
      </c>
      <c r="G42" s="14">
        <v>512</v>
      </c>
      <c r="H42" s="17">
        <v>314</v>
      </c>
      <c r="I42" s="18">
        <v>494</v>
      </c>
      <c r="J42" s="70">
        <f t="shared" si="17"/>
        <v>2238</v>
      </c>
    </row>
    <row r="43" spans="1:11" s="62" customFormat="1" ht="14.25" outlineLevel="1" thickBot="1" x14ac:dyDescent="0.3">
      <c r="A43" s="35" t="s">
        <v>1</v>
      </c>
      <c r="B43" s="243">
        <f t="shared" si="18"/>
        <v>42511</v>
      </c>
      <c r="C43" s="198">
        <v>270</v>
      </c>
      <c r="D43" s="21"/>
      <c r="E43" s="24">
        <v>230</v>
      </c>
      <c r="F43" s="24">
        <v>61</v>
      </c>
      <c r="G43" s="21">
        <v>518</v>
      </c>
      <c r="H43" s="24">
        <v>261</v>
      </c>
      <c r="I43" s="25">
        <v>1811</v>
      </c>
      <c r="J43" s="70">
        <f t="shared" si="17"/>
        <v>3151</v>
      </c>
      <c r="K43" s="159"/>
    </row>
    <row r="44" spans="1:11" s="62" customFormat="1" ht="14.25" outlineLevel="1" thickBot="1" x14ac:dyDescent="0.3">
      <c r="A44" s="35" t="s">
        <v>2</v>
      </c>
      <c r="B44" s="243">
        <f t="shared" si="18"/>
        <v>42512</v>
      </c>
      <c r="C44" s="27">
        <v>416</v>
      </c>
      <c r="D44" s="27"/>
      <c r="E44" s="30">
        <v>261</v>
      </c>
      <c r="F44" s="30">
        <v>195</v>
      </c>
      <c r="G44" s="27">
        <v>418</v>
      </c>
      <c r="H44" s="30">
        <v>128</v>
      </c>
      <c r="I44" s="31">
        <v>2023</v>
      </c>
      <c r="J44" s="180">
        <f t="shared" si="17"/>
        <v>3441</v>
      </c>
      <c r="K44" s="159"/>
    </row>
    <row r="45" spans="1:11" s="62" customFormat="1" ht="14.25" customHeight="1" outlineLevel="1" thickBot="1" x14ac:dyDescent="0.3">
      <c r="A45" s="224" t="s">
        <v>25</v>
      </c>
      <c r="B45" s="333" t="s">
        <v>31</v>
      </c>
      <c r="C45" s="141">
        <f t="shared" ref="C45:J45" si="19">SUM(C38:C44)</f>
        <v>2089</v>
      </c>
      <c r="D45" s="141">
        <f t="shared" si="19"/>
        <v>0</v>
      </c>
      <c r="E45" s="144">
        <f t="shared" si="19"/>
        <v>1904</v>
      </c>
      <c r="F45" s="144">
        <f>SUM(F38:F44)</f>
        <v>415</v>
      </c>
      <c r="G45" s="141">
        <f t="shared" si="19"/>
        <v>2828</v>
      </c>
      <c r="H45" s="144">
        <f t="shared" si="19"/>
        <v>1229</v>
      </c>
      <c r="I45" s="145">
        <f t="shared" si="19"/>
        <v>5491</v>
      </c>
      <c r="J45" s="231">
        <f t="shared" si="19"/>
        <v>13956</v>
      </c>
    </row>
    <row r="46" spans="1:11" s="62" customFormat="1" ht="15.75" customHeight="1" outlineLevel="1" thickBot="1" x14ac:dyDescent="0.3">
      <c r="A46" s="133" t="s">
        <v>27</v>
      </c>
      <c r="B46" s="334"/>
      <c r="C46" s="134">
        <f t="shared" ref="C46:J46" si="20">AVERAGE(C38:C44)</f>
        <v>298.42857142857144</v>
      </c>
      <c r="D46" s="134" t="e">
        <f t="shared" si="20"/>
        <v>#DIV/0!</v>
      </c>
      <c r="E46" s="137">
        <f t="shared" si="20"/>
        <v>272</v>
      </c>
      <c r="F46" s="137">
        <f t="shared" si="20"/>
        <v>59.285714285714285</v>
      </c>
      <c r="G46" s="134">
        <f t="shared" si="20"/>
        <v>404</v>
      </c>
      <c r="H46" s="137">
        <f t="shared" si="20"/>
        <v>175.57142857142858</v>
      </c>
      <c r="I46" s="140">
        <f t="shared" si="20"/>
        <v>784.42857142857144</v>
      </c>
      <c r="J46" s="232">
        <f t="shared" si="20"/>
        <v>1993.7142857142858</v>
      </c>
    </row>
    <row r="47" spans="1:11" s="62" customFormat="1" ht="14.25" customHeight="1" thickBot="1" x14ac:dyDescent="0.3">
      <c r="A47" s="36" t="s">
        <v>24</v>
      </c>
      <c r="B47" s="334"/>
      <c r="C47" s="37">
        <f>SUM(C38:C42)</f>
        <v>1403</v>
      </c>
      <c r="D47" s="37">
        <f t="shared" ref="D47:J47" si="21">SUM(D38:D42)</f>
        <v>0</v>
      </c>
      <c r="E47" s="40">
        <f t="shared" si="21"/>
        <v>1413</v>
      </c>
      <c r="F47" s="40">
        <f t="shared" si="21"/>
        <v>159</v>
      </c>
      <c r="G47" s="37">
        <f t="shared" si="21"/>
        <v>1892</v>
      </c>
      <c r="H47" s="40">
        <f t="shared" si="21"/>
        <v>840</v>
      </c>
      <c r="I47" s="41">
        <f t="shared" si="21"/>
        <v>1657</v>
      </c>
      <c r="J47" s="233">
        <f t="shared" si="21"/>
        <v>7364</v>
      </c>
    </row>
    <row r="48" spans="1:11" s="62" customFormat="1" ht="15.75" customHeight="1" thickBot="1" x14ac:dyDescent="0.3">
      <c r="A48" s="36" t="s">
        <v>26</v>
      </c>
      <c r="B48" s="335"/>
      <c r="C48" s="43">
        <f>AVERAGE(C38:C42)</f>
        <v>280.60000000000002</v>
      </c>
      <c r="D48" s="43" t="e">
        <f t="shared" ref="D48:J48" si="22">AVERAGE(D38:D42)</f>
        <v>#DIV/0!</v>
      </c>
      <c r="E48" s="46">
        <f t="shared" si="22"/>
        <v>282.60000000000002</v>
      </c>
      <c r="F48" s="46">
        <f t="shared" si="22"/>
        <v>31.8</v>
      </c>
      <c r="G48" s="43">
        <f t="shared" si="22"/>
        <v>378.4</v>
      </c>
      <c r="H48" s="46">
        <f t="shared" si="22"/>
        <v>168</v>
      </c>
      <c r="I48" s="48">
        <f t="shared" si="22"/>
        <v>331.4</v>
      </c>
      <c r="J48" s="234">
        <f t="shared" si="22"/>
        <v>1472.8</v>
      </c>
    </row>
    <row r="49" spans="1:11" s="62" customFormat="1" ht="14.25" customHeight="1" thickBot="1" x14ac:dyDescent="0.3">
      <c r="A49" s="35" t="s">
        <v>3</v>
      </c>
      <c r="B49" s="242">
        <f>B44+1</f>
        <v>42513</v>
      </c>
      <c r="C49" s="14">
        <v>291</v>
      </c>
      <c r="D49" s="14"/>
      <c r="E49" s="17">
        <v>306</v>
      </c>
      <c r="F49" s="17">
        <v>30</v>
      </c>
      <c r="G49" s="18">
        <v>340</v>
      </c>
      <c r="H49" s="17">
        <v>150</v>
      </c>
      <c r="I49" s="18">
        <v>266</v>
      </c>
      <c r="J49" s="257">
        <f>SUM(C49:I49)</f>
        <v>1383</v>
      </c>
      <c r="K49" s="197"/>
    </row>
    <row r="50" spans="1:11" s="62" customFormat="1" ht="14.25" customHeight="1" thickBot="1" x14ac:dyDescent="0.3">
      <c r="A50" s="193" t="s">
        <v>4</v>
      </c>
      <c r="B50" s="243">
        <f>B49+1</f>
        <v>42514</v>
      </c>
      <c r="C50" s="14">
        <v>88</v>
      </c>
      <c r="D50" s="14"/>
      <c r="E50" s="17">
        <v>143</v>
      </c>
      <c r="F50" s="17">
        <v>10</v>
      </c>
      <c r="G50" s="18">
        <v>317</v>
      </c>
      <c r="H50" s="17">
        <v>48</v>
      </c>
      <c r="I50" s="18">
        <v>304</v>
      </c>
      <c r="J50" s="257">
        <f t="shared" ref="J50:J55" si="23">SUM(C50:I50)</f>
        <v>910</v>
      </c>
      <c r="K50" s="197"/>
    </row>
    <row r="51" spans="1:11" s="62" customFormat="1" ht="14.25" customHeight="1" thickBot="1" x14ac:dyDescent="0.3">
      <c r="A51" s="193" t="s">
        <v>5</v>
      </c>
      <c r="B51" s="243">
        <f t="shared" ref="B51:B55" si="24">B50+1</f>
        <v>42515</v>
      </c>
      <c r="C51" s="14">
        <v>307</v>
      </c>
      <c r="D51" s="14"/>
      <c r="E51" s="17">
        <v>336</v>
      </c>
      <c r="F51" s="17">
        <v>32</v>
      </c>
      <c r="G51" s="18">
        <v>456</v>
      </c>
      <c r="H51" s="17">
        <v>150</v>
      </c>
      <c r="I51" s="18">
        <v>474</v>
      </c>
      <c r="J51" s="257">
        <f t="shared" si="23"/>
        <v>1755</v>
      </c>
      <c r="K51" s="197"/>
    </row>
    <row r="52" spans="1:11" s="62" customFormat="1" ht="14.25" customHeight="1" thickBot="1" x14ac:dyDescent="0.3">
      <c r="A52" s="193" t="s">
        <v>6</v>
      </c>
      <c r="B52" s="243">
        <f t="shared" si="24"/>
        <v>42516</v>
      </c>
      <c r="C52" s="14">
        <v>419</v>
      </c>
      <c r="D52" s="14"/>
      <c r="E52" s="17">
        <v>276</v>
      </c>
      <c r="F52" s="17">
        <v>64</v>
      </c>
      <c r="G52" s="18">
        <v>535</v>
      </c>
      <c r="H52" s="17">
        <v>190</v>
      </c>
      <c r="I52" s="18">
        <v>391</v>
      </c>
      <c r="J52" s="257">
        <f t="shared" si="23"/>
        <v>1875</v>
      </c>
      <c r="K52" s="197"/>
    </row>
    <row r="53" spans="1:11" s="62" customFormat="1" ht="14.25" customHeight="1" thickBot="1" x14ac:dyDescent="0.3">
      <c r="A53" s="35" t="s">
        <v>0</v>
      </c>
      <c r="B53" s="245">
        <f t="shared" si="24"/>
        <v>42517</v>
      </c>
      <c r="C53" s="21">
        <v>395</v>
      </c>
      <c r="D53" s="14"/>
      <c r="E53" s="17">
        <v>342</v>
      </c>
      <c r="F53" s="17">
        <v>74</v>
      </c>
      <c r="G53" s="18">
        <v>612</v>
      </c>
      <c r="H53" s="17">
        <v>143</v>
      </c>
      <c r="I53" s="18">
        <v>391</v>
      </c>
      <c r="J53" s="257">
        <f t="shared" si="23"/>
        <v>1957</v>
      </c>
      <c r="K53" s="197"/>
    </row>
    <row r="54" spans="1:11" s="62" customFormat="1" ht="14.25" customHeight="1" outlineLevel="1" thickBot="1" x14ac:dyDescent="0.3">
      <c r="A54" s="35" t="s">
        <v>1</v>
      </c>
      <c r="B54" s="245">
        <f t="shared" si="24"/>
        <v>42518</v>
      </c>
      <c r="C54" s="21">
        <v>664</v>
      </c>
      <c r="D54" s="21"/>
      <c r="E54" s="24">
        <v>501</v>
      </c>
      <c r="F54" s="24">
        <v>322</v>
      </c>
      <c r="G54" s="25">
        <v>900</v>
      </c>
      <c r="H54" s="24">
        <v>274</v>
      </c>
      <c r="I54" s="25">
        <v>2696</v>
      </c>
      <c r="J54" s="257">
        <f t="shared" si="23"/>
        <v>5357</v>
      </c>
      <c r="K54" s="197"/>
    </row>
    <row r="55" spans="1:11" s="62" customFormat="1" ht="14.25" customHeight="1" outlineLevel="1" thickBot="1" x14ac:dyDescent="0.3">
      <c r="A55" s="193" t="s">
        <v>2</v>
      </c>
      <c r="B55" s="245">
        <f t="shared" si="24"/>
        <v>42519</v>
      </c>
      <c r="C55" s="27">
        <v>548</v>
      </c>
      <c r="D55" s="27"/>
      <c r="E55" s="30">
        <v>310</v>
      </c>
      <c r="F55" s="30">
        <v>59</v>
      </c>
      <c r="G55" s="31">
        <v>921</v>
      </c>
      <c r="H55" s="255">
        <v>225</v>
      </c>
      <c r="I55" s="251">
        <v>2943</v>
      </c>
      <c r="J55" s="257">
        <f t="shared" si="23"/>
        <v>5006</v>
      </c>
    </row>
    <row r="56" spans="1:11" s="62" customFormat="1" ht="14.25" customHeight="1" outlineLevel="1" thickBot="1" x14ac:dyDescent="0.3">
      <c r="A56" s="224" t="s">
        <v>25</v>
      </c>
      <c r="B56" s="333" t="s">
        <v>32</v>
      </c>
      <c r="C56" s="141">
        <f t="shared" ref="C56:J56" si="25">SUM(C49:C55)</f>
        <v>2712</v>
      </c>
      <c r="D56" s="141">
        <f t="shared" si="25"/>
        <v>0</v>
      </c>
      <c r="E56" s="144">
        <f t="shared" si="25"/>
        <v>2214</v>
      </c>
      <c r="F56" s="144">
        <f t="shared" si="25"/>
        <v>591</v>
      </c>
      <c r="G56" s="141">
        <f>SUM(G49:G55)</f>
        <v>4081</v>
      </c>
      <c r="H56" s="144">
        <f>SUM(H49:H55)</f>
        <v>1180</v>
      </c>
      <c r="I56" s="145">
        <f t="shared" si="25"/>
        <v>7465</v>
      </c>
      <c r="J56" s="231">
        <f t="shared" si="25"/>
        <v>18243</v>
      </c>
    </row>
    <row r="57" spans="1:11" s="62" customFormat="1" ht="15.75" customHeight="1" outlineLevel="1" thickBot="1" x14ac:dyDescent="0.3">
      <c r="A57" s="133" t="s">
        <v>27</v>
      </c>
      <c r="B57" s="334"/>
      <c r="C57" s="134">
        <f t="shared" ref="C57:J57" si="26">AVERAGE(C49:C55)</f>
        <v>387.42857142857144</v>
      </c>
      <c r="D57" s="134" t="e">
        <f t="shared" si="26"/>
        <v>#DIV/0!</v>
      </c>
      <c r="E57" s="137">
        <f t="shared" si="26"/>
        <v>316.28571428571428</v>
      </c>
      <c r="F57" s="137">
        <f t="shared" si="26"/>
        <v>84.428571428571431</v>
      </c>
      <c r="G57" s="134">
        <f t="shared" si="26"/>
        <v>583</v>
      </c>
      <c r="H57" s="137">
        <f t="shared" si="26"/>
        <v>168.57142857142858</v>
      </c>
      <c r="I57" s="140">
        <f t="shared" si="26"/>
        <v>1066.4285714285713</v>
      </c>
      <c r="J57" s="232">
        <f t="shared" si="26"/>
        <v>2606.1428571428573</v>
      </c>
    </row>
    <row r="58" spans="1:11" s="62" customFormat="1" ht="14.25" customHeight="1" thickBot="1" x14ac:dyDescent="0.3">
      <c r="A58" s="36" t="s">
        <v>24</v>
      </c>
      <c r="B58" s="334"/>
      <c r="C58" s="37">
        <f t="shared" ref="C58:J58" si="27">SUM(C49:C53)</f>
        <v>1500</v>
      </c>
      <c r="D58" s="37">
        <f t="shared" si="27"/>
        <v>0</v>
      </c>
      <c r="E58" s="40">
        <f t="shared" si="27"/>
        <v>1403</v>
      </c>
      <c r="F58" s="40">
        <f t="shared" si="27"/>
        <v>210</v>
      </c>
      <c r="G58" s="37">
        <f t="shared" si="27"/>
        <v>2260</v>
      </c>
      <c r="H58" s="40">
        <f t="shared" si="27"/>
        <v>681</v>
      </c>
      <c r="I58" s="41">
        <f t="shared" si="27"/>
        <v>1826</v>
      </c>
      <c r="J58" s="233">
        <f t="shared" si="27"/>
        <v>7880</v>
      </c>
    </row>
    <row r="59" spans="1:11" s="62" customFormat="1" ht="14.25" thickBot="1" x14ac:dyDescent="0.3">
      <c r="A59" s="36" t="s">
        <v>26</v>
      </c>
      <c r="B59" s="335"/>
      <c r="C59" s="43">
        <f t="shared" ref="C59:J59" si="28">AVERAGE(C49:C53)</f>
        <v>300</v>
      </c>
      <c r="D59" s="43" t="e">
        <f t="shared" si="28"/>
        <v>#DIV/0!</v>
      </c>
      <c r="E59" s="46">
        <f t="shared" si="28"/>
        <v>280.60000000000002</v>
      </c>
      <c r="F59" s="46">
        <f t="shared" si="28"/>
        <v>42</v>
      </c>
      <c r="G59" s="43">
        <f t="shared" si="28"/>
        <v>452</v>
      </c>
      <c r="H59" s="46">
        <f t="shared" si="28"/>
        <v>136.19999999999999</v>
      </c>
      <c r="I59" s="48">
        <f t="shared" si="28"/>
        <v>365.2</v>
      </c>
      <c r="J59" s="234">
        <f t="shared" si="28"/>
        <v>1576</v>
      </c>
    </row>
    <row r="60" spans="1:11" s="62" customFormat="1" ht="14.25" customHeight="1" thickBot="1" x14ac:dyDescent="0.3">
      <c r="A60" s="193" t="s">
        <v>3</v>
      </c>
      <c r="B60" s="242">
        <f>B55+1</f>
        <v>42520</v>
      </c>
      <c r="C60" s="14">
        <v>281</v>
      </c>
      <c r="D60" s="14"/>
      <c r="E60" s="18">
        <v>245</v>
      </c>
      <c r="F60" s="175">
        <v>32</v>
      </c>
      <c r="G60" s="17">
        <v>480</v>
      </c>
      <c r="H60" s="14">
        <v>118</v>
      </c>
      <c r="I60" s="15">
        <v>1191</v>
      </c>
      <c r="J60" s="257">
        <f t="shared" ref="J60:J61" si="29">SUM(C60:I60)</f>
        <v>2347</v>
      </c>
    </row>
    <row r="61" spans="1:11" s="62" customFormat="1" ht="14.25" customHeight="1" thickBot="1" x14ac:dyDescent="0.3">
      <c r="A61" s="193" t="s">
        <v>4</v>
      </c>
      <c r="B61" s="243">
        <f>B60+1</f>
        <v>42521</v>
      </c>
      <c r="C61" s="14">
        <v>355</v>
      </c>
      <c r="D61" s="14"/>
      <c r="E61" s="18">
        <v>363</v>
      </c>
      <c r="F61" s="175">
        <v>59</v>
      </c>
      <c r="G61" s="17">
        <v>434</v>
      </c>
      <c r="H61" s="14">
        <v>128</v>
      </c>
      <c r="I61" s="15">
        <v>295</v>
      </c>
      <c r="J61" s="257">
        <f t="shared" si="29"/>
        <v>1634</v>
      </c>
    </row>
    <row r="62" spans="1:11" s="62" customFormat="1" ht="14.25" hidden="1" customHeight="1" thickBot="1" x14ac:dyDescent="0.3">
      <c r="A62" s="193"/>
      <c r="B62" s="244"/>
      <c r="C62" s="14"/>
      <c r="D62" s="14"/>
      <c r="E62" s="18"/>
      <c r="F62" s="175"/>
      <c r="G62" s="17"/>
      <c r="H62" s="14"/>
      <c r="I62" s="15"/>
      <c r="J62" s="70"/>
    </row>
    <row r="63" spans="1:11" s="62" customFormat="1" ht="14.25" hidden="1" customHeight="1" thickBot="1" x14ac:dyDescent="0.3">
      <c r="A63" s="193"/>
      <c r="B63" s="244"/>
      <c r="C63" s="14"/>
      <c r="D63" s="14"/>
      <c r="E63" s="18"/>
      <c r="F63" s="175"/>
      <c r="G63" s="17"/>
      <c r="H63" s="14"/>
      <c r="I63" s="15"/>
      <c r="J63" s="70"/>
    </row>
    <row r="64" spans="1:11" s="62" customFormat="1" ht="14.25" hidden="1" customHeight="1" thickBot="1" x14ac:dyDescent="0.3">
      <c r="A64" s="35"/>
      <c r="B64" s="244"/>
      <c r="C64" s="21"/>
      <c r="D64" s="14"/>
      <c r="E64" s="18"/>
      <c r="F64" s="175"/>
      <c r="G64" s="17"/>
      <c r="H64" s="14"/>
      <c r="I64" s="15"/>
      <c r="J64" s="70"/>
    </row>
    <row r="65" spans="1:17" s="62" customFormat="1" ht="14.25" hidden="1" customHeight="1" outlineLevel="1" thickBot="1" x14ac:dyDescent="0.3">
      <c r="A65" s="35"/>
      <c r="B65" s="244"/>
      <c r="C65" s="21"/>
      <c r="D65" s="21"/>
      <c r="E65" s="25"/>
      <c r="F65" s="176"/>
      <c r="G65" s="24"/>
      <c r="H65" s="21"/>
      <c r="I65" s="22"/>
      <c r="J65" s="70"/>
    </row>
    <row r="66" spans="1:17" s="62" customFormat="1" ht="14.25" hidden="1" customHeight="1" outlineLevel="1" thickBot="1" x14ac:dyDescent="0.3">
      <c r="A66" s="35"/>
      <c r="B66" s="246"/>
      <c r="C66" s="27"/>
      <c r="D66" s="27"/>
      <c r="E66" s="31"/>
      <c r="F66" s="177"/>
      <c r="G66" s="30"/>
      <c r="H66" s="71"/>
      <c r="I66" s="72"/>
      <c r="J66" s="180"/>
    </row>
    <row r="67" spans="1:17" s="62" customFormat="1" ht="14.25" customHeight="1" outlineLevel="1" thickBot="1" x14ac:dyDescent="0.3">
      <c r="A67" s="224" t="s">
        <v>25</v>
      </c>
      <c r="B67" s="333" t="s">
        <v>37</v>
      </c>
      <c r="C67" s="141">
        <f t="shared" ref="C67" si="30">SUM(C60:C66)</f>
        <v>636</v>
      </c>
      <c r="D67" s="141">
        <f t="shared" ref="D67:J67" si="31">SUM(D60:D66)</f>
        <v>0</v>
      </c>
      <c r="E67" s="141">
        <f t="shared" si="31"/>
        <v>608</v>
      </c>
      <c r="F67" s="141">
        <f t="shared" si="31"/>
        <v>91</v>
      </c>
      <c r="G67" s="141">
        <f t="shared" si="31"/>
        <v>914</v>
      </c>
      <c r="H67" s="141">
        <f t="shared" si="31"/>
        <v>246</v>
      </c>
      <c r="I67" s="141">
        <f t="shared" si="31"/>
        <v>1486</v>
      </c>
      <c r="J67" s="141">
        <f t="shared" si="31"/>
        <v>3981</v>
      </c>
    </row>
    <row r="68" spans="1:17" s="62" customFormat="1" ht="15.75" customHeight="1" outlineLevel="1" thickBot="1" x14ac:dyDescent="0.3">
      <c r="A68" s="133" t="s">
        <v>27</v>
      </c>
      <c r="B68" s="334"/>
      <c r="C68" s="134">
        <f t="shared" ref="C68" si="32">AVERAGE(C60:C66)</f>
        <v>318</v>
      </c>
      <c r="D68" s="134" t="e">
        <f t="shared" ref="D68:J68" si="33">AVERAGE(D60:D66)</f>
        <v>#DIV/0!</v>
      </c>
      <c r="E68" s="134">
        <f t="shared" si="33"/>
        <v>304</v>
      </c>
      <c r="F68" s="134">
        <f t="shared" si="33"/>
        <v>45.5</v>
      </c>
      <c r="G68" s="134">
        <f t="shared" si="33"/>
        <v>457</v>
      </c>
      <c r="H68" s="134">
        <f t="shared" si="33"/>
        <v>123</v>
      </c>
      <c r="I68" s="134">
        <f t="shared" si="33"/>
        <v>743</v>
      </c>
      <c r="J68" s="134">
        <f t="shared" si="33"/>
        <v>1990.5</v>
      </c>
    </row>
    <row r="69" spans="1:17" s="62" customFormat="1" ht="14.25" customHeight="1" thickBot="1" x14ac:dyDescent="0.3">
      <c r="A69" s="36" t="s">
        <v>24</v>
      </c>
      <c r="B69" s="334"/>
      <c r="C69" s="37">
        <f t="shared" ref="C69" si="34">SUM(C60:C64)</f>
        <v>636</v>
      </c>
      <c r="D69" s="37">
        <f t="shared" ref="D69:J69" si="35">SUM(D60:D64)</f>
        <v>0</v>
      </c>
      <c r="E69" s="37">
        <f t="shared" si="35"/>
        <v>608</v>
      </c>
      <c r="F69" s="37">
        <f t="shared" si="35"/>
        <v>91</v>
      </c>
      <c r="G69" s="37">
        <f t="shared" si="35"/>
        <v>914</v>
      </c>
      <c r="H69" s="37">
        <f t="shared" si="35"/>
        <v>246</v>
      </c>
      <c r="I69" s="37">
        <f t="shared" si="35"/>
        <v>1486</v>
      </c>
      <c r="J69" s="37">
        <f t="shared" si="35"/>
        <v>3981</v>
      </c>
    </row>
    <row r="70" spans="1:17" s="62" customFormat="1" ht="15.75" customHeight="1" thickBot="1" x14ac:dyDescent="0.3">
      <c r="A70" s="36" t="s">
        <v>26</v>
      </c>
      <c r="B70" s="335"/>
      <c r="C70" s="43">
        <f t="shared" ref="C70" si="36">AVERAGE(C60:C64)</f>
        <v>318</v>
      </c>
      <c r="D70" s="43" t="e">
        <f t="shared" ref="D70:J70" si="37">AVERAGE(D60:D64)</f>
        <v>#DIV/0!</v>
      </c>
      <c r="E70" s="43">
        <f t="shared" si="37"/>
        <v>304</v>
      </c>
      <c r="F70" s="43">
        <f t="shared" si="37"/>
        <v>45.5</v>
      </c>
      <c r="G70" s="43">
        <f t="shared" si="37"/>
        <v>457</v>
      </c>
      <c r="H70" s="43">
        <f t="shared" si="37"/>
        <v>123</v>
      </c>
      <c r="I70" s="43">
        <f t="shared" si="37"/>
        <v>743</v>
      </c>
      <c r="J70" s="43">
        <f t="shared" si="37"/>
        <v>1990.5</v>
      </c>
    </row>
    <row r="71" spans="1:17" s="62" customFormat="1" x14ac:dyDescent="0.25">
      <c r="A71" s="4"/>
      <c r="B71" s="171"/>
      <c r="C71" s="65"/>
      <c r="D71" s="65"/>
      <c r="E71" s="65"/>
      <c r="F71" s="65"/>
      <c r="G71" s="65"/>
      <c r="H71" s="65"/>
      <c r="I71" s="65"/>
      <c r="J71" s="65"/>
    </row>
    <row r="72" spans="1:17" s="62" customFormat="1" ht="30" customHeight="1" x14ac:dyDescent="0.25">
      <c r="A72" s="258"/>
      <c r="B72" s="52" t="s">
        <v>7</v>
      </c>
      <c r="C72" s="52" t="s">
        <v>39</v>
      </c>
      <c r="D72" s="52" t="s">
        <v>8</v>
      </c>
      <c r="E72" s="52" t="s">
        <v>10</v>
      </c>
      <c r="F72" s="52" t="s">
        <v>73</v>
      </c>
      <c r="G72" s="201"/>
      <c r="H72" s="78"/>
      <c r="I72" s="340" t="s">
        <v>68</v>
      </c>
      <c r="J72" s="364"/>
      <c r="K72" s="365"/>
      <c r="L72" s="78"/>
      <c r="M72" s="78"/>
      <c r="N72" s="78"/>
      <c r="O72" s="65"/>
      <c r="P72" s="65"/>
      <c r="Q72" s="65"/>
    </row>
    <row r="73" spans="1:17" ht="29.25" customHeight="1" x14ac:dyDescent="0.25">
      <c r="A73" s="57" t="s">
        <v>34</v>
      </c>
      <c r="B73" s="261">
        <f>SUM(C58:C58, C47:C47, C36:C36, C25:C25, C14:C14, C69:C69 )</f>
        <v>5591</v>
      </c>
      <c r="C73" s="50">
        <f>SUM(D58:D58, D47:D47, D36:D36, D25:D25, D14:D14, D69:D69)</f>
        <v>0</v>
      </c>
      <c r="D73" s="50">
        <f>SUM(E69, E58, E47, E36, E25, E14, )</f>
        <v>5505</v>
      </c>
      <c r="E73" s="50">
        <f xml:space="preserve"> SUM(G14:I14, G25:I25, G36:I36, G47:I47, G58:I58, G69:I69)</f>
        <v>18154</v>
      </c>
      <c r="F73" s="50">
        <f>SUM(F14,F25,F36,F47,F58,F69)</f>
        <v>701</v>
      </c>
      <c r="G73" s="199"/>
      <c r="H73" s="79"/>
      <c r="I73" s="338" t="s">
        <v>34</v>
      </c>
      <c r="J73" s="339"/>
      <c r="K73" s="125">
        <f>SUM(J14, J25, J36, J47, J58, J69)</f>
        <v>29951</v>
      </c>
      <c r="L73" s="79"/>
      <c r="M73" s="79"/>
      <c r="N73" s="79"/>
    </row>
    <row r="74" spans="1:17" ht="30" customHeight="1" x14ac:dyDescent="0.25">
      <c r="A74" s="57" t="s">
        <v>33</v>
      </c>
      <c r="B74" s="261">
        <f>SUM(C56:C56, C45:C45, C34:C34, C23:C23, C12:C12, C67:C67  )</f>
        <v>9087</v>
      </c>
      <c r="C74" s="50">
        <f>SUM(D56:D56, D45:D45, D34:D34, D23:D23, D12:D12, D67:D67 )</f>
        <v>0</v>
      </c>
      <c r="D74" s="50">
        <f>SUM(E67, E56, E45, E34, E23, E12)</f>
        <v>7905</v>
      </c>
      <c r="E74" s="50">
        <f xml:space="preserve"> SUM(G12:I12, G23:I23, G34:I34, G45:I45, G56:I56, G67:I67)</f>
        <v>42970</v>
      </c>
      <c r="F74" s="50">
        <f>SUM(F12,F23,F34,F45,F56,F67)</f>
        <v>1472</v>
      </c>
      <c r="G74" s="199"/>
      <c r="H74" s="79"/>
      <c r="I74" s="338" t="s">
        <v>33</v>
      </c>
      <c r="J74" s="339"/>
      <c r="K74" s="126">
        <f>SUM(J56, J45, J34, J23, J12, J67)</f>
        <v>61434</v>
      </c>
      <c r="L74" s="79"/>
      <c r="M74" s="79"/>
      <c r="N74" s="79"/>
    </row>
    <row r="75" spans="1:17" ht="30" customHeight="1" x14ac:dyDescent="0.25">
      <c r="I75" s="338" t="s">
        <v>26</v>
      </c>
      <c r="J75" s="339"/>
      <c r="K75" s="126">
        <f>AVERAGE(J14, J25, J36, J47, J58, J69)</f>
        <v>4991.833333333333</v>
      </c>
    </row>
    <row r="76" spans="1:17" ht="30" customHeight="1" x14ac:dyDescent="0.25">
      <c r="I76" s="338" t="s">
        <v>72</v>
      </c>
      <c r="J76" s="339"/>
      <c r="K76" s="125">
        <f>AVERAGE(J56, J45, J34, J23, J12, J67)</f>
        <v>10239</v>
      </c>
    </row>
  </sheetData>
  <mergeCells count="26"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</mergeCells>
  <pageMargins left="0.7" right="0.7" top="0.75" bottom="0.75" header="0.3" footer="0.3"/>
  <pageSetup scale="59" orientation="portrait" r:id="rId1"/>
  <ignoredErrors>
    <ignoredError sqref="C12:I12" emptyCellReference="1"/>
    <ignoredError sqref="I13 C13 D13:H13" evalError="1" emptyCellReference="1"/>
    <ignoredError sqref="J13:J14 J12 C23 J16:J23" formulaRange="1" emptyCellReference="1"/>
    <ignoredError sqref="D15 D23:I23 J56:J59 C34:C37 C24:C26 C45 J24:J48 D35:I37 D24:I26 C46:C48 D46:I48 C56:C59 D57:I59 C14:C15 D56:F56 I56 J15 I14 D14 D34:E34 G34:I34 D45:E45 G45:I45 F14:H14 F15:I15" evalError="1" formulaRange="1" emptyCellReference="1"/>
    <ignoredError sqref="J49 J11" formulaRange="1"/>
    <ignoredError sqref="D68:D70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76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J55" sqref="J55"/>
    </sheetView>
  </sheetViews>
  <sheetFormatPr defaultRowHeight="15" outlineLevelRow="1" x14ac:dyDescent="0.25"/>
  <cols>
    <col min="1" max="1" width="18.7109375" style="1" bestFit="1" customWidth="1"/>
    <col min="2" max="2" width="10.7109375" style="172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A1" s="33"/>
      <c r="B1" s="235"/>
      <c r="C1" s="343" t="s">
        <v>8</v>
      </c>
      <c r="D1" s="345"/>
      <c r="E1" s="345"/>
      <c r="F1" s="345"/>
      <c r="G1" s="336"/>
      <c r="H1" s="343" t="s">
        <v>9</v>
      </c>
      <c r="I1" s="343" t="s">
        <v>10</v>
      </c>
      <c r="J1" s="345"/>
      <c r="K1" s="349" t="s">
        <v>23</v>
      </c>
    </row>
    <row r="2" spans="1:11" ht="15" customHeight="1" thickBot="1" x14ac:dyDescent="0.3">
      <c r="A2" s="34"/>
      <c r="B2" s="236"/>
      <c r="C2" s="344"/>
      <c r="D2" s="346"/>
      <c r="E2" s="346"/>
      <c r="F2" s="346"/>
      <c r="G2" s="337"/>
      <c r="H2" s="344"/>
      <c r="I2" s="344"/>
      <c r="J2" s="346"/>
      <c r="K2" s="350"/>
    </row>
    <row r="3" spans="1:11" ht="14.25" customHeight="1" x14ac:dyDescent="0.25">
      <c r="A3" s="353" t="s">
        <v>61</v>
      </c>
      <c r="B3" s="355" t="s">
        <v>62</v>
      </c>
      <c r="C3" s="359" t="s">
        <v>43</v>
      </c>
      <c r="D3" s="359" t="s">
        <v>44</v>
      </c>
      <c r="E3" s="359" t="s">
        <v>45</v>
      </c>
      <c r="F3" s="351" t="s">
        <v>46</v>
      </c>
      <c r="G3" s="351" t="s">
        <v>63</v>
      </c>
      <c r="H3" s="359" t="s">
        <v>47</v>
      </c>
      <c r="I3" s="359" t="s">
        <v>48</v>
      </c>
      <c r="J3" s="362" t="s">
        <v>49</v>
      </c>
      <c r="K3" s="350"/>
    </row>
    <row r="4" spans="1:11" ht="14.25" customHeight="1" thickBot="1" x14ac:dyDescent="0.3">
      <c r="A4" s="354"/>
      <c r="B4" s="356"/>
      <c r="C4" s="360"/>
      <c r="D4" s="360"/>
      <c r="E4" s="360"/>
      <c r="F4" s="352"/>
      <c r="G4" s="352"/>
      <c r="H4" s="360"/>
      <c r="I4" s="360"/>
      <c r="J4" s="363"/>
      <c r="K4" s="350"/>
    </row>
    <row r="5" spans="1:11" s="61" customFormat="1" ht="14.25" hidden="1" customHeight="1" thickBot="1" x14ac:dyDescent="0.3">
      <c r="A5" s="196"/>
      <c r="B5" s="237"/>
      <c r="C5" s="14"/>
      <c r="D5" s="14"/>
      <c r="E5" s="14"/>
      <c r="F5" s="15"/>
      <c r="G5" s="15"/>
      <c r="H5" s="14"/>
      <c r="I5" s="14"/>
      <c r="J5" s="16"/>
      <c r="K5" s="20"/>
    </row>
    <row r="6" spans="1:11" s="61" customFormat="1" ht="14.25" hidden="1" customHeight="1" thickBot="1" x14ac:dyDescent="0.3">
      <c r="A6" s="193"/>
      <c r="B6" s="252"/>
      <c r="C6" s="14"/>
      <c r="D6" s="14"/>
      <c r="E6" s="14"/>
      <c r="F6" s="15"/>
      <c r="G6" s="15"/>
      <c r="H6" s="14"/>
      <c r="I6" s="14"/>
      <c r="J6" s="16"/>
      <c r="K6" s="20"/>
    </row>
    <row r="7" spans="1:11" s="61" customFormat="1" ht="14.25" hidden="1" customHeight="1" thickBot="1" x14ac:dyDescent="0.3">
      <c r="A7" s="193"/>
      <c r="B7" s="252"/>
      <c r="C7" s="14"/>
      <c r="D7" s="14"/>
      <c r="E7" s="14"/>
      <c r="F7" s="15"/>
      <c r="G7" s="15"/>
      <c r="H7" s="14"/>
      <c r="I7" s="14"/>
      <c r="J7" s="16"/>
      <c r="K7" s="20"/>
    </row>
    <row r="8" spans="1:11" s="61" customFormat="1" ht="14.25" hidden="1" customHeight="1" thickBot="1" x14ac:dyDescent="0.3">
      <c r="A8" s="35"/>
      <c r="B8" s="252"/>
      <c r="C8" s="14"/>
      <c r="D8" s="21"/>
      <c r="E8" s="14"/>
      <c r="F8" s="15"/>
      <c r="G8" s="15"/>
      <c r="H8" s="14"/>
      <c r="I8" s="14"/>
      <c r="J8" s="16"/>
      <c r="K8" s="20"/>
    </row>
    <row r="9" spans="1:11" s="61" customFormat="1" ht="14.25" hidden="1" customHeight="1" thickBot="1" x14ac:dyDescent="0.3">
      <c r="A9" s="193"/>
      <c r="B9" s="252"/>
      <c r="C9" s="21"/>
      <c r="D9" s="21"/>
      <c r="E9" s="21"/>
      <c r="F9" s="15"/>
      <c r="G9" s="15"/>
      <c r="H9" s="14"/>
      <c r="I9" s="14"/>
      <c r="J9" s="16"/>
      <c r="K9" s="20"/>
    </row>
    <row r="10" spans="1:11" s="61" customFormat="1" ht="14.25" hidden="1" customHeight="1" outlineLevel="1" thickBot="1" x14ac:dyDescent="0.3">
      <c r="A10" s="193"/>
      <c r="B10" s="238"/>
      <c r="C10" s="21"/>
      <c r="D10" s="21"/>
      <c r="E10" s="21"/>
      <c r="F10" s="22"/>
      <c r="G10" s="22"/>
      <c r="H10" s="21"/>
      <c r="I10" s="21"/>
      <c r="J10" s="23"/>
      <c r="K10" s="20"/>
    </row>
    <row r="11" spans="1:11" s="61" customFormat="1" ht="14.25" customHeight="1" outlineLevel="1" thickBot="1" x14ac:dyDescent="0.3">
      <c r="A11" s="35" t="s">
        <v>2</v>
      </c>
      <c r="B11" s="253">
        <v>42491</v>
      </c>
      <c r="C11" s="27">
        <v>1546</v>
      </c>
      <c r="D11" s="27"/>
      <c r="E11" s="27"/>
      <c r="F11" s="28"/>
      <c r="G11" s="28">
        <v>1215</v>
      </c>
      <c r="H11" s="27"/>
      <c r="I11" s="27"/>
      <c r="J11" s="29"/>
      <c r="K11" s="20">
        <f t="shared" ref="K11" si="0">SUM(C11:J11)</f>
        <v>2761</v>
      </c>
    </row>
    <row r="12" spans="1:11" s="62" customFormat="1" ht="14.25" customHeight="1" outlineLevel="1" thickBot="1" x14ac:dyDescent="0.3">
      <c r="A12" s="224" t="s">
        <v>25</v>
      </c>
      <c r="B12" s="333" t="s">
        <v>28</v>
      </c>
      <c r="C12" s="141">
        <f>SUM(C5:C11)</f>
        <v>1546</v>
      </c>
      <c r="D12" s="141">
        <f t="shared" ref="D12:K12" si="1">SUM(D5:D11)</f>
        <v>0</v>
      </c>
      <c r="E12" s="141">
        <f t="shared" si="1"/>
        <v>0</v>
      </c>
      <c r="F12" s="141">
        <f t="shared" si="1"/>
        <v>0</v>
      </c>
      <c r="G12" s="141">
        <f>SUM(G5:G11)</f>
        <v>1215</v>
      </c>
      <c r="H12" s="141">
        <f t="shared" si="1"/>
        <v>0</v>
      </c>
      <c r="I12" s="141">
        <f t="shared" si="1"/>
        <v>0</v>
      </c>
      <c r="J12" s="141">
        <f t="shared" si="1"/>
        <v>0</v>
      </c>
      <c r="K12" s="145">
        <f t="shared" si="1"/>
        <v>2761</v>
      </c>
    </row>
    <row r="13" spans="1:11" s="62" customFormat="1" ht="14.25" customHeight="1" outlineLevel="1" thickBot="1" x14ac:dyDescent="0.3">
      <c r="A13" s="133" t="s">
        <v>27</v>
      </c>
      <c r="B13" s="334"/>
      <c r="C13" s="134">
        <f>AVERAGE(C5:C11)</f>
        <v>1546</v>
      </c>
      <c r="D13" s="134" t="e">
        <f t="shared" ref="D13:K13" si="2">AVERAGE(D5:D11)</f>
        <v>#DIV/0!</v>
      </c>
      <c r="E13" s="134" t="e">
        <f t="shared" si="2"/>
        <v>#DIV/0!</v>
      </c>
      <c r="F13" s="134" t="e">
        <f t="shared" si="2"/>
        <v>#DIV/0!</v>
      </c>
      <c r="G13" s="134">
        <f t="shared" si="2"/>
        <v>1215</v>
      </c>
      <c r="H13" s="134" t="e">
        <f t="shared" si="2"/>
        <v>#DIV/0!</v>
      </c>
      <c r="I13" s="134" t="e">
        <f t="shared" si="2"/>
        <v>#DIV/0!</v>
      </c>
      <c r="J13" s="134" t="e">
        <f t="shared" si="2"/>
        <v>#DIV/0!</v>
      </c>
      <c r="K13" s="140">
        <f t="shared" si="2"/>
        <v>2761</v>
      </c>
    </row>
    <row r="14" spans="1:11" s="62" customFormat="1" ht="14.25" customHeight="1" thickBot="1" x14ac:dyDescent="0.3">
      <c r="A14" s="36" t="s">
        <v>24</v>
      </c>
      <c r="B14" s="334"/>
      <c r="C14" s="37">
        <f t="shared" ref="C14:K14" si="3">SUM(C5:C9)</f>
        <v>0</v>
      </c>
      <c r="D14" s="37">
        <f>SUM(D8:D9)</f>
        <v>0</v>
      </c>
      <c r="E14" s="37">
        <f t="shared" si="3"/>
        <v>0</v>
      </c>
      <c r="F14" s="37">
        <f t="shared" si="3"/>
        <v>0</v>
      </c>
      <c r="G14" s="37">
        <f t="shared" si="3"/>
        <v>0</v>
      </c>
      <c r="H14" s="37">
        <f t="shared" si="3"/>
        <v>0</v>
      </c>
      <c r="I14" s="37">
        <f t="shared" si="3"/>
        <v>0</v>
      </c>
      <c r="J14" s="37">
        <f t="shared" si="3"/>
        <v>0</v>
      </c>
      <c r="K14" s="41">
        <f t="shared" si="3"/>
        <v>0</v>
      </c>
    </row>
    <row r="15" spans="1:11" s="62" customFormat="1" ht="14.25" customHeight="1" thickBot="1" x14ac:dyDescent="0.3">
      <c r="A15" s="36" t="s">
        <v>26</v>
      </c>
      <c r="B15" s="334"/>
      <c r="C15" s="43" t="e">
        <f t="shared" ref="C15:J15" si="4">AVERAGE(C5:C9)</f>
        <v>#DIV/0!</v>
      </c>
      <c r="D15" s="43" t="e">
        <f>AVERAGE(D5:D8)</f>
        <v>#DIV/0!</v>
      </c>
      <c r="E15" s="43" t="e">
        <f t="shared" si="4"/>
        <v>#DIV/0!</v>
      </c>
      <c r="F15" s="43" t="e">
        <f t="shared" si="4"/>
        <v>#DIV/0!</v>
      </c>
      <c r="G15" s="43" t="e">
        <f t="shared" si="4"/>
        <v>#DIV/0!</v>
      </c>
      <c r="H15" s="43" t="e">
        <f t="shared" si="4"/>
        <v>#DIV/0!</v>
      </c>
      <c r="I15" s="43" t="e">
        <f t="shared" si="4"/>
        <v>#DIV/0!</v>
      </c>
      <c r="J15" s="43" t="e">
        <f t="shared" si="4"/>
        <v>#DIV/0!</v>
      </c>
      <c r="K15" s="48" t="e">
        <f>AVERAGE(K5:K9)</f>
        <v>#DIV/0!</v>
      </c>
    </row>
    <row r="16" spans="1:11" s="62" customFormat="1" ht="14.25" customHeight="1" thickBot="1" x14ac:dyDescent="0.3">
      <c r="A16" s="35" t="s">
        <v>3</v>
      </c>
      <c r="B16" s="237">
        <f>B11+1</f>
        <v>42492</v>
      </c>
      <c r="C16" s="14">
        <v>5318</v>
      </c>
      <c r="D16" s="14">
        <v>1586</v>
      </c>
      <c r="E16" s="17">
        <v>955</v>
      </c>
      <c r="F16" s="155">
        <v>2061</v>
      </c>
      <c r="G16" s="20"/>
      <c r="H16" s="14">
        <v>1088</v>
      </c>
      <c r="I16" s="14">
        <v>1246</v>
      </c>
      <c r="J16" s="16">
        <v>2079</v>
      </c>
      <c r="K16" s="18">
        <f t="shared" ref="K16:K22" si="5">SUM(C16:J16)</f>
        <v>14333</v>
      </c>
    </row>
    <row r="17" spans="1:11" s="62" customFormat="1" ht="14.25" customHeight="1" thickBot="1" x14ac:dyDescent="0.3">
      <c r="A17" s="35" t="s">
        <v>4</v>
      </c>
      <c r="B17" s="238">
        <f>B16+1</f>
        <v>42493</v>
      </c>
      <c r="C17" s="14">
        <v>5585</v>
      </c>
      <c r="D17" s="14">
        <v>1642</v>
      </c>
      <c r="E17" s="17">
        <v>981</v>
      </c>
      <c r="F17" s="81">
        <v>1732</v>
      </c>
      <c r="G17" s="18"/>
      <c r="H17" s="14">
        <v>993</v>
      </c>
      <c r="I17" s="14">
        <v>1180</v>
      </c>
      <c r="J17" s="16">
        <v>2212</v>
      </c>
      <c r="K17" s="20">
        <f t="shared" si="5"/>
        <v>14325</v>
      </c>
    </row>
    <row r="18" spans="1:11" s="62" customFormat="1" ht="14.25" customHeight="1" thickBot="1" x14ac:dyDescent="0.3">
      <c r="A18" s="35" t="s">
        <v>5</v>
      </c>
      <c r="B18" s="238">
        <f t="shared" ref="B18:B22" si="6">B17+1</f>
        <v>42494</v>
      </c>
      <c r="C18" s="14">
        <v>5535</v>
      </c>
      <c r="D18" s="14">
        <v>1694</v>
      </c>
      <c r="E18" s="17">
        <v>984</v>
      </c>
      <c r="F18" s="81">
        <v>1984</v>
      </c>
      <c r="G18" s="18"/>
      <c r="H18" s="14">
        <v>1032</v>
      </c>
      <c r="I18" s="14">
        <v>1125</v>
      </c>
      <c r="J18" s="16">
        <v>2141</v>
      </c>
      <c r="K18" s="20">
        <f>SUM(C18:J18)</f>
        <v>14495</v>
      </c>
    </row>
    <row r="19" spans="1:11" s="62" customFormat="1" ht="14.25" customHeight="1" thickBot="1" x14ac:dyDescent="0.3">
      <c r="A19" s="35" t="s">
        <v>6</v>
      </c>
      <c r="B19" s="239">
        <f t="shared" si="6"/>
        <v>42495</v>
      </c>
      <c r="C19" s="14">
        <v>5466</v>
      </c>
      <c r="D19" s="14">
        <v>1324</v>
      </c>
      <c r="E19" s="17">
        <v>982</v>
      </c>
      <c r="F19" s="81">
        <v>1640</v>
      </c>
      <c r="G19" s="18"/>
      <c r="H19" s="14">
        <v>1032</v>
      </c>
      <c r="I19" s="14">
        <v>1211</v>
      </c>
      <c r="J19" s="16">
        <v>2002</v>
      </c>
      <c r="K19" s="20">
        <f t="shared" si="5"/>
        <v>13657</v>
      </c>
    </row>
    <row r="20" spans="1:11" s="62" customFormat="1" ht="14.25" customHeight="1" thickBot="1" x14ac:dyDescent="0.3">
      <c r="A20" s="35" t="s">
        <v>0</v>
      </c>
      <c r="B20" s="239">
        <f t="shared" si="6"/>
        <v>42496</v>
      </c>
      <c r="C20" s="21">
        <v>4893</v>
      </c>
      <c r="D20" s="21">
        <v>888</v>
      </c>
      <c r="E20" s="24">
        <v>827</v>
      </c>
      <c r="F20" s="82">
        <v>2011</v>
      </c>
      <c r="G20" s="18"/>
      <c r="H20" s="14">
        <v>996</v>
      </c>
      <c r="I20" s="14">
        <v>1213</v>
      </c>
      <c r="J20" s="16">
        <v>1684</v>
      </c>
      <c r="K20" s="20">
        <f>SUM(C20:J20)</f>
        <v>12512</v>
      </c>
    </row>
    <row r="21" spans="1:11" s="62" customFormat="1" ht="14.25" customHeight="1" outlineLevel="1" thickBot="1" x14ac:dyDescent="0.3">
      <c r="A21" s="35" t="s">
        <v>1</v>
      </c>
      <c r="B21" s="252">
        <f t="shared" si="6"/>
        <v>42497</v>
      </c>
      <c r="C21" s="21">
        <v>5039</v>
      </c>
      <c r="D21" s="21"/>
      <c r="E21" s="24"/>
      <c r="F21" s="82"/>
      <c r="G21" s="25">
        <v>897</v>
      </c>
      <c r="H21" s="21"/>
      <c r="I21" s="21"/>
      <c r="J21" s="23"/>
      <c r="K21" s="20">
        <f>SUM(C21:J21)</f>
        <v>5936</v>
      </c>
    </row>
    <row r="22" spans="1:11" s="62" customFormat="1" ht="14.25" customHeight="1" outlineLevel="1" thickBot="1" x14ac:dyDescent="0.3">
      <c r="A22" s="35" t="s">
        <v>2</v>
      </c>
      <c r="B22" s="238">
        <f t="shared" si="6"/>
        <v>42498</v>
      </c>
      <c r="C22" s="160">
        <v>3002</v>
      </c>
      <c r="D22" s="160"/>
      <c r="E22" s="216"/>
      <c r="F22" s="221"/>
      <c r="G22" s="222">
        <v>1289</v>
      </c>
      <c r="H22" s="27"/>
      <c r="I22" s="27"/>
      <c r="J22" s="29"/>
      <c r="K22" s="84">
        <f t="shared" si="5"/>
        <v>4291</v>
      </c>
    </row>
    <row r="23" spans="1:11" s="62" customFormat="1" ht="14.25" customHeight="1" outlineLevel="1" thickBot="1" x14ac:dyDescent="0.3">
      <c r="A23" s="224" t="s">
        <v>25</v>
      </c>
      <c r="B23" s="333" t="s">
        <v>29</v>
      </c>
      <c r="C23" s="141">
        <f>SUM(C16:C22)</f>
        <v>34838</v>
      </c>
      <c r="D23" s="141">
        <f t="shared" ref="D23:K23" si="7">SUM(D16:D22)</f>
        <v>7134</v>
      </c>
      <c r="E23" s="141">
        <f t="shared" si="7"/>
        <v>4729</v>
      </c>
      <c r="F23" s="141">
        <f t="shared" si="7"/>
        <v>9428</v>
      </c>
      <c r="G23" s="141">
        <f t="shared" si="7"/>
        <v>2186</v>
      </c>
      <c r="H23" s="141">
        <f>SUM(H16:H22)</f>
        <v>5141</v>
      </c>
      <c r="I23" s="141">
        <f t="shared" si="7"/>
        <v>5975</v>
      </c>
      <c r="J23" s="141">
        <f t="shared" si="7"/>
        <v>10118</v>
      </c>
      <c r="K23" s="145">
        <f t="shared" si="7"/>
        <v>79549</v>
      </c>
    </row>
    <row r="24" spans="1:11" s="62" customFormat="1" ht="14.25" customHeight="1" outlineLevel="1" thickBot="1" x14ac:dyDescent="0.3">
      <c r="A24" s="133" t="s">
        <v>27</v>
      </c>
      <c r="B24" s="334"/>
      <c r="C24" s="134">
        <f>AVERAGE(C16:C22)</f>
        <v>4976.8571428571431</v>
      </c>
      <c r="D24" s="134">
        <f t="shared" ref="D24:K24" si="8">AVERAGE(D16:D22)</f>
        <v>1426.8</v>
      </c>
      <c r="E24" s="134">
        <f t="shared" si="8"/>
        <v>945.8</v>
      </c>
      <c r="F24" s="134">
        <f t="shared" si="8"/>
        <v>1885.6</v>
      </c>
      <c r="G24" s="134">
        <f t="shared" si="8"/>
        <v>1093</v>
      </c>
      <c r="H24" s="134">
        <f t="shared" si="8"/>
        <v>1028.2</v>
      </c>
      <c r="I24" s="134">
        <f t="shared" si="8"/>
        <v>1195</v>
      </c>
      <c r="J24" s="134">
        <f t="shared" si="8"/>
        <v>2023.6</v>
      </c>
      <c r="K24" s="140">
        <f t="shared" si="8"/>
        <v>11364.142857142857</v>
      </c>
    </row>
    <row r="25" spans="1:11" s="62" customFormat="1" ht="14.25" customHeight="1" thickBot="1" x14ac:dyDescent="0.3">
      <c r="A25" s="36" t="s">
        <v>24</v>
      </c>
      <c r="B25" s="334"/>
      <c r="C25" s="37">
        <f>SUM(C16:C20)</f>
        <v>26797</v>
      </c>
      <c r="D25" s="37">
        <f t="shared" ref="D25:K25" si="9">SUM(D16:D20)</f>
        <v>7134</v>
      </c>
      <c r="E25" s="37">
        <f t="shared" si="9"/>
        <v>4729</v>
      </c>
      <c r="F25" s="37">
        <f t="shared" si="9"/>
        <v>9428</v>
      </c>
      <c r="G25" s="37">
        <f t="shared" si="9"/>
        <v>0</v>
      </c>
      <c r="H25" s="37">
        <f t="shared" si="9"/>
        <v>5141</v>
      </c>
      <c r="I25" s="37">
        <f t="shared" si="9"/>
        <v>5975</v>
      </c>
      <c r="J25" s="37">
        <f t="shared" si="9"/>
        <v>10118</v>
      </c>
      <c r="K25" s="41">
        <f t="shared" si="9"/>
        <v>69322</v>
      </c>
    </row>
    <row r="26" spans="1:11" s="62" customFormat="1" ht="14.25" customHeight="1" thickBot="1" x14ac:dyDescent="0.3">
      <c r="A26" s="36" t="s">
        <v>26</v>
      </c>
      <c r="B26" s="335"/>
      <c r="C26" s="43">
        <f>AVERAGE(C16:C20)</f>
        <v>5359.4</v>
      </c>
      <c r="D26" s="43">
        <f t="shared" ref="D26:K26" si="10">AVERAGE(D16:D20)</f>
        <v>1426.8</v>
      </c>
      <c r="E26" s="43">
        <f t="shared" si="10"/>
        <v>945.8</v>
      </c>
      <c r="F26" s="43">
        <f t="shared" si="10"/>
        <v>1885.6</v>
      </c>
      <c r="G26" s="43" t="e">
        <f t="shared" si="10"/>
        <v>#DIV/0!</v>
      </c>
      <c r="H26" s="43">
        <v>893</v>
      </c>
      <c r="I26" s="43">
        <f t="shared" si="10"/>
        <v>1195</v>
      </c>
      <c r="J26" s="43">
        <f t="shared" si="10"/>
        <v>2023.6</v>
      </c>
      <c r="K26" s="48">
        <f t="shared" si="10"/>
        <v>13864.4</v>
      </c>
    </row>
    <row r="27" spans="1:11" s="62" customFormat="1" ht="14.25" customHeight="1" thickBot="1" x14ac:dyDescent="0.3">
      <c r="A27" s="35" t="s">
        <v>3</v>
      </c>
      <c r="B27" s="240">
        <f>B22+1</f>
        <v>42499</v>
      </c>
      <c r="C27" s="14">
        <v>5261</v>
      </c>
      <c r="D27" s="14">
        <v>1610</v>
      </c>
      <c r="E27" s="14">
        <v>978</v>
      </c>
      <c r="F27" s="15">
        <v>2182</v>
      </c>
      <c r="G27" s="15"/>
      <c r="H27" s="14">
        <v>1065</v>
      </c>
      <c r="I27" s="14">
        <v>1262</v>
      </c>
      <c r="J27" s="16">
        <v>2119</v>
      </c>
      <c r="K27" s="18">
        <f t="shared" ref="K27:K32" si="11">SUM(C27:J27)</f>
        <v>14477</v>
      </c>
    </row>
    <row r="28" spans="1:11" s="62" customFormat="1" ht="14.25" customHeight="1" thickBot="1" x14ac:dyDescent="0.3">
      <c r="A28" s="35" t="s">
        <v>4</v>
      </c>
      <c r="B28" s="241">
        <f>B27+1</f>
        <v>42500</v>
      </c>
      <c r="C28" s="14">
        <v>5450</v>
      </c>
      <c r="D28" s="14">
        <v>1693</v>
      </c>
      <c r="E28" s="14">
        <v>1007</v>
      </c>
      <c r="F28" s="15">
        <v>2056</v>
      </c>
      <c r="G28" s="15"/>
      <c r="H28" s="14">
        <v>1075</v>
      </c>
      <c r="I28" s="14">
        <v>1162</v>
      </c>
      <c r="J28" s="16">
        <v>2002</v>
      </c>
      <c r="K28" s="20">
        <f t="shared" si="11"/>
        <v>14445</v>
      </c>
    </row>
    <row r="29" spans="1:11" s="62" customFormat="1" ht="14.25" customHeight="1" thickBot="1" x14ac:dyDescent="0.3">
      <c r="A29" s="35" t="s">
        <v>5</v>
      </c>
      <c r="B29" s="241">
        <f t="shared" ref="B29:B33" si="12">B28+1</f>
        <v>42501</v>
      </c>
      <c r="C29" s="14">
        <v>5720</v>
      </c>
      <c r="D29" s="14">
        <v>1842</v>
      </c>
      <c r="E29" s="14">
        <v>995</v>
      </c>
      <c r="F29" s="15">
        <v>2326</v>
      </c>
      <c r="G29" s="15"/>
      <c r="H29" s="14">
        <v>1010</v>
      </c>
      <c r="I29" s="14">
        <v>1088</v>
      </c>
      <c r="J29" s="16">
        <v>2074</v>
      </c>
      <c r="K29" s="20">
        <f t="shared" si="11"/>
        <v>15055</v>
      </c>
    </row>
    <row r="30" spans="1:11" s="62" customFormat="1" ht="14.25" customHeight="1" thickBot="1" x14ac:dyDescent="0.3">
      <c r="A30" s="35" t="s">
        <v>6</v>
      </c>
      <c r="B30" s="241">
        <f t="shared" si="12"/>
        <v>42502</v>
      </c>
      <c r="C30" s="14">
        <v>6017</v>
      </c>
      <c r="D30" s="14">
        <v>1639</v>
      </c>
      <c r="E30" s="14">
        <v>980</v>
      </c>
      <c r="F30" s="15">
        <v>2290</v>
      </c>
      <c r="G30" s="15"/>
      <c r="H30" s="14">
        <v>1099</v>
      </c>
      <c r="I30" s="14">
        <v>1190</v>
      </c>
      <c r="J30" s="16">
        <v>2173</v>
      </c>
      <c r="K30" s="20">
        <f t="shared" si="11"/>
        <v>15388</v>
      </c>
    </row>
    <row r="31" spans="1:11" s="62" customFormat="1" ht="14.25" customHeight="1" thickBot="1" x14ac:dyDescent="0.3">
      <c r="A31" s="35" t="s">
        <v>0</v>
      </c>
      <c r="B31" s="241">
        <f t="shared" si="12"/>
        <v>42503</v>
      </c>
      <c r="C31" s="21">
        <v>5444</v>
      </c>
      <c r="D31" s="21">
        <v>1431</v>
      </c>
      <c r="E31" s="21">
        <v>850</v>
      </c>
      <c r="F31" s="15">
        <v>322</v>
      </c>
      <c r="G31" s="15"/>
      <c r="H31" s="14">
        <v>793</v>
      </c>
      <c r="I31" s="14">
        <v>1016</v>
      </c>
      <c r="J31" s="16">
        <v>2247</v>
      </c>
      <c r="K31" s="20">
        <f t="shared" si="11"/>
        <v>12103</v>
      </c>
    </row>
    <row r="32" spans="1:11" s="62" customFormat="1" ht="14.25" customHeight="1" outlineLevel="1" thickBot="1" x14ac:dyDescent="0.3">
      <c r="A32" s="35" t="s">
        <v>1</v>
      </c>
      <c r="B32" s="241">
        <f t="shared" si="12"/>
        <v>42504</v>
      </c>
      <c r="C32" s="21">
        <v>3686</v>
      </c>
      <c r="D32" s="21"/>
      <c r="E32" s="21"/>
      <c r="F32" s="22"/>
      <c r="G32" s="22">
        <v>2932</v>
      </c>
      <c r="H32" s="21"/>
      <c r="I32" s="21"/>
      <c r="J32" s="23"/>
      <c r="K32" s="20">
        <f t="shared" si="11"/>
        <v>6618</v>
      </c>
    </row>
    <row r="33" spans="1:12" s="62" customFormat="1" ht="14.25" customHeight="1" outlineLevel="1" thickBot="1" x14ac:dyDescent="0.3">
      <c r="A33" s="35" t="s">
        <v>2</v>
      </c>
      <c r="B33" s="241">
        <f t="shared" si="12"/>
        <v>42505</v>
      </c>
      <c r="C33" s="27">
        <v>3113</v>
      </c>
      <c r="D33" s="27"/>
      <c r="E33" s="27"/>
      <c r="F33" s="28"/>
      <c r="G33" s="28">
        <v>1791</v>
      </c>
      <c r="H33" s="27"/>
      <c r="I33" s="27"/>
      <c r="J33" s="29"/>
      <c r="K33" s="20">
        <f t="shared" ref="K33" si="13">SUM(C33:J33)</f>
        <v>4904</v>
      </c>
    </row>
    <row r="34" spans="1:12" s="62" customFormat="1" ht="14.25" customHeight="1" outlineLevel="1" thickBot="1" x14ac:dyDescent="0.3">
      <c r="A34" s="224" t="s">
        <v>25</v>
      </c>
      <c r="B34" s="333" t="s">
        <v>30</v>
      </c>
      <c r="C34" s="141">
        <f>SUM(C27:C33)</f>
        <v>34691</v>
      </c>
      <c r="D34" s="141">
        <f t="shared" ref="D34:K34" si="14">SUM(D27:D33)</f>
        <v>8215</v>
      </c>
      <c r="E34" s="141">
        <f t="shared" si="14"/>
        <v>4810</v>
      </c>
      <c r="F34" s="141">
        <f t="shared" si="14"/>
        <v>9176</v>
      </c>
      <c r="G34" s="141">
        <f t="shared" si="14"/>
        <v>4723</v>
      </c>
      <c r="H34" s="141">
        <f t="shared" si="14"/>
        <v>5042</v>
      </c>
      <c r="I34" s="141">
        <f t="shared" si="14"/>
        <v>5718</v>
      </c>
      <c r="J34" s="141">
        <f t="shared" si="14"/>
        <v>10615</v>
      </c>
      <c r="K34" s="145">
        <f t="shared" si="14"/>
        <v>82990</v>
      </c>
    </row>
    <row r="35" spans="1:12" s="62" customFormat="1" ht="14.25" customHeight="1" outlineLevel="1" thickBot="1" x14ac:dyDescent="0.3">
      <c r="A35" s="133" t="s">
        <v>27</v>
      </c>
      <c r="B35" s="334"/>
      <c r="C35" s="134">
        <f>AVERAGE(C27:C33)</f>
        <v>4955.8571428571431</v>
      </c>
      <c r="D35" s="134">
        <f t="shared" ref="D35:K35" si="15">AVERAGE(D27:D33)</f>
        <v>1643</v>
      </c>
      <c r="E35" s="134">
        <f t="shared" si="15"/>
        <v>962</v>
      </c>
      <c r="F35" s="134">
        <f t="shared" si="15"/>
        <v>1835.2</v>
      </c>
      <c r="G35" s="134">
        <f t="shared" si="15"/>
        <v>2361.5</v>
      </c>
      <c r="H35" s="134">
        <f t="shared" si="15"/>
        <v>1008.4</v>
      </c>
      <c r="I35" s="134">
        <f t="shared" si="15"/>
        <v>1143.5999999999999</v>
      </c>
      <c r="J35" s="134">
        <f t="shared" si="15"/>
        <v>2123</v>
      </c>
      <c r="K35" s="140">
        <f t="shared" si="15"/>
        <v>11855.714285714286</v>
      </c>
    </row>
    <row r="36" spans="1:12" s="62" customFormat="1" ht="14.25" customHeight="1" thickBot="1" x14ac:dyDescent="0.3">
      <c r="A36" s="36" t="s">
        <v>24</v>
      </c>
      <c r="B36" s="334"/>
      <c r="C36" s="37">
        <f>SUM(C27:C31)</f>
        <v>27892</v>
      </c>
      <c r="D36" s="37">
        <f>SUM(D27:D31)</f>
        <v>8215</v>
      </c>
      <c r="E36" s="37">
        <f t="shared" ref="E36:K36" si="16">SUM(E27:E31)</f>
        <v>4810</v>
      </c>
      <c r="F36" s="37">
        <f t="shared" si="16"/>
        <v>9176</v>
      </c>
      <c r="G36" s="37">
        <f t="shared" si="16"/>
        <v>0</v>
      </c>
      <c r="H36" s="37">
        <f t="shared" si="16"/>
        <v>5042</v>
      </c>
      <c r="I36" s="37">
        <f t="shared" si="16"/>
        <v>5718</v>
      </c>
      <c r="J36" s="37">
        <f t="shared" si="16"/>
        <v>10615</v>
      </c>
      <c r="K36" s="41">
        <f t="shared" si="16"/>
        <v>71468</v>
      </c>
    </row>
    <row r="37" spans="1:12" s="62" customFormat="1" ht="14.25" customHeight="1" thickBot="1" x14ac:dyDescent="0.3">
      <c r="A37" s="36" t="s">
        <v>26</v>
      </c>
      <c r="B37" s="335"/>
      <c r="C37" s="43">
        <f>AVERAGE(C27:C31)</f>
        <v>5578.4</v>
      </c>
      <c r="D37" s="43">
        <f>AVERAGE(D27:D31)</f>
        <v>1643</v>
      </c>
      <c r="E37" s="43">
        <f t="shared" ref="E37:K37" si="17">AVERAGE(E27:E31)</f>
        <v>962</v>
      </c>
      <c r="F37" s="43">
        <f t="shared" si="17"/>
        <v>1835.2</v>
      </c>
      <c r="G37" s="43" t="e">
        <f t="shared" si="17"/>
        <v>#DIV/0!</v>
      </c>
      <c r="H37" s="43">
        <f t="shared" si="17"/>
        <v>1008.4</v>
      </c>
      <c r="I37" s="43">
        <f t="shared" si="17"/>
        <v>1143.5999999999999</v>
      </c>
      <c r="J37" s="43">
        <f t="shared" si="17"/>
        <v>2123</v>
      </c>
      <c r="K37" s="48">
        <f t="shared" si="17"/>
        <v>14293.6</v>
      </c>
    </row>
    <row r="38" spans="1:12" s="62" customFormat="1" ht="14.25" customHeight="1" thickBot="1" x14ac:dyDescent="0.3">
      <c r="A38" s="35" t="s">
        <v>3</v>
      </c>
      <c r="B38" s="242">
        <f>B33+1</f>
        <v>42506</v>
      </c>
      <c r="C38" s="14">
        <v>5718</v>
      </c>
      <c r="D38" s="14">
        <v>1796</v>
      </c>
      <c r="E38" s="17">
        <v>997</v>
      </c>
      <c r="F38" s="155">
        <v>2248</v>
      </c>
      <c r="G38" s="20"/>
      <c r="H38" s="14">
        <v>1160</v>
      </c>
      <c r="I38" s="14">
        <v>1176</v>
      </c>
      <c r="J38" s="16">
        <v>2075</v>
      </c>
      <c r="K38" s="18">
        <f t="shared" ref="K38:K44" si="18">SUM(C38:J38)</f>
        <v>15170</v>
      </c>
    </row>
    <row r="39" spans="1:12" s="62" customFormat="1" ht="14.25" customHeight="1" thickBot="1" x14ac:dyDescent="0.3">
      <c r="A39" s="35" t="s">
        <v>4</v>
      </c>
      <c r="B39" s="243">
        <f>B38+1</f>
        <v>42507</v>
      </c>
      <c r="C39" s="14">
        <v>5525</v>
      </c>
      <c r="D39" s="14">
        <v>1865</v>
      </c>
      <c r="E39" s="17">
        <v>1030</v>
      </c>
      <c r="F39" s="81">
        <v>2213</v>
      </c>
      <c r="G39" s="18"/>
      <c r="H39" s="14">
        <v>1045</v>
      </c>
      <c r="I39" s="14">
        <v>1131</v>
      </c>
      <c r="J39" s="16">
        <v>2192</v>
      </c>
      <c r="K39" s="20">
        <f t="shared" si="18"/>
        <v>15001</v>
      </c>
    </row>
    <row r="40" spans="1:12" s="62" customFormat="1" ht="14.25" customHeight="1" thickBot="1" x14ac:dyDescent="0.3">
      <c r="A40" s="35" t="s">
        <v>5</v>
      </c>
      <c r="B40" s="243">
        <f t="shared" ref="B40:B44" si="19">B39+1</f>
        <v>42508</v>
      </c>
      <c r="C40" s="14">
        <v>6231</v>
      </c>
      <c r="D40" s="14">
        <v>1785</v>
      </c>
      <c r="E40" s="17">
        <v>993</v>
      </c>
      <c r="F40" s="81">
        <v>2130</v>
      </c>
      <c r="G40" s="18"/>
      <c r="H40" s="14">
        <v>984</v>
      </c>
      <c r="I40" s="14">
        <v>1130</v>
      </c>
      <c r="J40" s="16">
        <v>2137</v>
      </c>
      <c r="K40" s="20">
        <f t="shared" si="18"/>
        <v>15390</v>
      </c>
    </row>
    <row r="41" spans="1:12" s="62" customFormat="1" ht="14.25" customHeight="1" thickBot="1" x14ac:dyDescent="0.3">
      <c r="A41" s="35" t="s">
        <v>6</v>
      </c>
      <c r="B41" s="243">
        <f t="shared" si="19"/>
        <v>42509</v>
      </c>
      <c r="C41" s="14">
        <v>6175</v>
      </c>
      <c r="D41" s="14">
        <v>1696</v>
      </c>
      <c r="E41" s="17">
        <v>972</v>
      </c>
      <c r="F41" s="81">
        <v>2498</v>
      </c>
      <c r="G41" s="18"/>
      <c r="H41" s="14">
        <v>1127</v>
      </c>
      <c r="I41" s="14">
        <v>1222</v>
      </c>
      <c r="J41" s="16">
        <v>2026</v>
      </c>
      <c r="K41" s="20">
        <f t="shared" si="18"/>
        <v>15716</v>
      </c>
    </row>
    <row r="42" spans="1:12" s="62" customFormat="1" ht="14.25" customHeight="1" thickBot="1" x14ac:dyDescent="0.3">
      <c r="A42" s="35" t="s">
        <v>0</v>
      </c>
      <c r="B42" s="243">
        <f t="shared" si="19"/>
        <v>42510</v>
      </c>
      <c r="C42" s="21">
        <v>6324</v>
      </c>
      <c r="D42" s="21">
        <v>1656</v>
      </c>
      <c r="E42" s="24">
        <v>936</v>
      </c>
      <c r="F42" s="82">
        <v>1840</v>
      </c>
      <c r="G42" s="18"/>
      <c r="H42" s="14">
        <v>996</v>
      </c>
      <c r="I42" s="14">
        <v>1153</v>
      </c>
      <c r="J42" s="16">
        <v>1747</v>
      </c>
      <c r="K42" s="20">
        <f t="shared" si="18"/>
        <v>14652</v>
      </c>
    </row>
    <row r="43" spans="1:12" s="62" customFormat="1" ht="14.25" customHeight="1" outlineLevel="1" thickBot="1" x14ac:dyDescent="0.3">
      <c r="A43" s="35" t="s">
        <v>1</v>
      </c>
      <c r="B43" s="243">
        <f t="shared" si="19"/>
        <v>42511</v>
      </c>
      <c r="C43" s="21">
        <v>2920</v>
      </c>
      <c r="D43" s="21"/>
      <c r="E43" s="21"/>
      <c r="F43" s="82"/>
      <c r="G43" s="25">
        <v>1390</v>
      </c>
      <c r="H43" s="21"/>
      <c r="I43" s="21"/>
      <c r="J43" s="23"/>
      <c r="K43" s="20">
        <f t="shared" si="18"/>
        <v>4310</v>
      </c>
      <c r="L43" s="159"/>
    </row>
    <row r="44" spans="1:12" s="62" customFormat="1" ht="14.25" customHeight="1" outlineLevel="1" thickBot="1" x14ac:dyDescent="0.3">
      <c r="A44" s="35" t="s">
        <v>2</v>
      </c>
      <c r="B44" s="243">
        <f t="shared" si="19"/>
        <v>42512</v>
      </c>
      <c r="C44" s="27">
        <v>2877</v>
      </c>
      <c r="D44" s="27"/>
      <c r="E44" s="27"/>
      <c r="F44" s="83"/>
      <c r="G44" s="75">
        <v>1819</v>
      </c>
      <c r="H44" s="27"/>
      <c r="I44" s="27"/>
      <c r="J44" s="29"/>
      <c r="K44" s="84">
        <f t="shared" si="18"/>
        <v>4696</v>
      </c>
      <c r="L44" s="159"/>
    </row>
    <row r="45" spans="1:12" s="62" customFormat="1" ht="14.25" customHeight="1" outlineLevel="1" thickBot="1" x14ac:dyDescent="0.3">
      <c r="A45" s="224" t="s">
        <v>25</v>
      </c>
      <c r="B45" s="333" t="s">
        <v>31</v>
      </c>
      <c r="C45" s="141">
        <f t="shared" ref="C45:K45" si="20">SUM(C38:C44)</f>
        <v>35770</v>
      </c>
      <c r="D45" s="141">
        <f t="shared" si="20"/>
        <v>8798</v>
      </c>
      <c r="E45" s="141">
        <f t="shared" si="20"/>
        <v>4928</v>
      </c>
      <c r="F45" s="141">
        <f t="shared" si="20"/>
        <v>10929</v>
      </c>
      <c r="G45" s="141">
        <f t="shared" si="20"/>
        <v>3209</v>
      </c>
      <c r="H45" s="141">
        <f t="shared" si="20"/>
        <v>5312</v>
      </c>
      <c r="I45" s="141">
        <f t="shared" si="20"/>
        <v>5812</v>
      </c>
      <c r="J45" s="141">
        <f t="shared" si="20"/>
        <v>10177</v>
      </c>
      <c r="K45" s="145">
        <f t="shared" si="20"/>
        <v>84935</v>
      </c>
    </row>
    <row r="46" spans="1:12" s="62" customFormat="1" ht="14.25" customHeight="1" outlineLevel="1" thickBot="1" x14ac:dyDescent="0.3">
      <c r="A46" s="133" t="s">
        <v>27</v>
      </c>
      <c r="B46" s="334"/>
      <c r="C46" s="134">
        <f t="shared" ref="C46:K46" si="21">AVERAGE(C38:C44)</f>
        <v>5110</v>
      </c>
      <c r="D46" s="134">
        <f t="shared" si="21"/>
        <v>1759.6</v>
      </c>
      <c r="E46" s="134">
        <f t="shared" si="21"/>
        <v>985.6</v>
      </c>
      <c r="F46" s="134">
        <f t="shared" si="21"/>
        <v>2185.8000000000002</v>
      </c>
      <c r="G46" s="134">
        <f t="shared" si="21"/>
        <v>1604.5</v>
      </c>
      <c r="H46" s="134">
        <f t="shared" si="21"/>
        <v>1062.4000000000001</v>
      </c>
      <c r="I46" s="134">
        <f t="shared" si="21"/>
        <v>1162.4000000000001</v>
      </c>
      <c r="J46" s="134">
        <f t="shared" si="21"/>
        <v>2035.4</v>
      </c>
      <c r="K46" s="140">
        <f t="shared" si="21"/>
        <v>12133.571428571429</v>
      </c>
    </row>
    <row r="47" spans="1:12" s="62" customFormat="1" ht="14.25" customHeight="1" thickBot="1" x14ac:dyDescent="0.3">
      <c r="A47" s="36" t="s">
        <v>24</v>
      </c>
      <c r="B47" s="334"/>
      <c r="C47" s="37">
        <f t="shared" ref="C47:K47" si="22">SUM(C38:C42)</f>
        <v>29973</v>
      </c>
      <c r="D47" s="37">
        <f t="shared" si="22"/>
        <v>8798</v>
      </c>
      <c r="E47" s="37">
        <f t="shared" si="22"/>
        <v>4928</v>
      </c>
      <c r="F47" s="37">
        <f t="shared" si="22"/>
        <v>10929</v>
      </c>
      <c r="G47" s="37">
        <f t="shared" si="22"/>
        <v>0</v>
      </c>
      <c r="H47" s="37">
        <f t="shared" si="22"/>
        <v>5312</v>
      </c>
      <c r="I47" s="37">
        <f t="shared" si="22"/>
        <v>5812</v>
      </c>
      <c r="J47" s="37">
        <f t="shared" si="22"/>
        <v>10177</v>
      </c>
      <c r="K47" s="41">
        <f t="shared" si="22"/>
        <v>75929</v>
      </c>
    </row>
    <row r="48" spans="1:12" s="62" customFormat="1" ht="14.25" customHeight="1" thickBot="1" x14ac:dyDescent="0.3">
      <c r="A48" s="36" t="s">
        <v>26</v>
      </c>
      <c r="B48" s="335"/>
      <c r="C48" s="43">
        <f t="shared" ref="C48:K48" si="23">AVERAGE(C38:C42)</f>
        <v>5994.6</v>
      </c>
      <c r="D48" s="43">
        <f t="shared" si="23"/>
        <v>1759.6</v>
      </c>
      <c r="E48" s="43">
        <f t="shared" si="23"/>
        <v>985.6</v>
      </c>
      <c r="F48" s="43">
        <f t="shared" si="23"/>
        <v>2185.8000000000002</v>
      </c>
      <c r="G48" s="43" t="e">
        <f t="shared" si="23"/>
        <v>#DIV/0!</v>
      </c>
      <c r="H48" s="43">
        <f t="shared" si="23"/>
        <v>1062.4000000000001</v>
      </c>
      <c r="I48" s="43">
        <f t="shared" si="23"/>
        <v>1162.4000000000001</v>
      </c>
      <c r="J48" s="43">
        <f t="shared" si="23"/>
        <v>2035.4</v>
      </c>
      <c r="K48" s="48">
        <f t="shared" si="23"/>
        <v>15185.8</v>
      </c>
    </row>
    <row r="49" spans="1:11" s="62" customFormat="1" ht="14.25" customHeight="1" x14ac:dyDescent="0.25">
      <c r="A49" s="35" t="s">
        <v>3</v>
      </c>
      <c r="B49" s="242">
        <f>B44+1</f>
        <v>42513</v>
      </c>
      <c r="C49" s="20">
        <v>5410</v>
      </c>
      <c r="D49" s="203">
        <v>1765</v>
      </c>
      <c r="E49" s="14">
        <v>1019</v>
      </c>
      <c r="F49" s="15">
        <v>2278</v>
      </c>
      <c r="G49" s="15"/>
      <c r="H49" s="14">
        <v>1116</v>
      </c>
      <c r="I49" s="14">
        <v>1270</v>
      </c>
      <c r="J49" s="204">
        <v>2180</v>
      </c>
      <c r="K49" s="18">
        <f>SUM(C49:J49)</f>
        <v>15038</v>
      </c>
    </row>
    <row r="50" spans="1:11" s="62" customFormat="1" ht="14.25" customHeight="1" x14ac:dyDescent="0.25">
      <c r="A50" s="193" t="s">
        <v>4</v>
      </c>
      <c r="B50" s="243">
        <f>B49+1</f>
        <v>42514</v>
      </c>
      <c r="C50" s="18">
        <v>5557</v>
      </c>
      <c r="D50" s="183">
        <v>1713</v>
      </c>
      <c r="E50" s="14">
        <v>983</v>
      </c>
      <c r="F50" s="15">
        <v>2052</v>
      </c>
      <c r="G50" s="15"/>
      <c r="H50" s="14">
        <v>1126</v>
      </c>
      <c r="I50" s="14">
        <v>1313</v>
      </c>
      <c r="J50" s="16">
        <v>2344</v>
      </c>
      <c r="K50" s="18">
        <f t="shared" ref="K50:K55" si="24">SUM(C50:J50)</f>
        <v>15088</v>
      </c>
    </row>
    <row r="51" spans="1:11" s="62" customFormat="1" ht="14.25" customHeight="1" x14ac:dyDescent="0.25">
      <c r="A51" s="193" t="s">
        <v>5</v>
      </c>
      <c r="B51" s="243">
        <f t="shared" ref="B51:B55" si="25">B50+1</f>
        <v>42515</v>
      </c>
      <c r="C51" s="18">
        <v>6539</v>
      </c>
      <c r="D51" s="183">
        <v>1792</v>
      </c>
      <c r="E51" s="14">
        <v>1064</v>
      </c>
      <c r="F51" s="15">
        <v>2492</v>
      </c>
      <c r="G51" s="15"/>
      <c r="H51" s="14">
        <v>1075</v>
      </c>
      <c r="I51" s="14">
        <v>1162</v>
      </c>
      <c r="J51" s="16">
        <v>2184</v>
      </c>
      <c r="K51" s="18">
        <f t="shared" si="24"/>
        <v>16308</v>
      </c>
    </row>
    <row r="52" spans="1:11" s="62" customFormat="1" ht="14.25" customHeight="1" x14ac:dyDescent="0.25">
      <c r="A52" s="193" t="s">
        <v>6</v>
      </c>
      <c r="B52" s="243">
        <f t="shared" si="25"/>
        <v>42516</v>
      </c>
      <c r="C52" s="25">
        <v>6414</v>
      </c>
      <c r="D52" s="183">
        <v>1782</v>
      </c>
      <c r="E52" s="14">
        <v>1007</v>
      </c>
      <c r="F52" s="15">
        <v>2157</v>
      </c>
      <c r="G52" s="15"/>
      <c r="H52" s="14">
        <v>1092</v>
      </c>
      <c r="I52" s="14">
        <v>1222</v>
      </c>
      <c r="J52" s="16">
        <v>2190</v>
      </c>
      <c r="K52" s="18">
        <f t="shared" si="24"/>
        <v>15864</v>
      </c>
    </row>
    <row r="53" spans="1:11" s="62" customFormat="1" ht="14.25" customHeight="1" x14ac:dyDescent="0.25">
      <c r="A53" s="35" t="s">
        <v>0</v>
      </c>
      <c r="B53" s="245">
        <f t="shared" si="25"/>
        <v>42517</v>
      </c>
      <c r="C53" s="14">
        <v>6277</v>
      </c>
      <c r="D53" s="14">
        <v>727</v>
      </c>
      <c r="E53" s="21">
        <v>718</v>
      </c>
      <c r="F53" s="15">
        <v>2217</v>
      </c>
      <c r="G53" s="15"/>
      <c r="H53" s="14">
        <v>622</v>
      </c>
      <c r="I53" s="14">
        <v>559</v>
      </c>
      <c r="J53" s="16">
        <v>1855</v>
      </c>
      <c r="K53" s="18">
        <f t="shared" si="24"/>
        <v>12975</v>
      </c>
    </row>
    <row r="54" spans="1:11" s="62" customFormat="1" ht="14.25" customHeight="1" outlineLevel="1" x14ac:dyDescent="0.25">
      <c r="A54" s="35" t="s">
        <v>1</v>
      </c>
      <c r="B54" s="245">
        <f t="shared" si="25"/>
        <v>42518</v>
      </c>
      <c r="C54" s="21">
        <v>5829</v>
      </c>
      <c r="D54" s="21"/>
      <c r="E54" s="21"/>
      <c r="F54" s="22"/>
      <c r="G54" s="22">
        <v>2406</v>
      </c>
      <c r="H54" s="21"/>
      <c r="I54" s="21"/>
      <c r="J54" s="23"/>
      <c r="K54" s="18">
        <f t="shared" si="24"/>
        <v>8235</v>
      </c>
    </row>
    <row r="55" spans="1:11" s="62" customFormat="1" ht="14.25" customHeight="1" outlineLevel="1" thickBot="1" x14ac:dyDescent="0.3">
      <c r="A55" s="193" t="s">
        <v>2</v>
      </c>
      <c r="B55" s="245">
        <f t="shared" si="25"/>
        <v>42519</v>
      </c>
      <c r="C55" s="27">
        <v>5060</v>
      </c>
      <c r="D55" s="27"/>
      <c r="E55" s="27"/>
      <c r="F55" s="28"/>
      <c r="G55" s="28">
        <v>1921</v>
      </c>
      <c r="H55" s="27"/>
      <c r="I55" s="27"/>
      <c r="J55" s="29">
        <v>2299</v>
      </c>
      <c r="K55" s="18">
        <f t="shared" si="24"/>
        <v>9280</v>
      </c>
    </row>
    <row r="56" spans="1:11" s="62" customFormat="1" ht="14.25" customHeight="1" outlineLevel="1" thickBot="1" x14ac:dyDescent="0.3">
      <c r="A56" s="224" t="s">
        <v>25</v>
      </c>
      <c r="B56" s="333" t="s">
        <v>32</v>
      </c>
      <c r="C56" s="141">
        <f>SUM(C49:C55)</f>
        <v>41086</v>
      </c>
      <c r="D56" s="141">
        <f t="shared" ref="D56:K56" si="26">SUM(D49:D55)</f>
        <v>7779</v>
      </c>
      <c r="E56" s="141">
        <f t="shared" si="26"/>
        <v>4791</v>
      </c>
      <c r="F56" s="141">
        <f t="shared" si="26"/>
        <v>11196</v>
      </c>
      <c r="G56" s="141">
        <f t="shared" si="26"/>
        <v>4327</v>
      </c>
      <c r="H56" s="141">
        <f t="shared" si="26"/>
        <v>5031</v>
      </c>
      <c r="I56" s="141">
        <f t="shared" si="26"/>
        <v>5526</v>
      </c>
      <c r="J56" s="141">
        <f t="shared" si="26"/>
        <v>13052</v>
      </c>
      <c r="K56" s="141">
        <f t="shared" si="26"/>
        <v>92788</v>
      </c>
    </row>
    <row r="57" spans="1:11" s="62" customFormat="1" ht="14.25" customHeight="1" outlineLevel="1" thickBot="1" x14ac:dyDescent="0.3">
      <c r="A57" s="133" t="s">
        <v>27</v>
      </c>
      <c r="B57" s="334"/>
      <c r="C57" s="134">
        <f t="shared" ref="C57" si="27">AVERAGE(C49:C55)</f>
        <v>5869.4285714285716</v>
      </c>
      <c r="D57" s="134">
        <f t="shared" ref="D57:K57" si="28">AVERAGE(D49:D55)</f>
        <v>1555.8</v>
      </c>
      <c r="E57" s="134">
        <f t="shared" si="28"/>
        <v>958.2</v>
      </c>
      <c r="F57" s="134">
        <f t="shared" si="28"/>
        <v>2239.1999999999998</v>
      </c>
      <c r="G57" s="134">
        <f t="shared" si="28"/>
        <v>2163.5</v>
      </c>
      <c r="H57" s="134">
        <f t="shared" si="28"/>
        <v>1006.2</v>
      </c>
      <c r="I57" s="134">
        <f t="shared" si="28"/>
        <v>1105.2</v>
      </c>
      <c r="J57" s="134">
        <f t="shared" si="28"/>
        <v>2175.3333333333335</v>
      </c>
      <c r="K57" s="134">
        <f t="shared" si="28"/>
        <v>13255.428571428571</v>
      </c>
    </row>
    <row r="58" spans="1:11" s="62" customFormat="1" ht="14.25" customHeight="1" thickBot="1" x14ac:dyDescent="0.3">
      <c r="A58" s="36" t="s">
        <v>24</v>
      </c>
      <c r="B58" s="334"/>
      <c r="C58" s="37">
        <f t="shared" ref="C58" si="29">SUM(C49:C53)</f>
        <v>30197</v>
      </c>
      <c r="D58" s="37">
        <f t="shared" ref="D58:K58" si="30">SUM(D49:D53)</f>
        <v>7779</v>
      </c>
      <c r="E58" s="37">
        <f t="shared" si="30"/>
        <v>4791</v>
      </c>
      <c r="F58" s="37">
        <f t="shared" si="30"/>
        <v>11196</v>
      </c>
      <c r="G58" s="37">
        <f t="shared" si="30"/>
        <v>0</v>
      </c>
      <c r="H58" s="37">
        <f t="shared" si="30"/>
        <v>5031</v>
      </c>
      <c r="I58" s="37">
        <f t="shared" si="30"/>
        <v>5526</v>
      </c>
      <c r="J58" s="37">
        <f t="shared" si="30"/>
        <v>10753</v>
      </c>
      <c r="K58" s="37">
        <f t="shared" si="30"/>
        <v>75273</v>
      </c>
    </row>
    <row r="59" spans="1:11" s="62" customFormat="1" ht="14.25" customHeight="1" thickBot="1" x14ac:dyDescent="0.3">
      <c r="A59" s="36" t="s">
        <v>26</v>
      </c>
      <c r="B59" s="335"/>
      <c r="C59" s="43">
        <f t="shared" ref="C59" si="31">AVERAGE(C49:C53)</f>
        <v>6039.4</v>
      </c>
      <c r="D59" s="43">
        <f t="shared" ref="D59:K59" si="32">AVERAGE(D49:D53)</f>
        <v>1555.8</v>
      </c>
      <c r="E59" s="43">
        <f t="shared" si="32"/>
        <v>958.2</v>
      </c>
      <c r="F59" s="43">
        <f t="shared" si="32"/>
        <v>2239.1999999999998</v>
      </c>
      <c r="G59" s="43" t="e">
        <f t="shared" si="32"/>
        <v>#DIV/0!</v>
      </c>
      <c r="H59" s="43">
        <f t="shared" si="32"/>
        <v>1006.2</v>
      </c>
      <c r="I59" s="43">
        <f t="shared" si="32"/>
        <v>1105.2</v>
      </c>
      <c r="J59" s="43">
        <f t="shared" si="32"/>
        <v>2150.6</v>
      </c>
      <c r="K59" s="43">
        <f t="shared" si="32"/>
        <v>15054.6</v>
      </c>
    </row>
    <row r="60" spans="1:11" s="62" customFormat="1" ht="14.25" customHeight="1" x14ac:dyDescent="0.25">
      <c r="A60" s="193" t="s">
        <v>3</v>
      </c>
      <c r="B60" s="242">
        <f>B55+1</f>
        <v>42520</v>
      </c>
      <c r="C60" s="14">
        <v>2739</v>
      </c>
      <c r="D60" s="14"/>
      <c r="E60" s="14"/>
      <c r="F60" s="15"/>
      <c r="G60" s="15">
        <v>1279</v>
      </c>
      <c r="H60" s="14"/>
      <c r="I60" s="14"/>
      <c r="J60" s="16"/>
      <c r="K60" s="18">
        <f t="shared" ref="K60:K61" si="33">SUM(C60:J60)</f>
        <v>4018</v>
      </c>
    </row>
    <row r="61" spans="1:11" s="62" customFormat="1" ht="14.25" customHeight="1" thickBot="1" x14ac:dyDescent="0.3">
      <c r="A61" s="193" t="s">
        <v>4</v>
      </c>
      <c r="B61" s="243">
        <f>B60+1</f>
        <v>42521</v>
      </c>
      <c r="C61" s="14">
        <v>5695</v>
      </c>
      <c r="D61" s="14">
        <v>1635</v>
      </c>
      <c r="E61" s="14">
        <v>1064</v>
      </c>
      <c r="F61" s="15">
        <v>2335</v>
      </c>
      <c r="G61" s="15"/>
      <c r="H61" s="14">
        <v>976</v>
      </c>
      <c r="I61" s="14">
        <v>1118</v>
      </c>
      <c r="J61" s="16"/>
      <c r="K61" s="18">
        <f t="shared" si="33"/>
        <v>12823</v>
      </c>
    </row>
    <row r="62" spans="1:11" s="62" customFormat="1" ht="14.25" hidden="1" customHeight="1" thickBot="1" x14ac:dyDescent="0.3">
      <c r="A62" s="193"/>
      <c r="B62" s="244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62" customFormat="1" ht="14.25" hidden="1" customHeight="1" thickBot="1" x14ac:dyDescent="0.3">
      <c r="A63" s="193"/>
      <c r="B63" s="244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62" customFormat="1" ht="14.25" hidden="1" customHeight="1" thickBot="1" x14ac:dyDescent="0.3">
      <c r="A64" s="35"/>
      <c r="B64" s="244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62" customFormat="1" ht="14.25" hidden="1" customHeight="1" outlineLevel="1" thickBot="1" x14ac:dyDescent="0.3">
      <c r="A65" s="35"/>
      <c r="B65" s="244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62" customFormat="1" ht="14.25" hidden="1" customHeight="1" outlineLevel="1" thickBot="1" x14ac:dyDescent="0.3">
      <c r="A66" s="35"/>
      <c r="B66" s="246"/>
      <c r="C66" s="27"/>
      <c r="D66" s="27"/>
      <c r="E66" s="27"/>
      <c r="F66" s="28"/>
      <c r="G66" s="28"/>
      <c r="H66" s="27"/>
      <c r="I66" s="27"/>
      <c r="J66" s="29"/>
      <c r="K66" s="84"/>
    </row>
    <row r="67" spans="1:15" s="62" customFormat="1" ht="14.25" customHeight="1" outlineLevel="1" thickBot="1" x14ac:dyDescent="0.3">
      <c r="A67" s="224" t="s">
        <v>25</v>
      </c>
      <c r="B67" s="333" t="s">
        <v>37</v>
      </c>
      <c r="C67" s="141">
        <f>SUM(C60:C66)</f>
        <v>8434</v>
      </c>
      <c r="D67" s="141">
        <f t="shared" ref="D67:K67" si="34">SUM(D60:D66)</f>
        <v>1635</v>
      </c>
      <c r="E67" s="141">
        <f t="shared" si="34"/>
        <v>1064</v>
      </c>
      <c r="F67" s="141">
        <f t="shared" si="34"/>
        <v>2335</v>
      </c>
      <c r="G67" s="141">
        <f t="shared" si="34"/>
        <v>1279</v>
      </c>
      <c r="H67" s="141">
        <f t="shared" si="34"/>
        <v>976</v>
      </c>
      <c r="I67" s="141">
        <f t="shared" si="34"/>
        <v>1118</v>
      </c>
      <c r="J67" s="141">
        <f t="shared" si="34"/>
        <v>0</v>
      </c>
      <c r="K67" s="141">
        <f t="shared" si="34"/>
        <v>16841</v>
      </c>
    </row>
    <row r="68" spans="1:15" s="62" customFormat="1" ht="15.75" customHeight="1" outlineLevel="1" thickBot="1" x14ac:dyDescent="0.3">
      <c r="A68" s="133" t="s">
        <v>27</v>
      </c>
      <c r="B68" s="334"/>
      <c r="C68" s="134">
        <f>AVERAGE(C60:C66)</f>
        <v>4217</v>
      </c>
      <c r="D68" s="134">
        <f t="shared" ref="D68:K68" si="35">AVERAGE(D60:D66)</f>
        <v>1635</v>
      </c>
      <c r="E68" s="134">
        <f t="shared" si="35"/>
        <v>1064</v>
      </c>
      <c r="F68" s="134">
        <f t="shared" si="35"/>
        <v>2335</v>
      </c>
      <c r="G68" s="134">
        <f t="shared" si="35"/>
        <v>1279</v>
      </c>
      <c r="H68" s="134">
        <f t="shared" si="35"/>
        <v>976</v>
      </c>
      <c r="I68" s="134">
        <f t="shared" si="35"/>
        <v>1118</v>
      </c>
      <c r="J68" s="134" t="e">
        <f t="shared" si="35"/>
        <v>#DIV/0!</v>
      </c>
      <c r="K68" s="134">
        <f t="shared" si="35"/>
        <v>8420.5</v>
      </c>
    </row>
    <row r="69" spans="1:15" s="62" customFormat="1" ht="14.25" customHeight="1" thickBot="1" x14ac:dyDescent="0.3">
      <c r="A69" s="36" t="s">
        <v>24</v>
      </c>
      <c r="B69" s="334"/>
      <c r="C69" s="37">
        <f>SUM(C60:C64)</f>
        <v>8434</v>
      </c>
      <c r="D69" s="37">
        <f t="shared" ref="D69:K69" si="36">SUM(D60:D64)</f>
        <v>1635</v>
      </c>
      <c r="E69" s="37">
        <f t="shared" si="36"/>
        <v>1064</v>
      </c>
      <c r="F69" s="37">
        <f t="shared" si="36"/>
        <v>2335</v>
      </c>
      <c r="G69" s="37">
        <f t="shared" si="36"/>
        <v>1279</v>
      </c>
      <c r="H69" s="37">
        <f t="shared" si="36"/>
        <v>976</v>
      </c>
      <c r="I69" s="37">
        <f t="shared" si="36"/>
        <v>1118</v>
      </c>
      <c r="J69" s="37">
        <f t="shared" si="36"/>
        <v>0</v>
      </c>
      <c r="K69" s="37">
        <f t="shared" si="36"/>
        <v>16841</v>
      </c>
    </row>
    <row r="70" spans="1:15" s="62" customFormat="1" ht="15.75" customHeight="1" thickBot="1" x14ac:dyDescent="0.3">
      <c r="A70" s="36" t="s">
        <v>26</v>
      </c>
      <c r="B70" s="335"/>
      <c r="C70" s="43">
        <f>AVERAGE(C60:C64)</f>
        <v>4217</v>
      </c>
      <c r="D70" s="43">
        <f t="shared" ref="D70:K70" si="37">AVERAGE(D60:D64)</f>
        <v>1635</v>
      </c>
      <c r="E70" s="43">
        <f t="shared" si="37"/>
        <v>1064</v>
      </c>
      <c r="F70" s="43">
        <f t="shared" si="37"/>
        <v>2335</v>
      </c>
      <c r="G70" s="43">
        <f t="shared" si="37"/>
        <v>1279</v>
      </c>
      <c r="H70" s="43">
        <f t="shared" si="37"/>
        <v>976</v>
      </c>
      <c r="I70" s="43">
        <f t="shared" si="37"/>
        <v>1118</v>
      </c>
      <c r="J70" s="43" t="e">
        <f t="shared" si="37"/>
        <v>#DIV/0!</v>
      </c>
      <c r="K70" s="43">
        <f t="shared" si="37"/>
        <v>8420.5</v>
      </c>
    </row>
    <row r="71" spans="1:15" s="62" customFormat="1" x14ac:dyDescent="0.25">
      <c r="A71" s="4"/>
      <c r="B71" s="171"/>
      <c r="C71" s="65"/>
      <c r="D71" s="65"/>
      <c r="E71" s="65"/>
      <c r="F71" s="65"/>
      <c r="G71" s="65"/>
      <c r="H71" s="65"/>
      <c r="I71" s="65"/>
      <c r="J71" s="65"/>
      <c r="K71" s="65"/>
    </row>
    <row r="72" spans="1:15" s="62" customFormat="1" ht="30" customHeight="1" x14ac:dyDescent="0.25">
      <c r="A72" s="262"/>
      <c r="B72" s="51" t="s">
        <v>8</v>
      </c>
      <c r="C72" s="52" t="s">
        <v>9</v>
      </c>
      <c r="D72" s="52" t="s">
        <v>10</v>
      </c>
      <c r="E72" s="78"/>
      <c r="F72" s="340" t="s">
        <v>69</v>
      </c>
      <c r="G72" s="364"/>
      <c r="H72" s="365"/>
      <c r="I72" s="78"/>
      <c r="J72" s="78"/>
      <c r="K72" s="78"/>
      <c r="L72" s="78"/>
      <c r="M72" s="65"/>
      <c r="N72" s="65"/>
      <c r="O72" s="65"/>
    </row>
    <row r="73" spans="1:15" ht="29.25" customHeight="1" x14ac:dyDescent="0.25">
      <c r="A73" s="57" t="s">
        <v>34</v>
      </c>
      <c r="B73" s="263">
        <f>SUM(C58:G58, C47:G47, C36:G36, C25:G25, C14:G14, C69:G69 )</f>
        <v>221519</v>
      </c>
      <c r="C73" s="80">
        <f>SUM(H58:H58, H47:H47, H36:H36, H25:H25, H14:H14, H69:H69)</f>
        <v>21502</v>
      </c>
      <c r="D73" s="80">
        <f>SUM(I58:J58, I47:J47, I36:J36, I25:J25, I14:J14, I69:J69)</f>
        <v>65812</v>
      </c>
      <c r="E73" s="79"/>
      <c r="F73" s="338" t="s">
        <v>34</v>
      </c>
      <c r="G73" s="339"/>
      <c r="H73" s="125">
        <f>SUM(K14, K25, K36, K47, K58, K69)</f>
        <v>308833</v>
      </c>
      <c r="I73" s="79"/>
      <c r="J73" s="79"/>
      <c r="K73" s="79"/>
      <c r="L73" s="79"/>
    </row>
    <row r="74" spans="1:15" ht="30" customHeight="1" x14ac:dyDescent="0.25">
      <c r="A74" s="57" t="s">
        <v>33</v>
      </c>
      <c r="B74" s="261">
        <f>SUM(C56:G56, C45:G45, C34:G34, C23:G23, C12:G12, C67:G67  )</f>
        <v>270251</v>
      </c>
      <c r="C74" s="50">
        <f>SUM(H56:H56, H45:H45, H34:H34, H23:H23, H12:H12, H67:H67 )</f>
        <v>21502</v>
      </c>
      <c r="D74" s="50">
        <f>SUM(I56:J56, I45:J45, I34:J34, I23:J23, I12:J12, I67:J67)</f>
        <v>68111</v>
      </c>
      <c r="E74" s="79"/>
      <c r="F74" s="338" t="s">
        <v>33</v>
      </c>
      <c r="G74" s="339"/>
      <c r="H74" s="126">
        <f>SUM(K56, K45, K34, K23, K12, K67)</f>
        <v>359864</v>
      </c>
      <c r="I74" s="79"/>
      <c r="J74" s="79"/>
      <c r="K74" s="79"/>
      <c r="L74" s="79"/>
    </row>
    <row r="75" spans="1:15" ht="30" customHeight="1" x14ac:dyDescent="0.25">
      <c r="F75" s="338" t="s">
        <v>26</v>
      </c>
      <c r="G75" s="339"/>
      <c r="H75" s="126">
        <f>AVERAGE(K14, K25, K36, K47, K58, K69)</f>
        <v>51472.166666666664</v>
      </c>
    </row>
    <row r="76" spans="1:15" ht="30" customHeight="1" x14ac:dyDescent="0.25">
      <c r="F76" s="338" t="s">
        <v>72</v>
      </c>
      <c r="G76" s="339"/>
      <c r="H76" s="125">
        <f>AVERAGE(K56, K45, K34, K23, K12, K67)</f>
        <v>59977.333333333336</v>
      </c>
    </row>
  </sheetData>
  <mergeCells count="25"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</mergeCells>
  <pageMargins left="0.7" right="0.7" top="0.75" bottom="0.75" header="0.3" footer="0.3"/>
  <pageSetup scale="54" orientation="portrait" r:id="rId1"/>
  <ignoredErrors>
    <ignoredError sqref="C12:J12" emptyCellReference="1"/>
    <ignoredError sqref="K16:K49 K11" formulaRange="1"/>
    <ignoredError sqref="C13:J13" evalError="1" emptyCellReference="1"/>
    <ignoredError sqref="C23:J24 C56:J57 C34:G35 I34:J37 H14:J15 I25:J26 H45:J48 C58:F58 H58:J59 D59:F59 K15" evalError="1"/>
    <ignoredError sqref="H34:H37 C15:G15 C25:H26 C36:G37 C45:G48 G58:G59 C59 C14 E14:G14" evalError="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7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8" sqref="C58"/>
    </sheetView>
  </sheetViews>
  <sheetFormatPr defaultRowHeight="15" outlineLevelRow="1" x14ac:dyDescent="0.25"/>
  <cols>
    <col min="1" max="1" width="18.7109375" style="1" bestFit="1" customWidth="1"/>
    <col min="2" max="2" width="10.7109375" style="172" bestFit="1" customWidth="1"/>
    <col min="3" max="6" width="15.7109375" style="13" customWidth="1"/>
    <col min="7" max="7" width="16" style="13" customWidth="1"/>
    <col min="8" max="8" width="18.5703125" style="13" bestFit="1" customWidth="1"/>
    <col min="9" max="16384" width="9.140625" style="13"/>
  </cols>
  <sheetData>
    <row r="1" spans="1:8" ht="14.25" customHeight="1" x14ac:dyDescent="0.25">
      <c r="A1" s="33"/>
      <c r="B1" s="235"/>
      <c r="C1" s="343" t="s">
        <v>10</v>
      </c>
      <c r="D1" s="345"/>
      <c r="E1" s="343" t="s">
        <v>16</v>
      </c>
      <c r="F1" s="336"/>
      <c r="G1" s="349" t="s">
        <v>23</v>
      </c>
    </row>
    <row r="2" spans="1:8" ht="14.25" customHeight="1" thickBot="1" x14ac:dyDescent="0.3">
      <c r="A2" s="34"/>
      <c r="B2" s="236"/>
      <c r="C2" s="344"/>
      <c r="D2" s="346"/>
      <c r="E2" s="344"/>
      <c r="F2" s="337"/>
      <c r="G2" s="350"/>
    </row>
    <row r="3" spans="1:8" ht="14.25" customHeight="1" x14ac:dyDescent="0.25">
      <c r="A3" s="353" t="s">
        <v>61</v>
      </c>
      <c r="B3" s="355" t="s">
        <v>62</v>
      </c>
      <c r="C3" s="359" t="s">
        <v>50</v>
      </c>
      <c r="D3" s="377" t="s">
        <v>51</v>
      </c>
      <c r="E3" s="359" t="s">
        <v>64</v>
      </c>
      <c r="F3" s="351" t="s">
        <v>51</v>
      </c>
      <c r="G3" s="350"/>
    </row>
    <row r="4" spans="1:8" ht="14.25" customHeight="1" thickBot="1" x14ac:dyDescent="0.3">
      <c r="A4" s="354"/>
      <c r="B4" s="356"/>
      <c r="C4" s="360"/>
      <c r="D4" s="378"/>
      <c r="E4" s="360"/>
      <c r="F4" s="352"/>
      <c r="G4" s="350"/>
    </row>
    <row r="5" spans="1:8" s="61" customFormat="1" ht="14.25" hidden="1" customHeight="1" thickBot="1" x14ac:dyDescent="0.3">
      <c r="A5" s="196"/>
      <c r="B5" s="237"/>
      <c r="C5" s="14"/>
      <c r="D5" s="81"/>
      <c r="E5" s="21"/>
      <c r="F5" s="22"/>
      <c r="G5" s="20"/>
    </row>
    <row r="6" spans="1:8" s="61" customFormat="1" ht="14.25" hidden="1" customHeight="1" thickBot="1" x14ac:dyDescent="0.3">
      <c r="A6" s="193"/>
      <c r="B6" s="252"/>
      <c r="C6" s="14"/>
      <c r="D6" s="81"/>
      <c r="E6" s="21"/>
      <c r="F6" s="22"/>
      <c r="G6" s="20"/>
    </row>
    <row r="7" spans="1:8" s="61" customFormat="1" ht="14.25" hidden="1" customHeight="1" thickBot="1" x14ac:dyDescent="0.3">
      <c r="A7" s="193"/>
      <c r="B7" s="252"/>
      <c r="C7" s="14"/>
      <c r="D7" s="81"/>
      <c r="E7" s="21"/>
      <c r="F7" s="22"/>
      <c r="G7" s="20"/>
    </row>
    <row r="8" spans="1:8" s="61" customFormat="1" ht="14.25" hidden="1" customHeight="1" thickBot="1" x14ac:dyDescent="0.3">
      <c r="A8" s="35"/>
      <c r="B8" s="252"/>
      <c r="C8" s="14"/>
      <c r="D8" s="81"/>
      <c r="E8" s="21"/>
      <c r="F8" s="22"/>
      <c r="G8" s="20"/>
      <c r="H8" s="194"/>
    </row>
    <row r="9" spans="1:8" s="61" customFormat="1" ht="14.25" hidden="1" customHeight="1" thickBot="1" x14ac:dyDescent="0.3">
      <c r="A9" s="193"/>
      <c r="B9" s="252"/>
      <c r="C9" s="14"/>
      <c r="D9" s="81"/>
      <c r="E9" s="21"/>
      <c r="F9" s="22"/>
      <c r="G9" s="20"/>
      <c r="H9" s="194"/>
    </row>
    <row r="10" spans="1:8" s="61" customFormat="1" ht="14.25" hidden="1" customHeight="1" outlineLevel="1" thickBot="1" x14ac:dyDescent="0.3">
      <c r="A10" s="193"/>
      <c r="B10" s="238"/>
      <c r="C10" s="21"/>
      <c r="D10" s="82"/>
      <c r="E10" s="21"/>
      <c r="F10" s="22"/>
      <c r="G10" s="20"/>
      <c r="H10" s="194"/>
    </row>
    <row r="11" spans="1:8" s="61" customFormat="1" ht="14.25" customHeight="1" outlineLevel="1" thickBot="1" x14ac:dyDescent="0.3">
      <c r="A11" s="35" t="s">
        <v>2</v>
      </c>
      <c r="B11" s="253">
        <v>42491</v>
      </c>
      <c r="C11" s="27"/>
      <c r="D11" s="83">
        <v>229</v>
      </c>
      <c r="E11" s="27"/>
      <c r="F11" s="28">
        <v>216</v>
      </c>
      <c r="G11" s="20">
        <f t="shared" ref="G11" si="0">SUM(C11:F11)</f>
        <v>445</v>
      </c>
      <c r="H11" s="194"/>
    </row>
    <row r="12" spans="1:8" s="62" customFormat="1" ht="14.25" customHeight="1" outlineLevel="1" thickBot="1" x14ac:dyDescent="0.3">
      <c r="A12" s="224" t="s">
        <v>25</v>
      </c>
      <c r="B12" s="333" t="s">
        <v>28</v>
      </c>
      <c r="C12" s="141">
        <f>SUM(C5:C11)</f>
        <v>0</v>
      </c>
      <c r="D12" s="149">
        <f>SUM(D5:D11)</f>
        <v>229</v>
      </c>
      <c r="E12" s="141">
        <f>SUM(E5:E11)</f>
        <v>0</v>
      </c>
      <c r="F12" s="141">
        <f>SUM(F5:F11)</f>
        <v>216</v>
      </c>
      <c r="G12" s="145">
        <f>SUM(G5:G11)</f>
        <v>445</v>
      </c>
    </row>
    <row r="13" spans="1:8" s="62" customFormat="1" ht="14.25" customHeight="1" outlineLevel="1" thickBot="1" x14ac:dyDescent="0.3">
      <c r="A13" s="133" t="s">
        <v>27</v>
      </c>
      <c r="B13" s="334"/>
      <c r="C13" s="134" t="e">
        <f>AVERAGE(C5:C11)</f>
        <v>#DIV/0!</v>
      </c>
      <c r="D13" s="150">
        <f>AVERAGE(D5:D11)</f>
        <v>229</v>
      </c>
      <c r="E13" s="134" t="e">
        <f>AVERAGE(E5:E11)</f>
        <v>#DIV/0!</v>
      </c>
      <c r="F13" s="134">
        <f>AVERAGE(F5:F11)</f>
        <v>216</v>
      </c>
      <c r="G13" s="140">
        <f>AVERAGE(G5:G11)</f>
        <v>445</v>
      </c>
    </row>
    <row r="14" spans="1:8" s="62" customFormat="1" ht="14.25" customHeight="1" thickBot="1" x14ac:dyDescent="0.3">
      <c r="A14" s="36" t="s">
        <v>24</v>
      </c>
      <c r="B14" s="334"/>
      <c r="C14" s="37">
        <f>SUM(C5:C9)</f>
        <v>0</v>
      </c>
      <c r="D14" s="37">
        <f>SUM(D5:D9)</f>
        <v>0</v>
      </c>
      <c r="E14" s="37">
        <f>SUM(E5:E9)</f>
        <v>0</v>
      </c>
      <c r="F14" s="37">
        <f>SUM(F5:F9)</f>
        <v>0</v>
      </c>
      <c r="G14" s="37">
        <f>SUM(G5:G9)</f>
        <v>0</v>
      </c>
    </row>
    <row r="15" spans="1:8" s="62" customFormat="1" ht="14.25" customHeight="1" thickBot="1" x14ac:dyDescent="0.3">
      <c r="A15" s="36" t="s">
        <v>26</v>
      </c>
      <c r="B15" s="334"/>
      <c r="C15" s="43" t="e">
        <f>AVERAGE(C5:C9)</f>
        <v>#DIV/0!</v>
      </c>
      <c r="D15" s="43" t="e">
        <f>AVERAGE(D5:D9)</f>
        <v>#DIV/0!</v>
      </c>
      <c r="E15" s="43" t="e">
        <f>AVERAGE(E5:E9)</f>
        <v>#DIV/0!</v>
      </c>
      <c r="F15" s="43" t="e">
        <f>AVERAGE(F5:F9)</f>
        <v>#DIV/0!</v>
      </c>
      <c r="G15" s="43" t="e">
        <f>AVERAGE(G5:G9)</f>
        <v>#DIV/0!</v>
      </c>
    </row>
    <row r="16" spans="1:8" s="62" customFormat="1" ht="14.25" customHeight="1" thickBot="1" x14ac:dyDescent="0.3">
      <c r="A16" s="35" t="s">
        <v>3</v>
      </c>
      <c r="B16" s="237">
        <f>B11+1</f>
        <v>42492</v>
      </c>
      <c r="C16" s="14">
        <v>1080</v>
      </c>
      <c r="D16" s="14">
        <v>969</v>
      </c>
      <c r="E16" s="15">
        <v>661</v>
      </c>
      <c r="F16" s="15">
        <v>713</v>
      </c>
      <c r="G16" s="18">
        <f>SUM(C16:F16)</f>
        <v>3423</v>
      </c>
    </row>
    <row r="17" spans="1:8" s="62" customFormat="1" ht="14.25" customHeight="1" thickBot="1" x14ac:dyDescent="0.3">
      <c r="A17" s="35" t="s">
        <v>4</v>
      </c>
      <c r="B17" s="238">
        <f>B16+1</f>
        <v>42493</v>
      </c>
      <c r="C17" s="14">
        <v>1088</v>
      </c>
      <c r="D17" s="21">
        <v>1044</v>
      </c>
      <c r="E17" s="22">
        <v>623</v>
      </c>
      <c r="F17" s="22">
        <v>697</v>
      </c>
      <c r="G17" s="20">
        <f t="shared" ref="G17:G22" si="1">SUM(C17:F17)</f>
        <v>3452</v>
      </c>
    </row>
    <row r="18" spans="1:8" s="62" customFormat="1" ht="14.25" customHeight="1" thickBot="1" x14ac:dyDescent="0.3">
      <c r="A18" s="35" t="s">
        <v>5</v>
      </c>
      <c r="B18" s="238">
        <f t="shared" ref="B18:B22" si="2">B17+1</f>
        <v>42494</v>
      </c>
      <c r="C18" s="14">
        <v>1109</v>
      </c>
      <c r="D18" s="21">
        <v>923</v>
      </c>
      <c r="E18" s="22">
        <v>684</v>
      </c>
      <c r="F18" s="22">
        <v>765</v>
      </c>
      <c r="G18" s="20">
        <f t="shared" si="1"/>
        <v>3481</v>
      </c>
    </row>
    <row r="19" spans="1:8" s="62" customFormat="1" ht="14.25" customHeight="1" thickBot="1" x14ac:dyDescent="0.3">
      <c r="A19" s="35" t="s">
        <v>6</v>
      </c>
      <c r="B19" s="239">
        <f t="shared" si="2"/>
        <v>42495</v>
      </c>
      <c r="C19" s="14">
        <v>1172</v>
      </c>
      <c r="D19" s="21">
        <v>814</v>
      </c>
      <c r="E19" s="22">
        <v>650</v>
      </c>
      <c r="F19" s="22">
        <v>845</v>
      </c>
      <c r="G19" s="20">
        <f t="shared" si="1"/>
        <v>3481</v>
      </c>
    </row>
    <row r="20" spans="1:8" s="62" customFormat="1" ht="14.25" customHeight="1" thickBot="1" x14ac:dyDescent="0.3">
      <c r="A20" s="35" t="s">
        <v>0</v>
      </c>
      <c r="B20" s="239">
        <f t="shared" si="2"/>
        <v>42496</v>
      </c>
      <c r="C20" s="14">
        <v>948</v>
      </c>
      <c r="D20" s="21">
        <v>626</v>
      </c>
      <c r="E20" s="22">
        <v>558</v>
      </c>
      <c r="F20" s="22">
        <v>694</v>
      </c>
      <c r="G20" s="20">
        <f t="shared" si="1"/>
        <v>2826</v>
      </c>
    </row>
    <row r="21" spans="1:8" s="62" customFormat="1" ht="14.25" customHeight="1" outlineLevel="1" thickBot="1" x14ac:dyDescent="0.3">
      <c r="A21" s="35" t="s">
        <v>1</v>
      </c>
      <c r="B21" s="252">
        <f t="shared" si="2"/>
        <v>42497</v>
      </c>
      <c r="C21" s="21"/>
      <c r="D21" s="21">
        <v>339</v>
      </c>
      <c r="E21" s="22"/>
      <c r="F21" s="22">
        <v>353</v>
      </c>
      <c r="G21" s="20">
        <f t="shared" si="1"/>
        <v>692</v>
      </c>
      <c r="H21" s="197"/>
    </row>
    <row r="22" spans="1:8" s="62" customFormat="1" ht="14.25" customHeight="1" outlineLevel="1" thickBot="1" x14ac:dyDescent="0.3">
      <c r="A22" s="35" t="s">
        <v>2</v>
      </c>
      <c r="B22" s="238">
        <f t="shared" si="2"/>
        <v>42498</v>
      </c>
      <c r="C22" s="27"/>
      <c r="D22" s="27">
        <v>462</v>
      </c>
      <c r="E22" s="28"/>
      <c r="F22" s="28">
        <v>408</v>
      </c>
      <c r="G22" s="84">
        <f t="shared" si="1"/>
        <v>870</v>
      </c>
    </row>
    <row r="23" spans="1:8" s="62" customFormat="1" ht="14.25" customHeight="1" outlineLevel="1" thickBot="1" x14ac:dyDescent="0.3">
      <c r="A23" s="224" t="s">
        <v>25</v>
      </c>
      <c r="B23" s="333" t="s">
        <v>29</v>
      </c>
      <c r="C23" s="141">
        <f>SUM(C16:C22)</f>
        <v>5397</v>
      </c>
      <c r="D23" s="141">
        <f t="shared" ref="D23:F23" si="3">SUM(D16:D22)</f>
        <v>5177</v>
      </c>
      <c r="E23" s="141">
        <f t="shared" si="3"/>
        <v>3176</v>
      </c>
      <c r="F23" s="141">
        <f t="shared" si="3"/>
        <v>4475</v>
      </c>
      <c r="G23" s="141">
        <f t="shared" ref="G23" si="4">SUM(G16:G22)</f>
        <v>18225</v>
      </c>
    </row>
    <row r="24" spans="1:8" s="62" customFormat="1" ht="14.25" customHeight="1" outlineLevel="1" thickBot="1" x14ac:dyDescent="0.3">
      <c r="A24" s="133" t="s">
        <v>27</v>
      </c>
      <c r="B24" s="334"/>
      <c r="C24" s="134">
        <f>AVERAGE(C16:C22)</f>
        <v>1079.4000000000001</v>
      </c>
      <c r="D24" s="134">
        <f t="shared" ref="D24:F24" si="5">AVERAGE(D16:D22)</f>
        <v>739.57142857142856</v>
      </c>
      <c r="E24" s="134">
        <f t="shared" si="5"/>
        <v>635.20000000000005</v>
      </c>
      <c r="F24" s="134">
        <f t="shared" si="5"/>
        <v>639.28571428571433</v>
      </c>
      <c r="G24" s="134">
        <f t="shared" ref="G24" si="6">AVERAGE(G16:G22)</f>
        <v>2603.5714285714284</v>
      </c>
    </row>
    <row r="25" spans="1:8" s="62" customFormat="1" ht="14.25" customHeight="1" thickBot="1" x14ac:dyDescent="0.3">
      <c r="A25" s="36" t="s">
        <v>24</v>
      </c>
      <c r="B25" s="334"/>
      <c r="C25" s="37">
        <f>SUM(C16:C20)</f>
        <v>5397</v>
      </c>
      <c r="D25" s="37">
        <f>SUM(D16:D20)</f>
        <v>4376</v>
      </c>
      <c r="E25" s="37">
        <f>SUM(E16:E20)</f>
        <v>3176</v>
      </c>
      <c r="F25" s="37">
        <f>SUM(F16:F20)</f>
        <v>3714</v>
      </c>
      <c r="G25" s="37">
        <f t="shared" ref="G25" si="7">SUM(G16:G20)</f>
        <v>16663</v>
      </c>
    </row>
    <row r="26" spans="1:8" s="62" customFormat="1" ht="14.25" customHeight="1" thickBot="1" x14ac:dyDescent="0.3">
      <c r="A26" s="36" t="s">
        <v>26</v>
      </c>
      <c r="B26" s="335"/>
      <c r="C26" s="43">
        <f>AVERAGE(C16:C20)</f>
        <v>1079.4000000000001</v>
      </c>
      <c r="D26" s="43">
        <f t="shared" ref="D26:F26" si="8">AVERAGE(D16:D20)</f>
        <v>875.2</v>
      </c>
      <c r="E26" s="43">
        <f t="shared" si="8"/>
        <v>635.20000000000005</v>
      </c>
      <c r="F26" s="43">
        <f t="shared" si="8"/>
        <v>742.8</v>
      </c>
      <c r="G26" s="43">
        <f t="shared" ref="G26" si="9">AVERAGE(G16:G20)</f>
        <v>3332.6</v>
      </c>
    </row>
    <row r="27" spans="1:8" s="62" customFormat="1" ht="14.25" customHeight="1" thickBot="1" x14ac:dyDescent="0.3">
      <c r="A27" s="35" t="s">
        <v>3</v>
      </c>
      <c r="B27" s="240">
        <f>B22+1</f>
        <v>42499</v>
      </c>
      <c r="C27" s="14">
        <v>1118</v>
      </c>
      <c r="D27" s="81">
        <v>1023</v>
      </c>
      <c r="E27" s="14">
        <v>651</v>
      </c>
      <c r="F27" s="15">
        <v>660</v>
      </c>
      <c r="G27" s="18">
        <f>SUM(C27:F27)</f>
        <v>3452</v>
      </c>
    </row>
    <row r="28" spans="1:8" s="62" customFormat="1" ht="14.25" customHeight="1" thickBot="1" x14ac:dyDescent="0.3">
      <c r="A28" s="35" t="s">
        <v>4</v>
      </c>
      <c r="B28" s="241">
        <f>B27+1</f>
        <v>42500</v>
      </c>
      <c r="C28" s="14">
        <v>1099</v>
      </c>
      <c r="D28" s="81">
        <v>1099</v>
      </c>
      <c r="E28" s="21">
        <v>696</v>
      </c>
      <c r="F28" s="22">
        <v>749</v>
      </c>
      <c r="G28" s="20">
        <f t="shared" ref="G28:G33" si="10">SUM(C28:F28)</f>
        <v>3643</v>
      </c>
    </row>
    <row r="29" spans="1:8" s="62" customFormat="1" ht="14.25" customHeight="1" thickBot="1" x14ac:dyDescent="0.3">
      <c r="A29" s="35" t="s">
        <v>5</v>
      </c>
      <c r="B29" s="241">
        <f t="shared" ref="B29:B33" si="11">B28+1</f>
        <v>42501</v>
      </c>
      <c r="C29" s="14">
        <v>1123</v>
      </c>
      <c r="D29" s="81">
        <v>800</v>
      </c>
      <c r="E29" s="21">
        <v>747</v>
      </c>
      <c r="F29" s="22">
        <v>845</v>
      </c>
      <c r="G29" s="20">
        <f t="shared" si="10"/>
        <v>3515</v>
      </c>
    </row>
    <row r="30" spans="1:8" s="62" customFormat="1" ht="14.25" customHeight="1" thickBot="1" x14ac:dyDescent="0.3">
      <c r="A30" s="35" t="s">
        <v>6</v>
      </c>
      <c r="B30" s="241">
        <f t="shared" si="11"/>
        <v>42502</v>
      </c>
      <c r="C30" s="14">
        <v>1149</v>
      </c>
      <c r="D30" s="81">
        <v>1104</v>
      </c>
      <c r="E30" s="21">
        <v>649</v>
      </c>
      <c r="F30" s="22">
        <v>718</v>
      </c>
      <c r="G30" s="20">
        <f t="shared" si="10"/>
        <v>3620</v>
      </c>
    </row>
    <row r="31" spans="1:8" s="62" customFormat="1" ht="14.25" customHeight="1" thickBot="1" x14ac:dyDescent="0.3">
      <c r="A31" s="35" t="s">
        <v>0</v>
      </c>
      <c r="B31" s="241">
        <f t="shared" si="11"/>
        <v>42503</v>
      </c>
      <c r="C31" s="14">
        <v>695</v>
      </c>
      <c r="D31" s="81">
        <v>866</v>
      </c>
      <c r="E31" s="21">
        <v>477</v>
      </c>
      <c r="F31" s="22">
        <v>740</v>
      </c>
      <c r="G31" s="20">
        <f t="shared" si="10"/>
        <v>2778</v>
      </c>
    </row>
    <row r="32" spans="1:8" s="62" customFormat="1" ht="14.25" customHeight="1" outlineLevel="1" thickBot="1" x14ac:dyDescent="0.3">
      <c r="A32" s="35" t="s">
        <v>1</v>
      </c>
      <c r="B32" s="241">
        <f t="shared" si="11"/>
        <v>42504</v>
      </c>
      <c r="C32" s="21"/>
      <c r="D32" s="82">
        <v>265</v>
      </c>
      <c r="E32" s="21"/>
      <c r="F32" s="22">
        <v>270</v>
      </c>
      <c r="G32" s="20">
        <f t="shared" si="10"/>
        <v>535</v>
      </c>
    </row>
    <row r="33" spans="1:8" s="62" customFormat="1" ht="14.25" customHeight="1" outlineLevel="1" thickBot="1" x14ac:dyDescent="0.3">
      <c r="A33" s="35" t="s">
        <v>2</v>
      </c>
      <c r="B33" s="241">
        <f t="shared" si="11"/>
        <v>42505</v>
      </c>
      <c r="C33" s="27"/>
      <c r="D33" s="83">
        <v>269</v>
      </c>
      <c r="E33" s="27"/>
      <c r="F33" s="28">
        <v>294</v>
      </c>
      <c r="G33" s="84">
        <f t="shared" si="10"/>
        <v>563</v>
      </c>
      <c r="H33" s="197"/>
    </row>
    <row r="34" spans="1:8" s="62" customFormat="1" ht="14.25" customHeight="1" outlineLevel="1" thickBot="1" x14ac:dyDescent="0.3">
      <c r="A34" s="224" t="s">
        <v>25</v>
      </c>
      <c r="B34" s="333" t="s">
        <v>30</v>
      </c>
      <c r="C34" s="141">
        <f>SUM(C27:C33)</f>
        <v>5184</v>
      </c>
      <c r="D34" s="141">
        <f t="shared" ref="D34:G34" si="12">SUM(D27:D33)</f>
        <v>5426</v>
      </c>
      <c r="E34" s="141">
        <f t="shared" si="12"/>
        <v>3220</v>
      </c>
      <c r="F34" s="141">
        <f t="shared" si="12"/>
        <v>4276</v>
      </c>
      <c r="G34" s="141">
        <f t="shared" si="12"/>
        <v>18106</v>
      </c>
    </row>
    <row r="35" spans="1:8" s="62" customFormat="1" ht="14.25" customHeight="1" outlineLevel="1" thickBot="1" x14ac:dyDescent="0.3">
      <c r="A35" s="133" t="s">
        <v>27</v>
      </c>
      <c r="B35" s="334"/>
      <c r="C35" s="134">
        <f>AVERAGE(C27:C33)</f>
        <v>1036.8</v>
      </c>
      <c r="D35" s="134">
        <f t="shared" ref="D35:G35" si="13">AVERAGE(D27:D33)</f>
        <v>775.14285714285711</v>
      </c>
      <c r="E35" s="134">
        <f t="shared" si="13"/>
        <v>644</v>
      </c>
      <c r="F35" s="134">
        <f t="shared" si="13"/>
        <v>610.85714285714289</v>
      </c>
      <c r="G35" s="134">
        <f t="shared" si="13"/>
        <v>2586.5714285714284</v>
      </c>
    </row>
    <row r="36" spans="1:8" s="62" customFormat="1" ht="14.25" customHeight="1" thickBot="1" x14ac:dyDescent="0.3">
      <c r="A36" s="36" t="s">
        <v>24</v>
      </c>
      <c r="B36" s="334"/>
      <c r="C36" s="37">
        <f>SUM(C27:C31)</f>
        <v>5184</v>
      </c>
      <c r="D36" s="37">
        <f t="shared" ref="D36:G36" si="14">SUM(D27:D31)</f>
        <v>4892</v>
      </c>
      <c r="E36" s="37">
        <f t="shared" si="14"/>
        <v>3220</v>
      </c>
      <c r="F36" s="37">
        <f t="shared" si="14"/>
        <v>3712</v>
      </c>
      <c r="G36" s="37">
        <f t="shared" si="14"/>
        <v>17008</v>
      </c>
    </row>
    <row r="37" spans="1:8" s="62" customFormat="1" ht="14.25" customHeight="1" thickBot="1" x14ac:dyDescent="0.3">
      <c r="A37" s="36" t="s">
        <v>26</v>
      </c>
      <c r="B37" s="335"/>
      <c r="C37" s="43">
        <f>AVERAGE(C27:C31)</f>
        <v>1036.8</v>
      </c>
      <c r="D37" s="43">
        <f t="shared" ref="D37:G37" si="15">AVERAGE(D27:D31)</f>
        <v>978.4</v>
      </c>
      <c r="E37" s="43">
        <f t="shared" si="15"/>
        <v>644</v>
      </c>
      <c r="F37" s="43">
        <f>AVERAGE(F27:F31)</f>
        <v>742.4</v>
      </c>
      <c r="G37" s="43">
        <f t="shared" si="15"/>
        <v>3401.6</v>
      </c>
    </row>
    <row r="38" spans="1:8" s="62" customFormat="1" ht="14.25" customHeight="1" thickBot="1" x14ac:dyDescent="0.3">
      <c r="A38" s="35" t="s">
        <v>3</v>
      </c>
      <c r="B38" s="242">
        <f>B33+1</f>
        <v>42506</v>
      </c>
      <c r="C38" s="14">
        <v>1019</v>
      </c>
      <c r="D38" s="14">
        <v>858</v>
      </c>
      <c r="E38" s="14">
        <v>819</v>
      </c>
      <c r="F38" s="15">
        <v>892</v>
      </c>
      <c r="G38" s="18">
        <f t="shared" ref="G38:G44" si="16">SUM(C38:F38)</f>
        <v>3588</v>
      </c>
      <c r="H38" s="197"/>
    </row>
    <row r="39" spans="1:8" s="62" customFormat="1" ht="14.25" customHeight="1" thickBot="1" x14ac:dyDescent="0.3">
      <c r="A39" s="35" t="s">
        <v>4</v>
      </c>
      <c r="B39" s="243">
        <f>B38+1</f>
        <v>42507</v>
      </c>
      <c r="C39" s="14">
        <v>1124</v>
      </c>
      <c r="D39" s="21">
        <v>962</v>
      </c>
      <c r="E39" s="21">
        <v>730</v>
      </c>
      <c r="F39" s="22">
        <v>755</v>
      </c>
      <c r="G39" s="20">
        <f t="shared" si="16"/>
        <v>3571</v>
      </c>
      <c r="H39" s="197"/>
    </row>
    <row r="40" spans="1:8" s="62" customFormat="1" ht="14.25" customHeight="1" thickBot="1" x14ac:dyDescent="0.3">
      <c r="A40" s="35" t="s">
        <v>5</v>
      </c>
      <c r="B40" s="243">
        <f t="shared" ref="B40:B44" si="17">B39+1</f>
        <v>42508</v>
      </c>
      <c r="C40" s="14">
        <v>1133</v>
      </c>
      <c r="D40" s="21">
        <v>823</v>
      </c>
      <c r="E40" s="21">
        <v>677</v>
      </c>
      <c r="F40" s="22">
        <v>929</v>
      </c>
      <c r="G40" s="20">
        <f t="shared" si="16"/>
        <v>3562</v>
      </c>
      <c r="H40" s="197"/>
    </row>
    <row r="41" spans="1:8" s="62" customFormat="1" ht="14.25" customHeight="1" thickBot="1" x14ac:dyDescent="0.3">
      <c r="A41" s="35" t="s">
        <v>6</v>
      </c>
      <c r="B41" s="243">
        <f t="shared" si="17"/>
        <v>42509</v>
      </c>
      <c r="C41" s="14">
        <v>1141</v>
      </c>
      <c r="D41" s="21">
        <v>1012</v>
      </c>
      <c r="E41" s="21">
        <v>726</v>
      </c>
      <c r="F41" s="22">
        <v>742</v>
      </c>
      <c r="G41" s="20">
        <f t="shared" si="16"/>
        <v>3621</v>
      </c>
      <c r="H41" s="197"/>
    </row>
    <row r="42" spans="1:8" s="62" customFormat="1" ht="14.25" customHeight="1" thickBot="1" x14ac:dyDescent="0.3">
      <c r="A42" s="35" t="s">
        <v>0</v>
      </c>
      <c r="B42" s="243">
        <f t="shared" si="17"/>
        <v>42510</v>
      </c>
      <c r="C42" s="14">
        <v>938</v>
      </c>
      <c r="D42" s="21">
        <v>790</v>
      </c>
      <c r="E42" s="21">
        <v>665</v>
      </c>
      <c r="F42" s="22">
        <v>626</v>
      </c>
      <c r="G42" s="20">
        <f t="shared" si="16"/>
        <v>3019</v>
      </c>
      <c r="H42" s="197"/>
    </row>
    <row r="43" spans="1:8" s="62" customFormat="1" ht="14.25" customHeight="1" outlineLevel="1" thickBot="1" x14ac:dyDescent="0.3">
      <c r="A43" s="35" t="s">
        <v>1</v>
      </c>
      <c r="B43" s="243">
        <f t="shared" si="17"/>
        <v>42511</v>
      </c>
      <c r="C43" s="21"/>
      <c r="D43" s="21">
        <v>308</v>
      </c>
      <c r="E43" s="21"/>
      <c r="F43" s="22">
        <v>285</v>
      </c>
      <c r="G43" s="20">
        <f t="shared" si="16"/>
        <v>593</v>
      </c>
      <c r="H43" s="197"/>
    </row>
    <row r="44" spans="1:8" s="62" customFormat="1" ht="14.25" customHeight="1" outlineLevel="1" thickBot="1" x14ac:dyDescent="0.3">
      <c r="A44" s="35" t="s">
        <v>2</v>
      </c>
      <c r="B44" s="243">
        <f t="shared" si="17"/>
        <v>42512</v>
      </c>
      <c r="C44" s="27"/>
      <c r="D44" s="27">
        <v>215</v>
      </c>
      <c r="E44" s="27"/>
      <c r="F44" s="28">
        <v>293</v>
      </c>
      <c r="G44" s="84">
        <f t="shared" si="16"/>
        <v>508</v>
      </c>
      <c r="H44" s="197"/>
    </row>
    <row r="45" spans="1:8" s="62" customFormat="1" ht="14.25" customHeight="1" outlineLevel="1" thickBot="1" x14ac:dyDescent="0.3">
      <c r="A45" s="224" t="s">
        <v>25</v>
      </c>
      <c r="B45" s="333" t="s">
        <v>31</v>
      </c>
      <c r="C45" s="141">
        <f>SUM(C38:C44)</f>
        <v>5355</v>
      </c>
      <c r="D45" s="141">
        <f>SUM(D38:D44)</f>
        <v>4968</v>
      </c>
      <c r="E45" s="141">
        <f t="shared" ref="E45:G45" si="18">SUM(E38:E44)</f>
        <v>3617</v>
      </c>
      <c r="F45" s="141">
        <f>SUM(F38:F44)</f>
        <v>4522</v>
      </c>
      <c r="G45" s="141">
        <f t="shared" si="18"/>
        <v>18462</v>
      </c>
    </row>
    <row r="46" spans="1:8" s="62" customFormat="1" ht="14.25" customHeight="1" outlineLevel="1" thickBot="1" x14ac:dyDescent="0.3">
      <c r="A46" s="133" t="s">
        <v>27</v>
      </c>
      <c r="B46" s="334"/>
      <c r="C46" s="134">
        <f>AVERAGE(C38:C44)</f>
        <v>1071</v>
      </c>
      <c r="D46" s="134">
        <f t="shared" ref="D46:G46" si="19">AVERAGE(D38:D44)</f>
        <v>709.71428571428567</v>
      </c>
      <c r="E46" s="134">
        <f t="shared" si="19"/>
        <v>723.4</v>
      </c>
      <c r="F46" s="134">
        <f>AVERAGE(F38:F44)</f>
        <v>646</v>
      </c>
      <c r="G46" s="134">
        <f t="shared" si="19"/>
        <v>2637.4285714285716</v>
      </c>
    </row>
    <row r="47" spans="1:8" s="62" customFormat="1" ht="14.25" customHeight="1" thickBot="1" x14ac:dyDescent="0.3">
      <c r="A47" s="36" t="s">
        <v>24</v>
      </c>
      <c r="B47" s="334"/>
      <c r="C47" s="37">
        <f>SUM(C38:C42)</f>
        <v>5355</v>
      </c>
      <c r="D47" s="37">
        <f t="shared" ref="D47:G47" si="20">SUM(D38:D42)</f>
        <v>4445</v>
      </c>
      <c r="E47" s="37">
        <f t="shared" si="20"/>
        <v>3617</v>
      </c>
      <c r="F47" s="37">
        <f>SUM(F38:F42)</f>
        <v>3944</v>
      </c>
      <c r="G47" s="37">
        <f t="shared" si="20"/>
        <v>17361</v>
      </c>
    </row>
    <row r="48" spans="1:8" s="62" customFormat="1" ht="14.25" customHeight="1" thickBot="1" x14ac:dyDescent="0.3">
      <c r="A48" s="36" t="s">
        <v>26</v>
      </c>
      <c r="B48" s="335"/>
      <c r="C48" s="43">
        <f>AVERAGE(C38:C42)</f>
        <v>1071</v>
      </c>
      <c r="D48" s="43">
        <f t="shared" ref="D48:G48" si="21">AVERAGE(D38:D42)</f>
        <v>889</v>
      </c>
      <c r="E48" s="43">
        <f t="shared" si="21"/>
        <v>723.4</v>
      </c>
      <c r="F48" s="43">
        <f>AVERAGE(F38:F42)</f>
        <v>788.8</v>
      </c>
      <c r="G48" s="43">
        <f t="shared" si="21"/>
        <v>3472.2</v>
      </c>
    </row>
    <row r="49" spans="1:8" s="62" customFormat="1" ht="14.25" customHeight="1" thickBot="1" x14ac:dyDescent="0.3">
      <c r="A49" s="35" t="s">
        <v>3</v>
      </c>
      <c r="B49" s="242">
        <f>B44+1</f>
        <v>42513</v>
      </c>
      <c r="C49" s="66">
        <v>1138</v>
      </c>
      <c r="D49" s="155">
        <v>990</v>
      </c>
      <c r="E49" s="69">
        <v>759</v>
      </c>
      <c r="F49" s="67">
        <v>712</v>
      </c>
      <c r="G49" s="20">
        <f>SUM(C49:F49)</f>
        <v>3599</v>
      </c>
      <c r="H49" s="197"/>
    </row>
    <row r="50" spans="1:8" s="62" customFormat="1" ht="14.25" customHeight="1" thickBot="1" x14ac:dyDescent="0.3">
      <c r="A50" s="193" t="s">
        <v>4</v>
      </c>
      <c r="B50" s="243">
        <f>B49+1</f>
        <v>42514</v>
      </c>
      <c r="C50" s="14">
        <v>1164</v>
      </c>
      <c r="D50" s="81">
        <v>874</v>
      </c>
      <c r="E50" s="17">
        <v>739</v>
      </c>
      <c r="F50" s="22">
        <v>897</v>
      </c>
      <c r="G50" s="20">
        <f t="shared" ref="G50:G55" si="22">SUM(C50:F50)</f>
        <v>3674</v>
      </c>
      <c r="H50" s="197"/>
    </row>
    <row r="51" spans="1:8" s="62" customFormat="1" ht="14.25" customHeight="1" thickBot="1" x14ac:dyDescent="0.3">
      <c r="A51" s="193" t="s">
        <v>5</v>
      </c>
      <c r="B51" s="243">
        <f t="shared" ref="B51:B55" si="23">B50+1</f>
        <v>42515</v>
      </c>
      <c r="C51" s="14">
        <v>1181</v>
      </c>
      <c r="D51" s="81">
        <v>956</v>
      </c>
      <c r="E51" s="17">
        <v>764</v>
      </c>
      <c r="F51" s="22">
        <v>962</v>
      </c>
      <c r="G51" s="20">
        <f t="shared" si="22"/>
        <v>3863</v>
      </c>
      <c r="H51" s="197"/>
    </row>
    <row r="52" spans="1:8" s="62" customFormat="1" ht="14.25" customHeight="1" thickBot="1" x14ac:dyDescent="0.3">
      <c r="A52" s="193" t="s">
        <v>6</v>
      </c>
      <c r="B52" s="243">
        <f t="shared" si="23"/>
        <v>42516</v>
      </c>
      <c r="C52" s="14">
        <v>1204</v>
      </c>
      <c r="D52" s="81">
        <v>1107</v>
      </c>
      <c r="E52" s="17">
        <v>771</v>
      </c>
      <c r="F52" s="22">
        <v>843</v>
      </c>
      <c r="G52" s="20">
        <f t="shared" si="22"/>
        <v>3925</v>
      </c>
      <c r="H52" s="197"/>
    </row>
    <row r="53" spans="1:8" s="62" customFormat="1" ht="14.25" customHeight="1" thickBot="1" x14ac:dyDescent="0.3">
      <c r="A53" s="35" t="s">
        <v>0</v>
      </c>
      <c r="B53" s="245">
        <f t="shared" si="23"/>
        <v>42517</v>
      </c>
      <c r="C53" s="14">
        <v>761</v>
      </c>
      <c r="D53" s="81">
        <v>892</v>
      </c>
      <c r="E53" s="17">
        <v>597</v>
      </c>
      <c r="F53" s="22">
        <v>1031</v>
      </c>
      <c r="G53" s="20">
        <f t="shared" si="22"/>
        <v>3281</v>
      </c>
      <c r="H53" s="197"/>
    </row>
    <row r="54" spans="1:8" s="62" customFormat="1" ht="14.25" customHeight="1" outlineLevel="1" thickBot="1" x14ac:dyDescent="0.3">
      <c r="A54" s="35" t="s">
        <v>1</v>
      </c>
      <c r="B54" s="245">
        <f t="shared" si="23"/>
        <v>42518</v>
      </c>
      <c r="C54" s="21"/>
      <c r="D54" s="82">
        <v>1112</v>
      </c>
      <c r="E54" s="21"/>
      <c r="F54" s="22">
        <v>1376</v>
      </c>
      <c r="G54" s="20">
        <f t="shared" si="22"/>
        <v>2488</v>
      </c>
      <c r="H54" s="197"/>
    </row>
    <row r="55" spans="1:8" s="62" customFormat="1" ht="14.25" customHeight="1" outlineLevel="1" thickBot="1" x14ac:dyDescent="0.3">
      <c r="A55" s="193" t="s">
        <v>2</v>
      </c>
      <c r="B55" s="245">
        <f t="shared" si="23"/>
        <v>42519</v>
      </c>
      <c r="C55" s="27"/>
      <c r="D55" s="83">
        <v>1295</v>
      </c>
      <c r="E55" s="27"/>
      <c r="F55" s="28">
        <v>1408</v>
      </c>
      <c r="G55" s="20">
        <f t="shared" si="22"/>
        <v>2703</v>
      </c>
    </row>
    <row r="56" spans="1:8" s="62" customFormat="1" ht="14.25" customHeight="1" outlineLevel="1" thickBot="1" x14ac:dyDescent="0.3">
      <c r="A56" s="224" t="s">
        <v>25</v>
      </c>
      <c r="B56" s="333" t="s">
        <v>32</v>
      </c>
      <c r="C56" s="141">
        <f>SUM(C49:C55)</f>
        <v>5448</v>
      </c>
      <c r="D56" s="141">
        <f t="shared" ref="D56:G56" si="24">SUM(D49:D55)</f>
        <v>7226</v>
      </c>
      <c r="E56" s="141">
        <f>SUM(E49:E55)</f>
        <v>3630</v>
      </c>
      <c r="F56" s="141">
        <f t="shared" si="24"/>
        <v>7229</v>
      </c>
      <c r="G56" s="145">
        <f t="shared" si="24"/>
        <v>23533</v>
      </c>
    </row>
    <row r="57" spans="1:8" s="62" customFormat="1" ht="14.25" customHeight="1" outlineLevel="1" thickBot="1" x14ac:dyDescent="0.3">
      <c r="A57" s="133" t="s">
        <v>27</v>
      </c>
      <c r="B57" s="334"/>
      <c r="C57" s="134">
        <f>AVERAGE(C49:C55)</f>
        <v>1089.5999999999999</v>
      </c>
      <c r="D57" s="134">
        <f t="shared" ref="D57:G57" si="25">AVERAGE(D49:D55)</f>
        <v>1032.2857142857142</v>
      </c>
      <c r="E57" s="134">
        <f>AVERAGE(E49:E55)</f>
        <v>726</v>
      </c>
      <c r="F57" s="134">
        <f t="shared" si="25"/>
        <v>1032.7142857142858</v>
      </c>
      <c r="G57" s="140">
        <f t="shared" si="25"/>
        <v>3361.8571428571427</v>
      </c>
    </row>
    <row r="58" spans="1:8" s="62" customFormat="1" ht="14.25" customHeight="1" thickBot="1" x14ac:dyDescent="0.3">
      <c r="A58" s="36" t="s">
        <v>24</v>
      </c>
      <c r="B58" s="334"/>
      <c r="C58" s="37">
        <f>SUM(C49:C53)</f>
        <v>5448</v>
      </c>
      <c r="D58" s="37">
        <f>SUM(D49:D53)</f>
        <v>4819</v>
      </c>
      <c r="E58" s="37">
        <f>SUM(E49:E53)</f>
        <v>3630</v>
      </c>
      <c r="F58" s="37">
        <f t="shared" ref="F58:G58" si="26">SUM(F49:F53)</f>
        <v>4445</v>
      </c>
      <c r="G58" s="37">
        <f t="shared" si="26"/>
        <v>18342</v>
      </c>
    </row>
    <row r="59" spans="1:8" s="62" customFormat="1" ht="14.25" customHeight="1" thickBot="1" x14ac:dyDescent="0.3">
      <c r="A59" s="36" t="s">
        <v>26</v>
      </c>
      <c r="B59" s="335"/>
      <c r="C59" s="43">
        <f>AVERAGE(C49:C53)</f>
        <v>1089.5999999999999</v>
      </c>
      <c r="D59" s="43">
        <f>AVERAGE(D49:D53)</f>
        <v>963.8</v>
      </c>
      <c r="E59" s="43">
        <f>AVERAGE(E49:E53)</f>
        <v>726</v>
      </c>
      <c r="F59" s="43">
        <f t="shared" ref="F59:G59" si="27">AVERAGE(F49:F53)</f>
        <v>889</v>
      </c>
      <c r="G59" s="43">
        <f t="shared" si="27"/>
        <v>3668.4</v>
      </c>
    </row>
    <row r="60" spans="1:8" s="62" customFormat="1" ht="14.25" customHeight="1" thickBot="1" x14ac:dyDescent="0.3">
      <c r="A60" s="193" t="s">
        <v>3</v>
      </c>
      <c r="B60" s="242">
        <f>B55+1</f>
        <v>42520</v>
      </c>
      <c r="C60" s="14"/>
      <c r="D60" s="81">
        <v>440</v>
      </c>
      <c r="E60" s="14"/>
      <c r="F60" s="15">
        <v>692</v>
      </c>
      <c r="G60" s="20">
        <f t="shared" ref="G60:G61" si="28">SUM(C60:F60)</f>
        <v>1132</v>
      </c>
    </row>
    <row r="61" spans="1:8" s="62" customFormat="1" ht="14.25" customHeight="1" thickBot="1" x14ac:dyDescent="0.3">
      <c r="A61" s="193" t="s">
        <v>4</v>
      </c>
      <c r="B61" s="243">
        <f>B60+1</f>
        <v>42521</v>
      </c>
      <c r="C61" s="14">
        <v>1243</v>
      </c>
      <c r="D61" s="81">
        <v>1188</v>
      </c>
      <c r="E61" s="21">
        <v>797</v>
      </c>
      <c r="F61" s="22">
        <v>814</v>
      </c>
      <c r="G61" s="20">
        <f t="shared" si="28"/>
        <v>4042</v>
      </c>
    </row>
    <row r="62" spans="1:8" s="62" customFormat="1" ht="14.25" hidden="1" customHeight="1" thickBot="1" x14ac:dyDescent="0.3">
      <c r="A62" s="193"/>
      <c r="B62" s="244"/>
      <c r="C62" s="14"/>
      <c r="D62" s="81"/>
      <c r="E62" s="21"/>
      <c r="F62" s="22"/>
      <c r="G62" s="20"/>
    </row>
    <row r="63" spans="1:8" s="62" customFormat="1" ht="14.25" hidden="1" customHeight="1" thickBot="1" x14ac:dyDescent="0.3">
      <c r="A63" s="193"/>
      <c r="B63" s="244"/>
      <c r="C63" s="14"/>
      <c r="D63" s="81"/>
      <c r="E63" s="21"/>
      <c r="F63" s="22"/>
      <c r="G63" s="20"/>
    </row>
    <row r="64" spans="1:8" s="62" customFormat="1" ht="14.25" hidden="1" customHeight="1" thickBot="1" x14ac:dyDescent="0.3">
      <c r="A64" s="35"/>
      <c r="B64" s="244"/>
      <c r="C64" s="14"/>
      <c r="D64" s="81"/>
      <c r="E64" s="21"/>
      <c r="F64" s="22"/>
      <c r="G64" s="20"/>
    </row>
    <row r="65" spans="1:7" s="62" customFormat="1" ht="14.25" hidden="1" customHeight="1" outlineLevel="1" thickBot="1" x14ac:dyDescent="0.3">
      <c r="A65" s="35"/>
      <c r="B65" s="244"/>
      <c r="C65" s="21"/>
      <c r="D65" s="82"/>
      <c r="E65" s="21"/>
      <c r="F65" s="22"/>
      <c r="G65" s="20"/>
    </row>
    <row r="66" spans="1:7" s="62" customFormat="1" ht="14.25" hidden="1" customHeight="1" outlineLevel="1" thickBot="1" x14ac:dyDescent="0.3">
      <c r="A66" s="35"/>
      <c r="B66" s="246"/>
      <c r="C66" s="27"/>
      <c r="D66" s="83"/>
      <c r="E66" s="27"/>
      <c r="F66" s="28"/>
      <c r="G66" s="84"/>
    </row>
    <row r="67" spans="1:7" s="62" customFormat="1" ht="14.25" customHeight="1" outlineLevel="1" thickBot="1" x14ac:dyDescent="0.3">
      <c r="A67" s="224" t="s">
        <v>25</v>
      </c>
      <c r="B67" s="333" t="s">
        <v>37</v>
      </c>
      <c r="C67" s="141">
        <f>SUM(C60:C66)</f>
        <v>1243</v>
      </c>
      <c r="D67" s="141">
        <f t="shared" ref="D67:G67" si="29">SUM(D60:D66)</f>
        <v>1628</v>
      </c>
      <c r="E67" s="141">
        <f t="shared" si="29"/>
        <v>797</v>
      </c>
      <c r="F67" s="141">
        <f t="shared" si="29"/>
        <v>1506</v>
      </c>
      <c r="G67" s="141">
        <f t="shared" si="29"/>
        <v>5174</v>
      </c>
    </row>
    <row r="68" spans="1:7" s="62" customFormat="1" ht="15.75" customHeight="1" outlineLevel="1" thickBot="1" x14ac:dyDescent="0.3">
      <c r="A68" s="133" t="s">
        <v>27</v>
      </c>
      <c r="B68" s="334"/>
      <c r="C68" s="134">
        <f>AVERAGE(C60:C66)</f>
        <v>1243</v>
      </c>
      <c r="D68" s="134">
        <f t="shared" ref="D68:G68" si="30">AVERAGE(D60:D66)</f>
        <v>814</v>
      </c>
      <c r="E68" s="134">
        <f t="shared" si="30"/>
        <v>797</v>
      </c>
      <c r="F68" s="134">
        <f t="shared" si="30"/>
        <v>753</v>
      </c>
      <c r="G68" s="134">
        <f t="shared" si="30"/>
        <v>2587</v>
      </c>
    </row>
    <row r="69" spans="1:7" s="62" customFormat="1" ht="14.25" customHeight="1" thickBot="1" x14ac:dyDescent="0.3">
      <c r="A69" s="36" t="s">
        <v>24</v>
      </c>
      <c r="B69" s="334"/>
      <c r="C69" s="37">
        <f>SUM(C60:C64)</f>
        <v>1243</v>
      </c>
      <c r="D69" s="37">
        <f t="shared" ref="D69:G69" si="31">SUM(D60:D64)</f>
        <v>1628</v>
      </c>
      <c r="E69" s="37">
        <f t="shared" si="31"/>
        <v>797</v>
      </c>
      <c r="F69" s="37">
        <f t="shared" si="31"/>
        <v>1506</v>
      </c>
      <c r="G69" s="37">
        <f t="shared" si="31"/>
        <v>5174</v>
      </c>
    </row>
    <row r="70" spans="1:7" s="62" customFormat="1" ht="15.75" customHeight="1" thickBot="1" x14ac:dyDescent="0.3">
      <c r="A70" s="36" t="s">
        <v>26</v>
      </c>
      <c r="B70" s="335"/>
      <c r="C70" s="43">
        <f>AVERAGE(C60:C64)</f>
        <v>1243</v>
      </c>
      <c r="D70" s="43">
        <f t="shared" ref="D70:G70" si="32">AVERAGE(D60:D64)</f>
        <v>814</v>
      </c>
      <c r="E70" s="43">
        <f t="shared" si="32"/>
        <v>797</v>
      </c>
      <c r="F70" s="43">
        <f t="shared" si="32"/>
        <v>753</v>
      </c>
      <c r="G70" s="43">
        <f t="shared" si="32"/>
        <v>2587</v>
      </c>
    </row>
    <row r="71" spans="1:7" s="62" customFormat="1" x14ac:dyDescent="0.25">
      <c r="A71" s="4"/>
      <c r="B71" s="171"/>
      <c r="C71" s="65"/>
      <c r="D71" s="65"/>
      <c r="E71" s="65"/>
      <c r="F71" s="65"/>
      <c r="G71" s="65"/>
    </row>
    <row r="72" spans="1:7" s="62" customFormat="1" ht="30" customHeight="1" x14ac:dyDescent="0.25">
      <c r="A72" s="258"/>
      <c r="B72" s="52" t="s">
        <v>10</v>
      </c>
      <c r="C72" s="52" t="s">
        <v>16</v>
      </c>
      <c r="D72" s="65"/>
      <c r="E72" s="340" t="s">
        <v>70</v>
      </c>
      <c r="F72" s="364"/>
      <c r="G72" s="365"/>
    </row>
    <row r="73" spans="1:7" ht="30" customHeight="1" x14ac:dyDescent="0.25">
      <c r="A73" s="57" t="s">
        <v>34</v>
      </c>
      <c r="B73" s="261">
        <f>SUM(C58:D58, C47:D47, C36:D36, C25:D25, C14:D14, C69:D69)</f>
        <v>42787</v>
      </c>
      <c r="C73" s="50">
        <f>SUM(E69:F69, E58:F58, E47:F47, E36:F36, E25:F25, E14:F14)</f>
        <v>31761</v>
      </c>
      <c r="D73" s="151"/>
      <c r="E73" s="338" t="s">
        <v>34</v>
      </c>
      <c r="F73" s="339"/>
      <c r="G73" s="125">
        <f>SUM(G14, G25, G36, G47, G58, G69)</f>
        <v>74548</v>
      </c>
    </row>
    <row r="74" spans="1:7" ht="30" customHeight="1" x14ac:dyDescent="0.25">
      <c r="A74" s="57" t="s">
        <v>33</v>
      </c>
      <c r="B74" s="261">
        <f>SUM(C56:D56, C45:D45, C34:D34, C23:D23, C12:D12, C67:D67)</f>
        <v>47281</v>
      </c>
      <c r="C74" s="50">
        <f>SUM(E67:F67, E56:F56, E45:F45, E34:F34, E23:F23, E12:F12)</f>
        <v>36664</v>
      </c>
      <c r="D74" s="151"/>
      <c r="E74" s="338" t="s">
        <v>33</v>
      </c>
      <c r="F74" s="339"/>
      <c r="G74" s="126">
        <f>SUM(G56, G45, G34, G23, G12, G67)</f>
        <v>83945</v>
      </c>
    </row>
    <row r="75" spans="1:7" ht="30" customHeight="1" x14ac:dyDescent="0.25">
      <c r="E75" s="338" t="s">
        <v>26</v>
      </c>
      <c r="F75" s="339"/>
      <c r="G75" s="126">
        <f>AVERAGE(G14, G25, G36, G47, G58, G69)</f>
        <v>12424.666666666666</v>
      </c>
    </row>
    <row r="76" spans="1:7" ht="30" customHeight="1" x14ac:dyDescent="0.25">
      <c r="E76" s="338" t="s">
        <v>72</v>
      </c>
      <c r="F76" s="339"/>
      <c r="G76" s="125">
        <f>AVERAGE(G56, G45, G34, G23, G12, G67)</f>
        <v>13990.833333333334</v>
      </c>
    </row>
    <row r="78" spans="1:7" x14ac:dyDescent="0.25">
      <c r="C78" s="195"/>
    </row>
  </sheetData>
  <mergeCells count="20"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  <mergeCell ref="A3:A4"/>
    <mergeCell ref="B3:B4"/>
    <mergeCell ref="E3:E4"/>
    <mergeCell ref="F3:F4"/>
    <mergeCell ref="C3:C4"/>
    <mergeCell ref="D3:D4"/>
    <mergeCell ref="G1:G4"/>
    <mergeCell ref="E1:F2"/>
    <mergeCell ref="C1:D2"/>
    <mergeCell ref="E72:G72"/>
    <mergeCell ref="E73:F73"/>
  </mergeCells>
  <pageMargins left="0.7" right="0.7" top="0.75" bottom="0.75" header="0.3" footer="0.3"/>
  <pageSetup scale="73" orientation="portrait" r:id="rId1"/>
  <ignoredErrors>
    <ignoredError sqref="D12:F12 C23:C24" emptyCellReference="1"/>
    <ignoredError sqref="C15 C13:F13" evalError="1" emptyCellReference="1"/>
    <ignoredError sqref="G12 D34:F34 G23:G26 G34 C34 C26" formulaRange="1" emptyCellReference="1"/>
    <ignoredError sqref="G59 G49 G43:G44 G16:G22 G27:G33 G11 F25:F26 D25:D26" formulaRange="1"/>
    <ignoredError sqref="D59:F59 D35:F37 E45:F45 G35:G42 D46:F48 D56:F58 D15:F15 D14:F14 G13:G15 G45:G48 C46:C48 C56:C58 C45 C35:C37 C59" evalError="1" formulaRange="1" emptyCellReference="1"/>
    <ignoredError sqref="G56:G58" evalError="1" formulaRange="1"/>
    <ignoredError sqref="C14" evalErro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4" sqref="C54:C55"/>
    </sheetView>
  </sheetViews>
  <sheetFormatPr defaultRowHeight="13.5" outlineLevelRow="1" x14ac:dyDescent="0.25"/>
  <cols>
    <col min="1" max="1" width="18.7109375" style="85" bestFit="1" customWidth="1"/>
    <col min="2" max="2" width="10.140625" style="85" bestFit="1" customWidth="1"/>
    <col min="3" max="7" width="15.7109375" style="85" customWidth="1"/>
    <col min="8" max="8" width="16.28515625" style="85" bestFit="1" customWidth="1"/>
    <col min="9" max="16384" width="9.140625" style="85"/>
  </cols>
  <sheetData>
    <row r="1" spans="1:7" ht="15" customHeight="1" x14ac:dyDescent="0.25">
      <c r="B1" s="173"/>
      <c r="C1" s="343" t="s">
        <v>56</v>
      </c>
      <c r="D1" s="345"/>
      <c r="E1" s="343"/>
      <c r="F1" s="336"/>
      <c r="G1" s="349" t="s">
        <v>23</v>
      </c>
    </row>
    <row r="2" spans="1:7" ht="15" customHeight="1" thickBot="1" x14ac:dyDescent="0.3">
      <c r="B2" s="173"/>
      <c r="C2" s="344"/>
      <c r="D2" s="346"/>
      <c r="E2" s="344"/>
      <c r="F2" s="337"/>
      <c r="G2" s="350"/>
    </row>
    <row r="3" spans="1:7" x14ac:dyDescent="0.25">
      <c r="A3" s="379" t="s">
        <v>61</v>
      </c>
      <c r="B3" s="380" t="s">
        <v>62</v>
      </c>
      <c r="C3" s="359" t="s">
        <v>59</v>
      </c>
      <c r="D3" s="377" t="s">
        <v>60</v>
      </c>
      <c r="E3" s="359"/>
      <c r="F3" s="377"/>
      <c r="G3" s="350"/>
    </row>
    <row r="4" spans="1:7" ht="14.25" customHeight="1" thickBot="1" x14ac:dyDescent="0.3">
      <c r="A4" s="360"/>
      <c r="B4" s="381"/>
      <c r="C4" s="360"/>
      <c r="D4" s="378"/>
      <c r="E4" s="360"/>
      <c r="F4" s="378"/>
      <c r="G4" s="350"/>
    </row>
    <row r="5" spans="1:7" s="91" customFormat="1" ht="14.25" hidden="1" customHeight="1" thickBot="1" x14ac:dyDescent="0.3">
      <c r="A5" s="190"/>
      <c r="B5" s="170"/>
      <c r="C5" s="86"/>
      <c r="D5" s="87"/>
      <c r="E5" s="88"/>
      <c r="F5" s="89"/>
      <c r="G5" s="90"/>
    </row>
    <row r="6" spans="1:7" s="91" customFormat="1" ht="14.25" hidden="1" customHeight="1" thickBot="1" x14ac:dyDescent="0.3">
      <c r="A6" s="190"/>
      <c r="B6" s="162"/>
      <c r="C6" s="86"/>
      <c r="D6" s="87"/>
      <c r="E6" s="88"/>
      <c r="F6" s="89"/>
      <c r="G6" s="90"/>
    </row>
    <row r="7" spans="1:7" s="91" customFormat="1" ht="14.25" hidden="1" customHeight="1" thickBot="1" x14ac:dyDescent="0.3">
      <c r="A7" s="190"/>
      <c r="B7" s="162"/>
      <c r="C7" s="86"/>
      <c r="D7" s="87"/>
      <c r="E7" s="88"/>
      <c r="F7" s="89"/>
      <c r="G7" s="90"/>
    </row>
    <row r="8" spans="1:7" s="91" customFormat="1" ht="14.25" hidden="1" customHeight="1" thickBot="1" x14ac:dyDescent="0.3">
      <c r="A8" s="196"/>
      <c r="B8" s="162"/>
      <c r="C8" s="86"/>
      <c r="D8" s="87"/>
      <c r="E8" s="88"/>
      <c r="F8" s="89"/>
      <c r="G8" s="90"/>
    </row>
    <row r="9" spans="1:7" s="91" customFormat="1" ht="14.25" hidden="1" customHeight="1" thickBot="1" x14ac:dyDescent="0.3">
      <c r="A9" s="196"/>
      <c r="B9" s="162"/>
      <c r="C9" s="86"/>
      <c r="D9" s="87"/>
      <c r="E9" s="88"/>
      <c r="F9" s="89"/>
      <c r="G9" s="90"/>
    </row>
    <row r="10" spans="1:7" s="91" customFormat="1" ht="14.25" hidden="1" customHeight="1" outlineLevel="1" thickBot="1" x14ac:dyDescent="0.3">
      <c r="A10" s="196"/>
      <c r="B10" s="220"/>
      <c r="C10" s="88"/>
      <c r="D10" s="92"/>
      <c r="E10" s="88"/>
      <c r="F10" s="89"/>
      <c r="G10" s="90"/>
    </row>
    <row r="11" spans="1:7" s="91" customFormat="1" ht="14.25" customHeight="1" outlineLevel="1" thickBot="1" x14ac:dyDescent="0.3">
      <c r="A11" s="196" t="s">
        <v>2</v>
      </c>
      <c r="B11" s="162">
        <v>42491</v>
      </c>
      <c r="C11" s="93"/>
      <c r="D11" s="94"/>
      <c r="E11" s="93"/>
      <c r="F11" s="95"/>
      <c r="G11" s="90">
        <f t="shared" ref="G11" si="0">SUM(C11:F11)</f>
        <v>0</v>
      </c>
    </row>
    <row r="12" spans="1:7" s="97" customFormat="1" ht="14.25" customHeight="1" outlineLevel="1" thickBot="1" x14ac:dyDescent="0.3">
      <c r="A12" s="132" t="s">
        <v>25</v>
      </c>
      <c r="B12" s="333" t="s">
        <v>28</v>
      </c>
      <c r="C12" s="153">
        <f>SUM(C5:C11)</f>
        <v>0</v>
      </c>
      <c r="D12" s="153">
        <f t="shared" ref="D12:G12" si="1">SUM(D5:D11)</f>
        <v>0</v>
      </c>
      <c r="E12" s="153">
        <f t="shared" si="1"/>
        <v>0</v>
      </c>
      <c r="F12" s="153">
        <f t="shared" si="1"/>
        <v>0</v>
      </c>
      <c r="G12" s="153">
        <f t="shared" si="1"/>
        <v>0</v>
      </c>
    </row>
    <row r="13" spans="1:7" s="97" customFormat="1" ht="14.25" customHeight="1" outlineLevel="1" thickBot="1" x14ac:dyDescent="0.3">
      <c r="A13" s="133" t="s">
        <v>27</v>
      </c>
      <c r="B13" s="334"/>
      <c r="C13" s="154" t="e">
        <f>AVERAGE(C5:C11)</f>
        <v>#DIV/0!</v>
      </c>
      <c r="D13" s="154" t="e">
        <f t="shared" ref="D13:G13" si="2">AVERAGE(D5:D11)</f>
        <v>#DIV/0!</v>
      </c>
      <c r="E13" s="154" t="e">
        <f t="shared" si="2"/>
        <v>#DIV/0!</v>
      </c>
      <c r="F13" s="154" t="e">
        <f t="shared" si="2"/>
        <v>#DIV/0!</v>
      </c>
      <c r="G13" s="154">
        <f t="shared" si="2"/>
        <v>0</v>
      </c>
    </row>
    <row r="14" spans="1:7" s="97" customFormat="1" ht="14.25" customHeight="1" thickBot="1" x14ac:dyDescent="0.3">
      <c r="A14" s="36" t="s">
        <v>24</v>
      </c>
      <c r="B14" s="334"/>
      <c r="C14" s="104">
        <f>SUM(C5:C9)</f>
        <v>0</v>
      </c>
      <c r="D14" s="104">
        <f t="shared" ref="D14:G14" si="3">SUM(D5:D9)</f>
        <v>0</v>
      </c>
      <c r="E14" s="104">
        <f t="shared" si="3"/>
        <v>0</v>
      </c>
      <c r="F14" s="104">
        <f t="shared" si="3"/>
        <v>0</v>
      </c>
      <c r="G14" s="104">
        <f t="shared" si="3"/>
        <v>0</v>
      </c>
    </row>
    <row r="15" spans="1:7" s="97" customFormat="1" ht="14.25" customHeight="1" thickBot="1" x14ac:dyDescent="0.3">
      <c r="A15" s="36" t="s">
        <v>26</v>
      </c>
      <c r="B15" s="335"/>
      <c r="C15" s="105" t="e">
        <f>AVERAGE(C5:C9)</f>
        <v>#DIV/0!</v>
      </c>
      <c r="D15" s="105" t="e">
        <f t="shared" ref="D15:G15" si="4">AVERAGE(D5:D9)</f>
        <v>#DIV/0!</v>
      </c>
      <c r="E15" s="105" t="e">
        <f t="shared" si="4"/>
        <v>#DIV/0!</v>
      </c>
      <c r="F15" s="105" t="e">
        <f t="shared" si="4"/>
        <v>#DIV/0!</v>
      </c>
      <c r="G15" s="105" t="e">
        <f t="shared" si="4"/>
        <v>#DIV/0!</v>
      </c>
    </row>
    <row r="16" spans="1:7" s="97" customFormat="1" ht="14.25" hidden="1" customHeight="1" thickBot="1" x14ac:dyDescent="0.3">
      <c r="A16" s="35"/>
      <c r="B16" s="163"/>
      <c r="C16" s="86"/>
      <c r="D16" s="87"/>
      <c r="E16" s="86"/>
      <c r="F16" s="98"/>
      <c r="G16" s="200"/>
    </row>
    <row r="17" spans="1:7" s="97" customFormat="1" ht="14.25" hidden="1" customHeight="1" thickBot="1" x14ac:dyDescent="0.3">
      <c r="A17" s="35"/>
      <c r="B17" s="164"/>
      <c r="C17" s="86"/>
      <c r="D17" s="87"/>
      <c r="E17" s="88"/>
      <c r="F17" s="89"/>
      <c r="G17" s="200"/>
    </row>
    <row r="18" spans="1:7" s="97" customFormat="1" ht="14.25" hidden="1" customHeight="1" thickBot="1" x14ac:dyDescent="0.3">
      <c r="A18" s="35"/>
      <c r="B18" s="164"/>
      <c r="C18" s="86"/>
      <c r="D18" s="87"/>
      <c r="E18" s="88"/>
      <c r="F18" s="89"/>
      <c r="G18" s="200"/>
    </row>
    <row r="19" spans="1:7" s="97" customFormat="1" ht="14.25" hidden="1" customHeight="1" thickBot="1" x14ac:dyDescent="0.3">
      <c r="A19" s="35"/>
      <c r="B19" s="164"/>
      <c r="C19" s="86"/>
      <c r="D19" s="87"/>
      <c r="E19" s="88"/>
      <c r="F19" s="89"/>
      <c r="G19" s="200"/>
    </row>
    <row r="20" spans="1:7" s="97" customFormat="1" ht="14.25" hidden="1" customHeight="1" thickBot="1" x14ac:dyDescent="0.3">
      <c r="A20" s="35"/>
      <c r="B20" s="164"/>
      <c r="C20" s="86"/>
      <c r="D20" s="87"/>
      <c r="E20" s="88"/>
      <c r="F20" s="89"/>
      <c r="G20" s="200"/>
    </row>
    <row r="21" spans="1:7" s="97" customFormat="1" ht="14.25" customHeight="1" outlineLevel="1" thickBot="1" x14ac:dyDescent="0.3">
      <c r="A21" s="193" t="s">
        <v>1</v>
      </c>
      <c r="B21" s="164">
        <f>B11+6</f>
        <v>42497</v>
      </c>
      <c r="C21" s="88">
        <v>96</v>
      </c>
      <c r="D21" s="92"/>
      <c r="E21" s="88"/>
      <c r="F21" s="89"/>
      <c r="G21" s="200">
        <f>SUM(C21:F21)</f>
        <v>96</v>
      </c>
    </row>
    <row r="22" spans="1:7" s="97" customFormat="1" ht="14.25" customHeight="1" outlineLevel="1" thickBot="1" x14ac:dyDescent="0.3">
      <c r="A22" s="193" t="s">
        <v>2</v>
      </c>
      <c r="B22" s="164">
        <f>B21+1</f>
        <v>42498</v>
      </c>
      <c r="C22" s="93"/>
      <c r="D22" s="94"/>
      <c r="E22" s="93"/>
      <c r="F22" s="95"/>
      <c r="G22" s="200">
        <f t="shared" ref="G22" si="5">SUM(C22:F22)</f>
        <v>0</v>
      </c>
    </row>
    <row r="23" spans="1:7" s="97" customFormat="1" ht="14.25" customHeight="1" outlineLevel="1" thickBot="1" x14ac:dyDescent="0.3">
      <c r="A23" s="132" t="s">
        <v>25</v>
      </c>
      <c r="B23" s="333" t="s">
        <v>29</v>
      </c>
      <c r="C23" s="153">
        <f>SUM(C16:C22)</f>
        <v>96</v>
      </c>
      <c r="D23" s="153">
        <f t="shared" ref="D23:G23" si="6">SUM(D16:D22)</f>
        <v>0</v>
      </c>
      <c r="E23" s="153">
        <f t="shared" si="6"/>
        <v>0</v>
      </c>
      <c r="F23" s="153">
        <f t="shared" si="6"/>
        <v>0</v>
      </c>
      <c r="G23" s="153">
        <f t="shared" si="6"/>
        <v>96</v>
      </c>
    </row>
    <row r="24" spans="1:7" s="97" customFormat="1" ht="14.25" customHeight="1" outlineLevel="1" thickBot="1" x14ac:dyDescent="0.3">
      <c r="A24" s="133" t="s">
        <v>27</v>
      </c>
      <c r="B24" s="334"/>
      <c r="C24" s="154">
        <f>AVERAGE(C16:C22)</f>
        <v>96</v>
      </c>
      <c r="D24" s="154" t="e">
        <f t="shared" ref="D24:G24" si="7">AVERAGE(D16:D22)</f>
        <v>#DIV/0!</v>
      </c>
      <c r="E24" s="154" t="e">
        <f t="shared" si="7"/>
        <v>#DIV/0!</v>
      </c>
      <c r="F24" s="154" t="e">
        <f t="shared" si="7"/>
        <v>#DIV/0!</v>
      </c>
      <c r="G24" s="154">
        <f t="shared" si="7"/>
        <v>48</v>
      </c>
    </row>
    <row r="25" spans="1:7" s="97" customFormat="1" ht="14.25" customHeight="1" thickBot="1" x14ac:dyDescent="0.3">
      <c r="A25" s="36" t="s">
        <v>24</v>
      </c>
      <c r="B25" s="334"/>
      <c r="C25" s="104">
        <f>SUM(C16:C20)</f>
        <v>0</v>
      </c>
      <c r="D25" s="104">
        <f t="shared" ref="D25:G25" si="8">SUM(D16:D20)</f>
        <v>0</v>
      </c>
      <c r="E25" s="104">
        <f t="shared" si="8"/>
        <v>0</v>
      </c>
      <c r="F25" s="104">
        <f t="shared" si="8"/>
        <v>0</v>
      </c>
      <c r="G25" s="104">
        <f t="shared" si="8"/>
        <v>0</v>
      </c>
    </row>
    <row r="26" spans="1:7" s="97" customFormat="1" ht="14.25" customHeight="1" thickBot="1" x14ac:dyDescent="0.3">
      <c r="A26" s="36" t="s">
        <v>26</v>
      </c>
      <c r="B26" s="335"/>
      <c r="C26" s="105" t="e">
        <f>AVERAGE(C16:C20)</f>
        <v>#DIV/0!</v>
      </c>
      <c r="D26" s="105" t="e">
        <f t="shared" ref="D26:G26" si="9">AVERAGE(D16:D20)</f>
        <v>#DIV/0!</v>
      </c>
      <c r="E26" s="105" t="e">
        <f t="shared" si="9"/>
        <v>#DIV/0!</v>
      </c>
      <c r="F26" s="105" t="e">
        <f t="shared" si="9"/>
        <v>#DIV/0!</v>
      </c>
      <c r="G26" s="105" t="e">
        <f t="shared" si="9"/>
        <v>#DIV/0!</v>
      </c>
    </row>
    <row r="27" spans="1:7" s="97" customFormat="1" ht="14.25" hidden="1" customHeight="1" thickBot="1" x14ac:dyDescent="0.3">
      <c r="A27" s="35"/>
      <c r="B27" s="192"/>
      <c r="C27" s="86"/>
      <c r="D27" s="87"/>
      <c r="E27" s="86"/>
      <c r="F27" s="98"/>
      <c r="G27" s="200"/>
    </row>
    <row r="28" spans="1:7" s="97" customFormat="1" ht="14.25" hidden="1" customHeight="1" thickBot="1" x14ac:dyDescent="0.3">
      <c r="A28" s="35"/>
      <c r="B28" s="166"/>
      <c r="C28" s="86"/>
      <c r="D28" s="87"/>
      <c r="E28" s="88"/>
      <c r="F28" s="89"/>
      <c r="G28" s="200"/>
    </row>
    <row r="29" spans="1:7" s="97" customFormat="1" ht="14.25" hidden="1" customHeight="1" thickBot="1" x14ac:dyDescent="0.3">
      <c r="A29" s="35"/>
      <c r="B29" s="166"/>
      <c r="C29" s="86"/>
      <c r="D29" s="87"/>
      <c r="E29" s="88"/>
      <c r="F29" s="89"/>
      <c r="G29" s="200"/>
    </row>
    <row r="30" spans="1:7" s="97" customFormat="1" ht="14.25" hidden="1" customHeight="1" thickBot="1" x14ac:dyDescent="0.3">
      <c r="A30" s="35"/>
      <c r="B30" s="166"/>
      <c r="C30" s="86"/>
      <c r="D30" s="87"/>
      <c r="E30" s="88"/>
      <c r="F30" s="89"/>
      <c r="G30" s="200"/>
    </row>
    <row r="31" spans="1:7" s="97" customFormat="1" ht="14.25" hidden="1" customHeight="1" thickBot="1" x14ac:dyDescent="0.3">
      <c r="A31" s="35"/>
      <c r="B31" s="166"/>
      <c r="C31" s="86"/>
      <c r="D31" s="87"/>
      <c r="E31" s="88"/>
      <c r="F31" s="89"/>
      <c r="G31" s="200"/>
    </row>
    <row r="32" spans="1:7" s="97" customFormat="1" ht="14.25" customHeight="1" outlineLevel="1" thickBot="1" x14ac:dyDescent="0.3">
      <c r="A32" s="193" t="s">
        <v>1</v>
      </c>
      <c r="B32" s="164">
        <f>B22+6</f>
        <v>42504</v>
      </c>
      <c r="C32" s="88">
        <v>96</v>
      </c>
      <c r="D32" s="92"/>
      <c r="E32" s="88"/>
      <c r="F32" s="89"/>
      <c r="G32" s="200">
        <f>SUM(C32:F32)</f>
        <v>96</v>
      </c>
    </row>
    <row r="33" spans="1:8" s="97" customFormat="1" ht="14.25" customHeight="1" outlineLevel="1" thickBot="1" x14ac:dyDescent="0.3">
      <c r="A33" s="193" t="s">
        <v>2</v>
      </c>
      <c r="B33" s="164">
        <f>B32+1</f>
        <v>42505</v>
      </c>
      <c r="C33" s="93">
        <v>41</v>
      </c>
      <c r="D33" s="94"/>
      <c r="E33" s="93"/>
      <c r="F33" s="95"/>
      <c r="G33" s="200">
        <f>SUM(C33:F33)</f>
        <v>41</v>
      </c>
    </row>
    <row r="34" spans="1:8" s="97" customFormat="1" ht="14.25" customHeight="1" outlineLevel="1" thickBot="1" x14ac:dyDescent="0.3">
      <c r="A34" s="132" t="s">
        <v>25</v>
      </c>
      <c r="B34" s="333" t="s">
        <v>30</v>
      </c>
      <c r="C34" s="153">
        <f>SUM(C27:C33)</f>
        <v>137</v>
      </c>
      <c r="D34" s="153">
        <f t="shared" ref="D34:G34" si="10">SUM(D27:D33)</f>
        <v>0</v>
      </c>
      <c r="E34" s="153">
        <f t="shared" si="10"/>
        <v>0</v>
      </c>
      <c r="F34" s="153">
        <f t="shared" si="10"/>
        <v>0</v>
      </c>
      <c r="G34" s="153">
        <f t="shared" si="10"/>
        <v>137</v>
      </c>
    </row>
    <row r="35" spans="1:8" s="97" customFormat="1" ht="14.25" customHeight="1" outlineLevel="1" thickBot="1" x14ac:dyDescent="0.3">
      <c r="A35" s="133" t="s">
        <v>27</v>
      </c>
      <c r="B35" s="334"/>
      <c r="C35" s="154">
        <f>AVERAGE(C27:C33)</f>
        <v>68.5</v>
      </c>
      <c r="D35" s="154" t="e">
        <f t="shared" ref="D35:G35" si="11">AVERAGE(D27:D33)</f>
        <v>#DIV/0!</v>
      </c>
      <c r="E35" s="154" t="e">
        <f t="shared" si="11"/>
        <v>#DIV/0!</v>
      </c>
      <c r="F35" s="154" t="e">
        <f t="shared" si="11"/>
        <v>#DIV/0!</v>
      </c>
      <c r="G35" s="154">
        <f t="shared" si="11"/>
        <v>68.5</v>
      </c>
    </row>
    <row r="36" spans="1:8" s="97" customFormat="1" ht="14.25" customHeight="1" thickBot="1" x14ac:dyDescent="0.3">
      <c r="A36" s="36" t="s">
        <v>24</v>
      </c>
      <c r="B36" s="334"/>
      <c r="C36" s="104">
        <f>SUM(C27:C31)</f>
        <v>0</v>
      </c>
      <c r="D36" s="104">
        <f t="shared" ref="D36:G36" si="12">SUM(D27:D31)</f>
        <v>0</v>
      </c>
      <c r="E36" s="104">
        <f t="shared" si="12"/>
        <v>0</v>
      </c>
      <c r="F36" s="104">
        <f t="shared" si="12"/>
        <v>0</v>
      </c>
      <c r="G36" s="104">
        <f t="shared" si="12"/>
        <v>0</v>
      </c>
    </row>
    <row r="37" spans="1:8" s="97" customFormat="1" ht="14.25" customHeight="1" thickBot="1" x14ac:dyDescent="0.3">
      <c r="A37" s="36" t="s">
        <v>26</v>
      </c>
      <c r="B37" s="335"/>
      <c r="C37" s="105" t="e">
        <f>AVERAGE(C27:C31)</f>
        <v>#DIV/0!</v>
      </c>
      <c r="D37" s="105" t="e">
        <f t="shared" ref="D37:G37" si="13">AVERAGE(D27:D31)</f>
        <v>#DIV/0!</v>
      </c>
      <c r="E37" s="105" t="e">
        <f t="shared" si="13"/>
        <v>#DIV/0!</v>
      </c>
      <c r="F37" s="105" t="e">
        <f t="shared" si="13"/>
        <v>#DIV/0!</v>
      </c>
      <c r="G37" s="105" t="e">
        <f t="shared" si="13"/>
        <v>#DIV/0!</v>
      </c>
    </row>
    <row r="38" spans="1:8" s="97" customFormat="1" ht="14.25" hidden="1" customHeight="1" thickBot="1" x14ac:dyDescent="0.3">
      <c r="A38" s="35"/>
      <c r="B38" s="192"/>
      <c r="C38" s="86"/>
      <c r="D38" s="87"/>
      <c r="E38" s="86"/>
      <c r="F38" s="98"/>
      <c r="G38" s="99"/>
    </row>
    <row r="39" spans="1:8" s="97" customFormat="1" ht="14.25" hidden="1" customHeight="1" thickBot="1" x14ac:dyDescent="0.3">
      <c r="A39" s="35"/>
      <c r="B39" s="166"/>
      <c r="C39" s="86"/>
      <c r="D39" s="87"/>
      <c r="E39" s="88"/>
      <c r="F39" s="89"/>
      <c r="G39" s="90"/>
    </row>
    <row r="40" spans="1:8" s="97" customFormat="1" ht="14.25" hidden="1" customHeight="1" thickBot="1" x14ac:dyDescent="0.3">
      <c r="A40" s="35"/>
      <c r="B40" s="166"/>
      <c r="C40" s="86"/>
      <c r="D40" s="87"/>
      <c r="E40" s="88"/>
      <c r="F40" s="89"/>
      <c r="G40" s="90"/>
    </row>
    <row r="41" spans="1:8" s="97" customFormat="1" ht="14.25" hidden="1" customHeight="1" thickBot="1" x14ac:dyDescent="0.3">
      <c r="A41" s="35"/>
      <c r="B41" s="166"/>
      <c r="C41" s="86"/>
      <c r="D41" s="87"/>
      <c r="E41" s="88"/>
      <c r="F41" s="89"/>
      <c r="G41" s="90"/>
    </row>
    <row r="42" spans="1:8" s="97" customFormat="1" ht="14.25" hidden="1" customHeight="1" thickBot="1" x14ac:dyDescent="0.3">
      <c r="A42" s="35"/>
      <c r="B42" s="166"/>
      <c r="C42" s="86"/>
      <c r="D42" s="87"/>
      <c r="E42" s="88"/>
      <c r="F42" s="89"/>
      <c r="G42" s="90"/>
    </row>
    <row r="43" spans="1:8" s="97" customFormat="1" ht="14.25" customHeight="1" outlineLevel="1" thickBot="1" x14ac:dyDescent="0.3">
      <c r="A43" s="193" t="s">
        <v>1</v>
      </c>
      <c r="B43" s="164">
        <f>B33+6</f>
        <v>42511</v>
      </c>
      <c r="C43" s="88"/>
      <c r="D43" s="92"/>
      <c r="E43" s="88"/>
      <c r="F43" s="89"/>
      <c r="G43" s="90">
        <f t="shared" ref="G43:G44" si="14">SUM(C43:F43)</f>
        <v>0</v>
      </c>
      <c r="H43" s="159"/>
    </row>
    <row r="44" spans="1:8" s="97" customFormat="1" ht="14.25" customHeight="1" outlineLevel="1" thickBot="1" x14ac:dyDescent="0.3">
      <c r="A44" s="193" t="s">
        <v>2</v>
      </c>
      <c r="B44" s="164">
        <f>B43+1</f>
        <v>42512</v>
      </c>
      <c r="C44" s="93"/>
      <c r="D44" s="94"/>
      <c r="E44" s="93"/>
      <c r="F44" s="95"/>
      <c r="G44" s="96">
        <f t="shared" si="14"/>
        <v>0</v>
      </c>
      <c r="H44" s="159"/>
    </row>
    <row r="45" spans="1:8" s="97" customFormat="1" ht="14.25" customHeight="1" outlineLevel="1" thickBot="1" x14ac:dyDescent="0.3">
      <c r="A45" s="132" t="s">
        <v>25</v>
      </c>
      <c r="B45" s="333" t="s">
        <v>31</v>
      </c>
      <c r="C45" s="153">
        <f>SUM(C38:C44)</f>
        <v>0</v>
      </c>
      <c r="D45" s="153">
        <f t="shared" ref="D45:G45" si="15">SUM(D38:D44)</f>
        <v>0</v>
      </c>
      <c r="E45" s="153">
        <f t="shared" si="15"/>
        <v>0</v>
      </c>
      <c r="F45" s="153">
        <f t="shared" si="15"/>
        <v>0</v>
      </c>
      <c r="G45" s="153">
        <f t="shared" si="15"/>
        <v>0</v>
      </c>
    </row>
    <row r="46" spans="1:8" s="97" customFormat="1" ht="14.25" customHeight="1" outlineLevel="1" thickBot="1" x14ac:dyDescent="0.3">
      <c r="A46" s="133" t="s">
        <v>27</v>
      </c>
      <c r="B46" s="334"/>
      <c r="C46" s="154" t="e">
        <f>AVERAGE(C38:C44)</f>
        <v>#DIV/0!</v>
      </c>
      <c r="D46" s="154" t="e">
        <f t="shared" ref="D46:G46" si="16">AVERAGE(D38:D44)</f>
        <v>#DIV/0!</v>
      </c>
      <c r="E46" s="154" t="e">
        <f t="shared" si="16"/>
        <v>#DIV/0!</v>
      </c>
      <c r="F46" s="154" t="e">
        <f t="shared" si="16"/>
        <v>#DIV/0!</v>
      </c>
      <c r="G46" s="154">
        <f t="shared" si="16"/>
        <v>0</v>
      </c>
    </row>
    <row r="47" spans="1:8" s="97" customFormat="1" ht="14.25" customHeight="1" thickBot="1" x14ac:dyDescent="0.3">
      <c r="A47" s="36" t="s">
        <v>24</v>
      </c>
      <c r="B47" s="334"/>
      <c r="C47" s="104">
        <f>SUM(C38:C42)</f>
        <v>0</v>
      </c>
      <c r="D47" s="104">
        <f t="shared" ref="D47:G47" si="17">SUM(D38:D42)</f>
        <v>0</v>
      </c>
      <c r="E47" s="104">
        <f t="shared" si="17"/>
        <v>0</v>
      </c>
      <c r="F47" s="104">
        <f t="shared" si="17"/>
        <v>0</v>
      </c>
      <c r="G47" s="104">
        <f t="shared" si="17"/>
        <v>0</v>
      </c>
    </row>
    <row r="48" spans="1:8" s="97" customFormat="1" ht="14.25" customHeight="1" thickBot="1" x14ac:dyDescent="0.3">
      <c r="A48" s="36" t="s">
        <v>26</v>
      </c>
      <c r="B48" s="335"/>
      <c r="C48" s="105" t="e">
        <f>AVERAGE(C38:C42)</f>
        <v>#DIV/0!</v>
      </c>
      <c r="D48" s="105" t="e">
        <f t="shared" ref="D48:G48" si="18">AVERAGE(D38:D42)</f>
        <v>#DIV/0!</v>
      </c>
      <c r="E48" s="105" t="e">
        <f t="shared" si="18"/>
        <v>#DIV/0!</v>
      </c>
      <c r="F48" s="105" t="e">
        <f t="shared" si="18"/>
        <v>#DIV/0!</v>
      </c>
      <c r="G48" s="105" t="e">
        <f t="shared" si="18"/>
        <v>#DIV/0!</v>
      </c>
    </row>
    <row r="49" spans="1:7" s="97" customFormat="1" ht="14.25" hidden="1" customHeight="1" thickBot="1" x14ac:dyDescent="0.3">
      <c r="A49" s="35"/>
      <c r="B49" s="165"/>
      <c r="C49" s="186"/>
      <c r="D49" s="187"/>
      <c r="E49" s="86"/>
      <c r="F49" s="98"/>
      <c r="G49" s="99"/>
    </row>
    <row r="50" spans="1:7" s="97" customFormat="1" ht="14.25" hidden="1" customHeight="1" thickBot="1" x14ac:dyDescent="0.3">
      <c r="A50" s="35"/>
      <c r="B50" s="185"/>
      <c r="C50" s="188"/>
      <c r="D50" s="189"/>
      <c r="E50" s="88"/>
      <c r="F50" s="89"/>
      <c r="G50" s="90"/>
    </row>
    <row r="51" spans="1:7" s="97" customFormat="1" ht="14.25" hidden="1" customHeight="1" thickBot="1" x14ac:dyDescent="0.3">
      <c r="A51" s="35"/>
      <c r="B51" s="185"/>
      <c r="C51" s="86"/>
      <c r="D51" s="98"/>
      <c r="E51" s="88"/>
      <c r="F51" s="89"/>
      <c r="G51" s="90"/>
    </row>
    <row r="52" spans="1:7" s="97" customFormat="1" ht="14.25" hidden="1" customHeight="1" thickBot="1" x14ac:dyDescent="0.3">
      <c r="A52" s="193"/>
      <c r="B52" s="185"/>
      <c r="C52" s="86"/>
      <c r="D52" s="98"/>
      <c r="E52" s="88"/>
      <c r="F52" s="89"/>
      <c r="G52" s="90"/>
    </row>
    <row r="53" spans="1:7" s="97" customFormat="1" ht="14.25" hidden="1" customHeight="1" x14ac:dyDescent="0.25">
      <c r="A53" s="193"/>
      <c r="B53" s="185"/>
      <c r="C53" s="186"/>
      <c r="D53" s="247"/>
      <c r="E53" s="93"/>
      <c r="F53" s="95"/>
      <c r="G53" s="96"/>
    </row>
    <row r="54" spans="1:7" s="97" customFormat="1" ht="14.25" customHeight="1" outlineLevel="1" x14ac:dyDescent="0.25">
      <c r="A54" s="250" t="s">
        <v>1</v>
      </c>
      <c r="B54" s="164">
        <f>B44+6</f>
        <v>42518</v>
      </c>
      <c r="C54" s="88">
        <v>149</v>
      </c>
      <c r="D54" s="89"/>
      <c r="E54" s="88"/>
      <c r="F54" s="89"/>
      <c r="G54" s="88"/>
    </row>
    <row r="55" spans="1:7" s="97" customFormat="1" ht="14.25" customHeight="1" outlineLevel="1" thickBot="1" x14ac:dyDescent="0.3">
      <c r="A55" s="193" t="s">
        <v>2</v>
      </c>
      <c r="B55" s="164">
        <f>B54+1</f>
        <v>42519</v>
      </c>
      <c r="C55" s="248">
        <v>116</v>
      </c>
      <c r="D55" s="249"/>
      <c r="E55" s="186"/>
      <c r="F55" s="247"/>
      <c r="G55" s="88"/>
    </row>
    <row r="56" spans="1:7" s="97" customFormat="1" ht="14.25" customHeight="1" outlineLevel="1" thickBot="1" x14ac:dyDescent="0.3">
      <c r="A56" s="132" t="s">
        <v>25</v>
      </c>
      <c r="B56" s="333" t="s">
        <v>32</v>
      </c>
      <c r="C56" s="153">
        <f>SUM(C49:C55)</f>
        <v>265</v>
      </c>
      <c r="D56" s="153">
        <f t="shared" ref="D56:G56" si="19">SUM(D49:D55)</f>
        <v>0</v>
      </c>
      <c r="E56" s="153">
        <f t="shared" si="19"/>
        <v>0</v>
      </c>
      <c r="F56" s="153">
        <f t="shared" si="19"/>
        <v>0</v>
      </c>
      <c r="G56" s="153">
        <f t="shared" si="19"/>
        <v>0</v>
      </c>
    </row>
    <row r="57" spans="1:7" s="97" customFormat="1" ht="14.25" customHeight="1" outlineLevel="1" thickBot="1" x14ac:dyDescent="0.3">
      <c r="A57" s="133" t="s">
        <v>27</v>
      </c>
      <c r="B57" s="334"/>
      <c r="C57" s="154">
        <f>AVERAGE(C49:C55)</f>
        <v>132.5</v>
      </c>
      <c r="D57" s="154" t="e">
        <f t="shared" ref="D57:G57" si="20">AVERAGE(D49:D55)</f>
        <v>#DIV/0!</v>
      </c>
      <c r="E57" s="154" t="e">
        <f t="shared" si="20"/>
        <v>#DIV/0!</v>
      </c>
      <c r="F57" s="154" t="e">
        <f t="shared" si="20"/>
        <v>#DIV/0!</v>
      </c>
      <c r="G57" s="154" t="e">
        <f t="shared" si="20"/>
        <v>#DIV/0!</v>
      </c>
    </row>
    <row r="58" spans="1:7" s="97" customFormat="1" ht="14.25" customHeight="1" thickBot="1" x14ac:dyDescent="0.3">
      <c r="A58" s="36" t="s">
        <v>24</v>
      </c>
      <c r="B58" s="334"/>
      <c r="C58" s="104">
        <f>SUM(C49:C53)</f>
        <v>0</v>
      </c>
      <c r="D58" s="104">
        <f t="shared" ref="D58:G58" si="21">SUM(D49:D53)</f>
        <v>0</v>
      </c>
      <c r="E58" s="104">
        <f t="shared" si="21"/>
        <v>0</v>
      </c>
      <c r="F58" s="104">
        <f t="shared" si="21"/>
        <v>0</v>
      </c>
      <c r="G58" s="104">
        <f t="shared" si="21"/>
        <v>0</v>
      </c>
    </row>
    <row r="59" spans="1:7" s="97" customFormat="1" ht="14.25" customHeight="1" thickBot="1" x14ac:dyDescent="0.3">
      <c r="A59" s="36" t="s">
        <v>26</v>
      </c>
      <c r="B59" s="335"/>
      <c r="C59" s="105" t="e">
        <f>AVERAGE(C49:C53)</f>
        <v>#DIV/0!</v>
      </c>
      <c r="D59" s="105" t="e">
        <f t="shared" ref="D59:G59" si="22">AVERAGE(D49:D53)</f>
        <v>#DIV/0!</v>
      </c>
      <c r="E59" s="105" t="e">
        <f t="shared" si="22"/>
        <v>#DIV/0!</v>
      </c>
      <c r="F59" s="105" t="e">
        <f t="shared" si="22"/>
        <v>#DIV/0!</v>
      </c>
      <c r="G59" s="105" t="e">
        <f t="shared" si="22"/>
        <v>#DIV/0!</v>
      </c>
    </row>
    <row r="60" spans="1:7" s="97" customFormat="1" ht="14.25" hidden="1" customHeight="1" thickBot="1" x14ac:dyDescent="0.3">
      <c r="A60" s="181"/>
      <c r="B60" s="168"/>
      <c r="C60" s="86"/>
      <c r="D60" s="87"/>
      <c r="E60" s="86"/>
      <c r="F60" s="98"/>
      <c r="G60" s="99"/>
    </row>
    <row r="61" spans="1:7" s="97" customFormat="1" ht="14.25" hidden="1" customHeight="1" thickBot="1" x14ac:dyDescent="0.3">
      <c r="A61" s="182"/>
      <c r="B61" s="166"/>
      <c r="C61" s="86"/>
      <c r="D61" s="87"/>
      <c r="E61" s="88"/>
      <c r="F61" s="89"/>
      <c r="G61" s="90"/>
    </row>
    <row r="62" spans="1:7" s="97" customFormat="1" ht="14.25" hidden="1" customHeight="1" thickBot="1" x14ac:dyDescent="0.3">
      <c r="A62" s="174"/>
      <c r="B62" s="166"/>
      <c r="C62" s="86"/>
      <c r="D62" s="87"/>
      <c r="E62" s="88"/>
      <c r="F62" s="89"/>
      <c r="G62" s="90"/>
    </row>
    <row r="63" spans="1:7" s="97" customFormat="1" ht="14.25" hidden="1" customHeight="1" thickBot="1" x14ac:dyDescent="0.3">
      <c r="A63" s="174"/>
      <c r="B63" s="166"/>
      <c r="C63" s="86"/>
      <c r="D63" s="87"/>
      <c r="E63" s="88"/>
      <c r="F63" s="89"/>
      <c r="G63" s="90"/>
    </row>
    <row r="64" spans="1:7" s="97" customFormat="1" ht="14.25" hidden="1" customHeight="1" thickBot="1" x14ac:dyDescent="0.3">
      <c r="A64" s="174"/>
      <c r="B64" s="166"/>
      <c r="C64" s="86"/>
      <c r="D64" s="87"/>
      <c r="E64" s="88"/>
      <c r="F64" s="89"/>
      <c r="G64" s="90"/>
    </row>
    <row r="65" spans="1:7" s="97" customFormat="1" ht="14.25" hidden="1" customHeight="1" outlineLevel="1" thickBot="1" x14ac:dyDescent="0.3">
      <c r="A65" s="174"/>
      <c r="B65" s="166"/>
      <c r="C65" s="88"/>
      <c r="D65" s="92"/>
      <c r="E65" s="88"/>
      <c r="F65" s="89"/>
      <c r="G65" s="90"/>
    </row>
    <row r="66" spans="1:7" s="97" customFormat="1" ht="14.25" hidden="1" customHeight="1" outlineLevel="1" thickBot="1" x14ac:dyDescent="0.3">
      <c r="A66" s="174"/>
      <c r="B66" s="167"/>
      <c r="C66" s="93"/>
      <c r="D66" s="94"/>
      <c r="E66" s="93"/>
      <c r="F66" s="95"/>
      <c r="G66" s="96"/>
    </row>
    <row r="67" spans="1:7" s="97" customFormat="1" ht="14.25" hidden="1" customHeight="1" outlineLevel="1" thickBot="1" x14ac:dyDescent="0.3">
      <c r="A67" s="132" t="s">
        <v>25</v>
      </c>
      <c r="B67" s="333" t="s">
        <v>37</v>
      </c>
      <c r="C67" s="153">
        <f>SUM(C60:C66)</f>
        <v>0</v>
      </c>
      <c r="D67" s="153">
        <f t="shared" ref="D67:G67" si="23">SUM(D60:D66)</f>
        <v>0</v>
      </c>
      <c r="E67" s="153">
        <f t="shared" si="23"/>
        <v>0</v>
      </c>
      <c r="F67" s="153">
        <f t="shared" si="23"/>
        <v>0</v>
      </c>
      <c r="G67" s="153">
        <f t="shared" si="23"/>
        <v>0</v>
      </c>
    </row>
    <row r="68" spans="1:7" s="97" customFormat="1" ht="14.25" hidden="1" customHeight="1" outlineLevel="1" thickBot="1" x14ac:dyDescent="0.3">
      <c r="A68" s="133" t="s">
        <v>27</v>
      </c>
      <c r="B68" s="334"/>
      <c r="C68" s="154" t="e">
        <f>AVERAGE(C60:C66)</f>
        <v>#DIV/0!</v>
      </c>
      <c r="D68" s="154" t="e">
        <f t="shared" ref="D68:G68" si="24">AVERAGE(D60:D66)</f>
        <v>#DIV/0!</v>
      </c>
      <c r="E68" s="154" t="e">
        <f t="shared" si="24"/>
        <v>#DIV/0!</v>
      </c>
      <c r="F68" s="154" t="e">
        <f t="shared" si="24"/>
        <v>#DIV/0!</v>
      </c>
      <c r="G68" s="154" t="e">
        <f t="shared" si="24"/>
        <v>#DIV/0!</v>
      </c>
    </row>
    <row r="69" spans="1:7" s="97" customFormat="1" ht="14.25" hidden="1" customHeight="1" thickBot="1" x14ac:dyDescent="0.3">
      <c r="A69" s="36" t="s">
        <v>24</v>
      </c>
      <c r="B69" s="334"/>
      <c r="C69" s="104">
        <f>SUM(C60:C64)</f>
        <v>0</v>
      </c>
      <c r="D69" s="104">
        <f t="shared" ref="D69:G69" si="25">SUM(D60:D64)</f>
        <v>0</v>
      </c>
      <c r="E69" s="104">
        <f t="shared" si="25"/>
        <v>0</v>
      </c>
      <c r="F69" s="104">
        <f t="shared" si="25"/>
        <v>0</v>
      </c>
      <c r="G69" s="104">
        <f t="shared" si="25"/>
        <v>0</v>
      </c>
    </row>
    <row r="70" spans="1:7" s="97" customFormat="1" ht="14.25" hidden="1" customHeight="1" thickBot="1" x14ac:dyDescent="0.3">
      <c r="A70" s="36" t="s">
        <v>26</v>
      </c>
      <c r="B70" s="335"/>
      <c r="C70" s="105" t="e">
        <f>AVERAGE(C60:C64)</f>
        <v>#DIV/0!</v>
      </c>
      <c r="D70" s="105" t="e">
        <f t="shared" ref="D70:G70" si="26">AVERAGE(D60:D64)</f>
        <v>#DIV/0!</v>
      </c>
      <c r="E70" s="105" t="e">
        <f t="shared" si="26"/>
        <v>#DIV/0!</v>
      </c>
      <c r="F70" s="105" t="e">
        <f t="shared" si="26"/>
        <v>#DIV/0!</v>
      </c>
      <c r="G70" s="105" t="e">
        <f t="shared" si="26"/>
        <v>#DIV/0!</v>
      </c>
    </row>
    <row r="71" spans="1:7" s="97" customFormat="1" ht="14.25" customHeight="1" x14ac:dyDescent="0.25">
      <c r="A71" s="63"/>
      <c r="B71" s="64"/>
      <c r="C71" s="100"/>
      <c r="D71" s="100"/>
      <c r="E71" s="100"/>
      <c r="F71" s="100"/>
      <c r="G71" s="100"/>
    </row>
    <row r="72" spans="1:7" s="97" customFormat="1" ht="30" customHeight="1" x14ac:dyDescent="0.25">
      <c r="B72" s="101"/>
      <c r="C72" s="52" t="s">
        <v>59</v>
      </c>
      <c r="D72" s="52" t="s">
        <v>60</v>
      </c>
      <c r="E72" s="340" t="s">
        <v>71</v>
      </c>
      <c r="F72" s="364"/>
      <c r="G72" s="365"/>
    </row>
    <row r="73" spans="1:7" ht="30" customHeight="1" x14ac:dyDescent="0.25">
      <c r="B73" s="57" t="s">
        <v>33</v>
      </c>
      <c r="C73" s="102">
        <f>SUM(C56:D56, C45:D45, C34:D34, C23:D23, C12:D12, C67:D67)</f>
        <v>498</v>
      </c>
      <c r="D73" s="102">
        <f>SUM(E67:F67, E56:F56, E45:F45, E34:F34, E23:F23, E12:F12)</f>
        <v>0</v>
      </c>
      <c r="E73" s="338" t="s">
        <v>33</v>
      </c>
      <c r="F73" s="339"/>
      <c r="G73" s="125">
        <f>SUM(G12, G23, G34, G45, G56, G67)</f>
        <v>233</v>
      </c>
    </row>
    <row r="74" spans="1:7" ht="30" customHeight="1" x14ac:dyDescent="0.25">
      <c r="B74" s="57" t="s">
        <v>34</v>
      </c>
      <c r="C74" s="102">
        <f>SUM(C58:D58, C47:D47, C36:D36, C25:D25, C14:D14, C69:D69)</f>
        <v>0</v>
      </c>
      <c r="D74" s="102">
        <f>SUM(E69:F69, E58:F58, E47:F47, E36:F36, E25:F25, E14:F14)</f>
        <v>0</v>
      </c>
      <c r="E74" s="382" t="s">
        <v>34</v>
      </c>
      <c r="F74" s="382"/>
      <c r="G74" s="126">
        <f>SUM(G58, G47, G36, G25, G14, G69)</f>
        <v>0</v>
      </c>
    </row>
    <row r="75" spans="1:7" ht="30" customHeight="1" x14ac:dyDescent="0.25">
      <c r="E75" s="338" t="s">
        <v>72</v>
      </c>
      <c r="F75" s="339"/>
      <c r="G75" s="126">
        <f>AVERAGE(G12, G23, G34, G45, G56, G67)</f>
        <v>38.833333333333336</v>
      </c>
    </row>
    <row r="76" spans="1:7" ht="30" customHeight="1" x14ac:dyDescent="0.25">
      <c r="E76" s="382" t="s">
        <v>26</v>
      </c>
      <c r="F76" s="382"/>
      <c r="G76" s="125">
        <f>AVERAGE(G58, G47, G36, G25, G14, G69)</f>
        <v>0</v>
      </c>
    </row>
    <row r="86" spans="2:2" x14ac:dyDescent="0.25">
      <c r="B86" s="103"/>
    </row>
    <row r="87" spans="2:2" x14ac:dyDescent="0.25">
      <c r="B87" s="103"/>
    </row>
    <row r="88" spans="2:2" x14ac:dyDescent="0.25">
      <c r="B88" s="103"/>
    </row>
    <row r="89" spans="2:2" x14ac:dyDescent="0.25">
      <c r="B89" s="103"/>
    </row>
    <row r="90" spans="2:2" x14ac:dyDescent="0.25">
      <c r="B90" s="103"/>
    </row>
    <row r="91" spans="2:2" x14ac:dyDescent="0.25">
      <c r="B91" s="103"/>
    </row>
    <row r="92" spans="2:2" x14ac:dyDescent="0.25">
      <c r="B92" s="103"/>
    </row>
    <row r="97" spans="2:2" x14ac:dyDescent="0.25">
      <c r="B97" s="103"/>
    </row>
    <row r="98" spans="2:2" x14ac:dyDescent="0.25">
      <c r="B98" s="103"/>
    </row>
    <row r="99" spans="2:2" x14ac:dyDescent="0.25">
      <c r="B99" s="103"/>
    </row>
    <row r="100" spans="2:2" x14ac:dyDescent="0.25">
      <c r="B100" s="103"/>
    </row>
    <row r="101" spans="2:2" x14ac:dyDescent="0.25">
      <c r="B101" s="103"/>
    </row>
    <row r="102" spans="2:2" x14ac:dyDescent="0.25">
      <c r="B102" s="103"/>
    </row>
    <row r="103" spans="2:2" x14ac:dyDescent="0.25">
      <c r="B103" s="103"/>
    </row>
    <row r="104" spans="2:2" x14ac:dyDescent="0.25">
      <c r="B104" s="103"/>
    </row>
  </sheetData>
  <mergeCells count="20"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  <mergeCell ref="A3:A4"/>
    <mergeCell ref="B3:B4"/>
    <mergeCell ref="B67:B70"/>
    <mergeCell ref="B12:B15"/>
    <mergeCell ref="B23:B26"/>
    <mergeCell ref="B34:B37"/>
    <mergeCell ref="B45:B48"/>
    <mergeCell ref="B56:B59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4DCCCB-F774-43D6-8B49-0D6929D2E8C5}"/>
</file>

<file path=customXml/itemProps2.xml><?xml version="1.0" encoding="utf-8"?>
<ds:datastoreItem xmlns:ds="http://schemas.openxmlformats.org/officeDocument/2006/customXml" ds:itemID="{51375382-4A4F-44FD-A00D-67034FB77A57}"/>
</file>

<file path=customXml/itemProps3.xml><?xml version="1.0" encoding="utf-8"?>
<ds:datastoreItem xmlns:ds="http://schemas.openxmlformats.org/officeDocument/2006/customXml" ds:itemID="{D72792C4-58A9-4C3A-A552-2ED5F7A406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Weekday Totals</vt:lpstr>
      <vt:lpstr>Monthly Totals</vt:lpstr>
      <vt:lpstr>Billy Bey</vt:lpstr>
      <vt:lpstr>Liberty Landing Ferry</vt:lpstr>
      <vt:lpstr>New York Water Taxi</vt:lpstr>
      <vt:lpstr>NY Waterway</vt:lpstr>
      <vt:lpstr>SeaStreak</vt:lpstr>
      <vt:lpstr>Baseball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2019-03-19T17:11:39Z</dcterms:created>
  <dcterms:modified xsi:type="dcterms:W3CDTF">2019-03-19T17:11:39Z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