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385" yWindow="-195" windowWidth="14340" windowHeight="11640" tabRatio="784" firstSheet="1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G54" i="8" l="1"/>
  <c r="G11" i="8" l="1"/>
  <c r="G10" i="8"/>
  <c r="D53" i="5" l="1"/>
  <c r="D54" i="5"/>
  <c r="D21" i="5"/>
  <c r="D8" i="5"/>
  <c r="I53" i="2"/>
  <c r="I54" i="2"/>
  <c r="I8" i="2"/>
  <c r="K53" i="1"/>
  <c r="K54" i="1"/>
  <c r="K8" i="1"/>
  <c r="G53" i="4"/>
  <c r="G54" i="4"/>
  <c r="G21" i="4"/>
  <c r="G22" i="4"/>
  <c r="G8" i="4"/>
  <c r="T52" i="3"/>
  <c r="T53" i="3"/>
  <c r="T54" i="3"/>
  <c r="T8" i="3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9" i="2"/>
  <c r="I10" i="2"/>
  <c r="I11" i="2"/>
  <c r="I13" i="2" l="1"/>
  <c r="I15" i="2"/>
  <c r="I14" i="2"/>
  <c r="I12" i="2"/>
  <c r="G9" i="4"/>
  <c r="G10" i="4"/>
  <c r="G11" i="4"/>
  <c r="K9" i="1"/>
  <c r="K10" i="1"/>
  <c r="K11" i="1"/>
  <c r="D50" i="5"/>
  <c r="D9" i="5"/>
  <c r="D10" i="5"/>
  <c r="D11" i="5"/>
  <c r="T9" i="3"/>
  <c r="T10" i="3"/>
  <c r="T11" i="3"/>
  <c r="D51" i="5" l="1"/>
  <c r="D52" i="5"/>
  <c r="I50" i="2"/>
  <c r="I51" i="2"/>
  <c r="I52" i="2"/>
  <c r="K50" i="1"/>
  <c r="K51" i="1"/>
  <c r="K52" i="1"/>
  <c r="G50" i="4"/>
  <c r="G51" i="4"/>
  <c r="G52" i="4"/>
  <c r="T50" i="3"/>
  <c r="T51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K40" i="6" s="1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20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57" i="5"/>
  <c r="D69" i="5"/>
  <c r="Q12" i="6" s="1"/>
  <c r="D70" i="5"/>
  <c r="D67" i="5"/>
  <c r="D14" i="5"/>
  <c r="B12" i="6" s="1"/>
  <c r="D15" i="5"/>
  <c r="D56" i="5"/>
  <c r="T70" i="3"/>
  <c r="D36" i="5" l="1"/>
  <c r="H12" i="6" s="1"/>
  <c r="Q24" i="6"/>
  <c r="B73" i="5"/>
  <c r="D58" i="5"/>
  <c r="N12" i="6" s="1"/>
  <c r="E22" i="6"/>
  <c r="I56" i="2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K10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B46" i="7" s="1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D73" i="8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<sst xmlns="http://schemas.openxmlformats.org/spreadsheetml/2006/main" count="664" uniqueCount="83">
  <si>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</si>
  <si>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</si>
  <si>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</si>
  <si>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</si>
  <si>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</si>
  <si>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</si>
  <si>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</si>
  <si>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</si>
  <si>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</si>
  <si>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</si>
  <si>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</si>
  <si>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</si>
  <si>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</si>
  <si>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</si>
  <si>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</si>
  <si>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</si>
  <si>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</si>
  <si>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</si>
  <si>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</si>
  <si>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</si>
  <si>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</si>
  <si>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</si>
  <si>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</si>
  <si>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</si>
  <si>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</si>
  <si>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</si>
  <si>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</si>
  <si>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</si>
  <si>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</si>
  <si>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</si>
  <si>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</si>
  <si>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</si>
  <si>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</si>
  <si>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</si>
  <si>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</si>
  <si>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</si>
  <si>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</si>
  <si>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</si>
  <si>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</si>
  <si>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</si>
  <si>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</si>
  <si>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</si>
  <si>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</si>
  <si>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</si>
  <si>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</si>
  <si>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</si>
  <si>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</si>
  <si>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</si>
  <si>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</si>
  <si>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</si>
  <si>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</si>
  <si>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</si>
  <si>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</si>
  <si>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</si>
  <si>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</si>
  <si>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</si>
  <si>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</si>
  <si>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</si>
  <si>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</si>
  <si>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</si>
  <si>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</si>
  <si>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</si>
  <si>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</si>
  <si>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</si>
  <si>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</si>
  <si>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</si>
  <si>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</si>
  <si>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</si>
  <si>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</si>
  <si>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</si>
  <si>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</si>
  <si>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</si>
  <si>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</si>
  <si>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</si>
  <si>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</si>
  <si>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</si>
  <si>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</si>
  <si>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August Monthly Totals</t>
  </si>
  <si>
    <t>08.01.13-08.02.13</t>
  </si>
  <si>
    <t>08.05.13-08.09.13</t>
  </si>
  <si>
    <t>08.12.13-08.16.13</t>
  </si>
  <si>
    <t>08.19.13-08.23.13</t>
  </si>
  <si>
    <t>08.26.13-08.30.13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</si>
</sst>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67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7" fillId="0" borderId="4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/>
    <xf numFmtId="3" fontId="17" fillId="3" borderId="53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7" fillId="0" borderId="53" xfId="0" applyNumberFormat="1" applyFont="1" applyFill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8" fillId="4" borderId="53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0" borderId="53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7" fillId="3" borderId="4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4" fillId="0" borderId="46" xfId="0" applyNumberFormat="1" applyFont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4" fillId="0" borderId="46" xfId="0" applyNumberFormat="1" applyFont="1" applyFill="1" applyBorder="1" applyAlignment="1"/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/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18" fillId="0" borderId="46" xfId="0" applyNumberFormat="1" applyFont="1" applyFill="1" applyBorder="1" applyAlignment="1">
      <alignment horizontal="center" vertical="center" wrapText="1"/>
    </xf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7" fillId="3" borderId="46" xfId="0" applyNumberFormat="1" applyFont="1" applyFill="1" applyBorder="1"/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5" fillId="0" borderId="46" xfId="0" applyNumberFormat="1" applyFont="1" applyFill="1" applyBorder="1" applyAlignment="1">
      <alignment horizontal="center" vertical="center" wrapText="1"/>
    </xf>
    <xf numFmtId="3" fontId="14" fillId="3" borderId="46" xfId="0" applyNumberFormat="1" applyFont="1" applyFill="1" applyBorder="1" applyAlignment="1"/>
    <xf numFmtId="3" fontId="18" fillId="4" borderId="4" xfId="0" applyNumberFormat="1" applyFont="1" applyFill="1" applyBorder="1" applyAlignment="1">
      <alignment horizontal="center" vertical="center"/>
    </xf>
    <xf numFmtId="3" fontId="14" fillId="0" borderId="60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9" fillId="4" borderId="46" xfId="0" applyNumberFormat="1" applyFont="1" applyFill="1" applyBorder="1" applyAlignment="1"/>
    <xf numFmtId="3" fontId="19" fillId="0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28" fillId="0" borderId="46" xfId="0" applyNumberFormat="1" applyFont="1" applyBorder="1" applyAlignment="1"/>
    <xf numFmtId="3" fontId="28" fillId="0" borderId="46" xfId="0" applyNumberFormat="1" applyFont="1" applyFill="1" applyBorder="1" applyAlignment="1"/>
    <xf numFmtId="3" fontId="16" fillId="3" borderId="46" xfId="0" applyNumberFormat="1" applyFont="1" applyFill="1" applyBorder="1" applyAlignment="1">
      <alignment wrapText="1"/>
    </xf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28" fillId="0" borderId="59" xfId="0" applyNumberFormat="1" applyFont="1" applyBorder="1" applyAlignment="1">
      <alignment horizont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H28" zoomScaleNormal="100" workbookViewId="0">
      <selection activeCell="N51" sqref="N51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63" t="s">
        <v>54</v>
      </c>
      <c r="B1" s="264"/>
      <c r="C1" s="110"/>
      <c r="D1" s="263" t="s">
        <v>54</v>
      </c>
      <c r="E1" s="264"/>
      <c r="F1" s="60"/>
      <c r="G1" s="263" t="s">
        <v>54</v>
      </c>
      <c r="H1" s="264"/>
      <c r="I1" s="111"/>
      <c r="J1" s="263" t="s">
        <v>54</v>
      </c>
      <c r="K1" s="264"/>
      <c r="L1" s="111"/>
      <c r="M1" s="263" t="s">
        <v>54</v>
      </c>
      <c r="N1" s="264"/>
      <c r="P1" s="263" t="s">
        <v>54</v>
      </c>
      <c r="Q1" s="264"/>
      <c r="R1" s="110"/>
    </row>
    <row r="2" spans="1:20" ht="15.75" customHeight="1" x14ac:dyDescent="0.25">
      <c r="A2" s="273" t="s">
        <v>78</v>
      </c>
      <c r="B2" s="274"/>
      <c r="C2" s="112"/>
      <c r="D2" s="273" t="s">
        <v>79</v>
      </c>
      <c r="E2" s="275"/>
      <c r="F2" s="113"/>
      <c r="G2" s="273" t="s">
        <v>80</v>
      </c>
      <c r="H2" s="274"/>
      <c r="I2" s="111"/>
      <c r="J2" s="265" t="s">
        <v>81</v>
      </c>
      <c r="K2" s="266"/>
      <c r="L2" s="111"/>
      <c r="M2" s="265" t="s">
        <v>82</v>
      </c>
      <c r="N2" s="266"/>
      <c r="P2" s="265"/>
      <c r="Q2" s="266"/>
      <c r="R2" s="112"/>
    </row>
    <row r="3" spans="1:20" ht="14.25" thickBot="1" x14ac:dyDescent="0.3">
      <c r="A3" s="267" t="s">
        <v>55</v>
      </c>
      <c r="B3" s="268"/>
      <c r="C3" s="110"/>
      <c r="D3" s="267" t="s">
        <v>55</v>
      </c>
      <c r="E3" s="268"/>
      <c r="F3" s="111"/>
      <c r="G3" s="267" t="s">
        <v>55</v>
      </c>
      <c r="H3" s="268"/>
      <c r="I3" s="111"/>
      <c r="J3" s="267" t="s">
        <v>55</v>
      </c>
      <c r="K3" s="276"/>
      <c r="L3" s="111"/>
      <c r="M3" s="267" t="s">
        <v>55</v>
      </c>
      <c r="N3" s="268"/>
      <c r="P3" s="267" t="s">
        <v>55</v>
      </c>
      <c r="Q3" s="268"/>
      <c r="R3" s="110"/>
    </row>
    <row r="4" spans="1:20" s="128" customFormat="1" ht="12.95" customHeight="1" x14ac:dyDescent="0.25">
      <c r="A4" s="247" t="s">
        <v>56</v>
      </c>
      <c r="B4" s="240">
        <f>SUM('NY Waterway'!K14)</f>
        <v>27999</v>
      </c>
      <c r="C4" s="7"/>
      <c r="D4" s="247" t="s">
        <v>56</v>
      </c>
      <c r="E4" s="240">
        <f>SUM('NY Waterway'!K25)</f>
        <v>72461</v>
      </c>
      <c r="F4" s="114"/>
      <c r="G4" s="247" t="s">
        <v>56</v>
      </c>
      <c r="H4" s="240">
        <f>SUM('NY Waterway'!K36)</f>
        <v>72401</v>
      </c>
      <c r="I4" s="114"/>
      <c r="J4" s="247" t="s">
        <v>56</v>
      </c>
      <c r="K4" s="240">
        <f>SUM('NY Waterway'!K47)</f>
        <v>70089</v>
      </c>
      <c r="L4" s="114"/>
      <c r="M4" s="247" t="s">
        <v>56</v>
      </c>
      <c r="N4" s="240">
        <f>SUM('NY Waterway'!K58)</f>
        <v>65349</v>
      </c>
      <c r="P4" s="247" t="s">
        <v>56</v>
      </c>
      <c r="Q4" s="240">
        <f>SUM('NY Waterway'!K69)</f>
        <v>0</v>
      </c>
      <c r="R4" s="7"/>
    </row>
    <row r="5" spans="1:20" s="128" customFormat="1" ht="12.95" customHeight="1" thickBot="1" x14ac:dyDescent="0.3">
      <c r="A5" s="262"/>
      <c r="B5" s="241"/>
      <c r="C5" s="8"/>
      <c r="D5" s="262"/>
      <c r="E5" s="241"/>
      <c r="F5" s="114"/>
      <c r="G5" s="262"/>
      <c r="H5" s="269"/>
      <c r="I5" s="114"/>
      <c r="J5" s="262"/>
      <c r="K5" s="269"/>
      <c r="L5" s="114"/>
      <c r="M5" s="262"/>
      <c r="N5" s="269"/>
      <c r="P5" s="262"/>
      <c r="Q5" s="269"/>
      <c r="R5" s="7"/>
    </row>
    <row r="6" spans="1:20" s="128" customFormat="1" ht="12.95" customHeight="1" x14ac:dyDescent="0.25">
      <c r="A6" s="230" t="s">
        <v>57</v>
      </c>
      <c r="B6" s="240">
        <f>SUM('Billy Bey'!T14)</f>
        <v>30398</v>
      </c>
      <c r="C6" s="7"/>
      <c r="D6" s="230" t="s">
        <v>57</v>
      </c>
      <c r="E6" s="240">
        <f>SUM('Billy Bey'!T25)</f>
        <v>75932</v>
      </c>
      <c r="F6" s="114"/>
      <c r="G6" s="230" t="s">
        <v>57</v>
      </c>
      <c r="H6" s="245">
        <f>SUM('Billy Bey'!T36)</f>
        <v>73327</v>
      </c>
      <c r="I6" s="114"/>
      <c r="J6" s="230" t="s">
        <v>57</v>
      </c>
      <c r="K6" s="245">
        <f>SUM('Billy Bey'!T47)</f>
        <v>75930</v>
      </c>
      <c r="L6" s="114"/>
      <c r="M6" s="230" t="s">
        <v>57</v>
      </c>
      <c r="N6" s="245">
        <f>SUM('Billy Bey'!T58)</f>
        <v>69806</v>
      </c>
      <c r="P6" s="230" t="s">
        <v>57</v>
      </c>
      <c r="Q6" s="245">
        <f>SUM('Billy Bey'!T69)</f>
        <v>0</v>
      </c>
      <c r="R6" s="9"/>
    </row>
    <row r="7" spans="1:20" s="128" customFormat="1" ht="12.95" customHeight="1" thickBot="1" x14ac:dyDescent="0.3">
      <c r="A7" s="270"/>
      <c r="B7" s="241"/>
      <c r="C7" s="8"/>
      <c r="D7" s="270"/>
      <c r="E7" s="241"/>
      <c r="F7" s="114"/>
      <c r="G7" s="270"/>
      <c r="H7" s="253"/>
      <c r="I7" s="114"/>
      <c r="J7" s="270"/>
      <c r="K7" s="253"/>
      <c r="L7" s="114"/>
      <c r="M7" s="270"/>
      <c r="N7" s="253"/>
      <c r="P7" s="270"/>
      <c r="Q7" s="253"/>
      <c r="R7" s="9"/>
    </row>
    <row r="8" spans="1:20" s="128" customFormat="1" ht="12.95" customHeight="1" x14ac:dyDescent="0.25">
      <c r="A8" s="247" t="s">
        <v>58</v>
      </c>
      <c r="B8" s="240">
        <f>SUM(SeaStreak!G14)</f>
        <v>6777</v>
      </c>
      <c r="C8" s="7"/>
      <c r="D8" s="247" t="s">
        <v>58</v>
      </c>
      <c r="E8" s="240">
        <f>SUM(SeaStreak!G25)</f>
        <v>17752</v>
      </c>
      <c r="F8" s="114"/>
      <c r="G8" s="247" t="s">
        <v>58</v>
      </c>
      <c r="H8" s="240">
        <f>SUM(SeaStreak!G36)</f>
        <v>16898</v>
      </c>
      <c r="I8" s="114"/>
      <c r="J8" s="247" t="s">
        <v>58</v>
      </c>
      <c r="K8" s="240">
        <f>SUM(SeaStreak!G47)</f>
        <v>17095</v>
      </c>
      <c r="L8" s="114"/>
      <c r="M8" s="247" t="s">
        <v>58</v>
      </c>
      <c r="N8" s="240">
        <f>SUM(SeaStreak!G58)</f>
        <v>14671</v>
      </c>
      <c r="P8" s="247" t="s">
        <v>58</v>
      </c>
      <c r="Q8" s="240">
        <f>SUM(SeaStreak!G69)</f>
        <v>0</v>
      </c>
      <c r="R8" s="7"/>
    </row>
    <row r="9" spans="1:20" s="128" customFormat="1" ht="12.95" customHeight="1" thickBot="1" x14ac:dyDescent="0.3">
      <c r="A9" s="248"/>
      <c r="B9" s="241"/>
      <c r="C9" s="115"/>
      <c r="D9" s="248"/>
      <c r="E9" s="269"/>
      <c r="F9" s="114"/>
      <c r="G9" s="248"/>
      <c r="H9" s="269"/>
      <c r="I9" s="114"/>
      <c r="J9" s="248"/>
      <c r="K9" s="269"/>
      <c r="L9" s="114"/>
      <c r="M9" s="248"/>
      <c r="N9" s="269"/>
      <c r="P9" s="248"/>
      <c r="Q9" s="269"/>
      <c r="R9" s="7"/>
    </row>
    <row r="10" spans="1:20" s="128" customFormat="1" ht="12.95" customHeight="1" x14ac:dyDescent="0.25">
      <c r="A10" s="230" t="s">
        <v>59</v>
      </c>
      <c r="B10" s="240">
        <f>SUM('New York Water Taxi'!I14)</f>
        <v>5114</v>
      </c>
      <c r="C10" s="9"/>
      <c r="D10" s="230" t="s">
        <v>59</v>
      </c>
      <c r="E10" s="245">
        <f>SUM('New York Water Taxi'!I25)</f>
        <v>14135</v>
      </c>
      <c r="F10" s="114"/>
      <c r="G10" s="230" t="s">
        <v>59</v>
      </c>
      <c r="H10" s="245">
        <f>SUM('New York Water Taxi'!I36)</f>
        <v>15294</v>
      </c>
      <c r="I10" s="114"/>
      <c r="J10" s="230" t="s">
        <v>59</v>
      </c>
      <c r="K10" s="245">
        <f>SUM('New York Water Taxi'!I47)</f>
        <v>13620</v>
      </c>
      <c r="L10" s="114"/>
      <c r="M10" s="230" t="s">
        <v>59</v>
      </c>
      <c r="N10" s="245">
        <f>SUM('New York Water Taxi'!I58)</f>
        <v>13796</v>
      </c>
      <c r="P10" s="230" t="s">
        <v>59</v>
      </c>
      <c r="Q10" s="245">
        <f>SUM('New York Water Taxi'!I69)</f>
        <v>0</v>
      </c>
      <c r="R10" s="9"/>
    </row>
    <row r="11" spans="1:20" s="128" customFormat="1" ht="12.95" customHeight="1" thickBot="1" x14ac:dyDescent="0.3">
      <c r="A11" s="231"/>
      <c r="B11" s="241"/>
      <c r="C11" s="116"/>
      <c r="D11" s="231"/>
      <c r="E11" s="250"/>
      <c r="F11" s="114"/>
      <c r="G11" s="231"/>
      <c r="H11" s="253"/>
      <c r="I11" s="114"/>
      <c r="J11" s="231"/>
      <c r="K11" s="253"/>
      <c r="L11" s="114"/>
      <c r="M11" s="231"/>
      <c r="N11" s="253"/>
      <c r="P11" s="231"/>
      <c r="Q11" s="253"/>
      <c r="R11" s="9"/>
    </row>
    <row r="12" spans="1:20" s="128" customFormat="1" ht="12.95" customHeight="1" x14ac:dyDescent="0.25">
      <c r="A12" s="254" t="s">
        <v>38</v>
      </c>
      <c r="B12" s="240">
        <f>SUM('Liberty Landing Ferry'!D14)</f>
        <v>1563</v>
      </c>
      <c r="C12" s="9"/>
      <c r="D12" s="254" t="s">
        <v>38</v>
      </c>
      <c r="E12" s="245">
        <f>SUM('Liberty Landing Ferry'!D25)</f>
        <v>3990</v>
      </c>
      <c r="F12" s="114"/>
      <c r="G12" s="254" t="s">
        <v>38</v>
      </c>
      <c r="H12" s="245">
        <f>SUM('Liberty Landing Ferry'!D36)</f>
        <v>4073</v>
      </c>
      <c r="I12" s="114"/>
      <c r="J12" s="254" t="s">
        <v>38</v>
      </c>
      <c r="K12" s="245">
        <f>SUM('Liberty Landing Ferry'!D47)</f>
        <v>5053</v>
      </c>
      <c r="L12" s="114"/>
      <c r="M12" s="254" t="s">
        <v>38</v>
      </c>
      <c r="N12" s="245">
        <f>SUM('Liberty Landing Ferry'!D58)</f>
        <v>3233</v>
      </c>
      <c r="P12" s="254" t="s">
        <v>38</v>
      </c>
      <c r="Q12" s="245">
        <f>SUM('Liberty Landing Ferry'!D69)</f>
        <v>0</v>
      </c>
      <c r="R12" s="9"/>
    </row>
    <row r="13" spans="1:20" s="128" customFormat="1" ht="12.95" customHeight="1" thickBot="1" x14ac:dyDescent="0.3">
      <c r="A13" s="255"/>
      <c r="B13" s="241"/>
      <c r="C13" s="116"/>
      <c r="D13" s="255"/>
      <c r="E13" s="250"/>
      <c r="F13" s="114"/>
      <c r="G13" s="255"/>
      <c r="H13" s="253"/>
      <c r="I13" s="114"/>
      <c r="J13" s="255"/>
      <c r="K13" s="253"/>
      <c r="L13" s="114"/>
      <c r="M13" s="255"/>
      <c r="N13" s="253"/>
      <c r="P13" s="255"/>
      <c r="Q13" s="253"/>
      <c r="R13" s="9"/>
    </row>
    <row r="14" spans="1:20" s="118" customFormat="1" ht="12.95" customHeight="1" thickBot="1" x14ac:dyDescent="0.25">
      <c r="A14" s="256" t="s">
        <v>23</v>
      </c>
      <c r="B14" s="258">
        <f>SUM(B4:B13)</f>
        <v>71851</v>
      </c>
      <c r="C14" s="10"/>
      <c r="D14" s="256" t="s">
        <v>23</v>
      </c>
      <c r="E14" s="258">
        <f>SUM(E4:E13)</f>
        <v>184270</v>
      </c>
      <c r="F14" s="117"/>
      <c r="G14" s="256" t="s">
        <v>23</v>
      </c>
      <c r="H14" s="258">
        <f>SUM(H4:H13)</f>
        <v>181993</v>
      </c>
      <c r="I14" s="117"/>
      <c r="J14" s="256" t="s">
        <v>23</v>
      </c>
      <c r="K14" s="258">
        <f>SUM(K4:K13)</f>
        <v>181787</v>
      </c>
      <c r="L14" s="117"/>
      <c r="M14" s="256" t="s">
        <v>23</v>
      </c>
      <c r="N14" s="258">
        <f>SUM(N4:N13)</f>
        <v>166855</v>
      </c>
      <c r="P14" s="256" t="s">
        <v>23</v>
      </c>
      <c r="Q14" s="258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30679.033333333333</v>
      </c>
    </row>
    <row r="15" spans="1:20" s="118" customFormat="1" ht="12.95" customHeight="1" thickBot="1" x14ac:dyDescent="0.3">
      <c r="A15" s="257"/>
      <c r="B15" s="239"/>
      <c r="C15" s="119"/>
      <c r="D15" s="257"/>
      <c r="E15" s="239"/>
      <c r="F15" s="117"/>
      <c r="G15" s="257"/>
      <c r="H15" s="239"/>
      <c r="I15" s="117"/>
      <c r="J15" s="257"/>
      <c r="K15" s="239"/>
      <c r="L15" s="117"/>
      <c r="M15" s="257"/>
      <c r="N15" s="239"/>
      <c r="P15" s="257"/>
      <c r="Q15" s="259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60" t="s">
        <v>60</v>
      </c>
      <c r="B17" s="261"/>
      <c r="C17" s="110"/>
      <c r="D17" s="260" t="s">
        <v>60</v>
      </c>
      <c r="E17" s="261"/>
      <c r="F17" s="111"/>
      <c r="G17" s="260" t="s">
        <v>60</v>
      </c>
      <c r="H17" s="261"/>
      <c r="I17" s="111"/>
      <c r="J17" s="260" t="s">
        <v>60</v>
      </c>
      <c r="K17" s="272"/>
      <c r="L17" s="111"/>
      <c r="M17" s="260" t="s">
        <v>60</v>
      </c>
      <c r="N17" s="261"/>
      <c r="P17" s="260" t="s">
        <v>60</v>
      </c>
      <c r="Q17" s="261"/>
      <c r="R17" s="110"/>
    </row>
    <row r="18" spans="1:20" ht="12.95" customHeight="1" x14ac:dyDescent="0.25">
      <c r="A18" s="247" t="s">
        <v>10</v>
      </c>
      <c r="B18" s="240">
        <f>SUM('Billy Bey'!G14:K14, 'New York Water Taxi'!G14:H14, 'NY Waterway'!I14:J14, SeaStreak!C14:D14)</f>
        <v>22468</v>
      </c>
      <c r="C18" s="7"/>
      <c r="D18" s="247" t="s">
        <v>10</v>
      </c>
      <c r="E18" s="240">
        <f>SUM('Billy Bey'!G25:K25, 'New York Water Taxi'!G25:H25, 'NY Waterway'!I25:J25, SeaStreak!C25:D25)</f>
        <v>56653</v>
      </c>
      <c r="F18" s="111"/>
      <c r="G18" s="247" t="s">
        <v>10</v>
      </c>
      <c r="H18" s="240">
        <f>SUM('Billy Bey'!G36:K36, 'New York Water Taxi'!G36:H36, 'NY Waterway'!I36:J36, SeaStreak!C36:D36)</f>
        <v>56135</v>
      </c>
      <c r="I18" s="111"/>
      <c r="J18" s="247" t="s">
        <v>10</v>
      </c>
      <c r="K18" s="240">
        <f>SUM('Billy Bey'!G47:K47, 'New York Water Taxi'!G47:H47, 'NY Waterway'!I47:J47, SeaStreak!C47:D47)</f>
        <v>56455</v>
      </c>
      <c r="L18" s="111"/>
      <c r="M18" s="247" t="s">
        <v>10</v>
      </c>
      <c r="N18" s="240">
        <f>SUM('Billy Bey'!G58:K58, 'New York Water Taxi'!G58:H58, 'NY Waterway'!I58:J58, SeaStreak!C58:D58)</f>
        <v>52454</v>
      </c>
      <c r="P18" s="247" t="s">
        <v>10</v>
      </c>
      <c r="Q18" s="240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62"/>
      <c r="B19" s="241"/>
      <c r="C19" s="8"/>
      <c r="D19" s="262"/>
      <c r="E19" s="241"/>
      <c r="F19" s="111"/>
      <c r="G19" s="262"/>
      <c r="H19" s="241"/>
      <c r="I19" s="111"/>
      <c r="J19" s="262"/>
      <c r="K19" s="241"/>
      <c r="L19" s="111"/>
      <c r="M19" s="262"/>
      <c r="N19" s="241"/>
      <c r="P19" s="262"/>
      <c r="Q19" s="241"/>
      <c r="R19" s="8"/>
    </row>
    <row r="20" spans="1:20" ht="12.95" customHeight="1" x14ac:dyDescent="0.25">
      <c r="A20" s="230" t="s">
        <v>8</v>
      </c>
      <c r="B20" s="245">
        <f>SUM('Billy Bey'!C14:D14, 'NY Waterway'!C14:G14)</f>
        <v>22114</v>
      </c>
      <c r="C20" s="9"/>
      <c r="D20" s="230" t="s">
        <v>8</v>
      </c>
      <c r="E20" s="245">
        <f>SUM('Billy Bey'!C25:D25, 'NY Waterway'!C25:G25)</f>
        <v>57245</v>
      </c>
      <c r="F20" s="111"/>
      <c r="G20" s="230" t="s">
        <v>8</v>
      </c>
      <c r="H20" s="245">
        <f>SUM('Billy Bey'!C36:D36, 'NY Waterway'!C36:G36)</f>
        <v>57672</v>
      </c>
      <c r="I20" s="111"/>
      <c r="J20" s="230" t="s">
        <v>8</v>
      </c>
      <c r="K20" s="245">
        <f>SUM('Billy Bey'!C47:D47, 'NY Waterway'!C47:G47)</f>
        <v>55838</v>
      </c>
      <c r="L20" s="111"/>
      <c r="M20" s="230" t="s">
        <v>8</v>
      </c>
      <c r="N20" s="245">
        <f>SUM('Billy Bey'!C58:D58, 'NY Waterway'!C58:G58)</f>
        <v>52343</v>
      </c>
      <c r="P20" s="230" t="s">
        <v>8</v>
      </c>
      <c r="Q20" s="245">
        <f>SUM('Billy Bey'!C69:D69, 'NY Waterway'!C69:G69)</f>
        <v>0</v>
      </c>
      <c r="R20" s="9"/>
    </row>
    <row r="21" spans="1:20" ht="12.95" customHeight="1" thickBot="1" x14ac:dyDescent="0.3">
      <c r="A21" s="244"/>
      <c r="B21" s="246"/>
      <c r="C21" s="113"/>
      <c r="D21" s="244"/>
      <c r="E21" s="253"/>
      <c r="F21" s="111"/>
      <c r="G21" s="244"/>
      <c r="H21" s="246"/>
      <c r="I21" s="111"/>
      <c r="J21" s="244"/>
      <c r="K21" s="246"/>
      <c r="L21" s="111"/>
      <c r="M21" s="244"/>
      <c r="N21" s="246"/>
      <c r="P21" s="244"/>
      <c r="Q21" s="246"/>
      <c r="R21" s="113"/>
    </row>
    <row r="22" spans="1:20" ht="12.95" customHeight="1" x14ac:dyDescent="0.25">
      <c r="A22" s="247" t="s">
        <v>16</v>
      </c>
      <c r="B22" s="240">
        <f>SUM('Billy Bey'!L14, SeaStreak!E14:F14)</f>
        <v>4020</v>
      </c>
      <c r="C22" s="7"/>
      <c r="D22" s="247" t="s">
        <v>16</v>
      </c>
      <c r="E22" s="240">
        <f>SUM('Billy Bey'!L25, SeaStreak!E25:F25)</f>
        <v>11840</v>
      </c>
      <c r="F22" s="111"/>
      <c r="G22" s="247" t="s">
        <v>16</v>
      </c>
      <c r="H22" s="240">
        <f>SUM('Billy Bey'!L36, SeaStreak!E36:F36)</f>
        <v>11233</v>
      </c>
      <c r="I22" s="111"/>
      <c r="J22" s="247" t="s">
        <v>16</v>
      </c>
      <c r="K22" s="240">
        <f>SUM('Billy Bey'!L47, SeaStreak!E47:F47)</f>
        <v>11251</v>
      </c>
      <c r="L22" s="111"/>
      <c r="M22" s="247" t="s">
        <v>16</v>
      </c>
      <c r="N22" s="240">
        <f>SUM('Billy Bey'!L58, SeaStreak!E58:F58)</f>
        <v>10051</v>
      </c>
      <c r="P22" s="247" t="s">
        <v>16</v>
      </c>
      <c r="Q22" s="240">
        <f>SUM('Billy Bey'!L69, SeaStreak!E69:F69)</f>
        <v>0</v>
      </c>
      <c r="R22" s="7"/>
    </row>
    <row r="23" spans="1:20" ht="12.95" customHeight="1" thickBot="1" x14ac:dyDescent="0.3">
      <c r="A23" s="248"/>
      <c r="B23" s="249"/>
      <c r="C23" s="115"/>
      <c r="D23" s="248"/>
      <c r="E23" s="249"/>
      <c r="F23" s="111"/>
      <c r="G23" s="248"/>
      <c r="H23" s="249"/>
      <c r="I23" s="111"/>
      <c r="J23" s="248"/>
      <c r="K23" s="249"/>
      <c r="L23" s="111"/>
      <c r="M23" s="248"/>
      <c r="N23" s="249"/>
      <c r="P23" s="248"/>
      <c r="Q23" s="249"/>
      <c r="R23" s="115"/>
    </row>
    <row r="24" spans="1:20" ht="12.95" customHeight="1" x14ac:dyDescent="0.25">
      <c r="A24" s="230" t="s">
        <v>9</v>
      </c>
      <c r="B24" s="245">
        <f>SUM('Billy Bey'!E14:F14, 'Liberty Landing Ferry'!C14, 'NY Waterway'!H14)</f>
        <v>14469</v>
      </c>
      <c r="C24" s="9"/>
      <c r="D24" s="230" t="s">
        <v>9</v>
      </c>
      <c r="E24" s="228">
        <f>SUM('Billy Bey'!E25:F25, 'Liberty Landing Ferry'!C25, 'NY Waterway'!H25)</f>
        <v>35082</v>
      </c>
      <c r="F24" s="111"/>
      <c r="G24" s="230" t="s">
        <v>9</v>
      </c>
      <c r="H24" s="245">
        <f>SUM('Billy Bey'!E36:F36, 'Liberty Landing Ferry'!C36, 'NY Waterway'!H36)</f>
        <v>31818</v>
      </c>
      <c r="I24" s="111"/>
      <c r="J24" s="230" t="s">
        <v>9</v>
      </c>
      <c r="K24" s="245">
        <f>SUM('Billy Bey'!E47:F47, 'Liberty Landing Ferry'!C47, 'NY Waterway'!H47)</f>
        <v>34190</v>
      </c>
      <c r="L24" s="111"/>
      <c r="M24" s="230" t="s">
        <v>9</v>
      </c>
      <c r="N24" s="245">
        <f>SUM('Billy Bey'!E58:F58, 'Liberty Landing Ferry'!C58, 'NY Waterway'!H58)</f>
        <v>28949</v>
      </c>
      <c r="P24" s="230" t="s">
        <v>76</v>
      </c>
      <c r="Q24" s="245">
        <f>SUM('Billy Bey'!E69:F69, 'Liberty Landing Ferry'!C69, 'NY Waterway'!H69)</f>
        <v>0</v>
      </c>
      <c r="R24" s="9"/>
    </row>
    <row r="25" spans="1:20" ht="12.95" customHeight="1" thickBot="1" x14ac:dyDescent="0.3">
      <c r="A25" s="231"/>
      <c r="B25" s="250"/>
      <c r="C25" s="116"/>
      <c r="D25" s="231"/>
      <c r="E25" s="250"/>
      <c r="F25" s="111"/>
      <c r="G25" s="231"/>
      <c r="H25" s="250"/>
      <c r="I25" s="111"/>
      <c r="J25" s="231"/>
      <c r="K25" s="250"/>
      <c r="L25" s="111"/>
      <c r="M25" s="231"/>
      <c r="N25" s="250"/>
      <c r="P25" s="231"/>
      <c r="Q25" s="250"/>
      <c r="R25" s="116"/>
      <c r="S25" s="125"/>
      <c r="T25" s="125"/>
    </row>
    <row r="26" spans="1:20" s="125" customFormat="1" ht="12.95" customHeight="1" x14ac:dyDescent="0.2">
      <c r="A26" s="230" t="s">
        <v>7</v>
      </c>
      <c r="B26" s="228">
        <f>SUM('New York Water Taxi'!C14)</f>
        <v>757</v>
      </c>
      <c r="C26" s="10"/>
      <c r="D26" s="230" t="s">
        <v>7</v>
      </c>
      <c r="E26" s="228">
        <f>SUM('New York Water Taxi'!C25)</f>
        <v>2502</v>
      </c>
      <c r="F26" s="124"/>
      <c r="G26" s="230" t="s">
        <v>7</v>
      </c>
      <c r="H26" s="228">
        <f>SUM('New York Water Taxi'!C36)</f>
        <v>2838</v>
      </c>
      <c r="I26" s="124"/>
      <c r="J26" s="230" t="s">
        <v>7</v>
      </c>
      <c r="K26" s="228">
        <f>SUM('New York Water Taxi'!C47)</f>
        <v>3173</v>
      </c>
      <c r="L26" s="124"/>
      <c r="M26" s="230" t="s">
        <v>7</v>
      </c>
      <c r="N26" s="228">
        <f>SUM('New York Water Taxi'!C58)</f>
        <v>3172</v>
      </c>
      <c r="P26" s="230" t="s">
        <v>7</v>
      </c>
      <c r="Q26" s="228">
        <f>SUM('New York Water Taxi'!C69)</f>
        <v>0</v>
      </c>
      <c r="R26" s="11"/>
    </row>
    <row r="27" spans="1:20" s="125" customFormat="1" ht="12.95" customHeight="1" thickBot="1" x14ac:dyDescent="0.3">
      <c r="A27" s="231"/>
      <c r="B27" s="251"/>
      <c r="C27" s="119"/>
      <c r="D27" s="231"/>
      <c r="E27" s="251"/>
      <c r="F27" s="124"/>
      <c r="G27" s="231"/>
      <c r="H27" s="251"/>
      <c r="I27" s="124"/>
      <c r="J27" s="231"/>
      <c r="K27" s="251"/>
      <c r="L27" s="124"/>
      <c r="M27" s="231"/>
      <c r="N27" s="251"/>
      <c r="P27" s="231"/>
      <c r="Q27" s="251"/>
      <c r="R27" s="12"/>
      <c r="S27" s="127"/>
      <c r="T27" s="127"/>
    </row>
    <row r="28" spans="1:20" ht="12.75" customHeight="1" x14ac:dyDescent="0.25">
      <c r="A28" s="230" t="s">
        <v>39</v>
      </c>
      <c r="B28" s="228">
        <f>SUM('New York Water Taxi'!D14)</f>
        <v>694</v>
      </c>
      <c r="C28" s="111"/>
      <c r="D28" s="230" t="s">
        <v>39</v>
      </c>
      <c r="E28" s="228">
        <f>SUM('New York Water Taxi'!D25)</f>
        <v>2052</v>
      </c>
      <c r="F28" s="111"/>
      <c r="G28" s="230" t="s">
        <v>39</v>
      </c>
      <c r="H28" s="228">
        <f>SUM('New York Water Taxi'!D36)</f>
        <v>2168</v>
      </c>
      <c r="I28" s="111"/>
      <c r="J28" s="230" t="s">
        <v>39</v>
      </c>
      <c r="K28" s="228">
        <f>SUM('New York Water Taxi'!D47)</f>
        <v>1923</v>
      </c>
      <c r="L28" s="111"/>
      <c r="M28" s="230" t="s">
        <v>39</v>
      </c>
      <c r="N28" s="228">
        <f>SUM('New York Water Taxi'!D58)</f>
        <v>1770</v>
      </c>
      <c r="P28" s="230" t="s">
        <v>39</v>
      </c>
      <c r="Q28" s="228">
        <f>SUM('New York Water Taxi'!E69)</f>
        <v>0</v>
      </c>
      <c r="R28" s="11"/>
    </row>
    <row r="29" spans="1:20" ht="14.25" thickBot="1" x14ac:dyDescent="0.3">
      <c r="A29" s="231"/>
      <c r="B29" s="252"/>
      <c r="C29" s="111"/>
      <c r="D29" s="231"/>
      <c r="E29" s="252"/>
      <c r="F29" s="111"/>
      <c r="G29" s="231"/>
      <c r="H29" s="252"/>
      <c r="I29" s="111"/>
      <c r="J29" s="231"/>
      <c r="K29" s="252"/>
      <c r="L29" s="111"/>
      <c r="M29" s="231"/>
      <c r="N29" s="252"/>
      <c r="P29" s="231"/>
      <c r="Q29" s="252"/>
      <c r="R29" s="129"/>
    </row>
    <row r="30" spans="1:20" ht="12.75" customHeight="1" x14ac:dyDescent="0.25">
      <c r="A30" s="230" t="s">
        <v>41</v>
      </c>
      <c r="B30" s="228">
        <f>SUM('New York Water Taxi'!E14)</f>
        <v>1254</v>
      </c>
      <c r="C30" s="111"/>
      <c r="D30" s="230" t="s">
        <v>41</v>
      </c>
      <c r="E30" s="228">
        <f>SUM('New York Water Taxi'!E25)</f>
        <v>3419</v>
      </c>
      <c r="F30" s="111"/>
      <c r="G30" s="230" t="s">
        <v>41</v>
      </c>
      <c r="H30" s="228">
        <f>SUM('New York Water Taxi'!E36)</f>
        <v>3622</v>
      </c>
      <c r="I30" s="111"/>
      <c r="J30" s="230" t="s">
        <v>41</v>
      </c>
      <c r="K30" s="228">
        <f>SUM('New York Water Taxi'!E47)</f>
        <v>3866</v>
      </c>
      <c r="L30" s="111"/>
      <c r="M30" s="230" t="s">
        <v>41</v>
      </c>
      <c r="N30" s="228">
        <f>SUM('New York Water Taxi'!E58)</f>
        <v>3269</v>
      </c>
      <c r="P30" s="230" t="s">
        <v>41</v>
      </c>
      <c r="Q30" s="228">
        <f>SUM('New York Water Taxi'!E69)</f>
        <v>0</v>
      </c>
      <c r="R30" s="11"/>
    </row>
    <row r="31" spans="1:20" ht="14.25" thickBot="1" x14ac:dyDescent="0.3">
      <c r="A31" s="231"/>
      <c r="B31" s="235"/>
      <c r="C31" s="111"/>
      <c r="D31" s="231"/>
      <c r="E31" s="235"/>
      <c r="F31" s="111"/>
      <c r="G31" s="243"/>
      <c r="H31" s="234"/>
      <c r="I31" s="111"/>
      <c r="J31" s="243"/>
      <c r="K31" s="234"/>
      <c r="L31" s="111"/>
      <c r="M31" s="243"/>
      <c r="N31" s="234"/>
      <c r="P31" s="243"/>
      <c r="Q31" s="234"/>
      <c r="R31" s="11"/>
    </row>
    <row r="32" spans="1:20" x14ac:dyDescent="0.25">
      <c r="A32" s="230" t="s">
        <v>75</v>
      </c>
      <c r="B32" s="228">
        <f>SUM('New York Water Taxi'!F14)</f>
        <v>648</v>
      </c>
      <c r="C32" s="111"/>
      <c r="D32" s="230" t="s">
        <v>75</v>
      </c>
      <c r="E32" s="228">
        <f>SUM('New York Water Taxi'!F25)</f>
        <v>1296</v>
      </c>
      <c r="F32" s="111"/>
      <c r="G32" s="230" t="s">
        <v>75</v>
      </c>
      <c r="H32" s="228">
        <f>SUM('New York Water Taxi'!F36)</f>
        <v>1518</v>
      </c>
      <c r="I32" s="111"/>
      <c r="J32" s="230" t="s">
        <v>75</v>
      </c>
      <c r="K32" s="228">
        <f>SUM('New York Water Taxi'!F47)</f>
        <v>267</v>
      </c>
      <c r="L32" s="111"/>
      <c r="M32" s="230" t="s">
        <v>75</v>
      </c>
      <c r="N32" s="228">
        <f>SUM('New York Water Taxi'!F58)</f>
        <v>547</v>
      </c>
      <c r="P32" s="230" t="s">
        <v>75</v>
      </c>
      <c r="Q32" s="228">
        <f>SUM('New York Water Taxi'!F69)</f>
        <v>0</v>
      </c>
      <c r="R32" s="11"/>
    </row>
    <row r="33" spans="1:18" ht="14.25" thickBot="1" x14ac:dyDescent="0.3">
      <c r="A33" s="231"/>
      <c r="B33" s="229"/>
      <c r="C33" s="111"/>
      <c r="D33" s="231"/>
      <c r="E33" s="229"/>
      <c r="F33" s="111"/>
      <c r="G33" s="231"/>
      <c r="H33" s="229"/>
      <c r="I33" s="111"/>
      <c r="J33" s="231"/>
      <c r="K33" s="229"/>
      <c r="L33" s="111"/>
      <c r="M33" s="231"/>
      <c r="N33" s="229"/>
      <c r="P33" s="231"/>
      <c r="Q33" s="229"/>
      <c r="R33" s="11"/>
    </row>
    <row r="34" spans="1:18" ht="12.75" customHeight="1" x14ac:dyDescent="0.25">
      <c r="A34" s="242" t="s">
        <v>11</v>
      </c>
      <c r="B34" s="228">
        <f>SUM('Billy Bey'!M14)</f>
        <v>1715</v>
      </c>
      <c r="C34" s="111"/>
      <c r="D34" s="242" t="s">
        <v>11</v>
      </c>
      <c r="E34" s="228">
        <f>SUM('Billy Bey'!M25)</f>
        <v>4611</v>
      </c>
      <c r="F34" s="111"/>
      <c r="G34" s="242" t="s">
        <v>11</v>
      </c>
      <c r="H34" s="228">
        <f>SUM('Billy Bey'!M36)</f>
        <v>5291</v>
      </c>
      <c r="I34" s="111"/>
      <c r="J34" s="242" t="s">
        <v>11</v>
      </c>
      <c r="K34" s="228">
        <f>SUM('Billy Bey'!M47)</f>
        <v>4909</v>
      </c>
      <c r="L34" s="111"/>
      <c r="M34" s="242" t="s">
        <v>11</v>
      </c>
      <c r="N34" s="228">
        <f>SUM('Billy Bey'!M58)</f>
        <v>4558</v>
      </c>
      <c r="P34" s="242" t="s">
        <v>11</v>
      </c>
      <c r="Q34" s="228">
        <f>SUM('Billy Bey'!M69)</f>
        <v>0</v>
      </c>
      <c r="R34" s="11"/>
    </row>
    <row r="35" spans="1:18" ht="13.5" customHeight="1" thickBot="1" x14ac:dyDescent="0.3">
      <c r="A35" s="233"/>
      <c r="B35" s="235"/>
      <c r="C35" s="111"/>
      <c r="D35" s="233"/>
      <c r="E35" s="235"/>
      <c r="F35" s="111"/>
      <c r="G35" s="233"/>
      <c r="H35" s="235"/>
      <c r="I35" s="111"/>
      <c r="J35" s="233"/>
      <c r="K35" s="235"/>
      <c r="L35" s="111"/>
      <c r="M35" s="233"/>
      <c r="N35" s="235"/>
      <c r="P35" s="233"/>
      <c r="Q35" s="235"/>
      <c r="R35" s="11"/>
    </row>
    <row r="36" spans="1:18" ht="12.75" customHeight="1" x14ac:dyDescent="0.25">
      <c r="A36" s="242" t="s">
        <v>12</v>
      </c>
      <c r="B36" s="228">
        <f>SUM('Billy Bey'!N14)</f>
        <v>613</v>
      </c>
      <c r="C36" s="111"/>
      <c r="D36" s="242" t="s">
        <v>12</v>
      </c>
      <c r="E36" s="228">
        <f>SUM('Billy Bey'!N25)</f>
        <v>1319</v>
      </c>
      <c r="F36" s="111"/>
      <c r="G36" s="242" t="s">
        <v>12</v>
      </c>
      <c r="H36" s="228">
        <f>SUM('Billy Bey'!N36)</f>
        <v>1563</v>
      </c>
      <c r="I36" s="111"/>
      <c r="J36" s="242" t="s">
        <v>12</v>
      </c>
      <c r="K36" s="228">
        <f>SUM('Billy Bey'!N47)</f>
        <v>1600</v>
      </c>
      <c r="L36" s="111"/>
      <c r="M36" s="242" t="s">
        <v>12</v>
      </c>
      <c r="N36" s="228">
        <f>SUM('Billy Bey'!N58)</f>
        <v>1451</v>
      </c>
      <c r="P36" s="242" t="s">
        <v>12</v>
      </c>
      <c r="Q36" s="228">
        <f>SUM('Billy Bey'!N69)</f>
        <v>0</v>
      </c>
      <c r="R36" s="11"/>
    </row>
    <row r="37" spans="1:18" ht="13.5" customHeight="1" thickBot="1" x14ac:dyDescent="0.3">
      <c r="A37" s="233"/>
      <c r="B37" s="235"/>
      <c r="C37" s="111"/>
      <c r="D37" s="233"/>
      <c r="E37" s="235"/>
      <c r="F37" s="111"/>
      <c r="G37" s="233"/>
      <c r="H37" s="235"/>
      <c r="I37" s="111"/>
      <c r="J37" s="233"/>
      <c r="K37" s="235"/>
      <c r="L37" s="111"/>
      <c r="M37" s="233"/>
      <c r="N37" s="235"/>
      <c r="P37" s="233"/>
      <c r="Q37" s="235"/>
      <c r="R37" s="11"/>
    </row>
    <row r="38" spans="1:18" ht="12.75" customHeight="1" x14ac:dyDescent="0.25">
      <c r="A38" s="242" t="s">
        <v>13</v>
      </c>
      <c r="B38" s="228">
        <f>SUM('Billy Bey'!O14)</f>
        <v>1787</v>
      </c>
      <c r="C38" s="111"/>
      <c r="D38" s="242" t="s">
        <v>13</v>
      </c>
      <c r="E38" s="228">
        <f>SUM('Billy Bey'!O25)</f>
        <v>5022</v>
      </c>
      <c r="F38" s="111"/>
      <c r="G38" s="242" t="s">
        <v>13</v>
      </c>
      <c r="H38" s="228">
        <f>SUM('Billy Bey'!O36)</f>
        <v>4911</v>
      </c>
      <c r="I38" s="111"/>
      <c r="J38" s="242" t="s">
        <v>13</v>
      </c>
      <c r="K38" s="228">
        <f>SUM('Billy Bey'!O47)</f>
        <v>4973</v>
      </c>
      <c r="L38" s="111"/>
      <c r="M38" s="242" t="s">
        <v>13</v>
      </c>
      <c r="N38" s="228">
        <f>SUM('Billy Bey'!O58)</f>
        <v>4891</v>
      </c>
      <c r="P38" s="242" t="s">
        <v>13</v>
      </c>
      <c r="Q38" s="228">
        <f>SUM('Billy Bey'!O69)</f>
        <v>0</v>
      </c>
      <c r="R38" s="11"/>
    </row>
    <row r="39" spans="1:18" ht="13.5" customHeight="1" thickBot="1" x14ac:dyDescent="0.3">
      <c r="A39" s="233"/>
      <c r="B39" s="235"/>
      <c r="C39" s="111"/>
      <c r="D39" s="233"/>
      <c r="E39" s="235"/>
      <c r="F39" s="111"/>
      <c r="G39" s="233"/>
      <c r="H39" s="235"/>
      <c r="I39" s="111"/>
      <c r="J39" s="233"/>
      <c r="K39" s="235"/>
      <c r="L39" s="111"/>
      <c r="M39" s="233"/>
      <c r="N39" s="235"/>
      <c r="P39" s="233"/>
      <c r="Q39" s="235"/>
      <c r="R39" s="11"/>
    </row>
    <row r="40" spans="1:18" ht="12.75" customHeight="1" x14ac:dyDescent="0.25">
      <c r="A40" s="242" t="s">
        <v>14</v>
      </c>
      <c r="B40" s="228">
        <f>SUM('Billy Bey'!P14)</f>
        <v>794</v>
      </c>
      <c r="C40" s="111"/>
      <c r="D40" s="242" t="s">
        <v>14</v>
      </c>
      <c r="E40" s="228">
        <f>SUM('Billy Bey'!P25)</f>
        <v>2029</v>
      </c>
      <c r="F40" s="111"/>
      <c r="G40" s="242" t="s">
        <v>14</v>
      </c>
      <c r="H40" s="228">
        <f>SUM('Billy Bey'!P36)</f>
        <v>1993</v>
      </c>
      <c r="I40" s="111"/>
      <c r="J40" s="242" t="s">
        <v>14</v>
      </c>
      <c r="K40" s="228">
        <f>SUM('Billy Bey'!P47)</f>
        <v>2009</v>
      </c>
      <c r="L40" s="111"/>
      <c r="M40" s="242" t="s">
        <v>14</v>
      </c>
      <c r="N40" s="228">
        <f>SUM('Billy Bey'!P58)</f>
        <v>1932</v>
      </c>
      <c r="P40" s="242" t="s">
        <v>14</v>
      </c>
      <c r="Q40" s="228">
        <f>SUM('Billy Bey'!P69)</f>
        <v>0</v>
      </c>
      <c r="R40" s="11"/>
    </row>
    <row r="41" spans="1:18" ht="13.5" customHeight="1" thickBot="1" x14ac:dyDescent="0.3">
      <c r="A41" s="233"/>
      <c r="B41" s="235"/>
      <c r="C41" s="111"/>
      <c r="D41" s="233"/>
      <c r="E41" s="235"/>
      <c r="F41" s="111"/>
      <c r="G41" s="233"/>
      <c r="H41" s="235"/>
      <c r="I41" s="111"/>
      <c r="J41" s="233"/>
      <c r="K41" s="235"/>
      <c r="L41" s="111"/>
      <c r="M41" s="233"/>
      <c r="N41" s="235"/>
      <c r="P41" s="233"/>
      <c r="Q41" s="235"/>
      <c r="R41" s="11"/>
    </row>
    <row r="42" spans="1:18" ht="12.75" customHeight="1" x14ac:dyDescent="0.25">
      <c r="A42" s="242" t="s">
        <v>35</v>
      </c>
      <c r="B42" s="228">
        <f>SUM('Billy Bey'!Q14)</f>
        <v>518</v>
      </c>
      <c r="C42" s="111"/>
      <c r="D42" s="242" t="s">
        <v>35</v>
      </c>
      <c r="E42" s="228">
        <f>SUM('Billy Bey'!Q25)</f>
        <v>1200</v>
      </c>
      <c r="F42" s="111"/>
      <c r="G42" s="242" t="s">
        <v>35</v>
      </c>
      <c r="H42" s="228">
        <f>SUM('Billy Bey'!Q36)</f>
        <v>1231</v>
      </c>
      <c r="I42" s="111"/>
      <c r="J42" s="242" t="s">
        <v>35</v>
      </c>
      <c r="K42" s="228">
        <f>SUM('Billy Bey'!Q47)</f>
        <v>1333</v>
      </c>
      <c r="L42" s="111"/>
      <c r="M42" s="242" t="s">
        <v>35</v>
      </c>
      <c r="N42" s="228">
        <f>SUM('Billy Bey'!Q58)</f>
        <v>1468</v>
      </c>
      <c r="P42" s="242" t="s">
        <v>35</v>
      </c>
      <c r="Q42" s="228">
        <f>SUM('Billy Bey'!Q69)</f>
        <v>0</v>
      </c>
      <c r="R42" s="11"/>
    </row>
    <row r="43" spans="1:18" ht="13.5" customHeight="1" thickBot="1" x14ac:dyDescent="0.3">
      <c r="A43" s="233"/>
      <c r="B43" s="235"/>
      <c r="C43" s="111"/>
      <c r="D43" s="233"/>
      <c r="E43" s="235"/>
      <c r="F43" s="111"/>
      <c r="G43" s="233"/>
      <c r="H43" s="235"/>
      <c r="I43" s="111"/>
      <c r="J43" s="233"/>
      <c r="K43" s="235"/>
      <c r="L43" s="111"/>
      <c r="M43" s="233"/>
      <c r="N43" s="235"/>
      <c r="P43" s="233"/>
      <c r="Q43" s="235"/>
      <c r="R43" s="11"/>
    </row>
    <row r="44" spans="1:18" ht="13.5" customHeight="1" x14ac:dyDescent="0.25">
      <c r="A44" s="242" t="s">
        <v>15</v>
      </c>
      <c r="B44" s="228">
        <f>SUM('Billy Bey'!R14)</f>
        <v>0</v>
      </c>
      <c r="C44" s="111"/>
      <c r="D44" s="242" t="s">
        <v>15</v>
      </c>
      <c r="E44" s="228">
        <f>SUM('Billy Bey'!R25)</f>
        <v>0</v>
      </c>
      <c r="F44" s="111"/>
      <c r="G44" s="242" t="s">
        <v>15</v>
      </c>
      <c r="H44" s="228">
        <f>SUM('Billy Bey'!R36)</f>
        <v>0</v>
      </c>
      <c r="I44" s="111"/>
      <c r="J44" s="242" t="s">
        <v>15</v>
      </c>
      <c r="K44" s="228">
        <f>SUM('Billy Bey'!R47)</f>
        <v>0</v>
      </c>
      <c r="L44" s="111"/>
      <c r="M44" s="242" t="s">
        <v>15</v>
      </c>
      <c r="N44" s="228">
        <f>SUM('Billy Bey'!R58)</f>
        <v>0</v>
      </c>
      <c r="P44" s="242" t="s">
        <v>15</v>
      </c>
      <c r="Q44" s="228">
        <f>SUM('Billy Bey'!R69)</f>
        <v>0</v>
      </c>
      <c r="R44" s="11"/>
    </row>
    <row r="45" spans="1:18" ht="13.5" customHeight="1" thickBot="1" x14ac:dyDescent="0.3">
      <c r="A45" s="233"/>
      <c r="B45" s="235"/>
      <c r="C45" s="111"/>
      <c r="D45" s="233"/>
      <c r="E45" s="235"/>
      <c r="F45" s="111"/>
      <c r="G45" s="233"/>
      <c r="H45" s="235"/>
      <c r="I45" s="111"/>
      <c r="J45" s="233"/>
      <c r="K45" s="235"/>
      <c r="L45" s="111"/>
      <c r="M45" s="233"/>
      <c r="N45" s="235"/>
      <c r="P45" s="233"/>
      <c r="Q45" s="235"/>
      <c r="R45" s="11"/>
    </row>
    <row r="46" spans="1:18" ht="13.5" customHeight="1" x14ac:dyDescent="0.25">
      <c r="A46" s="232" t="s">
        <v>36</v>
      </c>
      <c r="B46" s="228">
        <f>SUM('Billy Bey'!S14)</f>
        <v>0</v>
      </c>
      <c r="C46" s="111"/>
      <c r="D46" s="232" t="s">
        <v>36</v>
      </c>
      <c r="E46" s="228">
        <f>SUM('Billy Bey'!S25)</f>
        <v>0</v>
      </c>
      <c r="F46" s="111"/>
      <c r="G46" s="232" t="s">
        <v>36</v>
      </c>
      <c r="H46" s="234">
        <f>SUM('Billy Bey'!S36)</f>
        <v>0</v>
      </c>
      <c r="I46" s="111"/>
      <c r="J46" s="232" t="s">
        <v>36</v>
      </c>
      <c r="K46" s="234">
        <f>SUM('Billy Bey'!S47)</f>
        <v>0</v>
      </c>
      <c r="L46" s="111"/>
      <c r="M46" s="232" t="s">
        <v>36</v>
      </c>
      <c r="N46" s="234">
        <f>SUM('Billy Bey'!S58)</f>
        <v>0</v>
      </c>
      <c r="P46" s="232" t="s">
        <v>36</v>
      </c>
      <c r="Q46" s="234">
        <f>SUM('Billy Bey'!S69)</f>
        <v>0</v>
      </c>
      <c r="R46" s="11"/>
    </row>
    <row r="47" spans="1:18" ht="13.5" customHeight="1" thickBot="1" x14ac:dyDescent="0.3">
      <c r="A47" s="233"/>
      <c r="B47" s="235"/>
      <c r="C47" s="111"/>
      <c r="D47" s="233"/>
      <c r="E47" s="235"/>
      <c r="F47" s="111"/>
      <c r="G47" s="233"/>
      <c r="H47" s="235"/>
      <c r="I47" s="111"/>
      <c r="J47" s="233"/>
      <c r="K47" s="235"/>
      <c r="L47" s="111"/>
      <c r="M47" s="233"/>
      <c r="N47" s="235"/>
      <c r="P47" s="233"/>
      <c r="Q47" s="235"/>
      <c r="R47" s="11"/>
    </row>
    <row r="48" spans="1:18" x14ac:dyDescent="0.25">
      <c r="A48" s="271" t="s">
        <v>23</v>
      </c>
      <c r="B48" s="258">
        <f>SUM(B18:B47)</f>
        <v>71851</v>
      </c>
      <c r="C48" s="111"/>
      <c r="D48" s="271" t="s">
        <v>23</v>
      </c>
      <c r="E48" s="258">
        <f>SUM(E18:E47)</f>
        <v>184270</v>
      </c>
      <c r="F48" s="111"/>
      <c r="G48" s="236" t="s">
        <v>23</v>
      </c>
      <c r="H48" s="238">
        <f>SUM(H18:H47)</f>
        <v>181993</v>
      </c>
      <c r="I48" s="111"/>
      <c r="J48" s="236" t="s">
        <v>23</v>
      </c>
      <c r="K48" s="238">
        <f>SUM(K18:K47)</f>
        <v>181787</v>
      </c>
      <c r="L48" s="111"/>
      <c r="M48" s="236" t="s">
        <v>23</v>
      </c>
      <c r="N48" s="238">
        <f>SUM(N18:N47)</f>
        <v>166855</v>
      </c>
      <c r="P48" s="236" t="s">
        <v>23</v>
      </c>
      <c r="Q48" s="238">
        <f>SUM(Q18:Q47)</f>
        <v>0</v>
      </c>
      <c r="R48" s="10"/>
    </row>
    <row r="49" spans="1:18" ht="14.25" thickBot="1" x14ac:dyDescent="0.3">
      <c r="A49" s="237"/>
      <c r="B49" s="239"/>
      <c r="C49" s="126"/>
      <c r="D49" s="237"/>
      <c r="E49" s="239"/>
      <c r="F49" s="126"/>
      <c r="G49" s="237"/>
      <c r="H49" s="239"/>
      <c r="I49" s="126"/>
      <c r="J49" s="237"/>
      <c r="K49" s="239"/>
      <c r="L49" s="126"/>
      <c r="M49" s="237"/>
      <c r="N49" s="239"/>
      <c r="P49" s="237"/>
      <c r="Q49" s="239"/>
      <c r="R49" s="119"/>
    </row>
  </sheetData>
  <mergeCells count="288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Gothic,Bold"&amp;10August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abSelected="1" topLeftCell="A4" zoomScaleNormal="100" workbookViewId="0">
      <selection activeCell="F10" sqref="F1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8" t="s">
        <v>77</v>
      </c>
      <c r="B1" s="289"/>
    </row>
    <row r="2" spans="1:2" ht="15.75" thickBot="1" x14ac:dyDescent="0.3">
      <c r="A2" s="290"/>
      <c r="B2" s="291"/>
    </row>
    <row r="3" spans="1:2" ht="15.75" thickBot="1" x14ac:dyDescent="0.3">
      <c r="A3" s="260" t="s">
        <v>55</v>
      </c>
      <c r="B3" s="287"/>
    </row>
    <row r="4" spans="1:2" ht="12.75" customHeight="1" x14ac:dyDescent="0.25">
      <c r="A4" s="247" t="s">
        <v>56</v>
      </c>
      <c r="B4" s="240">
        <f>SUM('NY Waterway'!H74)</f>
        <v>360658</v>
      </c>
    </row>
    <row r="5" spans="1:2" ht="13.5" customHeight="1" thickBot="1" x14ac:dyDescent="0.3">
      <c r="A5" s="262"/>
      <c r="B5" s="269"/>
    </row>
    <row r="6" spans="1:2" ht="12.75" customHeight="1" x14ac:dyDescent="0.25">
      <c r="A6" s="230" t="s">
        <v>57</v>
      </c>
      <c r="B6" s="245">
        <f>SUM('Billy Bey'!T73)</f>
        <v>399909</v>
      </c>
    </row>
    <row r="7" spans="1:2" ht="13.5" customHeight="1" thickBot="1" x14ac:dyDescent="0.3">
      <c r="A7" s="282"/>
      <c r="B7" s="253"/>
    </row>
    <row r="8" spans="1:2" ht="12.75" customHeight="1" x14ac:dyDescent="0.25">
      <c r="A8" s="247" t="s">
        <v>58</v>
      </c>
      <c r="B8" s="240">
        <f>SUM(SeaStreak!G74)</f>
        <v>88075</v>
      </c>
    </row>
    <row r="9" spans="1:2" ht="13.5" customHeight="1" thickBot="1" x14ac:dyDescent="0.3">
      <c r="A9" s="284"/>
      <c r="B9" s="269"/>
    </row>
    <row r="10" spans="1:2" ht="12.75" customHeight="1" x14ac:dyDescent="0.25">
      <c r="A10" s="230" t="s">
        <v>59</v>
      </c>
      <c r="B10" s="245">
        <f>SUM('New York Water Taxi'!J74)</f>
        <v>114824</v>
      </c>
    </row>
    <row r="11" spans="1:2" ht="13.5" customHeight="1" thickBot="1" x14ac:dyDescent="0.3">
      <c r="A11" s="279"/>
      <c r="B11" s="253"/>
    </row>
    <row r="12" spans="1:2" ht="12.75" customHeight="1" x14ac:dyDescent="0.25">
      <c r="A12" s="254" t="s">
        <v>38</v>
      </c>
      <c r="B12" s="245">
        <f>SUM('Liberty Landing Ferry'!F74)</f>
        <v>31421</v>
      </c>
    </row>
    <row r="13" spans="1:2" ht="13.5" customHeight="1" thickBot="1" x14ac:dyDescent="0.3">
      <c r="A13" s="285"/>
      <c r="B13" s="253"/>
    </row>
    <row r="14" spans="1:2" x14ac:dyDescent="0.25">
      <c r="A14" s="256" t="s">
        <v>23</v>
      </c>
      <c r="B14" s="258">
        <f>SUM(B4:B13)</f>
        <v>994887</v>
      </c>
    </row>
    <row r="15" spans="1:2" ht="15.75" thickBot="1" x14ac:dyDescent="0.3">
      <c r="A15" s="286"/>
      <c r="B15" s="278"/>
    </row>
    <row r="16" spans="1:2" ht="15.75" thickBot="1" x14ac:dyDescent="0.3">
      <c r="A16" s="58"/>
      <c r="B16" s="59"/>
    </row>
    <row r="17" spans="1:2" ht="15.75" thickBot="1" x14ac:dyDescent="0.3">
      <c r="A17" s="260" t="s">
        <v>60</v>
      </c>
      <c r="B17" s="287"/>
    </row>
    <row r="18" spans="1:2" x14ac:dyDescent="0.25">
      <c r="A18" s="247" t="s">
        <v>10</v>
      </c>
      <c r="B18" s="240">
        <f>SUM('Billy Bey'!F73, 'New York Water Taxi'!E74, 'NY Waterway'!D74, SeaStreak!B74)</f>
        <v>293783</v>
      </c>
    </row>
    <row r="19" spans="1:2" ht="15.75" thickBot="1" x14ac:dyDescent="0.3">
      <c r="A19" s="262"/>
      <c r="B19" s="241"/>
    </row>
    <row r="20" spans="1:2" x14ac:dyDescent="0.25">
      <c r="A20" s="230" t="s">
        <v>8</v>
      </c>
      <c r="B20" s="245">
        <f>SUM('Billy Bey'!D73, 'NY Waterway'!B74)</f>
        <v>297571</v>
      </c>
    </row>
    <row r="21" spans="1:2" ht="15.75" thickBot="1" x14ac:dyDescent="0.3">
      <c r="A21" s="282"/>
      <c r="B21" s="283"/>
    </row>
    <row r="22" spans="1:2" x14ac:dyDescent="0.25">
      <c r="A22" s="247" t="s">
        <v>16</v>
      </c>
      <c r="B22" s="240">
        <f>SUM('Billy Bey'!G73, SeaStreak!C74)</f>
        <v>66362</v>
      </c>
    </row>
    <row r="23" spans="1:2" ht="15.75" thickBot="1" x14ac:dyDescent="0.3">
      <c r="A23" s="284"/>
      <c r="B23" s="280"/>
    </row>
    <row r="24" spans="1:2" ht="12.75" customHeight="1" x14ac:dyDescent="0.25">
      <c r="A24" s="230" t="s">
        <v>9</v>
      </c>
      <c r="B24" s="240">
        <f>SUM('Billy Bey'!E73, 'Liberty Landing Ferry'!B74, 'NY Waterway'!C74)</f>
        <v>158017</v>
      </c>
    </row>
    <row r="25" spans="1:2" ht="15.75" thickBot="1" x14ac:dyDescent="0.3">
      <c r="A25" s="279"/>
      <c r="B25" s="280"/>
    </row>
    <row r="26" spans="1:2" x14ac:dyDescent="0.25">
      <c r="A26" s="230" t="s">
        <v>7</v>
      </c>
      <c r="B26" s="228">
        <f>SUM('New York Water Taxi'!B74)</f>
        <v>18669</v>
      </c>
    </row>
    <row r="27" spans="1:2" ht="15.75" thickBot="1" x14ac:dyDescent="0.3">
      <c r="A27" s="279"/>
      <c r="B27" s="251"/>
    </row>
    <row r="28" spans="1:2" x14ac:dyDescent="0.25">
      <c r="A28" s="230" t="s">
        <v>39</v>
      </c>
      <c r="B28" s="228">
        <f>SUM('New York Water Taxi'!C74)</f>
        <v>12427</v>
      </c>
    </row>
    <row r="29" spans="1:2" ht="15.75" thickBot="1" x14ac:dyDescent="0.3">
      <c r="A29" s="279"/>
      <c r="B29" s="281"/>
    </row>
    <row r="30" spans="1:2" x14ac:dyDescent="0.25">
      <c r="A30" s="230" t="s">
        <v>41</v>
      </c>
      <c r="B30" s="228">
        <f>SUM('New York Water Taxi'!D74)</f>
        <v>22921</v>
      </c>
    </row>
    <row r="31" spans="1:2" ht="15.75" thickBot="1" x14ac:dyDescent="0.3">
      <c r="A31" s="279"/>
      <c r="B31" s="235"/>
    </row>
    <row r="32" spans="1:2" ht="13.5" customHeight="1" x14ac:dyDescent="0.25">
      <c r="A32" s="242" t="s">
        <v>11</v>
      </c>
      <c r="B32" s="228">
        <f>SUM('Billy Bey'!H73)</f>
        <v>37278</v>
      </c>
    </row>
    <row r="33" spans="1:2" ht="14.25" customHeight="1" thickBot="1" x14ac:dyDescent="0.3">
      <c r="A33" s="233"/>
      <c r="B33" s="235"/>
    </row>
    <row r="34" spans="1:2" ht="14.25" customHeight="1" x14ac:dyDescent="0.25">
      <c r="A34" s="242" t="s">
        <v>75</v>
      </c>
      <c r="B34" s="228">
        <f>SUM('New York Water Taxi'!F74)</f>
        <v>6069</v>
      </c>
    </row>
    <row r="35" spans="1:2" ht="14.25" customHeight="1" thickBot="1" x14ac:dyDescent="0.3">
      <c r="A35" s="233"/>
      <c r="B35" s="229"/>
    </row>
    <row r="36" spans="1:2" ht="13.5" customHeight="1" x14ac:dyDescent="0.25">
      <c r="A36" s="242" t="s">
        <v>12</v>
      </c>
      <c r="B36" s="228">
        <f>SUM('Billy Bey'!I73)</f>
        <v>10996</v>
      </c>
    </row>
    <row r="37" spans="1:2" ht="14.25" customHeight="1" thickBot="1" x14ac:dyDescent="0.3">
      <c r="A37" s="233"/>
      <c r="B37" s="235"/>
    </row>
    <row r="38" spans="1:2" ht="13.5" customHeight="1" x14ac:dyDescent="0.25">
      <c r="A38" s="242" t="s">
        <v>13</v>
      </c>
      <c r="B38" s="234">
        <f>SUM('Billy Bey'!J73)</f>
        <v>37034</v>
      </c>
    </row>
    <row r="39" spans="1:2" ht="14.25" customHeight="1" thickBot="1" x14ac:dyDescent="0.3">
      <c r="A39" s="233"/>
      <c r="B39" s="234"/>
    </row>
    <row r="40" spans="1:2" ht="13.5" customHeight="1" x14ac:dyDescent="0.25">
      <c r="A40" s="242" t="s">
        <v>14</v>
      </c>
      <c r="B40" s="228">
        <f>SUM('Billy Bey'!K73)</f>
        <v>13938</v>
      </c>
    </row>
    <row r="41" spans="1:2" ht="14.25" customHeight="1" thickBot="1" x14ac:dyDescent="0.3">
      <c r="A41" s="233"/>
      <c r="B41" s="235"/>
    </row>
    <row r="42" spans="1:2" ht="13.5" customHeight="1" x14ac:dyDescent="0.25">
      <c r="A42" s="242" t="s">
        <v>35</v>
      </c>
      <c r="B42" s="234">
        <f>SUM('Billy Bey'!L73)</f>
        <v>11656</v>
      </c>
    </row>
    <row r="43" spans="1:2" ht="14.25" customHeight="1" thickBot="1" x14ac:dyDescent="0.3">
      <c r="A43" s="233"/>
      <c r="B43" s="235"/>
    </row>
    <row r="44" spans="1:2" ht="14.25" customHeight="1" x14ac:dyDescent="0.25">
      <c r="A44" s="242" t="s">
        <v>15</v>
      </c>
      <c r="B44" s="228">
        <f>SUM('Billy Bey'!M73)</f>
        <v>0</v>
      </c>
    </row>
    <row r="45" spans="1:2" ht="14.25" customHeight="1" thickBot="1" x14ac:dyDescent="0.3">
      <c r="A45" s="233"/>
      <c r="B45" s="235"/>
    </row>
    <row r="46" spans="1:2" ht="14.25" customHeight="1" x14ac:dyDescent="0.25">
      <c r="A46" s="242" t="s">
        <v>36</v>
      </c>
      <c r="B46" s="234">
        <f>SUM('Billy Bey'!N73)</f>
        <v>8166</v>
      </c>
    </row>
    <row r="47" spans="1:2" ht="14.25" customHeight="1" thickBot="1" x14ac:dyDescent="0.3">
      <c r="A47" s="233"/>
      <c r="B47" s="235"/>
    </row>
    <row r="48" spans="1:2" x14ac:dyDescent="0.25">
      <c r="A48" s="271" t="s">
        <v>23</v>
      </c>
      <c r="B48" s="258">
        <f>SUM(B18:B47)</f>
        <v>994887</v>
      </c>
    </row>
    <row r="49" spans="1:10" ht="15.75" thickBot="1" x14ac:dyDescent="0.3">
      <c r="A49" s="277"/>
      <c r="B49" s="278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6:A37"/>
    <mergeCell ref="B36:B37"/>
    <mergeCell ref="A34:A35"/>
    <mergeCell ref="B34:B35"/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K44" activePane="bottomRight" state="frozen"/>
      <selection pane="topRight" activeCell="C1" sqref="C1"/>
      <selection pane="bottomLeft" activeCell="A5" sqref="A5"/>
      <selection pane="bottomRight" activeCell="R54" sqref="R54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06" t="s">
        <v>8</v>
      </c>
      <c r="D1" s="299"/>
      <c r="E1" s="306" t="s">
        <v>9</v>
      </c>
      <c r="F1" s="299"/>
      <c r="G1" s="306" t="s">
        <v>10</v>
      </c>
      <c r="H1" s="310"/>
      <c r="I1" s="310"/>
      <c r="J1" s="310"/>
      <c r="K1" s="299"/>
      <c r="L1" s="306" t="s">
        <v>16</v>
      </c>
      <c r="M1" s="294" t="s">
        <v>11</v>
      </c>
      <c r="N1" s="299" t="s">
        <v>12</v>
      </c>
      <c r="O1" s="294" t="s">
        <v>13</v>
      </c>
      <c r="P1" s="294" t="s">
        <v>14</v>
      </c>
      <c r="Q1" s="294" t="s">
        <v>35</v>
      </c>
      <c r="R1" s="294" t="s">
        <v>15</v>
      </c>
      <c r="S1" s="294" t="s">
        <v>36</v>
      </c>
      <c r="T1" s="312" t="s">
        <v>23</v>
      </c>
    </row>
    <row r="2" spans="1:21" ht="15" customHeight="1" thickBot="1" x14ac:dyDescent="0.3">
      <c r="A2" s="34"/>
      <c r="B2" s="184"/>
      <c r="C2" s="307"/>
      <c r="D2" s="300"/>
      <c r="E2" s="307"/>
      <c r="F2" s="300"/>
      <c r="G2" s="307"/>
      <c r="H2" s="311"/>
      <c r="I2" s="311"/>
      <c r="J2" s="311"/>
      <c r="K2" s="300"/>
      <c r="L2" s="307"/>
      <c r="M2" s="295"/>
      <c r="N2" s="300"/>
      <c r="O2" s="295"/>
      <c r="P2" s="295"/>
      <c r="Q2" s="295"/>
      <c r="R2" s="295"/>
      <c r="S2" s="295"/>
      <c r="T2" s="313"/>
    </row>
    <row r="3" spans="1:21" x14ac:dyDescent="0.25">
      <c r="A3" s="316" t="s">
        <v>63</v>
      </c>
      <c r="B3" s="318" t="s">
        <v>64</v>
      </c>
      <c r="C3" s="320" t="s">
        <v>17</v>
      </c>
      <c r="D3" s="314" t="s">
        <v>18</v>
      </c>
      <c r="E3" s="320" t="s">
        <v>17</v>
      </c>
      <c r="F3" s="314" t="s">
        <v>19</v>
      </c>
      <c r="G3" s="320" t="s">
        <v>17</v>
      </c>
      <c r="H3" s="323" t="s">
        <v>20</v>
      </c>
      <c r="I3" s="323" t="s">
        <v>21</v>
      </c>
      <c r="J3" s="323" t="s">
        <v>19</v>
      </c>
      <c r="K3" s="314" t="s">
        <v>22</v>
      </c>
      <c r="L3" s="321" t="s">
        <v>22</v>
      </c>
      <c r="M3" s="292" t="s">
        <v>22</v>
      </c>
      <c r="N3" s="308" t="s">
        <v>22</v>
      </c>
      <c r="O3" s="292" t="s">
        <v>22</v>
      </c>
      <c r="P3" s="292" t="s">
        <v>22</v>
      </c>
      <c r="Q3" s="292" t="s">
        <v>22</v>
      </c>
      <c r="R3" s="292" t="s">
        <v>22</v>
      </c>
      <c r="S3" s="292" t="s">
        <v>22</v>
      </c>
      <c r="T3" s="313"/>
    </row>
    <row r="4" spans="1:21" ht="15.75" thickBot="1" x14ac:dyDescent="0.3">
      <c r="A4" s="317"/>
      <c r="B4" s="319"/>
      <c r="C4" s="317"/>
      <c r="D4" s="315"/>
      <c r="E4" s="317"/>
      <c r="F4" s="315"/>
      <c r="G4" s="317"/>
      <c r="H4" s="324"/>
      <c r="I4" s="324"/>
      <c r="J4" s="324"/>
      <c r="K4" s="315"/>
      <c r="L4" s="322"/>
      <c r="M4" s="293"/>
      <c r="N4" s="309"/>
      <c r="O4" s="293"/>
      <c r="P4" s="293"/>
      <c r="Q4" s="293"/>
      <c r="R4" s="293"/>
      <c r="S4" s="293"/>
      <c r="T4" s="313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4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24"/>
      <c r="B7" s="172"/>
      <c r="C7" s="21"/>
      <c r="D7" s="22"/>
      <c r="E7" s="21"/>
      <c r="F7" s="22"/>
      <c r="G7" s="21"/>
      <c r="H7" s="23"/>
      <c r="I7" s="23"/>
      <c r="J7" s="23"/>
      <c r="K7" s="22"/>
      <c r="L7" s="165"/>
      <c r="M7" s="25"/>
      <c r="N7" s="26"/>
      <c r="O7" s="25"/>
      <c r="P7" s="25"/>
      <c r="Q7" s="25"/>
      <c r="R7" s="25"/>
      <c r="S7" s="25"/>
      <c r="T7" s="20"/>
    </row>
    <row r="8" spans="1:21" s="2" customFormat="1" ht="15.75" outlineLevel="1" thickBot="1" x14ac:dyDescent="0.3">
      <c r="A8" s="224" t="s">
        <v>6</v>
      </c>
      <c r="B8" s="172">
        <v>41487</v>
      </c>
      <c r="C8" s="27">
        <v>699</v>
      </c>
      <c r="D8" s="28"/>
      <c r="E8" s="27">
        <v>3491</v>
      </c>
      <c r="F8" s="28">
        <v>2120</v>
      </c>
      <c r="G8" s="27">
        <v>1524</v>
      </c>
      <c r="H8" s="29">
        <v>612</v>
      </c>
      <c r="I8" s="29">
        <v>315</v>
      </c>
      <c r="J8" s="29">
        <v>2459</v>
      </c>
      <c r="K8" s="28">
        <v>489</v>
      </c>
      <c r="L8" s="180">
        <v>468</v>
      </c>
      <c r="M8" s="31">
        <v>341</v>
      </c>
      <c r="N8" s="32">
        <v>154</v>
      </c>
      <c r="O8" s="31">
        <v>672</v>
      </c>
      <c r="P8" s="31">
        <v>343</v>
      </c>
      <c r="Q8" s="31">
        <v>154</v>
      </c>
      <c r="R8" s="31"/>
      <c r="S8" s="31"/>
      <c r="T8" s="20">
        <f>SUM(C8:S8)</f>
        <v>13841</v>
      </c>
      <c r="U8" s="222"/>
    </row>
    <row r="9" spans="1:21" s="2" customFormat="1" ht="15.75" outlineLevel="1" thickBot="1" x14ac:dyDescent="0.3">
      <c r="A9" s="224" t="s">
        <v>0</v>
      </c>
      <c r="B9" s="172">
        <v>41488</v>
      </c>
      <c r="C9" s="27">
        <v>645</v>
      </c>
      <c r="D9" s="28"/>
      <c r="E9" s="27">
        <v>3532</v>
      </c>
      <c r="F9" s="28">
        <v>2057</v>
      </c>
      <c r="G9" s="27">
        <v>1469</v>
      </c>
      <c r="H9" s="29">
        <v>470</v>
      </c>
      <c r="I9" s="29">
        <v>322</v>
      </c>
      <c r="J9" s="29">
        <v>2397</v>
      </c>
      <c r="K9" s="28">
        <v>929</v>
      </c>
      <c r="L9" s="180">
        <v>973</v>
      </c>
      <c r="M9" s="31">
        <v>1374</v>
      </c>
      <c r="N9" s="32">
        <v>459</v>
      </c>
      <c r="O9" s="31">
        <v>1115</v>
      </c>
      <c r="P9" s="31">
        <v>451</v>
      </c>
      <c r="Q9" s="31">
        <v>364</v>
      </c>
      <c r="R9" s="31"/>
      <c r="S9" s="31"/>
      <c r="T9" s="20">
        <f t="shared" ref="T9:T11" si="0">SUM(C9:S9)</f>
        <v>16557</v>
      </c>
      <c r="U9" s="222"/>
    </row>
    <row r="10" spans="1:21" s="2" customFormat="1" ht="15.75" outlineLevel="1" thickBot="1" x14ac:dyDescent="0.3">
      <c r="A10" s="206" t="s">
        <v>1</v>
      </c>
      <c r="B10" s="172">
        <v>41489</v>
      </c>
      <c r="C10" s="27"/>
      <c r="D10" s="28"/>
      <c r="E10" s="27"/>
      <c r="F10" s="28"/>
      <c r="G10" s="27"/>
      <c r="H10" s="29"/>
      <c r="I10" s="29"/>
      <c r="J10" s="29"/>
      <c r="K10" s="28">
        <v>678</v>
      </c>
      <c r="L10" s="180">
        <v>849</v>
      </c>
      <c r="M10" s="31">
        <v>956</v>
      </c>
      <c r="N10" s="32">
        <v>274</v>
      </c>
      <c r="O10" s="31">
        <v>1101</v>
      </c>
      <c r="P10" s="31">
        <v>313</v>
      </c>
      <c r="Q10" s="31">
        <v>369</v>
      </c>
      <c r="R10" s="31"/>
      <c r="S10" s="31">
        <v>468</v>
      </c>
      <c r="T10" s="20">
        <f t="shared" si="0"/>
        <v>5008</v>
      </c>
      <c r="U10" s="222"/>
    </row>
    <row r="11" spans="1:21" s="2" customFormat="1" ht="15.75" outlineLevel="1" thickBot="1" x14ac:dyDescent="0.3">
      <c r="A11" s="203" t="s">
        <v>2</v>
      </c>
      <c r="B11" s="172">
        <v>41490</v>
      </c>
      <c r="C11" s="27"/>
      <c r="D11" s="28"/>
      <c r="E11" s="27"/>
      <c r="F11" s="28"/>
      <c r="G11" s="27"/>
      <c r="H11" s="29"/>
      <c r="I11" s="29"/>
      <c r="J11" s="29"/>
      <c r="K11" s="28">
        <v>1326</v>
      </c>
      <c r="L11" s="30">
        <v>1297</v>
      </c>
      <c r="M11" s="31">
        <v>2098</v>
      </c>
      <c r="N11" s="32">
        <v>463</v>
      </c>
      <c r="O11" s="31">
        <v>1429</v>
      </c>
      <c r="P11" s="31">
        <v>542</v>
      </c>
      <c r="Q11" s="31">
        <v>491</v>
      </c>
      <c r="R11" s="31"/>
      <c r="S11" s="31">
        <v>823</v>
      </c>
      <c r="T11" s="20">
        <f t="shared" si="0"/>
        <v>8469</v>
      </c>
      <c r="U11" s="222"/>
    </row>
    <row r="12" spans="1:21" s="3" customFormat="1" ht="15.75" customHeight="1" outlineLevel="1" thickBot="1" x14ac:dyDescent="0.3">
      <c r="A12" s="137" t="s">
        <v>25</v>
      </c>
      <c r="B12" s="296" t="s">
        <v>28</v>
      </c>
      <c r="C12" s="133">
        <f t="shared" ref="C12:T12" si="1">SUM(C5:C11)</f>
        <v>1344</v>
      </c>
      <c r="D12" s="133">
        <f t="shared" si="1"/>
        <v>0</v>
      </c>
      <c r="E12" s="133">
        <f t="shared" si="1"/>
        <v>7023</v>
      </c>
      <c r="F12" s="133">
        <f t="shared" si="1"/>
        <v>4177</v>
      </c>
      <c r="G12" s="133">
        <f t="shared" si="1"/>
        <v>2993</v>
      </c>
      <c r="H12" s="133">
        <f t="shared" si="1"/>
        <v>1082</v>
      </c>
      <c r="I12" s="133">
        <f t="shared" si="1"/>
        <v>637</v>
      </c>
      <c r="J12" s="133">
        <f t="shared" si="1"/>
        <v>4856</v>
      </c>
      <c r="K12" s="133">
        <f t="shared" si="1"/>
        <v>3422</v>
      </c>
      <c r="L12" s="133">
        <f t="shared" si="1"/>
        <v>3587</v>
      </c>
      <c r="M12" s="133">
        <f t="shared" si="1"/>
        <v>4769</v>
      </c>
      <c r="N12" s="133">
        <f t="shared" si="1"/>
        <v>1350</v>
      </c>
      <c r="O12" s="133">
        <f t="shared" si="1"/>
        <v>4317</v>
      </c>
      <c r="P12" s="133">
        <f t="shared" si="1"/>
        <v>1649</v>
      </c>
      <c r="Q12" s="133">
        <f t="shared" si="1"/>
        <v>1378</v>
      </c>
      <c r="R12" s="133">
        <f t="shared" si="1"/>
        <v>0</v>
      </c>
      <c r="S12" s="133">
        <f t="shared" si="1"/>
        <v>1291</v>
      </c>
      <c r="T12" s="133">
        <f t="shared" si="1"/>
        <v>43875</v>
      </c>
    </row>
    <row r="13" spans="1:21" s="3" customFormat="1" ht="15.75" outlineLevel="1" thickBot="1" x14ac:dyDescent="0.3">
      <c r="A13" s="138" t="s">
        <v>27</v>
      </c>
      <c r="B13" s="297"/>
      <c r="C13" s="135">
        <f t="shared" ref="C13:T13" si="2">AVERAGE(C5:C11)</f>
        <v>672</v>
      </c>
      <c r="D13" s="135" t="e">
        <f t="shared" si="2"/>
        <v>#DIV/0!</v>
      </c>
      <c r="E13" s="135">
        <f t="shared" si="2"/>
        <v>3511.5</v>
      </c>
      <c r="F13" s="135">
        <f t="shared" si="2"/>
        <v>2088.5</v>
      </c>
      <c r="G13" s="135">
        <f t="shared" si="2"/>
        <v>1496.5</v>
      </c>
      <c r="H13" s="135">
        <f t="shared" si="2"/>
        <v>541</v>
      </c>
      <c r="I13" s="135">
        <f t="shared" si="2"/>
        <v>318.5</v>
      </c>
      <c r="J13" s="135">
        <f t="shared" si="2"/>
        <v>2428</v>
      </c>
      <c r="K13" s="135">
        <f t="shared" si="2"/>
        <v>855.5</v>
      </c>
      <c r="L13" s="135">
        <f t="shared" si="2"/>
        <v>896.75</v>
      </c>
      <c r="M13" s="135">
        <f t="shared" si="2"/>
        <v>1192.25</v>
      </c>
      <c r="N13" s="135">
        <f t="shared" si="2"/>
        <v>337.5</v>
      </c>
      <c r="O13" s="135">
        <f t="shared" si="2"/>
        <v>1079.25</v>
      </c>
      <c r="P13" s="135">
        <f t="shared" si="2"/>
        <v>412.25</v>
      </c>
      <c r="Q13" s="135">
        <f t="shared" si="2"/>
        <v>344.5</v>
      </c>
      <c r="R13" s="135" t="e">
        <f t="shared" si="2"/>
        <v>#DIV/0!</v>
      </c>
      <c r="S13" s="135">
        <f t="shared" si="2"/>
        <v>645.5</v>
      </c>
      <c r="T13" s="135">
        <f t="shared" si="2"/>
        <v>10968.75</v>
      </c>
    </row>
    <row r="14" spans="1:21" s="3" customFormat="1" ht="15.75" thickBot="1" x14ac:dyDescent="0.3">
      <c r="A14" s="36" t="s">
        <v>24</v>
      </c>
      <c r="B14" s="297"/>
      <c r="C14" s="53">
        <f>SUM(C5:C9)</f>
        <v>1344</v>
      </c>
      <c r="D14" s="53">
        <f t="shared" ref="D14:T14" si="3">SUM(D5:D9)</f>
        <v>0</v>
      </c>
      <c r="E14" s="53">
        <f t="shared" si="3"/>
        <v>7023</v>
      </c>
      <c r="F14" s="53">
        <f t="shared" si="3"/>
        <v>4177</v>
      </c>
      <c r="G14" s="53">
        <f t="shared" si="3"/>
        <v>2993</v>
      </c>
      <c r="H14" s="53">
        <f t="shared" si="3"/>
        <v>1082</v>
      </c>
      <c r="I14" s="53">
        <f t="shared" si="3"/>
        <v>637</v>
      </c>
      <c r="J14" s="53">
        <f t="shared" si="3"/>
        <v>4856</v>
      </c>
      <c r="K14" s="53">
        <f t="shared" si="3"/>
        <v>1418</v>
      </c>
      <c r="L14" s="53">
        <f t="shared" si="3"/>
        <v>1441</v>
      </c>
      <c r="M14" s="53">
        <f t="shared" si="3"/>
        <v>1715</v>
      </c>
      <c r="N14" s="53">
        <f t="shared" si="3"/>
        <v>613</v>
      </c>
      <c r="O14" s="53">
        <f t="shared" si="3"/>
        <v>1787</v>
      </c>
      <c r="P14" s="53">
        <f t="shared" si="3"/>
        <v>794</v>
      </c>
      <c r="Q14" s="53">
        <f t="shared" si="3"/>
        <v>518</v>
      </c>
      <c r="R14" s="53">
        <f t="shared" si="3"/>
        <v>0</v>
      </c>
      <c r="S14" s="53">
        <f t="shared" si="3"/>
        <v>0</v>
      </c>
      <c r="T14" s="53">
        <f t="shared" si="3"/>
        <v>30398</v>
      </c>
    </row>
    <row r="15" spans="1:21" s="3" customFormat="1" ht="15.75" thickBot="1" x14ac:dyDescent="0.3">
      <c r="A15" s="36" t="s">
        <v>26</v>
      </c>
      <c r="B15" s="297"/>
      <c r="C15" s="55">
        <f>AVERAGE(C5:C9)</f>
        <v>672</v>
      </c>
      <c r="D15" s="55" t="e">
        <f t="shared" ref="D15:T15" si="4">AVERAGE(D5:D9)</f>
        <v>#DIV/0!</v>
      </c>
      <c r="E15" s="55">
        <f t="shared" si="4"/>
        <v>3511.5</v>
      </c>
      <c r="F15" s="55">
        <f t="shared" si="4"/>
        <v>2088.5</v>
      </c>
      <c r="G15" s="55">
        <f t="shared" si="4"/>
        <v>1496.5</v>
      </c>
      <c r="H15" s="55">
        <f t="shared" si="4"/>
        <v>541</v>
      </c>
      <c r="I15" s="55">
        <f t="shared" si="4"/>
        <v>318.5</v>
      </c>
      <c r="J15" s="55">
        <f t="shared" si="4"/>
        <v>2428</v>
      </c>
      <c r="K15" s="55">
        <f t="shared" si="4"/>
        <v>709</v>
      </c>
      <c r="L15" s="55">
        <f t="shared" si="4"/>
        <v>720.5</v>
      </c>
      <c r="M15" s="55">
        <f t="shared" si="4"/>
        <v>857.5</v>
      </c>
      <c r="N15" s="55">
        <f t="shared" si="4"/>
        <v>306.5</v>
      </c>
      <c r="O15" s="55">
        <f t="shared" si="4"/>
        <v>893.5</v>
      </c>
      <c r="P15" s="55">
        <f t="shared" si="4"/>
        <v>397</v>
      </c>
      <c r="Q15" s="55">
        <f t="shared" si="4"/>
        <v>259</v>
      </c>
      <c r="R15" s="55" t="e">
        <f t="shared" si="4"/>
        <v>#DIV/0!</v>
      </c>
      <c r="S15" s="55" t="e">
        <f t="shared" si="4"/>
        <v>#DIV/0!</v>
      </c>
      <c r="T15" s="55">
        <f t="shared" si="4"/>
        <v>15199</v>
      </c>
    </row>
    <row r="16" spans="1:21" s="3" customFormat="1" ht="15.75" thickBot="1" x14ac:dyDescent="0.3">
      <c r="A16" s="35" t="s">
        <v>3</v>
      </c>
      <c r="B16" s="173">
        <v>41491</v>
      </c>
      <c r="C16" s="207">
        <v>778</v>
      </c>
      <c r="D16" s="15"/>
      <c r="E16" s="14">
        <v>3465</v>
      </c>
      <c r="F16" s="15">
        <v>2258</v>
      </c>
      <c r="G16" s="14">
        <v>1464</v>
      </c>
      <c r="H16" s="16">
        <v>589</v>
      </c>
      <c r="I16" s="16">
        <v>328</v>
      </c>
      <c r="J16" s="16">
        <v>2524</v>
      </c>
      <c r="K16" s="15">
        <v>946</v>
      </c>
      <c r="L16" s="17">
        <v>950</v>
      </c>
      <c r="M16" s="18">
        <v>1262</v>
      </c>
      <c r="N16" s="19">
        <v>308</v>
      </c>
      <c r="O16" s="18">
        <v>1174</v>
      </c>
      <c r="P16" s="18">
        <v>458</v>
      </c>
      <c r="Q16" s="18">
        <v>256</v>
      </c>
      <c r="R16" s="18"/>
      <c r="S16" s="18"/>
      <c r="T16" s="18">
        <f t="shared" ref="T16:T22" si="5">SUM(C16:S16)</f>
        <v>16760</v>
      </c>
    </row>
    <row r="17" spans="1:20" s="3" customFormat="1" ht="15.75" thickBot="1" x14ac:dyDescent="0.3">
      <c r="A17" s="35" t="s">
        <v>4</v>
      </c>
      <c r="B17" s="174">
        <v>41492</v>
      </c>
      <c r="C17" s="207">
        <v>716</v>
      </c>
      <c r="D17" s="15"/>
      <c r="E17" s="14">
        <v>3790</v>
      </c>
      <c r="F17" s="15">
        <v>2363</v>
      </c>
      <c r="G17" s="14">
        <v>1765</v>
      </c>
      <c r="H17" s="16">
        <v>611</v>
      </c>
      <c r="I17" s="16">
        <v>340</v>
      </c>
      <c r="J17" s="16">
        <v>2672</v>
      </c>
      <c r="K17" s="15">
        <v>833</v>
      </c>
      <c r="L17" s="17">
        <v>912</v>
      </c>
      <c r="M17" s="18">
        <v>1153</v>
      </c>
      <c r="N17" s="19">
        <v>291</v>
      </c>
      <c r="O17" s="18">
        <v>1119</v>
      </c>
      <c r="P17" s="18">
        <v>432</v>
      </c>
      <c r="Q17" s="18">
        <v>270</v>
      </c>
      <c r="R17" s="18"/>
      <c r="S17" s="18"/>
      <c r="T17" s="20">
        <f t="shared" si="5"/>
        <v>17267</v>
      </c>
    </row>
    <row r="18" spans="1:20" s="3" customFormat="1" ht="15.75" thickBot="1" x14ac:dyDescent="0.3">
      <c r="A18" s="35" t="s">
        <v>5</v>
      </c>
      <c r="B18" s="174">
        <v>41493</v>
      </c>
      <c r="C18" s="207">
        <v>709</v>
      </c>
      <c r="D18" s="15"/>
      <c r="E18" s="14">
        <v>3222</v>
      </c>
      <c r="F18" s="15">
        <v>1802</v>
      </c>
      <c r="G18" s="14">
        <v>1741</v>
      </c>
      <c r="H18" s="16">
        <v>556</v>
      </c>
      <c r="I18" s="16">
        <v>328</v>
      </c>
      <c r="J18" s="16">
        <v>2482</v>
      </c>
      <c r="K18" s="15">
        <v>582</v>
      </c>
      <c r="L18" s="17">
        <v>620</v>
      </c>
      <c r="M18" s="18">
        <v>772</v>
      </c>
      <c r="N18" s="19">
        <v>272</v>
      </c>
      <c r="O18" s="18">
        <v>882</v>
      </c>
      <c r="P18" s="18">
        <v>409</v>
      </c>
      <c r="Q18" s="18">
        <v>245</v>
      </c>
      <c r="R18" s="18"/>
      <c r="S18" s="18"/>
      <c r="T18" s="20">
        <f t="shared" si="5"/>
        <v>14622</v>
      </c>
    </row>
    <row r="19" spans="1:20" s="3" customFormat="1" ht="15.75" thickBot="1" x14ac:dyDescent="0.3">
      <c r="A19" s="35" t="s">
        <v>6</v>
      </c>
      <c r="B19" s="174">
        <v>41494</v>
      </c>
      <c r="C19" s="207">
        <v>626</v>
      </c>
      <c r="D19" s="15"/>
      <c r="E19" s="14">
        <v>3120</v>
      </c>
      <c r="F19" s="15">
        <v>1990</v>
      </c>
      <c r="G19" s="14">
        <v>1530</v>
      </c>
      <c r="H19" s="16">
        <v>533</v>
      </c>
      <c r="I19" s="16">
        <v>324</v>
      </c>
      <c r="J19" s="16">
        <v>2385</v>
      </c>
      <c r="K19" s="15">
        <v>659</v>
      </c>
      <c r="L19" s="17">
        <v>758</v>
      </c>
      <c r="M19" s="18">
        <v>681</v>
      </c>
      <c r="N19" s="19">
        <v>206</v>
      </c>
      <c r="O19" s="18">
        <v>921</v>
      </c>
      <c r="P19" s="18">
        <v>376</v>
      </c>
      <c r="Q19" s="18">
        <v>229</v>
      </c>
      <c r="R19" s="18"/>
      <c r="S19" s="18"/>
      <c r="T19" s="20">
        <f t="shared" si="5"/>
        <v>14338</v>
      </c>
    </row>
    <row r="20" spans="1:20" s="3" customFormat="1" ht="15.75" thickBot="1" x14ac:dyDescent="0.3">
      <c r="A20" s="35" t="s">
        <v>0</v>
      </c>
      <c r="B20" s="174">
        <v>41495</v>
      </c>
      <c r="C20" s="208">
        <v>527</v>
      </c>
      <c r="D20" s="15"/>
      <c r="E20" s="14">
        <v>2667</v>
      </c>
      <c r="F20" s="15">
        <v>1843</v>
      </c>
      <c r="G20" s="14">
        <v>1309</v>
      </c>
      <c r="H20" s="16">
        <v>417</v>
      </c>
      <c r="I20" s="16">
        <v>289</v>
      </c>
      <c r="J20" s="16">
        <v>2070</v>
      </c>
      <c r="K20" s="15">
        <v>625</v>
      </c>
      <c r="L20" s="17">
        <v>733</v>
      </c>
      <c r="M20" s="18">
        <v>743</v>
      </c>
      <c r="N20" s="19">
        <v>242</v>
      </c>
      <c r="O20" s="18">
        <v>926</v>
      </c>
      <c r="P20" s="18">
        <v>354</v>
      </c>
      <c r="Q20" s="18">
        <v>200</v>
      </c>
      <c r="R20" s="18"/>
      <c r="S20" s="18"/>
      <c r="T20" s="20">
        <f t="shared" si="5"/>
        <v>12945</v>
      </c>
    </row>
    <row r="21" spans="1:20" s="3" customFormat="1" ht="15.75" outlineLevel="1" thickBot="1" x14ac:dyDescent="0.3">
      <c r="A21" s="35" t="s">
        <v>1</v>
      </c>
      <c r="B21" s="174">
        <v>41496</v>
      </c>
      <c r="C21" s="208"/>
      <c r="D21" s="22"/>
      <c r="E21" s="21"/>
      <c r="F21" s="22"/>
      <c r="G21" s="21"/>
      <c r="H21" s="23"/>
      <c r="I21" s="23"/>
      <c r="J21" s="23"/>
      <c r="K21" s="22">
        <v>964</v>
      </c>
      <c r="L21" s="24">
        <v>830</v>
      </c>
      <c r="M21" s="25">
        <v>1605</v>
      </c>
      <c r="N21" s="26">
        <v>188</v>
      </c>
      <c r="O21" s="25">
        <v>1852</v>
      </c>
      <c r="P21" s="25">
        <v>354</v>
      </c>
      <c r="Q21" s="25">
        <v>480</v>
      </c>
      <c r="R21" s="25"/>
      <c r="S21" s="25">
        <v>754</v>
      </c>
      <c r="T21" s="20">
        <f t="shared" si="5"/>
        <v>7027</v>
      </c>
    </row>
    <row r="22" spans="1:20" s="3" customFormat="1" ht="15.75" outlineLevel="1" thickBot="1" x14ac:dyDescent="0.3">
      <c r="A22" s="35" t="s">
        <v>2</v>
      </c>
      <c r="B22" s="175">
        <v>41497</v>
      </c>
      <c r="C22" s="218"/>
      <c r="D22" s="28"/>
      <c r="E22" s="27"/>
      <c r="F22" s="28"/>
      <c r="G22" s="27"/>
      <c r="H22" s="29"/>
      <c r="I22" s="29"/>
      <c r="J22" s="29"/>
      <c r="K22" s="28">
        <v>902</v>
      </c>
      <c r="L22" s="30">
        <v>1280</v>
      </c>
      <c r="M22" s="31">
        <v>2168</v>
      </c>
      <c r="N22" s="32">
        <v>444</v>
      </c>
      <c r="O22" s="31">
        <v>1548</v>
      </c>
      <c r="P22" s="31">
        <v>420</v>
      </c>
      <c r="Q22" s="31">
        <v>531</v>
      </c>
      <c r="R22" s="31"/>
      <c r="S22" s="31">
        <v>1169</v>
      </c>
      <c r="T22" s="88">
        <f t="shared" si="5"/>
        <v>8462</v>
      </c>
    </row>
    <row r="23" spans="1:20" s="3" customFormat="1" ht="15.75" customHeight="1" outlineLevel="1" thickBot="1" x14ac:dyDescent="0.3">
      <c r="A23" s="137" t="s">
        <v>25</v>
      </c>
      <c r="B23" s="297" t="s">
        <v>29</v>
      </c>
      <c r="C23" s="133">
        <f t="shared" ref="C23" si="6">SUM(C16:C22)</f>
        <v>3356</v>
      </c>
      <c r="D23" s="133">
        <f t="shared" ref="D23:T23" si="7">SUM(D16:D22)</f>
        <v>0</v>
      </c>
      <c r="E23" s="133">
        <f t="shared" si="7"/>
        <v>16264</v>
      </c>
      <c r="F23" s="133">
        <f t="shared" si="7"/>
        <v>10256</v>
      </c>
      <c r="G23" s="133">
        <f t="shared" si="7"/>
        <v>7809</v>
      </c>
      <c r="H23" s="133">
        <f t="shared" si="7"/>
        <v>2706</v>
      </c>
      <c r="I23" s="133">
        <f t="shared" si="7"/>
        <v>1609</v>
      </c>
      <c r="J23" s="133">
        <f t="shared" si="7"/>
        <v>12133</v>
      </c>
      <c r="K23" s="133">
        <f>SUM(K16:K22)</f>
        <v>5511</v>
      </c>
      <c r="L23" s="133">
        <f>SUM(L16:L22)</f>
        <v>6083</v>
      </c>
      <c r="M23" s="133">
        <f t="shared" si="7"/>
        <v>8384</v>
      </c>
      <c r="N23" s="133">
        <f t="shared" si="7"/>
        <v>1951</v>
      </c>
      <c r="O23" s="133">
        <f t="shared" si="7"/>
        <v>8422</v>
      </c>
      <c r="P23" s="133">
        <f t="shared" si="7"/>
        <v>2803</v>
      </c>
      <c r="Q23" s="133">
        <f t="shared" si="7"/>
        <v>2211</v>
      </c>
      <c r="R23" s="133">
        <f t="shared" si="7"/>
        <v>0</v>
      </c>
      <c r="S23" s="133">
        <f t="shared" si="7"/>
        <v>1923</v>
      </c>
      <c r="T23" s="133">
        <f t="shared" si="7"/>
        <v>91421</v>
      </c>
    </row>
    <row r="24" spans="1:20" s="3" customFormat="1" ht="15.75" outlineLevel="1" thickBot="1" x14ac:dyDescent="0.3">
      <c r="A24" s="138" t="s">
        <v>27</v>
      </c>
      <c r="B24" s="297"/>
      <c r="C24" s="135">
        <f t="shared" ref="C24" si="8">AVERAGE(C16:C22)</f>
        <v>671.2</v>
      </c>
      <c r="D24" s="135" t="e">
        <f t="shared" ref="D24:T24" si="9">AVERAGE(D16:D22)</f>
        <v>#DIV/0!</v>
      </c>
      <c r="E24" s="135">
        <f t="shared" si="9"/>
        <v>3252.8</v>
      </c>
      <c r="F24" s="135">
        <f t="shared" si="9"/>
        <v>2051.1999999999998</v>
      </c>
      <c r="G24" s="135">
        <f t="shared" si="9"/>
        <v>1561.8</v>
      </c>
      <c r="H24" s="135">
        <f t="shared" si="9"/>
        <v>541.20000000000005</v>
      </c>
      <c r="I24" s="135">
        <f t="shared" si="9"/>
        <v>321.8</v>
      </c>
      <c r="J24" s="135">
        <f t="shared" si="9"/>
        <v>2426.6</v>
      </c>
      <c r="K24" s="135">
        <f>AVERAGE(K16:K22)</f>
        <v>787.28571428571433</v>
      </c>
      <c r="L24" s="135">
        <f>AVERAGE(L16:L22)</f>
        <v>869</v>
      </c>
      <c r="M24" s="135">
        <f t="shared" si="9"/>
        <v>1197.7142857142858</v>
      </c>
      <c r="N24" s="135">
        <f t="shared" si="9"/>
        <v>278.71428571428572</v>
      </c>
      <c r="O24" s="135">
        <f t="shared" si="9"/>
        <v>1203.1428571428571</v>
      </c>
      <c r="P24" s="135">
        <f t="shared" si="9"/>
        <v>400.42857142857144</v>
      </c>
      <c r="Q24" s="135">
        <f t="shared" si="9"/>
        <v>315.85714285714283</v>
      </c>
      <c r="R24" s="135" t="e">
        <f t="shared" si="9"/>
        <v>#DIV/0!</v>
      </c>
      <c r="S24" s="135">
        <f t="shared" si="9"/>
        <v>961.5</v>
      </c>
      <c r="T24" s="135">
        <f t="shared" si="9"/>
        <v>13060.142857142857</v>
      </c>
    </row>
    <row r="25" spans="1:20" s="3" customFormat="1" ht="15.75" thickBot="1" x14ac:dyDescent="0.3">
      <c r="A25" s="36" t="s">
        <v>24</v>
      </c>
      <c r="B25" s="297"/>
      <c r="C25" s="53">
        <f>SUM(C16:C20)</f>
        <v>3356</v>
      </c>
      <c r="D25" s="53">
        <f t="shared" ref="D25:T25" si="10">SUM(D16:D20)</f>
        <v>0</v>
      </c>
      <c r="E25" s="53">
        <f t="shared" si="10"/>
        <v>16264</v>
      </c>
      <c r="F25" s="53">
        <f t="shared" si="10"/>
        <v>10256</v>
      </c>
      <c r="G25" s="53">
        <f t="shared" si="10"/>
        <v>7809</v>
      </c>
      <c r="H25" s="53">
        <f t="shared" si="10"/>
        <v>2706</v>
      </c>
      <c r="I25" s="53">
        <f t="shared" si="10"/>
        <v>1609</v>
      </c>
      <c r="J25" s="53">
        <f t="shared" si="10"/>
        <v>12133</v>
      </c>
      <c r="K25" s="53">
        <f>SUM(K16:K20)</f>
        <v>3645</v>
      </c>
      <c r="L25" s="53">
        <f>SUM(L16:L20)</f>
        <v>3973</v>
      </c>
      <c r="M25" s="53">
        <f t="shared" si="10"/>
        <v>4611</v>
      </c>
      <c r="N25" s="53">
        <f t="shared" si="10"/>
        <v>1319</v>
      </c>
      <c r="O25" s="53">
        <f t="shared" si="10"/>
        <v>5022</v>
      </c>
      <c r="P25" s="53">
        <f t="shared" si="10"/>
        <v>2029</v>
      </c>
      <c r="Q25" s="53">
        <f t="shared" si="10"/>
        <v>1200</v>
      </c>
      <c r="R25" s="53">
        <f t="shared" si="10"/>
        <v>0</v>
      </c>
      <c r="S25" s="53">
        <f t="shared" si="10"/>
        <v>0</v>
      </c>
      <c r="T25" s="53">
        <f t="shared" si="10"/>
        <v>75932</v>
      </c>
    </row>
    <row r="26" spans="1:20" s="3" customFormat="1" ht="15.75" thickBot="1" x14ac:dyDescent="0.3">
      <c r="A26" s="36" t="s">
        <v>26</v>
      </c>
      <c r="B26" s="298"/>
      <c r="C26" s="55">
        <f>AVERAGE(C16:C20)</f>
        <v>671.2</v>
      </c>
      <c r="D26" s="55" t="e">
        <f t="shared" ref="D26:T26" si="11">AVERAGE(D16:D20)</f>
        <v>#DIV/0!</v>
      </c>
      <c r="E26" s="55">
        <f t="shared" si="11"/>
        <v>3252.8</v>
      </c>
      <c r="F26" s="55">
        <f t="shared" si="11"/>
        <v>2051.1999999999998</v>
      </c>
      <c r="G26" s="55">
        <f t="shared" si="11"/>
        <v>1561.8</v>
      </c>
      <c r="H26" s="55">
        <f t="shared" si="11"/>
        <v>541.20000000000005</v>
      </c>
      <c r="I26" s="55">
        <f t="shared" si="11"/>
        <v>321.8</v>
      </c>
      <c r="J26" s="55">
        <f t="shared" si="11"/>
        <v>2426.6</v>
      </c>
      <c r="K26" s="55">
        <f>AVERAGE(K16:K20)</f>
        <v>729</v>
      </c>
      <c r="L26" s="55">
        <f>AVERAGE(L16:L20)</f>
        <v>794.6</v>
      </c>
      <c r="M26" s="55">
        <f t="shared" si="11"/>
        <v>922.2</v>
      </c>
      <c r="N26" s="55">
        <f t="shared" si="11"/>
        <v>263.8</v>
      </c>
      <c r="O26" s="55">
        <f t="shared" si="11"/>
        <v>1004.4</v>
      </c>
      <c r="P26" s="55">
        <f t="shared" si="11"/>
        <v>405.8</v>
      </c>
      <c r="Q26" s="55">
        <f t="shared" si="11"/>
        <v>240</v>
      </c>
      <c r="R26" s="55" t="e">
        <f t="shared" si="11"/>
        <v>#DIV/0!</v>
      </c>
      <c r="S26" s="55" t="e">
        <f t="shared" si="11"/>
        <v>#DIV/0!</v>
      </c>
      <c r="T26" s="55">
        <f t="shared" si="11"/>
        <v>15186.4</v>
      </c>
    </row>
    <row r="27" spans="1:20" s="3" customFormat="1" ht="15.75" thickBot="1" x14ac:dyDescent="0.3">
      <c r="A27" s="35" t="s">
        <v>3</v>
      </c>
      <c r="B27" s="220">
        <v>41498</v>
      </c>
      <c r="C27" s="14">
        <v>661</v>
      </c>
      <c r="D27" s="15"/>
      <c r="E27" s="14">
        <v>2768</v>
      </c>
      <c r="F27" s="15">
        <v>2077</v>
      </c>
      <c r="G27" s="14">
        <v>1415</v>
      </c>
      <c r="H27" s="16">
        <v>574</v>
      </c>
      <c r="I27" s="16">
        <v>334</v>
      </c>
      <c r="J27" s="16">
        <v>2464</v>
      </c>
      <c r="K27" s="15">
        <v>811</v>
      </c>
      <c r="L27" s="17">
        <v>599</v>
      </c>
      <c r="M27" s="18">
        <v>896</v>
      </c>
      <c r="N27" s="19">
        <v>224</v>
      </c>
      <c r="O27" s="18">
        <v>837</v>
      </c>
      <c r="P27" s="18">
        <v>340</v>
      </c>
      <c r="Q27" s="18">
        <v>182</v>
      </c>
      <c r="R27" s="18"/>
      <c r="S27" s="18"/>
      <c r="T27" s="18">
        <f t="shared" ref="T27:T33" si="12">SUM(C27:S27)</f>
        <v>14182</v>
      </c>
    </row>
    <row r="28" spans="1:20" s="3" customFormat="1" ht="15.75" thickBot="1" x14ac:dyDescent="0.3">
      <c r="A28" s="35" t="s">
        <v>4</v>
      </c>
      <c r="B28" s="177">
        <v>41499</v>
      </c>
      <c r="C28" s="14">
        <v>665</v>
      </c>
      <c r="D28" s="15"/>
      <c r="E28" s="14">
        <v>2670</v>
      </c>
      <c r="F28" s="15">
        <v>2033</v>
      </c>
      <c r="G28" s="14">
        <v>1596</v>
      </c>
      <c r="H28" s="16">
        <v>594</v>
      </c>
      <c r="I28" s="16">
        <v>326</v>
      </c>
      <c r="J28" s="16">
        <v>2514</v>
      </c>
      <c r="K28" s="15">
        <v>494</v>
      </c>
      <c r="L28" s="17">
        <v>567</v>
      </c>
      <c r="M28" s="18">
        <v>307</v>
      </c>
      <c r="N28" s="19">
        <v>203</v>
      </c>
      <c r="O28" s="18">
        <v>681</v>
      </c>
      <c r="P28" s="18">
        <v>258</v>
      </c>
      <c r="Q28" s="18">
        <v>151</v>
      </c>
      <c r="R28" s="18"/>
      <c r="S28" s="18"/>
      <c r="T28" s="20">
        <f t="shared" si="12"/>
        <v>13059</v>
      </c>
    </row>
    <row r="29" spans="1:20" s="3" customFormat="1" ht="15.75" thickBot="1" x14ac:dyDescent="0.3">
      <c r="A29" s="35" t="s">
        <v>5</v>
      </c>
      <c r="B29" s="177">
        <v>41500</v>
      </c>
      <c r="C29" s="14">
        <v>704</v>
      </c>
      <c r="D29" s="15"/>
      <c r="E29" s="14">
        <v>2095</v>
      </c>
      <c r="F29" s="15">
        <v>2226</v>
      </c>
      <c r="G29" s="14">
        <v>1300</v>
      </c>
      <c r="H29" s="16">
        <v>414</v>
      </c>
      <c r="I29" s="16">
        <v>299</v>
      </c>
      <c r="J29" s="16">
        <v>2628</v>
      </c>
      <c r="K29" s="15">
        <v>936</v>
      </c>
      <c r="L29" s="17">
        <v>952</v>
      </c>
      <c r="M29" s="18">
        <v>1336</v>
      </c>
      <c r="N29" s="19">
        <v>364</v>
      </c>
      <c r="O29" s="18">
        <v>1126</v>
      </c>
      <c r="P29" s="18">
        <v>504</v>
      </c>
      <c r="Q29" s="18">
        <v>325</v>
      </c>
      <c r="R29" s="18"/>
      <c r="S29" s="18"/>
      <c r="T29" s="20">
        <f t="shared" si="12"/>
        <v>15209</v>
      </c>
    </row>
    <row r="30" spans="1:20" s="3" customFormat="1" ht="15.75" thickBot="1" x14ac:dyDescent="0.3">
      <c r="A30" s="35" t="s">
        <v>6</v>
      </c>
      <c r="B30" s="177">
        <v>41501</v>
      </c>
      <c r="C30" s="14">
        <v>683</v>
      </c>
      <c r="D30" s="15"/>
      <c r="E30" s="14">
        <v>3028</v>
      </c>
      <c r="F30" s="15">
        <v>2060</v>
      </c>
      <c r="G30" s="14">
        <v>1627</v>
      </c>
      <c r="H30" s="16">
        <v>566</v>
      </c>
      <c r="I30" s="16">
        <v>335</v>
      </c>
      <c r="J30" s="16">
        <v>2584</v>
      </c>
      <c r="K30" s="15">
        <v>931</v>
      </c>
      <c r="L30" s="17">
        <v>935</v>
      </c>
      <c r="M30" s="18">
        <v>1202</v>
      </c>
      <c r="N30" s="19">
        <v>337</v>
      </c>
      <c r="O30" s="18">
        <v>1102</v>
      </c>
      <c r="P30" s="18">
        <v>418</v>
      </c>
      <c r="Q30" s="18">
        <v>243</v>
      </c>
      <c r="R30" s="18"/>
      <c r="S30" s="18"/>
      <c r="T30" s="20">
        <f>SUM(C30:S30)</f>
        <v>16051</v>
      </c>
    </row>
    <row r="31" spans="1:20" s="3" customFormat="1" ht="15.75" thickBot="1" x14ac:dyDescent="0.3">
      <c r="A31" s="35" t="s">
        <v>0</v>
      </c>
      <c r="B31" s="177">
        <v>41502</v>
      </c>
      <c r="C31" s="21">
        <v>620</v>
      </c>
      <c r="D31" s="15"/>
      <c r="E31" s="14">
        <v>3096</v>
      </c>
      <c r="F31" s="15">
        <v>1510</v>
      </c>
      <c r="G31" s="14">
        <v>988</v>
      </c>
      <c r="H31" s="16">
        <v>437</v>
      </c>
      <c r="I31" s="16">
        <v>272</v>
      </c>
      <c r="J31" s="16">
        <v>2006</v>
      </c>
      <c r="K31" s="15">
        <v>956</v>
      </c>
      <c r="L31" s="17">
        <v>988</v>
      </c>
      <c r="M31" s="18">
        <v>1550</v>
      </c>
      <c r="N31" s="19">
        <v>435</v>
      </c>
      <c r="O31" s="18">
        <v>1165</v>
      </c>
      <c r="P31" s="18">
        <v>473</v>
      </c>
      <c r="Q31" s="18">
        <v>330</v>
      </c>
      <c r="R31" s="18"/>
      <c r="S31" s="18"/>
      <c r="T31" s="20">
        <f t="shared" si="12"/>
        <v>14826</v>
      </c>
    </row>
    <row r="32" spans="1:20" s="3" customFormat="1" ht="15.75" outlineLevel="1" thickBot="1" x14ac:dyDescent="0.3">
      <c r="A32" s="35" t="s">
        <v>1</v>
      </c>
      <c r="B32" s="177">
        <v>41503</v>
      </c>
      <c r="C32" s="21"/>
      <c r="D32" s="22"/>
      <c r="E32" s="21"/>
      <c r="F32" s="22"/>
      <c r="G32" s="21"/>
      <c r="H32" s="23"/>
      <c r="I32" s="23"/>
      <c r="J32" s="23"/>
      <c r="K32" s="22">
        <v>1445</v>
      </c>
      <c r="L32" s="24">
        <v>1363</v>
      </c>
      <c r="M32" s="25">
        <v>2170</v>
      </c>
      <c r="N32" s="26">
        <v>587</v>
      </c>
      <c r="O32" s="25">
        <v>2107</v>
      </c>
      <c r="P32" s="25">
        <v>691</v>
      </c>
      <c r="Q32" s="25">
        <v>718</v>
      </c>
      <c r="R32" s="25"/>
      <c r="S32" s="25">
        <v>1072</v>
      </c>
      <c r="T32" s="20">
        <f t="shared" si="12"/>
        <v>10153</v>
      </c>
    </row>
    <row r="33" spans="1:21" s="3" customFormat="1" ht="15.75" outlineLevel="1" thickBot="1" x14ac:dyDescent="0.3">
      <c r="A33" s="35" t="s">
        <v>2</v>
      </c>
      <c r="B33" s="178">
        <v>41504</v>
      </c>
      <c r="C33" s="27"/>
      <c r="D33" s="28"/>
      <c r="E33" s="27"/>
      <c r="F33" s="28"/>
      <c r="G33" s="27"/>
      <c r="H33" s="29"/>
      <c r="I33" s="29"/>
      <c r="J33" s="29"/>
      <c r="K33" s="166">
        <v>853</v>
      </c>
      <c r="L33" s="30">
        <v>904</v>
      </c>
      <c r="M33" s="31">
        <v>1298</v>
      </c>
      <c r="N33" s="32">
        <v>231</v>
      </c>
      <c r="O33" s="31">
        <v>1376</v>
      </c>
      <c r="P33" s="31">
        <v>417</v>
      </c>
      <c r="Q33" s="31">
        <v>459</v>
      </c>
      <c r="R33" s="31"/>
      <c r="S33" s="31">
        <v>1035</v>
      </c>
      <c r="T33" s="88">
        <f t="shared" si="12"/>
        <v>6573</v>
      </c>
    </row>
    <row r="34" spans="1:21" s="3" customFormat="1" ht="15.75" customHeight="1" outlineLevel="1" thickBot="1" x14ac:dyDescent="0.3">
      <c r="A34" s="137" t="s">
        <v>25</v>
      </c>
      <c r="B34" s="296" t="s">
        <v>30</v>
      </c>
      <c r="C34" s="133">
        <f t="shared" ref="C34:T34" si="13">SUM(C27:C33)</f>
        <v>3333</v>
      </c>
      <c r="D34" s="133">
        <f t="shared" si="13"/>
        <v>0</v>
      </c>
      <c r="E34" s="133">
        <f t="shared" si="13"/>
        <v>13657</v>
      </c>
      <c r="F34" s="133">
        <f t="shared" si="13"/>
        <v>9906</v>
      </c>
      <c r="G34" s="133">
        <f t="shared" si="13"/>
        <v>6926</v>
      </c>
      <c r="H34" s="133">
        <f t="shared" si="13"/>
        <v>2585</v>
      </c>
      <c r="I34" s="133">
        <f t="shared" si="13"/>
        <v>1566</v>
      </c>
      <c r="J34" s="133">
        <f t="shared" si="13"/>
        <v>12196</v>
      </c>
      <c r="K34" s="133">
        <f t="shared" si="13"/>
        <v>6426</v>
      </c>
      <c r="L34" s="133">
        <f>SUM(L27:L33)</f>
        <v>6308</v>
      </c>
      <c r="M34" s="133">
        <f t="shared" si="13"/>
        <v>8759</v>
      </c>
      <c r="N34" s="133">
        <f t="shared" si="13"/>
        <v>2381</v>
      </c>
      <c r="O34" s="133">
        <f t="shared" si="13"/>
        <v>8394</v>
      </c>
      <c r="P34" s="133">
        <f t="shared" si="13"/>
        <v>3101</v>
      </c>
      <c r="Q34" s="133">
        <f t="shared" si="13"/>
        <v>2408</v>
      </c>
      <c r="R34" s="133">
        <f t="shared" si="13"/>
        <v>0</v>
      </c>
      <c r="S34" s="133">
        <f t="shared" si="13"/>
        <v>2107</v>
      </c>
      <c r="T34" s="134">
        <f t="shared" si="13"/>
        <v>90053</v>
      </c>
    </row>
    <row r="35" spans="1:21" s="3" customFormat="1" ht="15.75" outlineLevel="1" thickBot="1" x14ac:dyDescent="0.3">
      <c r="A35" s="138" t="s">
        <v>27</v>
      </c>
      <c r="B35" s="297"/>
      <c r="C35" s="135">
        <f t="shared" ref="C35:T35" si="14">AVERAGE(C27:C33)</f>
        <v>666.6</v>
      </c>
      <c r="D35" s="135" t="e">
        <f t="shared" si="14"/>
        <v>#DIV/0!</v>
      </c>
      <c r="E35" s="135">
        <f t="shared" si="14"/>
        <v>2731.4</v>
      </c>
      <c r="F35" s="135">
        <f t="shared" si="14"/>
        <v>1981.2</v>
      </c>
      <c r="G35" s="135">
        <f t="shared" si="14"/>
        <v>1385.2</v>
      </c>
      <c r="H35" s="135">
        <f t="shared" si="14"/>
        <v>517</v>
      </c>
      <c r="I35" s="135">
        <f t="shared" si="14"/>
        <v>313.2</v>
      </c>
      <c r="J35" s="135">
        <f t="shared" si="14"/>
        <v>2439.1999999999998</v>
      </c>
      <c r="K35" s="135">
        <f t="shared" si="14"/>
        <v>918</v>
      </c>
      <c r="L35" s="135">
        <f t="shared" si="14"/>
        <v>901.14285714285711</v>
      </c>
      <c r="M35" s="135">
        <f t="shared" si="14"/>
        <v>1251.2857142857142</v>
      </c>
      <c r="N35" s="135">
        <f t="shared" si="14"/>
        <v>340.14285714285717</v>
      </c>
      <c r="O35" s="135">
        <f t="shared" si="14"/>
        <v>1199.1428571428571</v>
      </c>
      <c r="P35" s="135">
        <f t="shared" si="14"/>
        <v>443</v>
      </c>
      <c r="Q35" s="135">
        <f t="shared" si="14"/>
        <v>344</v>
      </c>
      <c r="R35" s="135" t="e">
        <f t="shared" si="14"/>
        <v>#DIV/0!</v>
      </c>
      <c r="S35" s="135">
        <f t="shared" si="14"/>
        <v>1053.5</v>
      </c>
      <c r="T35" s="136">
        <f t="shared" si="14"/>
        <v>12864.714285714286</v>
      </c>
    </row>
    <row r="36" spans="1:21" s="3" customFormat="1" ht="15.75" customHeight="1" thickBot="1" x14ac:dyDescent="0.3">
      <c r="A36" s="36" t="s">
        <v>24</v>
      </c>
      <c r="B36" s="297"/>
      <c r="C36" s="53">
        <f t="shared" ref="C36:T36" si="15">SUM(C27:C31)</f>
        <v>3333</v>
      </c>
      <c r="D36" s="53">
        <f t="shared" si="15"/>
        <v>0</v>
      </c>
      <c r="E36" s="53">
        <f t="shared" si="15"/>
        <v>13657</v>
      </c>
      <c r="F36" s="53">
        <f t="shared" si="15"/>
        <v>9906</v>
      </c>
      <c r="G36" s="53">
        <f t="shared" si="15"/>
        <v>6926</v>
      </c>
      <c r="H36" s="53">
        <f t="shared" si="15"/>
        <v>2585</v>
      </c>
      <c r="I36" s="53">
        <f t="shared" si="15"/>
        <v>1566</v>
      </c>
      <c r="J36" s="53">
        <f t="shared" si="15"/>
        <v>12196</v>
      </c>
      <c r="K36" s="53">
        <f t="shared" si="15"/>
        <v>4128</v>
      </c>
      <c r="L36" s="53">
        <f t="shared" si="15"/>
        <v>4041</v>
      </c>
      <c r="M36" s="53">
        <f t="shared" si="15"/>
        <v>5291</v>
      </c>
      <c r="N36" s="53">
        <f t="shared" si="15"/>
        <v>1563</v>
      </c>
      <c r="O36" s="53">
        <f t="shared" si="15"/>
        <v>4911</v>
      </c>
      <c r="P36" s="53">
        <f t="shared" si="15"/>
        <v>1993</v>
      </c>
      <c r="Q36" s="53">
        <f t="shared" si="15"/>
        <v>1231</v>
      </c>
      <c r="R36" s="53">
        <f t="shared" si="15"/>
        <v>0</v>
      </c>
      <c r="S36" s="53">
        <f t="shared" si="15"/>
        <v>0</v>
      </c>
      <c r="T36" s="54">
        <f t="shared" si="15"/>
        <v>73327</v>
      </c>
    </row>
    <row r="37" spans="1:21" s="3" customFormat="1" ht="15.75" thickBot="1" x14ac:dyDescent="0.3">
      <c r="A37" s="36" t="s">
        <v>26</v>
      </c>
      <c r="B37" s="298"/>
      <c r="C37" s="55">
        <f t="shared" ref="C37:T37" si="16">AVERAGE(C27:C31)</f>
        <v>666.6</v>
      </c>
      <c r="D37" s="55" t="e">
        <f t="shared" si="16"/>
        <v>#DIV/0!</v>
      </c>
      <c r="E37" s="55">
        <f t="shared" si="16"/>
        <v>2731.4</v>
      </c>
      <c r="F37" s="55">
        <f t="shared" si="16"/>
        <v>1981.2</v>
      </c>
      <c r="G37" s="55">
        <f t="shared" si="16"/>
        <v>1385.2</v>
      </c>
      <c r="H37" s="55">
        <f t="shared" si="16"/>
        <v>517</v>
      </c>
      <c r="I37" s="55">
        <f t="shared" si="16"/>
        <v>313.2</v>
      </c>
      <c r="J37" s="55">
        <f t="shared" si="16"/>
        <v>2439.1999999999998</v>
      </c>
      <c r="K37" s="55">
        <f t="shared" si="16"/>
        <v>825.6</v>
      </c>
      <c r="L37" s="55">
        <f t="shared" si="16"/>
        <v>808.2</v>
      </c>
      <c r="M37" s="55">
        <f t="shared" si="16"/>
        <v>1058.2</v>
      </c>
      <c r="N37" s="55">
        <f t="shared" si="16"/>
        <v>312.60000000000002</v>
      </c>
      <c r="O37" s="55">
        <f t="shared" si="16"/>
        <v>982.2</v>
      </c>
      <c r="P37" s="55">
        <f t="shared" si="16"/>
        <v>398.6</v>
      </c>
      <c r="Q37" s="55">
        <f t="shared" si="16"/>
        <v>246.2</v>
      </c>
      <c r="R37" s="55" t="e">
        <f t="shared" si="16"/>
        <v>#DIV/0!</v>
      </c>
      <c r="S37" s="55" t="e">
        <f t="shared" si="16"/>
        <v>#DIV/0!</v>
      </c>
      <c r="T37" s="56">
        <f t="shared" si="16"/>
        <v>14665.4</v>
      </c>
    </row>
    <row r="38" spans="1:21" s="3" customFormat="1" ht="15.75" thickBot="1" x14ac:dyDescent="0.3">
      <c r="A38" s="35" t="s">
        <v>3</v>
      </c>
      <c r="B38" s="220">
        <v>41505</v>
      </c>
      <c r="C38" s="14">
        <v>639</v>
      </c>
      <c r="D38" s="15"/>
      <c r="E38" s="14">
        <v>2912</v>
      </c>
      <c r="F38" s="15">
        <v>2087</v>
      </c>
      <c r="G38" s="14">
        <v>1360</v>
      </c>
      <c r="H38" s="16">
        <v>604</v>
      </c>
      <c r="I38" s="16">
        <v>301</v>
      </c>
      <c r="J38" s="16">
        <v>2517</v>
      </c>
      <c r="K38" s="15">
        <v>812</v>
      </c>
      <c r="L38" s="17">
        <v>845</v>
      </c>
      <c r="M38" s="18">
        <v>988</v>
      </c>
      <c r="N38" s="19">
        <v>265</v>
      </c>
      <c r="O38" s="18">
        <v>1010</v>
      </c>
      <c r="P38" s="18">
        <v>372</v>
      </c>
      <c r="Q38" s="18">
        <v>220</v>
      </c>
      <c r="R38" s="18"/>
      <c r="S38" s="18"/>
      <c r="T38" s="18">
        <f t="shared" ref="T38:T44" si="17">SUM(C38:S38)</f>
        <v>14932</v>
      </c>
    </row>
    <row r="39" spans="1:21" s="3" customFormat="1" ht="15.75" thickBot="1" x14ac:dyDescent="0.3">
      <c r="A39" s="35" t="s">
        <v>4</v>
      </c>
      <c r="B39" s="177">
        <v>41506</v>
      </c>
      <c r="C39" s="14">
        <v>721</v>
      </c>
      <c r="D39" s="15"/>
      <c r="E39" s="14">
        <v>3096</v>
      </c>
      <c r="F39" s="15">
        <v>2071</v>
      </c>
      <c r="G39" s="14">
        <v>1479</v>
      </c>
      <c r="H39" s="16">
        <v>532</v>
      </c>
      <c r="I39" s="16">
        <v>419</v>
      </c>
      <c r="J39" s="16">
        <v>2468</v>
      </c>
      <c r="K39" s="15">
        <v>806</v>
      </c>
      <c r="L39" s="17">
        <v>927</v>
      </c>
      <c r="M39" s="18">
        <v>1026</v>
      </c>
      <c r="N39" s="19">
        <v>353</v>
      </c>
      <c r="O39" s="18">
        <v>1073</v>
      </c>
      <c r="P39" s="18">
        <v>491</v>
      </c>
      <c r="Q39" s="18">
        <v>295</v>
      </c>
      <c r="R39" s="18"/>
      <c r="S39" s="18"/>
      <c r="T39" s="20">
        <f t="shared" si="17"/>
        <v>15757</v>
      </c>
    </row>
    <row r="40" spans="1:21" s="3" customFormat="1" ht="15.75" thickBot="1" x14ac:dyDescent="0.3">
      <c r="A40" s="35" t="s">
        <v>5</v>
      </c>
      <c r="B40" s="177">
        <v>41507</v>
      </c>
      <c r="C40" s="14">
        <v>706</v>
      </c>
      <c r="D40" s="15"/>
      <c r="E40" s="14">
        <v>3361</v>
      </c>
      <c r="F40" s="15">
        <v>2183</v>
      </c>
      <c r="G40" s="14">
        <v>1700</v>
      </c>
      <c r="H40" s="16">
        <v>588</v>
      </c>
      <c r="I40" s="16">
        <v>416</v>
      </c>
      <c r="J40" s="16">
        <v>2422</v>
      </c>
      <c r="K40" s="15">
        <v>911</v>
      </c>
      <c r="L40" s="17">
        <v>844</v>
      </c>
      <c r="M40" s="18">
        <v>1045</v>
      </c>
      <c r="N40" s="19">
        <v>335</v>
      </c>
      <c r="O40" s="18">
        <v>1037</v>
      </c>
      <c r="P40" s="18">
        <v>408</v>
      </c>
      <c r="Q40" s="18">
        <v>291</v>
      </c>
      <c r="R40" s="18"/>
      <c r="S40" s="18"/>
      <c r="T40" s="20">
        <f t="shared" si="17"/>
        <v>16247</v>
      </c>
    </row>
    <row r="41" spans="1:21" s="3" customFormat="1" ht="15.75" thickBot="1" x14ac:dyDescent="0.3">
      <c r="A41" s="35" t="s">
        <v>6</v>
      </c>
      <c r="B41" s="177">
        <v>41508</v>
      </c>
      <c r="C41" s="14">
        <v>561</v>
      </c>
      <c r="D41" s="15"/>
      <c r="E41" s="14">
        <v>2759</v>
      </c>
      <c r="F41" s="15">
        <v>1809</v>
      </c>
      <c r="G41" s="14">
        <v>1525</v>
      </c>
      <c r="H41" s="16">
        <v>524</v>
      </c>
      <c r="I41" s="16">
        <v>819</v>
      </c>
      <c r="J41" s="16">
        <v>2385</v>
      </c>
      <c r="K41" s="15">
        <v>596</v>
      </c>
      <c r="L41" s="17">
        <v>665</v>
      </c>
      <c r="M41" s="18">
        <v>500</v>
      </c>
      <c r="N41" s="19">
        <v>296</v>
      </c>
      <c r="O41" s="18">
        <v>835</v>
      </c>
      <c r="P41" s="18">
        <v>328</v>
      </c>
      <c r="Q41" s="18">
        <v>185</v>
      </c>
      <c r="R41" s="18"/>
      <c r="S41" s="18"/>
      <c r="T41" s="20">
        <f t="shared" si="17"/>
        <v>13787</v>
      </c>
    </row>
    <row r="42" spans="1:21" s="3" customFormat="1" ht="15.75" thickBot="1" x14ac:dyDescent="0.3">
      <c r="A42" s="35" t="s">
        <v>0</v>
      </c>
      <c r="B42" s="177">
        <v>41509</v>
      </c>
      <c r="C42" s="21">
        <v>528</v>
      </c>
      <c r="D42" s="15"/>
      <c r="E42" s="14">
        <v>3054</v>
      </c>
      <c r="F42" s="15">
        <v>1765</v>
      </c>
      <c r="G42" s="14">
        <v>1481</v>
      </c>
      <c r="H42" s="16">
        <v>401</v>
      </c>
      <c r="I42" s="16">
        <v>1017</v>
      </c>
      <c r="J42" s="16">
        <v>1644</v>
      </c>
      <c r="K42" s="15">
        <v>998</v>
      </c>
      <c r="L42" s="17">
        <v>848</v>
      </c>
      <c r="M42" s="18">
        <v>1350</v>
      </c>
      <c r="N42" s="19">
        <v>351</v>
      </c>
      <c r="O42" s="18">
        <v>1018</v>
      </c>
      <c r="P42" s="18">
        <v>410</v>
      </c>
      <c r="Q42" s="18">
        <v>342</v>
      </c>
      <c r="R42" s="18"/>
      <c r="S42" s="18"/>
      <c r="T42" s="20">
        <f t="shared" si="17"/>
        <v>15207</v>
      </c>
    </row>
    <row r="43" spans="1:21" s="3" customFormat="1" ht="15.75" outlineLevel="1" thickBot="1" x14ac:dyDescent="0.3">
      <c r="A43" s="35" t="s">
        <v>1</v>
      </c>
      <c r="B43" s="177">
        <v>41510</v>
      </c>
      <c r="C43" s="21"/>
      <c r="D43" s="22"/>
      <c r="E43" s="21"/>
      <c r="F43" s="22"/>
      <c r="G43" s="21"/>
      <c r="H43" s="23"/>
      <c r="I43" s="23"/>
      <c r="J43" s="23"/>
      <c r="K43" s="22">
        <v>1455</v>
      </c>
      <c r="L43" s="24">
        <v>1278</v>
      </c>
      <c r="M43" s="25">
        <v>2689</v>
      </c>
      <c r="N43" s="26">
        <v>1687</v>
      </c>
      <c r="O43" s="25">
        <v>2946</v>
      </c>
      <c r="P43" s="25">
        <v>1679</v>
      </c>
      <c r="Q43" s="25">
        <v>1542</v>
      </c>
      <c r="R43" s="25"/>
      <c r="S43" s="25">
        <v>972</v>
      </c>
      <c r="T43" s="20">
        <f t="shared" si="17"/>
        <v>14248</v>
      </c>
      <c r="U43" s="169"/>
    </row>
    <row r="44" spans="1:21" s="3" customFormat="1" ht="15.75" outlineLevel="1" thickBot="1" x14ac:dyDescent="0.3">
      <c r="A44" s="35" t="s">
        <v>2</v>
      </c>
      <c r="B44" s="177">
        <v>41511</v>
      </c>
      <c r="C44" s="27"/>
      <c r="D44" s="28"/>
      <c r="E44" s="27"/>
      <c r="F44" s="28"/>
      <c r="G44" s="27"/>
      <c r="H44" s="29"/>
      <c r="I44" s="29"/>
      <c r="J44" s="29"/>
      <c r="K44" s="28">
        <v>688</v>
      </c>
      <c r="L44" s="30">
        <v>1353</v>
      </c>
      <c r="M44" s="31">
        <v>1773</v>
      </c>
      <c r="N44" s="32">
        <v>353</v>
      </c>
      <c r="O44" s="25">
        <v>1623</v>
      </c>
      <c r="P44" s="31">
        <v>436</v>
      </c>
      <c r="Q44" s="31">
        <v>752</v>
      </c>
      <c r="R44" s="31"/>
      <c r="S44" s="31">
        <v>1071</v>
      </c>
      <c r="T44" s="88">
        <f t="shared" si="17"/>
        <v>8049</v>
      </c>
      <c r="U44" s="169"/>
    </row>
    <row r="45" spans="1:21" s="3" customFormat="1" ht="15.75" customHeight="1" outlineLevel="1" thickBot="1" x14ac:dyDescent="0.3">
      <c r="A45" s="137" t="s">
        <v>25</v>
      </c>
      <c r="B45" s="296" t="s">
        <v>31</v>
      </c>
      <c r="C45" s="133">
        <f t="shared" ref="C45:T45" si="18">SUM(C38:C44)</f>
        <v>3155</v>
      </c>
      <c r="D45" s="133">
        <f t="shared" si="18"/>
        <v>0</v>
      </c>
      <c r="E45" s="133">
        <f t="shared" si="18"/>
        <v>15182</v>
      </c>
      <c r="F45" s="133">
        <f t="shared" si="18"/>
        <v>9915</v>
      </c>
      <c r="G45" s="133">
        <f t="shared" si="18"/>
        <v>7545</v>
      </c>
      <c r="H45" s="133">
        <f t="shared" si="18"/>
        <v>2649</v>
      </c>
      <c r="I45" s="133">
        <f t="shared" si="18"/>
        <v>2972</v>
      </c>
      <c r="J45" s="133">
        <f t="shared" si="18"/>
        <v>11436</v>
      </c>
      <c r="K45" s="133">
        <f t="shared" si="18"/>
        <v>6266</v>
      </c>
      <c r="L45" s="133">
        <f t="shared" si="18"/>
        <v>6760</v>
      </c>
      <c r="M45" s="133">
        <f t="shared" si="18"/>
        <v>9371</v>
      </c>
      <c r="N45" s="133">
        <f t="shared" si="18"/>
        <v>3640</v>
      </c>
      <c r="O45" s="133">
        <f t="shared" si="18"/>
        <v>9542</v>
      </c>
      <c r="P45" s="133">
        <f t="shared" si="18"/>
        <v>4124</v>
      </c>
      <c r="Q45" s="133">
        <f t="shared" si="18"/>
        <v>3627</v>
      </c>
      <c r="R45" s="133">
        <f t="shared" si="18"/>
        <v>0</v>
      </c>
      <c r="S45" s="133">
        <f t="shared" si="18"/>
        <v>2043</v>
      </c>
      <c r="T45" s="134">
        <f t="shared" si="18"/>
        <v>98227</v>
      </c>
    </row>
    <row r="46" spans="1:21" s="3" customFormat="1" ht="15.75" outlineLevel="1" thickBot="1" x14ac:dyDescent="0.3">
      <c r="A46" s="138" t="s">
        <v>27</v>
      </c>
      <c r="B46" s="297"/>
      <c r="C46" s="135">
        <f t="shared" ref="C46:T46" si="19">AVERAGE(C38:C44)</f>
        <v>631</v>
      </c>
      <c r="D46" s="135" t="e">
        <f t="shared" si="19"/>
        <v>#DIV/0!</v>
      </c>
      <c r="E46" s="135">
        <f t="shared" si="19"/>
        <v>3036.4</v>
      </c>
      <c r="F46" s="135">
        <f t="shared" si="19"/>
        <v>1983</v>
      </c>
      <c r="G46" s="135">
        <f t="shared" si="19"/>
        <v>1509</v>
      </c>
      <c r="H46" s="135">
        <f t="shared" si="19"/>
        <v>529.79999999999995</v>
      </c>
      <c r="I46" s="135">
        <f t="shared" si="19"/>
        <v>594.4</v>
      </c>
      <c r="J46" s="135">
        <f t="shared" si="19"/>
        <v>2287.1999999999998</v>
      </c>
      <c r="K46" s="135">
        <f t="shared" si="19"/>
        <v>895.14285714285711</v>
      </c>
      <c r="L46" s="135">
        <f t="shared" si="19"/>
        <v>965.71428571428567</v>
      </c>
      <c r="M46" s="135">
        <f t="shared" si="19"/>
        <v>1338.7142857142858</v>
      </c>
      <c r="N46" s="135">
        <f t="shared" si="19"/>
        <v>520</v>
      </c>
      <c r="O46" s="135">
        <f t="shared" si="19"/>
        <v>1363.1428571428571</v>
      </c>
      <c r="P46" s="135">
        <f t="shared" si="19"/>
        <v>589.14285714285711</v>
      </c>
      <c r="Q46" s="135">
        <f t="shared" si="19"/>
        <v>518.14285714285711</v>
      </c>
      <c r="R46" s="135" t="e">
        <f t="shared" si="19"/>
        <v>#DIV/0!</v>
      </c>
      <c r="S46" s="135">
        <f t="shared" si="19"/>
        <v>1021.5</v>
      </c>
      <c r="T46" s="136">
        <f t="shared" si="19"/>
        <v>14032.428571428571</v>
      </c>
    </row>
    <row r="47" spans="1:21" s="3" customFormat="1" ht="15.75" customHeight="1" thickBot="1" x14ac:dyDescent="0.3">
      <c r="A47" s="36" t="s">
        <v>24</v>
      </c>
      <c r="B47" s="297"/>
      <c r="C47" s="53">
        <f t="shared" ref="C47:T47" si="20">SUM(C38:C42)</f>
        <v>3155</v>
      </c>
      <c r="D47" s="53">
        <f t="shared" si="20"/>
        <v>0</v>
      </c>
      <c r="E47" s="53">
        <f t="shared" si="20"/>
        <v>15182</v>
      </c>
      <c r="F47" s="53">
        <f t="shared" si="20"/>
        <v>9915</v>
      </c>
      <c r="G47" s="53">
        <f t="shared" si="20"/>
        <v>7545</v>
      </c>
      <c r="H47" s="53">
        <f t="shared" si="20"/>
        <v>2649</v>
      </c>
      <c r="I47" s="53">
        <f t="shared" si="20"/>
        <v>2972</v>
      </c>
      <c r="J47" s="53">
        <f t="shared" si="20"/>
        <v>11436</v>
      </c>
      <c r="K47" s="53">
        <f t="shared" si="20"/>
        <v>4123</v>
      </c>
      <c r="L47" s="53">
        <f t="shared" si="20"/>
        <v>4129</v>
      </c>
      <c r="M47" s="53">
        <f t="shared" si="20"/>
        <v>4909</v>
      </c>
      <c r="N47" s="53">
        <f t="shared" si="20"/>
        <v>1600</v>
      </c>
      <c r="O47" s="53">
        <f t="shared" si="20"/>
        <v>4973</v>
      </c>
      <c r="P47" s="53">
        <f t="shared" si="20"/>
        <v>2009</v>
      </c>
      <c r="Q47" s="53">
        <f t="shared" si="20"/>
        <v>1333</v>
      </c>
      <c r="R47" s="53">
        <f t="shared" si="20"/>
        <v>0</v>
      </c>
      <c r="S47" s="53">
        <f t="shared" si="20"/>
        <v>0</v>
      </c>
      <c r="T47" s="54">
        <f t="shared" si="20"/>
        <v>75930</v>
      </c>
    </row>
    <row r="48" spans="1:21" s="3" customFormat="1" ht="15.75" thickBot="1" x14ac:dyDescent="0.3">
      <c r="A48" s="36" t="s">
        <v>26</v>
      </c>
      <c r="B48" s="298"/>
      <c r="C48" s="55">
        <f t="shared" ref="C48:T48" si="21">AVERAGE(C38:C42)</f>
        <v>631</v>
      </c>
      <c r="D48" s="55" t="e">
        <f t="shared" si="21"/>
        <v>#DIV/0!</v>
      </c>
      <c r="E48" s="55">
        <f t="shared" si="21"/>
        <v>3036.4</v>
      </c>
      <c r="F48" s="55">
        <f t="shared" si="21"/>
        <v>1983</v>
      </c>
      <c r="G48" s="55">
        <f t="shared" si="21"/>
        <v>1509</v>
      </c>
      <c r="H48" s="55">
        <f t="shared" si="21"/>
        <v>529.79999999999995</v>
      </c>
      <c r="I48" s="55">
        <f t="shared" si="21"/>
        <v>594.4</v>
      </c>
      <c r="J48" s="55">
        <f t="shared" si="21"/>
        <v>2287.1999999999998</v>
      </c>
      <c r="K48" s="55">
        <f t="shared" si="21"/>
        <v>824.6</v>
      </c>
      <c r="L48" s="55">
        <f t="shared" si="21"/>
        <v>825.8</v>
      </c>
      <c r="M48" s="55">
        <f t="shared" si="21"/>
        <v>981.8</v>
      </c>
      <c r="N48" s="55">
        <f t="shared" si="21"/>
        <v>320</v>
      </c>
      <c r="O48" s="55">
        <f t="shared" si="21"/>
        <v>994.6</v>
      </c>
      <c r="P48" s="55">
        <f t="shared" si="21"/>
        <v>401.8</v>
      </c>
      <c r="Q48" s="55">
        <f t="shared" si="21"/>
        <v>266.60000000000002</v>
      </c>
      <c r="R48" s="55" t="e">
        <f t="shared" si="21"/>
        <v>#DIV/0!</v>
      </c>
      <c r="S48" s="55" t="e">
        <f t="shared" si="21"/>
        <v>#DIV/0!</v>
      </c>
      <c r="T48" s="56">
        <f t="shared" si="21"/>
        <v>15186</v>
      </c>
    </row>
    <row r="49" spans="1:20" s="3" customFormat="1" ht="15.75" thickBot="1" x14ac:dyDescent="0.3">
      <c r="A49" s="35" t="s">
        <v>3</v>
      </c>
      <c r="B49" s="176">
        <v>41512</v>
      </c>
      <c r="C49" s="207">
        <v>609</v>
      </c>
      <c r="D49" s="15"/>
      <c r="E49" s="14">
        <v>2583</v>
      </c>
      <c r="F49" s="15">
        <v>1887</v>
      </c>
      <c r="G49" s="14">
        <v>1070</v>
      </c>
      <c r="H49" s="16">
        <v>728</v>
      </c>
      <c r="I49" s="16">
        <v>309</v>
      </c>
      <c r="J49" s="16">
        <v>2491</v>
      </c>
      <c r="K49" s="15">
        <v>702</v>
      </c>
      <c r="L49" s="17">
        <v>760</v>
      </c>
      <c r="M49" s="18">
        <v>742</v>
      </c>
      <c r="N49" s="19">
        <v>242</v>
      </c>
      <c r="O49" s="18">
        <v>931</v>
      </c>
      <c r="P49" s="18">
        <v>316</v>
      </c>
      <c r="Q49" s="18">
        <v>247</v>
      </c>
      <c r="R49" s="18"/>
      <c r="S49" s="18"/>
      <c r="T49" s="78">
        <f t="shared" ref="T49:T54" si="22">SUM(C49:S49)</f>
        <v>13617</v>
      </c>
    </row>
    <row r="50" spans="1:20" s="3" customFormat="1" ht="15.75" thickBot="1" x14ac:dyDescent="0.3">
      <c r="A50" s="35" t="s">
        <v>4</v>
      </c>
      <c r="B50" s="209">
        <v>41513</v>
      </c>
      <c r="C50" s="207">
        <v>683</v>
      </c>
      <c r="D50" s="15"/>
      <c r="E50" s="14">
        <v>2572</v>
      </c>
      <c r="F50" s="15">
        <v>1914</v>
      </c>
      <c r="G50" s="14">
        <v>1577</v>
      </c>
      <c r="H50" s="16">
        <v>623</v>
      </c>
      <c r="I50" s="16">
        <v>384</v>
      </c>
      <c r="J50" s="16">
        <v>2446</v>
      </c>
      <c r="K50" s="15">
        <v>825</v>
      </c>
      <c r="L50" s="17">
        <v>806</v>
      </c>
      <c r="M50" s="18">
        <v>1023</v>
      </c>
      <c r="N50" s="19">
        <v>386</v>
      </c>
      <c r="O50" s="18">
        <v>932</v>
      </c>
      <c r="P50" s="18">
        <v>415</v>
      </c>
      <c r="Q50" s="18">
        <v>299</v>
      </c>
      <c r="R50" s="18"/>
      <c r="S50" s="18"/>
      <c r="T50" s="78">
        <f t="shared" si="22"/>
        <v>14885</v>
      </c>
    </row>
    <row r="51" spans="1:20" s="3" customFormat="1" ht="15.75" thickBot="1" x14ac:dyDescent="0.3">
      <c r="A51" s="35" t="s">
        <v>5</v>
      </c>
      <c r="B51" s="209">
        <v>41514</v>
      </c>
      <c r="C51" s="207">
        <v>629</v>
      </c>
      <c r="D51" s="15"/>
      <c r="E51" s="14">
        <v>2690</v>
      </c>
      <c r="F51" s="15">
        <v>1955</v>
      </c>
      <c r="G51" s="14">
        <v>1505</v>
      </c>
      <c r="H51" s="16">
        <v>502</v>
      </c>
      <c r="I51" s="16">
        <v>355</v>
      </c>
      <c r="J51" s="16">
        <v>2503</v>
      </c>
      <c r="K51" s="15">
        <v>676</v>
      </c>
      <c r="L51" s="17">
        <v>690</v>
      </c>
      <c r="M51" s="18">
        <v>858</v>
      </c>
      <c r="N51" s="19">
        <v>320</v>
      </c>
      <c r="O51" s="18">
        <v>1062</v>
      </c>
      <c r="P51" s="18">
        <v>380</v>
      </c>
      <c r="Q51" s="18">
        <v>286</v>
      </c>
      <c r="R51" s="18"/>
      <c r="S51" s="18"/>
      <c r="T51" s="78">
        <f t="shared" si="22"/>
        <v>14411</v>
      </c>
    </row>
    <row r="52" spans="1:20" s="3" customFormat="1" ht="15.75" thickBot="1" x14ac:dyDescent="0.3">
      <c r="A52" s="221" t="s">
        <v>6</v>
      </c>
      <c r="B52" s="209">
        <v>41515</v>
      </c>
      <c r="C52" s="207">
        <v>589</v>
      </c>
      <c r="D52" s="15"/>
      <c r="E52" s="14">
        <v>2746</v>
      </c>
      <c r="F52" s="15">
        <v>1743</v>
      </c>
      <c r="G52" s="14">
        <v>1394</v>
      </c>
      <c r="H52" s="16">
        <v>526</v>
      </c>
      <c r="I52" s="16">
        <v>337</v>
      </c>
      <c r="J52" s="16">
        <v>2387</v>
      </c>
      <c r="K52" s="15">
        <v>870</v>
      </c>
      <c r="L52" s="17">
        <v>912</v>
      </c>
      <c r="M52" s="18">
        <v>832</v>
      </c>
      <c r="N52" s="19">
        <v>276</v>
      </c>
      <c r="O52" s="18">
        <v>1046</v>
      </c>
      <c r="P52" s="18">
        <v>397</v>
      </c>
      <c r="Q52" s="18">
        <v>366</v>
      </c>
      <c r="R52" s="18"/>
      <c r="S52" s="18"/>
      <c r="T52" s="78">
        <f t="shared" si="22"/>
        <v>14421</v>
      </c>
    </row>
    <row r="53" spans="1:20" s="3" customFormat="1" ht="15.75" thickBot="1" x14ac:dyDescent="0.3">
      <c r="A53" s="221" t="s">
        <v>0</v>
      </c>
      <c r="B53" s="209">
        <v>41516</v>
      </c>
      <c r="C53" s="208">
        <v>414</v>
      </c>
      <c r="D53" s="15"/>
      <c r="E53" s="14">
        <v>2434</v>
      </c>
      <c r="F53" s="15">
        <v>1508</v>
      </c>
      <c r="G53" s="14">
        <v>1028</v>
      </c>
      <c r="H53" s="16">
        <v>263</v>
      </c>
      <c r="I53" s="16">
        <v>254</v>
      </c>
      <c r="J53" s="16">
        <v>1916</v>
      </c>
      <c r="K53" s="15">
        <v>909</v>
      </c>
      <c r="L53" s="17">
        <v>802</v>
      </c>
      <c r="M53" s="18">
        <v>1103</v>
      </c>
      <c r="N53" s="19">
        <v>227</v>
      </c>
      <c r="O53" s="18">
        <v>920</v>
      </c>
      <c r="P53" s="18">
        <v>424</v>
      </c>
      <c r="Q53" s="167">
        <v>270</v>
      </c>
      <c r="R53" s="18"/>
      <c r="S53" s="18"/>
      <c r="T53" s="78">
        <f t="shared" si="22"/>
        <v>12472</v>
      </c>
    </row>
    <row r="54" spans="1:20" s="3" customFormat="1" ht="15.75" outlineLevel="1" thickBot="1" x14ac:dyDescent="0.3">
      <c r="A54" s="221" t="s">
        <v>1</v>
      </c>
      <c r="B54" s="209">
        <v>41517</v>
      </c>
      <c r="C54" s="21"/>
      <c r="D54" s="22"/>
      <c r="E54" s="21"/>
      <c r="F54" s="22"/>
      <c r="G54" s="21"/>
      <c r="H54" s="23"/>
      <c r="I54" s="23"/>
      <c r="J54" s="23"/>
      <c r="K54" s="22">
        <v>753</v>
      </c>
      <c r="L54" s="24">
        <v>951</v>
      </c>
      <c r="M54" s="25">
        <v>1437</v>
      </c>
      <c r="N54" s="26">
        <v>223</v>
      </c>
      <c r="O54" s="25">
        <v>1468</v>
      </c>
      <c r="P54" s="25">
        <v>329</v>
      </c>
      <c r="Q54" s="25">
        <v>564</v>
      </c>
      <c r="R54" s="25"/>
      <c r="S54" s="25">
        <v>802</v>
      </c>
      <c r="T54" s="78">
        <f t="shared" si="22"/>
        <v>6527</v>
      </c>
    </row>
    <row r="55" spans="1:20" s="3" customFormat="1" ht="15.75" hidden="1" outlineLevel="1" thickBot="1" x14ac:dyDescent="0.3">
      <c r="A55" s="221"/>
      <c r="B55" s="178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7" t="s">
        <v>25</v>
      </c>
      <c r="B56" s="296" t="s">
        <v>32</v>
      </c>
      <c r="C56" s="133">
        <f t="shared" ref="C56:T56" si="23">SUM(C49:C55)</f>
        <v>2924</v>
      </c>
      <c r="D56" s="133">
        <f t="shared" si="23"/>
        <v>0</v>
      </c>
      <c r="E56" s="133">
        <f t="shared" si="23"/>
        <v>13025</v>
      </c>
      <c r="F56" s="133">
        <f t="shared" si="23"/>
        <v>9007</v>
      </c>
      <c r="G56" s="133">
        <f t="shared" si="23"/>
        <v>6574</v>
      </c>
      <c r="H56" s="133">
        <f t="shared" si="23"/>
        <v>2642</v>
      </c>
      <c r="I56" s="133">
        <f t="shared" si="23"/>
        <v>1639</v>
      </c>
      <c r="J56" s="133">
        <f t="shared" si="23"/>
        <v>11743</v>
      </c>
      <c r="K56" s="133">
        <f t="shared" si="23"/>
        <v>4735</v>
      </c>
      <c r="L56" s="133">
        <f t="shared" si="23"/>
        <v>4921</v>
      </c>
      <c r="M56" s="133">
        <f t="shared" si="23"/>
        <v>5995</v>
      </c>
      <c r="N56" s="133">
        <f t="shared" si="23"/>
        <v>1674</v>
      </c>
      <c r="O56" s="133">
        <f t="shared" si="23"/>
        <v>6359</v>
      </c>
      <c r="P56" s="133">
        <f t="shared" si="23"/>
        <v>2261</v>
      </c>
      <c r="Q56" s="133">
        <f t="shared" si="23"/>
        <v>2032</v>
      </c>
      <c r="R56" s="133">
        <f t="shared" si="23"/>
        <v>0</v>
      </c>
      <c r="S56" s="133">
        <f t="shared" si="23"/>
        <v>802</v>
      </c>
      <c r="T56" s="134">
        <f t="shared" si="23"/>
        <v>76333</v>
      </c>
    </row>
    <row r="57" spans="1:20" s="3" customFormat="1" ht="15.75" outlineLevel="1" thickBot="1" x14ac:dyDescent="0.3">
      <c r="A57" s="138" t="s">
        <v>27</v>
      </c>
      <c r="B57" s="297"/>
      <c r="C57" s="135">
        <f t="shared" ref="C57:T57" si="24">AVERAGE(C49:C55)</f>
        <v>584.79999999999995</v>
      </c>
      <c r="D57" s="135" t="e">
        <f t="shared" si="24"/>
        <v>#DIV/0!</v>
      </c>
      <c r="E57" s="135">
        <f t="shared" si="24"/>
        <v>2605</v>
      </c>
      <c r="F57" s="135">
        <f t="shared" si="24"/>
        <v>1801.4</v>
      </c>
      <c r="G57" s="135">
        <f t="shared" si="24"/>
        <v>1314.8</v>
      </c>
      <c r="H57" s="135">
        <f t="shared" si="24"/>
        <v>528.4</v>
      </c>
      <c r="I57" s="135">
        <f t="shared" si="24"/>
        <v>327.8</v>
      </c>
      <c r="J57" s="135">
        <f t="shared" si="24"/>
        <v>2348.6</v>
      </c>
      <c r="K57" s="135">
        <f t="shared" si="24"/>
        <v>789.16666666666663</v>
      </c>
      <c r="L57" s="135">
        <f t="shared" si="24"/>
        <v>820.16666666666663</v>
      </c>
      <c r="M57" s="135">
        <f t="shared" si="24"/>
        <v>999.16666666666663</v>
      </c>
      <c r="N57" s="135">
        <f t="shared" si="24"/>
        <v>279</v>
      </c>
      <c r="O57" s="135">
        <f t="shared" si="24"/>
        <v>1059.8333333333333</v>
      </c>
      <c r="P57" s="135">
        <f t="shared" si="24"/>
        <v>376.83333333333331</v>
      </c>
      <c r="Q57" s="135">
        <f t="shared" si="24"/>
        <v>338.66666666666669</v>
      </c>
      <c r="R57" s="135" t="e">
        <f t="shared" si="24"/>
        <v>#DIV/0!</v>
      </c>
      <c r="S57" s="135">
        <f t="shared" si="24"/>
        <v>802</v>
      </c>
      <c r="T57" s="136">
        <f t="shared" si="24"/>
        <v>12722.166666666666</v>
      </c>
    </row>
    <row r="58" spans="1:20" s="3" customFormat="1" ht="15.75" customHeight="1" thickBot="1" x14ac:dyDescent="0.3">
      <c r="A58" s="36" t="s">
        <v>24</v>
      </c>
      <c r="B58" s="297"/>
      <c r="C58" s="53">
        <f t="shared" ref="C58:T58" si="25">SUM(C49:C53)</f>
        <v>2924</v>
      </c>
      <c r="D58" s="53">
        <f t="shared" si="25"/>
        <v>0</v>
      </c>
      <c r="E58" s="53">
        <f t="shared" si="25"/>
        <v>13025</v>
      </c>
      <c r="F58" s="53">
        <f t="shared" si="25"/>
        <v>9007</v>
      </c>
      <c r="G58" s="53">
        <f t="shared" si="25"/>
        <v>6574</v>
      </c>
      <c r="H58" s="53">
        <f t="shared" si="25"/>
        <v>2642</v>
      </c>
      <c r="I58" s="53">
        <f t="shared" si="25"/>
        <v>1639</v>
      </c>
      <c r="J58" s="53">
        <f t="shared" si="25"/>
        <v>11743</v>
      </c>
      <c r="K58" s="53">
        <f t="shared" si="25"/>
        <v>3982</v>
      </c>
      <c r="L58" s="53">
        <f t="shared" si="25"/>
        <v>3970</v>
      </c>
      <c r="M58" s="53">
        <f t="shared" si="25"/>
        <v>4558</v>
      </c>
      <c r="N58" s="53">
        <f t="shared" si="25"/>
        <v>1451</v>
      </c>
      <c r="O58" s="53">
        <f t="shared" si="25"/>
        <v>4891</v>
      </c>
      <c r="P58" s="53">
        <f t="shared" si="25"/>
        <v>1932</v>
      </c>
      <c r="Q58" s="53">
        <f t="shared" si="25"/>
        <v>1468</v>
      </c>
      <c r="R58" s="53">
        <f t="shared" si="25"/>
        <v>0</v>
      </c>
      <c r="S58" s="53">
        <f t="shared" si="25"/>
        <v>0</v>
      </c>
      <c r="T58" s="54">
        <f t="shared" si="25"/>
        <v>69806</v>
      </c>
    </row>
    <row r="59" spans="1:20" s="3" customFormat="1" ht="15.75" thickBot="1" x14ac:dyDescent="0.3">
      <c r="A59" s="36" t="s">
        <v>26</v>
      </c>
      <c r="B59" s="298"/>
      <c r="C59" s="55">
        <f t="shared" ref="C59:T59" si="26">AVERAGE(C49:C53)</f>
        <v>584.79999999999995</v>
      </c>
      <c r="D59" s="55" t="e">
        <f t="shared" si="26"/>
        <v>#DIV/0!</v>
      </c>
      <c r="E59" s="55">
        <f t="shared" si="26"/>
        <v>2605</v>
      </c>
      <c r="F59" s="55">
        <f t="shared" si="26"/>
        <v>1801.4</v>
      </c>
      <c r="G59" s="55">
        <f t="shared" si="26"/>
        <v>1314.8</v>
      </c>
      <c r="H59" s="55">
        <f t="shared" si="26"/>
        <v>528.4</v>
      </c>
      <c r="I59" s="55">
        <f t="shared" si="26"/>
        <v>327.8</v>
      </c>
      <c r="J59" s="55">
        <f t="shared" si="26"/>
        <v>2348.6</v>
      </c>
      <c r="K59" s="55">
        <f t="shared" si="26"/>
        <v>796.4</v>
      </c>
      <c r="L59" s="55">
        <f t="shared" si="26"/>
        <v>794</v>
      </c>
      <c r="M59" s="55">
        <f t="shared" si="26"/>
        <v>911.6</v>
      </c>
      <c r="N59" s="55">
        <f t="shared" si="26"/>
        <v>290.2</v>
      </c>
      <c r="O59" s="55">
        <f t="shared" si="26"/>
        <v>978.2</v>
      </c>
      <c r="P59" s="55">
        <f t="shared" si="26"/>
        <v>386.4</v>
      </c>
      <c r="Q59" s="55">
        <f t="shared" si="26"/>
        <v>293.60000000000002</v>
      </c>
      <c r="R59" s="55" t="e">
        <f t="shared" si="26"/>
        <v>#DIV/0!</v>
      </c>
      <c r="S59" s="55" t="e">
        <f t="shared" si="26"/>
        <v>#DIV/0!</v>
      </c>
      <c r="T59" s="56">
        <f t="shared" si="26"/>
        <v>13961.2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6" t="s">
        <v>37</v>
      </c>
      <c r="C67" s="146">
        <f t="shared" ref="C67:T67" si="27">SUM(C60:C66)</f>
        <v>0</v>
      </c>
      <c r="D67" s="147">
        <f t="shared" si="27"/>
        <v>0</v>
      </c>
      <c r="E67" s="146">
        <f t="shared" si="27"/>
        <v>0</v>
      </c>
      <c r="F67" s="147">
        <f t="shared" si="27"/>
        <v>0</v>
      </c>
      <c r="G67" s="146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7">
        <f t="shared" si="27"/>
        <v>0</v>
      </c>
      <c r="L67" s="149">
        <f t="shared" si="27"/>
        <v>0</v>
      </c>
      <c r="M67" s="150">
        <f t="shared" si="27"/>
        <v>0</v>
      </c>
      <c r="N67" s="151">
        <f t="shared" si="27"/>
        <v>0</v>
      </c>
      <c r="O67" s="150">
        <f t="shared" si="27"/>
        <v>0</v>
      </c>
      <c r="P67" s="150">
        <f t="shared" si="27"/>
        <v>0</v>
      </c>
      <c r="Q67" s="150">
        <f t="shared" si="27"/>
        <v>0</v>
      </c>
      <c r="R67" s="150">
        <f t="shared" si="27"/>
        <v>0</v>
      </c>
      <c r="S67" s="150">
        <f t="shared" si="27"/>
        <v>0</v>
      </c>
      <c r="T67" s="150">
        <f t="shared" si="27"/>
        <v>0</v>
      </c>
    </row>
    <row r="68" spans="1:20" s="3" customFormat="1" ht="15.75" hidden="1" outlineLevel="1" thickBot="1" x14ac:dyDescent="0.3">
      <c r="A68" s="138" t="s">
        <v>27</v>
      </c>
      <c r="B68" s="297"/>
      <c r="C68" s="139" t="e">
        <f t="shared" ref="C68:T68" si="28">AVERAGE(C60:C66)</f>
        <v>#DIV/0!</v>
      </c>
      <c r="D68" s="140" t="e">
        <f t="shared" si="28"/>
        <v>#DIV/0!</v>
      </c>
      <c r="E68" s="139" t="e">
        <f t="shared" si="28"/>
        <v>#DIV/0!</v>
      </c>
      <c r="F68" s="140" t="e">
        <f t="shared" si="28"/>
        <v>#DIV/0!</v>
      </c>
      <c r="G68" s="139" t="e">
        <f t="shared" si="28"/>
        <v>#DIV/0!</v>
      </c>
      <c r="H68" s="141" t="e">
        <f t="shared" si="28"/>
        <v>#DIV/0!</v>
      </c>
      <c r="I68" s="141" t="e">
        <f t="shared" si="28"/>
        <v>#DIV/0!</v>
      </c>
      <c r="J68" s="141" t="e">
        <f t="shared" si="28"/>
        <v>#DIV/0!</v>
      </c>
      <c r="K68" s="140" t="e">
        <f t="shared" si="28"/>
        <v>#DIV/0!</v>
      </c>
      <c r="L68" s="142" t="e">
        <f t="shared" si="28"/>
        <v>#DIV/0!</v>
      </c>
      <c r="M68" s="143" t="e">
        <f t="shared" si="28"/>
        <v>#DIV/0!</v>
      </c>
      <c r="N68" s="144" t="e">
        <f t="shared" si="28"/>
        <v>#DIV/0!</v>
      </c>
      <c r="O68" s="145" t="e">
        <f t="shared" si="28"/>
        <v>#DIV/0!</v>
      </c>
      <c r="P68" s="145" t="e">
        <f t="shared" si="28"/>
        <v>#DIV/0!</v>
      </c>
      <c r="Q68" s="145" t="e">
        <f t="shared" si="28"/>
        <v>#DIV/0!</v>
      </c>
      <c r="R68" s="145" t="e">
        <f t="shared" si="28"/>
        <v>#DIV/0!</v>
      </c>
      <c r="S68" s="145" t="e">
        <f t="shared" si="28"/>
        <v>#DIV/0!</v>
      </c>
      <c r="T68" s="145" t="e">
        <f t="shared" si="28"/>
        <v>#DIV/0!</v>
      </c>
    </row>
    <row r="69" spans="1:20" s="3" customFormat="1" ht="15.75" hidden="1" customHeight="1" thickBot="1" x14ac:dyDescent="0.3">
      <c r="A69" s="36" t="s">
        <v>24</v>
      </c>
      <c r="B69" s="297"/>
      <c r="C69" s="37">
        <f t="shared" ref="C69:T69" si="29">SUM(C60:C64)</f>
        <v>0</v>
      </c>
      <c r="D69" s="38">
        <f t="shared" si="29"/>
        <v>0</v>
      </c>
      <c r="E69" s="37">
        <f t="shared" si="29"/>
        <v>0</v>
      </c>
      <c r="F69" s="38">
        <f t="shared" si="29"/>
        <v>0</v>
      </c>
      <c r="G69" s="37">
        <f t="shared" si="29"/>
        <v>0</v>
      </c>
      <c r="H69" s="39">
        <f t="shared" si="29"/>
        <v>0</v>
      </c>
      <c r="I69" s="39">
        <f t="shared" si="29"/>
        <v>0</v>
      </c>
      <c r="J69" s="39">
        <f t="shared" si="29"/>
        <v>0</v>
      </c>
      <c r="K69" s="38">
        <f t="shared" si="29"/>
        <v>0</v>
      </c>
      <c r="L69" s="40">
        <f t="shared" si="29"/>
        <v>0</v>
      </c>
      <c r="M69" s="41">
        <f t="shared" si="29"/>
        <v>0</v>
      </c>
      <c r="N69" s="42">
        <f t="shared" si="29"/>
        <v>0</v>
      </c>
      <c r="O69" s="41">
        <f t="shared" si="29"/>
        <v>0</v>
      </c>
      <c r="P69" s="41">
        <f t="shared" si="29"/>
        <v>0</v>
      </c>
      <c r="Q69" s="41">
        <f t="shared" si="29"/>
        <v>0</v>
      </c>
      <c r="R69" s="41">
        <f t="shared" si="29"/>
        <v>0</v>
      </c>
      <c r="S69" s="41">
        <f t="shared" si="29"/>
        <v>0</v>
      </c>
      <c r="T69" s="41">
        <f t="shared" si="29"/>
        <v>0</v>
      </c>
    </row>
    <row r="70" spans="1:20" s="3" customFormat="1" ht="15.75" hidden="1" thickBot="1" x14ac:dyDescent="0.3">
      <c r="A70" s="36" t="s">
        <v>26</v>
      </c>
      <c r="B70" s="298"/>
      <c r="C70" s="43" t="e">
        <f t="shared" ref="C70:T70" si="30">AVERAGE(C60:C64)</f>
        <v>#DIV/0!</v>
      </c>
      <c r="D70" s="44" t="e">
        <f t="shared" si="30"/>
        <v>#DIV/0!</v>
      </c>
      <c r="E70" s="43" t="e">
        <f t="shared" si="30"/>
        <v>#DIV/0!</v>
      </c>
      <c r="F70" s="44" t="e">
        <f t="shared" si="30"/>
        <v>#DIV/0!</v>
      </c>
      <c r="G70" s="43" t="e">
        <f t="shared" si="30"/>
        <v>#DIV/0!</v>
      </c>
      <c r="H70" s="45" t="e">
        <f t="shared" si="30"/>
        <v>#DIV/0!</v>
      </c>
      <c r="I70" s="45" t="e">
        <f t="shared" si="30"/>
        <v>#DIV/0!</v>
      </c>
      <c r="J70" s="45" t="e">
        <f t="shared" si="30"/>
        <v>#DIV/0!</v>
      </c>
      <c r="K70" s="44" t="e">
        <f t="shared" si="30"/>
        <v>#DIV/0!</v>
      </c>
      <c r="L70" s="46" t="e">
        <f t="shared" si="30"/>
        <v>#DIV/0!</v>
      </c>
      <c r="M70" s="48" t="e">
        <f t="shared" si="30"/>
        <v>#DIV/0!</v>
      </c>
      <c r="N70" s="47" t="e">
        <f t="shared" si="30"/>
        <v>#DIV/0!</v>
      </c>
      <c r="O70" s="48" t="e">
        <f t="shared" si="30"/>
        <v>#DIV/0!</v>
      </c>
      <c r="P70" s="48" t="e">
        <f t="shared" si="30"/>
        <v>#DIV/0!</v>
      </c>
      <c r="Q70" s="48" t="e">
        <f t="shared" si="30"/>
        <v>#DIV/0!</v>
      </c>
      <c r="R70" s="48" t="e">
        <f t="shared" si="30"/>
        <v>#DIV/0!</v>
      </c>
      <c r="S70" s="48" t="e">
        <f t="shared" si="30"/>
        <v>#DIV/0!</v>
      </c>
      <c r="T70" s="48" t="e">
        <f t="shared" si="30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03" t="s">
        <v>68</v>
      </c>
      <c r="S72" s="304"/>
      <c r="T72" s="305"/>
    </row>
    <row r="73" spans="1:20" ht="29.25" customHeight="1" x14ac:dyDescent="0.25">
      <c r="C73" s="57" t="s">
        <v>33</v>
      </c>
      <c r="D73" s="50">
        <f>SUM(C56:D56, C45:D45, C34:D34, C23:D23, C12:D12, C67:D67  )</f>
        <v>14112</v>
      </c>
      <c r="E73" s="50">
        <f>SUM(E56:F56, E45:F45, E34:F34, E23:F23, E12:F12, E67:F67 )</f>
        <v>108412</v>
      </c>
      <c r="F73" s="50">
        <f>SUM(G56:K56, G45:K45, G34:K34, G23:K23, G12:K12, G67:K67)</f>
        <v>130658</v>
      </c>
      <c r="G73" s="50">
        <f t="shared" ref="G73:N73" si="31">SUM(L56, L45, L34, L23, L12, L67)</f>
        <v>27659</v>
      </c>
      <c r="H73" s="50">
        <f t="shared" si="31"/>
        <v>37278</v>
      </c>
      <c r="I73" s="50">
        <f t="shared" si="31"/>
        <v>10996</v>
      </c>
      <c r="J73" s="50">
        <f t="shared" si="31"/>
        <v>37034</v>
      </c>
      <c r="K73" s="50">
        <f t="shared" si="31"/>
        <v>13938</v>
      </c>
      <c r="L73" s="50">
        <f t="shared" si="31"/>
        <v>11656</v>
      </c>
      <c r="M73" s="50">
        <f t="shared" si="31"/>
        <v>0</v>
      </c>
      <c r="N73" s="50">
        <f t="shared" si="31"/>
        <v>8166</v>
      </c>
      <c r="O73" s="80"/>
      <c r="R73" s="301" t="s">
        <v>33</v>
      </c>
      <c r="S73" s="302"/>
      <c r="T73" s="131">
        <f>SUM(T56, T45, T34, T23, T12, T67)</f>
        <v>399909</v>
      </c>
    </row>
    <row r="74" spans="1:20" ht="29.25" customHeight="1" x14ac:dyDescent="0.25">
      <c r="C74" s="57" t="s">
        <v>34</v>
      </c>
      <c r="D74" s="50">
        <f>SUM(C58:D58, C47:D47, C36:D36, C25:D25, C14:D14, C69:D69 )</f>
        <v>14112</v>
      </c>
      <c r="E74" s="50">
        <f>SUM(E58:F58, E47:F47, E36:F36, E25:F25, E14:F14, E69:F69)</f>
        <v>108412</v>
      </c>
      <c r="F74" s="50">
        <f>SUM(G58:K58, G47:K47, G36:K36, G25:K25, G14:K14, G69:K69)</f>
        <v>121594</v>
      </c>
      <c r="G74" s="50">
        <f t="shared" ref="G74:N74" si="32">SUM(L58, L47, L36, L25, L14, L69)</f>
        <v>17554</v>
      </c>
      <c r="H74" s="50">
        <f t="shared" si="32"/>
        <v>21084</v>
      </c>
      <c r="I74" s="50">
        <f t="shared" si="32"/>
        <v>6546</v>
      </c>
      <c r="J74" s="50">
        <f t="shared" si="32"/>
        <v>21584</v>
      </c>
      <c r="K74" s="50">
        <f t="shared" si="32"/>
        <v>8757</v>
      </c>
      <c r="L74" s="50">
        <f t="shared" si="32"/>
        <v>5750</v>
      </c>
      <c r="M74" s="50">
        <f t="shared" si="32"/>
        <v>0</v>
      </c>
      <c r="N74" s="50">
        <f t="shared" si="32"/>
        <v>0</v>
      </c>
      <c r="O74" s="80"/>
      <c r="R74" s="301" t="s">
        <v>34</v>
      </c>
      <c r="S74" s="302"/>
      <c r="T74" s="130">
        <f>SUM(T14, T25, T36, T47, T58, T69)</f>
        <v>325393</v>
      </c>
    </row>
    <row r="75" spans="1:20" ht="30" customHeight="1" x14ac:dyDescent="0.25">
      <c r="R75" s="301" t="s">
        <v>74</v>
      </c>
      <c r="S75" s="302"/>
      <c r="T75" s="131">
        <f>AVERAGE(T56, T45, T34, T23, T12, T67)</f>
        <v>66651.5</v>
      </c>
    </row>
    <row r="76" spans="1:20" ht="30" customHeight="1" x14ac:dyDescent="0.25">
      <c r="R76" s="301" t="s">
        <v>26</v>
      </c>
      <c r="S76" s="302"/>
      <c r="T76" s="130">
        <f>AVERAGE(T14, T25, T36, T47, T58, T69)</f>
        <v>54232.166666666664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94" t="s">
        <v>9</v>
      </c>
      <c r="D1" s="312" t="s">
        <v>23</v>
      </c>
    </row>
    <row r="2" spans="1:4" ht="15" customHeight="1" thickBot="1" x14ac:dyDescent="0.3">
      <c r="C2" s="327"/>
      <c r="D2" s="313"/>
    </row>
    <row r="3" spans="1:4" ht="15" customHeight="1" x14ac:dyDescent="0.25">
      <c r="A3" s="316" t="s">
        <v>63</v>
      </c>
      <c r="B3" s="318" t="s">
        <v>64</v>
      </c>
      <c r="C3" s="320" t="s">
        <v>38</v>
      </c>
      <c r="D3" s="313"/>
    </row>
    <row r="4" spans="1:4" ht="14.25" thickBot="1" x14ac:dyDescent="0.3">
      <c r="A4" s="317"/>
      <c r="B4" s="319"/>
      <c r="C4" s="317"/>
      <c r="D4" s="313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hidden="1" customHeight="1" thickBot="1" x14ac:dyDescent="0.3">
      <c r="A6" s="224"/>
      <c r="B6" s="172"/>
      <c r="C6" s="14"/>
      <c r="D6" s="20"/>
    </row>
    <row r="7" spans="1:4" s="61" customFormat="1" ht="14.25" hidden="1" thickBot="1" x14ac:dyDescent="0.3">
      <c r="A7" s="224"/>
      <c r="B7" s="172"/>
      <c r="C7" s="14"/>
      <c r="D7" s="20"/>
    </row>
    <row r="8" spans="1:4" s="61" customFormat="1" ht="14.25" thickBot="1" x14ac:dyDescent="0.3">
      <c r="A8" s="224" t="s">
        <v>6</v>
      </c>
      <c r="B8" s="172">
        <v>41487</v>
      </c>
      <c r="C8" s="14">
        <v>648</v>
      </c>
      <c r="D8" s="20">
        <f>SUM(C8)</f>
        <v>648</v>
      </c>
    </row>
    <row r="9" spans="1:4" s="61" customFormat="1" ht="14.25" thickBot="1" x14ac:dyDescent="0.3">
      <c r="A9" s="224" t="s">
        <v>0</v>
      </c>
      <c r="B9" s="172">
        <v>41488</v>
      </c>
      <c r="C9" s="14">
        <v>915</v>
      </c>
      <c r="D9" s="20">
        <f t="shared" ref="D9:D11" si="0">SUM(C9)</f>
        <v>915</v>
      </c>
    </row>
    <row r="10" spans="1:4" s="61" customFormat="1" ht="14.25" outlineLevel="1" thickBot="1" x14ac:dyDescent="0.3">
      <c r="A10" s="206" t="s">
        <v>1</v>
      </c>
      <c r="B10" s="172">
        <v>41489</v>
      </c>
      <c r="C10" s="21">
        <v>752</v>
      </c>
      <c r="D10" s="20">
        <f t="shared" si="0"/>
        <v>752</v>
      </c>
    </row>
    <row r="11" spans="1:4" s="61" customFormat="1" ht="14.25" outlineLevel="1" thickBot="1" x14ac:dyDescent="0.3">
      <c r="A11" s="203" t="s">
        <v>2</v>
      </c>
      <c r="B11" s="172">
        <v>41490</v>
      </c>
      <c r="C11" s="27">
        <v>931</v>
      </c>
      <c r="D11" s="20">
        <f t="shared" si="0"/>
        <v>931</v>
      </c>
    </row>
    <row r="12" spans="1:4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3246</v>
      </c>
      <c r="D12" s="150">
        <f>SUM(D5:D11)</f>
        <v>3246</v>
      </c>
    </row>
    <row r="13" spans="1:4" s="62" customFormat="1" ht="15.75" customHeight="1" outlineLevel="1" thickBot="1" x14ac:dyDescent="0.3">
      <c r="A13" s="138" t="s">
        <v>27</v>
      </c>
      <c r="B13" s="297"/>
      <c r="C13" s="139">
        <f>AVERAGE(C5:C11)</f>
        <v>811.5</v>
      </c>
      <c r="D13" s="145">
        <f>AVERAGE(D5:D11)</f>
        <v>811.5</v>
      </c>
    </row>
    <row r="14" spans="1:4" s="62" customFormat="1" ht="14.25" customHeight="1" thickBot="1" x14ac:dyDescent="0.3">
      <c r="A14" s="36" t="s">
        <v>24</v>
      </c>
      <c r="B14" s="297"/>
      <c r="C14" s="37">
        <f>SUM(C5:C9)</f>
        <v>1563</v>
      </c>
      <c r="D14" s="41">
        <f>SUM(D5:D9)</f>
        <v>1563</v>
      </c>
    </row>
    <row r="15" spans="1:4" s="62" customFormat="1" ht="15.75" customHeight="1" thickBot="1" x14ac:dyDescent="0.3">
      <c r="A15" s="36" t="s">
        <v>26</v>
      </c>
      <c r="B15" s="297"/>
      <c r="C15" s="43">
        <f>AVERAGE(C5:C9)</f>
        <v>781.5</v>
      </c>
      <c r="D15" s="48">
        <f>AVERAGE(D5:D9)</f>
        <v>781.5</v>
      </c>
    </row>
    <row r="16" spans="1:4" s="62" customFormat="1" ht="14.25" thickBot="1" x14ac:dyDescent="0.3">
      <c r="A16" s="35" t="s">
        <v>3</v>
      </c>
      <c r="B16" s="173">
        <v>41491</v>
      </c>
      <c r="C16" s="14">
        <v>856</v>
      </c>
      <c r="D16" s="18">
        <f t="shared" ref="D16:D22" si="1">SUM(C16:C16)</f>
        <v>856</v>
      </c>
    </row>
    <row r="17" spans="1:5" s="62" customFormat="1" ht="14.25" customHeight="1" thickBot="1" x14ac:dyDescent="0.3">
      <c r="A17" s="35" t="s">
        <v>4</v>
      </c>
      <c r="B17" s="174">
        <v>41492</v>
      </c>
      <c r="C17" s="14">
        <v>1013</v>
      </c>
      <c r="D17" s="20">
        <f t="shared" si="1"/>
        <v>1013</v>
      </c>
    </row>
    <row r="18" spans="1:5" s="62" customFormat="1" ht="14.25" thickBot="1" x14ac:dyDescent="0.3">
      <c r="A18" s="35" t="s">
        <v>5</v>
      </c>
      <c r="B18" s="174">
        <v>41493</v>
      </c>
      <c r="C18" s="14">
        <v>783</v>
      </c>
      <c r="D18" s="20">
        <f t="shared" si="1"/>
        <v>783</v>
      </c>
    </row>
    <row r="19" spans="1:5" s="62" customFormat="1" ht="14.25" thickBot="1" x14ac:dyDescent="0.3">
      <c r="A19" s="35" t="s">
        <v>6</v>
      </c>
      <c r="B19" s="174">
        <v>41494</v>
      </c>
      <c r="C19" s="14">
        <v>661</v>
      </c>
      <c r="D19" s="20">
        <f t="shared" si="1"/>
        <v>661</v>
      </c>
    </row>
    <row r="20" spans="1:5" s="62" customFormat="1" ht="14.25" thickBot="1" x14ac:dyDescent="0.3">
      <c r="A20" s="35" t="s">
        <v>0</v>
      </c>
      <c r="B20" s="174">
        <v>41495</v>
      </c>
      <c r="C20" s="14">
        <v>677</v>
      </c>
      <c r="D20" s="20">
        <f t="shared" si="1"/>
        <v>677</v>
      </c>
    </row>
    <row r="21" spans="1:5" s="62" customFormat="1" ht="14.25" outlineLevel="1" thickBot="1" x14ac:dyDescent="0.3">
      <c r="A21" s="35" t="s">
        <v>1</v>
      </c>
      <c r="B21" s="174">
        <v>41496</v>
      </c>
      <c r="C21" s="21">
        <v>893</v>
      </c>
      <c r="D21" s="20">
        <f t="shared" si="1"/>
        <v>893</v>
      </c>
      <c r="E21" s="225"/>
    </row>
    <row r="22" spans="1:5" s="62" customFormat="1" ht="14.25" outlineLevel="1" thickBot="1" x14ac:dyDescent="0.3">
      <c r="A22" s="35" t="s">
        <v>2</v>
      </c>
      <c r="B22" s="175">
        <v>41497</v>
      </c>
      <c r="C22" s="27">
        <v>700</v>
      </c>
      <c r="D22" s="88">
        <f t="shared" si="1"/>
        <v>700</v>
      </c>
    </row>
    <row r="23" spans="1:5" s="62" customFormat="1" ht="14.25" customHeight="1" outlineLevel="1" thickBot="1" x14ac:dyDescent="0.3">
      <c r="A23" s="137" t="s">
        <v>25</v>
      </c>
      <c r="B23" s="297" t="s">
        <v>29</v>
      </c>
      <c r="C23" s="146">
        <f>SUM(C16:C22)</f>
        <v>5583</v>
      </c>
      <c r="D23" s="150">
        <f>SUM(D16:D22)</f>
        <v>5583</v>
      </c>
    </row>
    <row r="24" spans="1:5" s="62" customFormat="1" ht="15.75" customHeight="1" outlineLevel="1" thickBot="1" x14ac:dyDescent="0.3">
      <c r="A24" s="138" t="s">
        <v>27</v>
      </c>
      <c r="B24" s="297"/>
      <c r="C24" s="139">
        <f>AVERAGE(C16:C22)</f>
        <v>797.57142857142856</v>
      </c>
      <c r="D24" s="145">
        <f>AVERAGE(D16:D22)</f>
        <v>797.57142857142856</v>
      </c>
    </row>
    <row r="25" spans="1:5" s="62" customFormat="1" ht="14.25" customHeight="1" thickBot="1" x14ac:dyDescent="0.3">
      <c r="A25" s="36" t="s">
        <v>24</v>
      </c>
      <c r="B25" s="297"/>
      <c r="C25" s="37">
        <f>SUM(C16:C20)</f>
        <v>3990</v>
      </c>
      <c r="D25" s="41">
        <f>SUM(D16:D20)</f>
        <v>3990</v>
      </c>
    </row>
    <row r="26" spans="1:5" s="62" customFormat="1" ht="15.75" customHeight="1" thickBot="1" x14ac:dyDescent="0.3">
      <c r="A26" s="36" t="s">
        <v>26</v>
      </c>
      <c r="B26" s="298"/>
      <c r="C26" s="43">
        <f>AVERAGE(C16:C20)</f>
        <v>798</v>
      </c>
      <c r="D26" s="48">
        <f>AVERAGE(D16:D20)</f>
        <v>798</v>
      </c>
    </row>
    <row r="27" spans="1:5" s="62" customFormat="1" ht="14.25" thickBot="1" x14ac:dyDescent="0.3">
      <c r="A27" s="35" t="s">
        <v>3</v>
      </c>
      <c r="B27" s="220">
        <v>41498</v>
      </c>
      <c r="C27" s="14">
        <v>902</v>
      </c>
      <c r="D27" s="18">
        <f t="shared" ref="D27:D33" si="2">SUM(C27:C27)</f>
        <v>902</v>
      </c>
    </row>
    <row r="28" spans="1:5" s="62" customFormat="1" ht="14.25" customHeight="1" thickBot="1" x14ac:dyDescent="0.3">
      <c r="A28" s="35" t="s">
        <v>4</v>
      </c>
      <c r="B28" s="177">
        <v>41499</v>
      </c>
      <c r="C28" s="14">
        <v>564</v>
      </c>
      <c r="D28" s="20">
        <f t="shared" si="2"/>
        <v>564</v>
      </c>
    </row>
    <row r="29" spans="1:5" s="62" customFormat="1" ht="14.25" thickBot="1" x14ac:dyDescent="0.3">
      <c r="A29" s="35" t="s">
        <v>5</v>
      </c>
      <c r="B29" s="177">
        <v>41500</v>
      </c>
      <c r="C29" s="14">
        <v>890</v>
      </c>
      <c r="D29" s="20">
        <f t="shared" si="2"/>
        <v>890</v>
      </c>
    </row>
    <row r="30" spans="1:5" s="62" customFormat="1" ht="14.25" thickBot="1" x14ac:dyDescent="0.3">
      <c r="A30" s="35" t="s">
        <v>6</v>
      </c>
      <c r="B30" s="177">
        <v>41501</v>
      </c>
      <c r="C30" s="14">
        <v>879</v>
      </c>
      <c r="D30" s="20">
        <f t="shared" si="2"/>
        <v>879</v>
      </c>
    </row>
    <row r="31" spans="1:5" s="62" customFormat="1" ht="14.25" thickBot="1" x14ac:dyDescent="0.3">
      <c r="A31" s="35" t="s">
        <v>0</v>
      </c>
      <c r="B31" s="177">
        <v>41502</v>
      </c>
      <c r="C31" s="14">
        <v>838</v>
      </c>
      <c r="D31" s="20">
        <f t="shared" si="2"/>
        <v>838</v>
      </c>
    </row>
    <row r="32" spans="1:5" s="62" customFormat="1" ht="14.25" outlineLevel="1" thickBot="1" x14ac:dyDescent="0.3">
      <c r="A32" s="35" t="s">
        <v>1</v>
      </c>
      <c r="B32" s="177">
        <v>41503</v>
      </c>
      <c r="C32" s="21">
        <v>1067</v>
      </c>
      <c r="D32" s="20">
        <f t="shared" si="2"/>
        <v>1067</v>
      </c>
    </row>
    <row r="33" spans="1:5" s="62" customFormat="1" ht="14.25" outlineLevel="1" thickBot="1" x14ac:dyDescent="0.3">
      <c r="A33" s="35" t="s">
        <v>2</v>
      </c>
      <c r="B33" s="178">
        <v>41504</v>
      </c>
      <c r="C33" s="27">
        <v>577</v>
      </c>
      <c r="D33" s="88">
        <f t="shared" si="2"/>
        <v>577</v>
      </c>
    </row>
    <row r="34" spans="1:5" s="62" customFormat="1" ht="14.25" customHeight="1" outlineLevel="1" thickBot="1" x14ac:dyDescent="0.3">
      <c r="A34" s="137" t="s">
        <v>25</v>
      </c>
      <c r="B34" s="296" t="s">
        <v>30</v>
      </c>
      <c r="C34" s="146">
        <f>SUM(C27:C33)</f>
        <v>5717</v>
      </c>
      <c r="D34" s="150">
        <f>SUM(D27:D33)</f>
        <v>5717</v>
      </c>
    </row>
    <row r="35" spans="1:5" s="62" customFormat="1" ht="15.75" customHeight="1" outlineLevel="1" thickBot="1" x14ac:dyDescent="0.3">
      <c r="A35" s="138" t="s">
        <v>27</v>
      </c>
      <c r="B35" s="297"/>
      <c r="C35" s="139">
        <f>AVERAGE(C27:C33)</f>
        <v>816.71428571428567</v>
      </c>
      <c r="D35" s="145">
        <f>AVERAGE(D27:D33)</f>
        <v>816.71428571428567</v>
      </c>
    </row>
    <row r="36" spans="1:5" s="62" customFormat="1" ht="14.25" customHeight="1" thickBot="1" x14ac:dyDescent="0.3">
      <c r="A36" s="36" t="s">
        <v>24</v>
      </c>
      <c r="B36" s="297"/>
      <c r="C36" s="41">
        <f>SUM(C27:C31)</f>
        <v>4073</v>
      </c>
      <c r="D36" s="41">
        <f>SUM(D27:D31)</f>
        <v>4073</v>
      </c>
    </row>
    <row r="37" spans="1:5" s="62" customFormat="1" ht="15.75" customHeight="1" thickBot="1" x14ac:dyDescent="0.3">
      <c r="A37" s="36" t="s">
        <v>26</v>
      </c>
      <c r="B37" s="298"/>
      <c r="C37" s="48">
        <f>AVERAGE(C27:C31)</f>
        <v>814.6</v>
      </c>
      <c r="D37" s="48">
        <f>AVERAGE(D27:D31)</f>
        <v>814.6</v>
      </c>
    </row>
    <row r="38" spans="1:5" s="62" customFormat="1" ht="14.25" thickBot="1" x14ac:dyDescent="0.3">
      <c r="A38" s="35" t="s">
        <v>3</v>
      </c>
      <c r="B38" s="220">
        <v>41505</v>
      </c>
      <c r="C38" s="14">
        <v>876</v>
      </c>
      <c r="D38" s="18">
        <f t="shared" ref="D38:D44" si="3">SUM(C38:C38)</f>
        <v>876</v>
      </c>
    </row>
    <row r="39" spans="1:5" s="62" customFormat="1" ht="14.25" customHeight="1" thickBot="1" x14ac:dyDescent="0.3">
      <c r="A39" s="35" t="s">
        <v>4</v>
      </c>
      <c r="B39" s="177">
        <v>41506</v>
      </c>
      <c r="C39" s="14">
        <v>883</v>
      </c>
      <c r="D39" s="20">
        <f t="shared" si="3"/>
        <v>883</v>
      </c>
    </row>
    <row r="40" spans="1:5" s="62" customFormat="1" ht="14.25" thickBot="1" x14ac:dyDescent="0.3">
      <c r="A40" s="35" t="s">
        <v>5</v>
      </c>
      <c r="B40" s="177">
        <v>41507</v>
      </c>
      <c r="C40" s="14">
        <v>889</v>
      </c>
      <c r="D40" s="20">
        <f t="shared" si="3"/>
        <v>889</v>
      </c>
    </row>
    <row r="41" spans="1:5" s="62" customFormat="1" ht="14.25" thickBot="1" x14ac:dyDescent="0.3">
      <c r="A41" s="35" t="s">
        <v>6</v>
      </c>
      <c r="B41" s="177">
        <v>41508</v>
      </c>
      <c r="C41" s="14">
        <v>950</v>
      </c>
      <c r="D41" s="20">
        <f t="shared" si="3"/>
        <v>950</v>
      </c>
    </row>
    <row r="42" spans="1:5" s="62" customFormat="1" ht="14.25" thickBot="1" x14ac:dyDescent="0.3">
      <c r="A42" s="35" t="s">
        <v>0</v>
      </c>
      <c r="B42" s="177">
        <v>41509</v>
      </c>
      <c r="C42" s="14">
        <v>1455</v>
      </c>
      <c r="D42" s="20">
        <f t="shared" si="3"/>
        <v>1455</v>
      </c>
    </row>
    <row r="43" spans="1:5" s="62" customFormat="1" ht="14.25" outlineLevel="1" thickBot="1" x14ac:dyDescent="0.3">
      <c r="A43" s="35" t="s">
        <v>1</v>
      </c>
      <c r="B43" s="177">
        <v>41510</v>
      </c>
      <c r="C43" s="21">
        <v>2630</v>
      </c>
      <c r="D43" s="20">
        <f t="shared" si="3"/>
        <v>2630</v>
      </c>
      <c r="E43" s="169"/>
    </row>
    <row r="44" spans="1:5" s="62" customFormat="1" ht="14.25" outlineLevel="1" thickBot="1" x14ac:dyDescent="0.3">
      <c r="A44" s="35" t="s">
        <v>2</v>
      </c>
      <c r="B44" s="177">
        <v>41511</v>
      </c>
      <c r="C44" s="27">
        <v>4914</v>
      </c>
      <c r="D44" s="88">
        <f t="shared" si="3"/>
        <v>4914</v>
      </c>
      <c r="E44" s="169"/>
    </row>
    <row r="45" spans="1:5" s="62" customFormat="1" ht="14.25" customHeight="1" outlineLevel="1" thickBot="1" x14ac:dyDescent="0.3">
      <c r="A45" s="137" t="s">
        <v>25</v>
      </c>
      <c r="B45" s="296" t="s">
        <v>31</v>
      </c>
      <c r="C45" s="146">
        <f>SUM(C38:C44)</f>
        <v>12597</v>
      </c>
      <c r="D45" s="150">
        <f>SUM(D38:D44)</f>
        <v>12597</v>
      </c>
    </row>
    <row r="46" spans="1:5" s="62" customFormat="1" ht="15.75" customHeight="1" outlineLevel="1" thickBot="1" x14ac:dyDescent="0.3">
      <c r="A46" s="138" t="s">
        <v>27</v>
      </c>
      <c r="B46" s="297"/>
      <c r="C46" s="139">
        <f>AVERAGE(C38:C44)</f>
        <v>1799.5714285714287</v>
      </c>
      <c r="D46" s="145">
        <f>AVERAGE(D38:D44)</f>
        <v>1799.5714285714287</v>
      </c>
    </row>
    <row r="47" spans="1:5" s="62" customFormat="1" ht="14.25" customHeight="1" thickBot="1" x14ac:dyDescent="0.3">
      <c r="A47" s="36" t="s">
        <v>24</v>
      </c>
      <c r="B47" s="297"/>
      <c r="C47" s="41">
        <f>SUM(C38:C42)</f>
        <v>5053</v>
      </c>
      <c r="D47" s="41">
        <f>SUM(D38:D42)</f>
        <v>5053</v>
      </c>
    </row>
    <row r="48" spans="1:5" s="62" customFormat="1" ht="15.75" customHeight="1" thickBot="1" x14ac:dyDescent="0.3">
      <c r="A48" s="36" t="s">
        <v>26</v>
      </c>
      <c r="B48" s="298"/>
      <c r="C48" s="48">
        <f>AVERAGE(C38:C42)</f>
        <v>1010.6</v>
      </c>
      <c r="D48" s="48">
        <f>AVERAGE(D38:D42)</f>
        <v>1010.6</v>
      </c>
    </row>
    <row r="49" spans="1:4" s="62" customFormat="1" ht="14.25" thickBot="1" x14ac:dyDescent="0.3">
      <c r="A49" s="35" t="s">
        <v>3</v>
      </c>
      <c r="B49" s="176">
        <v>41512</v>
      </c>
      <c r="C49" s="67">
        <v>583</v>
      </c>
      <c r="D49" s="20">
        <f t="shared" ref="D49:D54" si="4">SUM(C49:C49)</f>
        <v>583</v>
      </c>
    </row>
    <row r="50" spans="1:4" s="62" customFormat="1" ht="14.25" customHeight="1" thickBot="1" x14ac:dyDescent="0.3">
      <c r="A50" s="35" t="s">
        <v>4</v>
      </c>
      <c r="B50" s="209">
        <v>41513</v>
      </c>
      <c r="C50" s="14">
        <v>635</v>
      </c>
      <c r="D50" s="20">
        <f t="shared" si="4"/>
        <v>635</v>
      </c>
    </row>
    <row r="51" spans="1:4" s="62" customFormat="1" ht="14.25" thickBot="1" x14ac:dyDescent="0.3">
      <c r="A51" s="35" t="s">
        <v>5</v>
      </c>
      <c r="B51" s="209">
        <v>41514</v>
      </c>
      <c r="C51" s="25">
        <v>551</v>
      </c>
      <c r="D51" s="20">
        <f t="shared" si="4"/>
        <v>551</v>
      </c>
    </row>
    <row r="52" spans="1:4" s="62" customFormat="1" ht="14.25" customHeight="1" thickBot="1" x14ac:dyDescent="0.3">
      <c r="A52" s="221" t="s">
        <v>6</v>
      </c>
      <c r="B52" s="209">
        <v>41515</v>
      </c>
      <c r="C52" s="14">
        <v>700</v>
      </c>
      <c r="D52" s="20">
        <f t="shared" si="4"/>
        <v>700</v>
      </c>
    </row>
    <row r="53" spans="1:4" s="62" customFormat="1" ht="14.25" customHeight="1" thickBot="1" x14ac:dyDescent="0.3">
      <c r="A53" s="221" t="s">
        <v>0</v>
      </c>
      <c r="B53" s="209">
        <v>41516</v>
      </c>
      <c r="C53" s="14">
        <v>764</v>
      </c>
      <c r="D53" s="20">
        <f t="shared" si="4"/>
        <v>764</v>
      </c>
    </row>
    <row r="54" spans="1:4" s="62" customFormat="1" ht="14.25" customHeight="1" outlineLevel="1" thickBot="1" x14ac:dyDescent="0.3">
      <c r="A54" s="221" t="s">
        <v>1</v>
      </c>
      <c r="B54" s="209">
        <v>41517</v>
      </c>
      <c r="C54" s="21">
        <v>1045</v>
      </c>
      <c r="D54" s="20">
        <f t="shared" si="4"/>
        <v>1045</v>
      </c>
    </row>
    <row r="55" spans="1:4" s="62" customFormat="1" ht="14.25" hidden="1" customHeight="1" outlineLevel="1" thickBot="1" x14ac:dyDescent="0.3">
      <c r="A55" s="221"/>
      <c r="B55" s="178"/>
      <c r="C55" s="27"/>
      <c r="D55" s="20"/>
    </row>
    <row r="56" spans="1:4" s="62" customFormat="1" ht="14.25" customHeight="1" outlineLevel="1" thickBot="1" x14ac:dyDescent="0.3">
      <c r="A56" s="137" t="s">
        <v>25</v>
      </c>
      <c r="B56" s="296" t="s">
        <v>32</v>
      </c>
      <c r="C56" s="146">
        <f>SUM(C49:C55)</f>
        <v>4278</v>
      </c>
      <c r="D56" s="150">
        <f>SUM(D49:D55)</f>
        <v>4278</v>
      </c>
    </row>
    <row r="57" spans="1:4" s="62" customFormat="1" ht="15.75" customHeight="1" outlineLevel="1" thickBot="1" x14ac:dyDescent="0.3">
      <c r="A57" s="138" t="s">
        <v>27</v>
      </c>
      <c r="B57" s="297"/>
      <c r="C57" s="139">
        <f>AVERAGE(C49:C55)</f>
        <v>713</v>
      </c>
      <c r="D57" s="145">
        <f>AVERAGE(D49:D55)</f>
        <v>713</v>
      </c>
    </row>
    <row r="58" spans="1:4" s="62" customFormat="1" ht="14.25" customHeight="1" thickBot="1" x14ac:dyDescent="0.3">
      <c r="A58" s="36" t="s">
        <v>24</v>
      </c>
      <c r="B58" s="297"/>
      <c r="C58" s="37">
        <f>SUM(C49:C53)</f>
        <v>3233</v>
      </c>
      <c r="D58" s="41">
        <f>SUM(D49:D53)</f>
        <v>3233</v>
      </c>
    </row>
    <row r="59" spans="1:4" s="62" customFormat="1" ht="15.75" customHeight="1" thickBot="1" x14ac:dyDescent="0.3">
      <c r="A59" s="36" t="s">
        <v>26</v>
      </c>
      <c r="B59" s="298"/>
      <c r="C59" s="43">
        <f>AVERAGE(C49:C53)</f>
        <v>646.6</v>
      </c>
      <c r="D59" s="48">
        <f>AVERAGE(D49:D53)</f>
        <v>646.6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6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297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03" t="s">
        <v>69</v>
      </c>
      <c r="E72" s="325"/>
      <c r="F72" s="326"/>
    </row>
    <row r="73" spans="1:6" ht="30" customHeight="1" x14ac:dyDescent="0.25">
      <c r="A73" s="57" t="s">
        <v>34</v>
      </c>
      <c r="B73" s="190">
        <f>SUM(C58:C58, C47:C47, C36:C36, C25:C25, C14:C14, C69:C69)</f>
        <v>17912</v>
      </c>
      <c r="D73" s="301" t="s">
        <v>34</v>
      </c>
      <c r="E73" s="302"/>
      <c r="F73" s="130">
        <f>SUM(D14, D25, D36, D47, D58, D69)</f>
        <v>17912</v>
      </c>
    </row>
    <row r="74" spans="1:6" ht="30" customHeight="1" x14ac:dyDescent="0.25">
      <c r="A74" s="57" t="s">
        <v>33</v>
      </c>
      <c r="B74" s="190">
        <f>SUM(C56:C56, C45:C45, C34:C34, C23:C23, C12:C12, C67:C67 )</f>
        <v>31421</v>
      </c>
      <c r="D74" s="301" t="s">
        <v>33</v>
      </c>
      <c r="E74" s="302"/>
      <c r="F74" s="131">
        <f>SUM(D56, D45, D34, D23, D12, D67)</f>
        <v>31421</v>
      </c>
    </row>
    <row r="75" spans="1:6" ht="30" customHeight="1" x14ac:dyDescent="0.25">
      <c r="D75" s="301" t="s">
        <v>26</v>
      </c>
      <c r="E75" s="302"/>
      <c r="F75" s="131">
        <f>AVERAGE(D14, D25, D36, D47, D58, D69)</f>
        <v>2985.3333333333335</v>
      </c>
    </row>
    <row r="76" spans="1:6" ht="30" customHeight="1" x14ac:dyDescent="0.25">
      <c r="D76" s="301" t="s">
        <v>74</v>
      </c>
      <c r="E76" s="302"/>
      <c r="F76" s="130">
        <f>AVERAGE(D56, D45, D34, D23, D12, D67)</f>
        <v>5236.833333333333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39" activePane="bottomRight" state="frozen"/>
      <selection pane="topRight" activeCell="C1" sqref="C1"/>
      <selection pane="bottomLeft" activeCell="A5" sqref="A5"/>
      <selection pane="bottomRight" activeCell="H56" sqref="H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06" t="s">
        <v>7</v>
      </c>
      <c r="D1" s="306" t="s">
        <v>39</v>
      </c>
      <c r="E1" s="294" t="s">
        <v>41</v>
      </c>
      <c r="F1" s="306" t="s">
        <v>75</v>
      </c>
      <c r="G1" s="306" t="s">
        <v>10</v>
      </c>
      <c r="H1" s="299"/>
      <c r="I1" s="328" t="s">
        <v>23</v>
      </c>
    </row>
    <row r="2" spans="1:10" ht="15" customHeight="1" thickBot="1" x14ac:dyDescent="0.3">
      <c r="B2" s="187"/>
      <c r="C2" s="307"/>
      <c r="D2" s="307"/>
      <c r="E2" s="295"/>
      <c r="F2" s="307"/>
      <c r="G2" s="307"/>
      <c r="H2" s="300"/>
      <c r="I2" s="329"/>
    </row>
    <row r="3" spans="1:10" ht="13.5" customHeight="1" x14ac:dyDescent="0.25">
      <c r="A3" s="316" t="s">
        <v>63</v>
      </c>
      <c r="B3" s="318" t="s">
        <v>64</v>
      </c>
      <c r="C3" s="320" t="s">
        <v>7</v>
      </c>
      <c r="D3" s="320" t="s">
        <v>40</v>
      </c>
      <c r="E3" s="292" t="s">
        <v>42</v>
      </c>
      <c r="F3" s="321" t="s">
        <v>75</v>
      </c>
      <c r="G3" s="331" t="s">
        <v>43</v>
      </c>
      <c r="H3" s="330" t="s">
        <v>44</v>
      </c>
      <c r="I3" s="329"/>
    </row>
    <row r="4" spans="1:10" ht="14.25" thickBot="1" x14ac:dyDescent="0.3">
      <c r="A4" s="317"/>
      <c r="B4" s="319"/>
      <c r="C4" s="317"/>
      <c r="D4" s="317"/>
      <c r="E4" s="293"/>
      <c r="F4" s="322"/>
      <c r="G4" s="317"/>
      <c r="H4" s="315"/>
      <c r="I4" s="329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4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hidden="1" thickBot="1" x14ac:dyDescent="0.3">
      <c r="A7" s="224"/>
      <c r="B7" s="172"/>
      <c r="C7" s="14"/>
      <c r="D7" s="14"/>
      <c r="E7" s="18"/>
      <c r="F7" s="194"/>
      <c r="G7" s="14"/>
      <c r="H7" s="15"/>
      <c r="I7" s="71"/>
    </row>
    <row r="8" spans="1:10" s="61" customFormat="1" ht="14.25" thickBot="1" x14ac:dyDescent="0.3">
      <c r="A8" s="224" t="s">
        <v>6</v>
      </c>
      <c r="B8" s="172">
        <v>41487</v>
      </c>
      <c r="C8" s="14">
        <v>170</v>
      </c>
      <c r="D8" s="14">
        <v>196</v>
      </c>
      <c r="E8" s="18">
        <v>371</v>
      </c>
      <c r="F8" s="194">
        <v>128</v>
      </c>
      <c r="G8" s="14">
        <v>88</v>
      </c>
      <c r="H8" s="15">
        <v>396</v>
      </c>
      <c r="I8" s="71">
        <f>SUM(C8:H8)</f>
        <v>1349</v>
      </c>
      <c r="J8" s="222"/>
    </row>
    <row r="9" spans="1:10" s="61" customFormat="1" ht="14.25" thickBot="1" x14ac:dyDescent="0.3">
      <c r="A9" s="224" t="s">
        <v>0</v>
      </c>
      <c r="B9" s="172">
        <v>41488</v>
      </c>
      <c r="C9" s="21">
        <v>587</v>
      </c>
      <c r="D9" s="14">
        <v>498</v>
      </c>
      <c r="E9" s="18">
        <v>883</v>
      </c>
      <c r="F9" s="194">
        <v>520</v>
      </c>
      <c r="G9" s="14">
        <v>284</v>
      </c>
      <c r="H9" s="15">
        <v>993</v>
      </c>
      <c r="I9" s="71">
        <f t="shared" ref="I9:I11" si="0">SUM(C9:H9)</f>
        <v>3765</v>
      </c>
      <c r="J9" s="222"/>
    </row>
    <row r="10" spans="1:10" s="61" customFormat="1" ht="14.25" outlineLevel="1" thickBot="1" x14ac:dyDescent="0.3">
      <c r="A10" s="206" t="s">
        <v>1</v>
      </c>
      <c r="B10" s="172">
        <v>41489</v>
      </c>
      <c r="C10" s="21">
        <v>532</v>
      </c>
      <c r="D10" s="21">
        <v>492</v>
      </c>
      <c r="E10" s="25">
        <v>654</v>
      </c>
      <c r="F10" s="195">
        <v>281</v>
      </c>
      <c r="G10" s="21">
        <v>257</v>
      </c>
      <c r="H10" s="22">
        <v>3549</v>
      </c>
      <c r="I10" s="71">
        <f t="shared" si="0"/>
        <v>5765</v>
      </c>
      <c r="J10" s="222"/>
    </row>
    <row r="11" spans="1:10" s="61" customFormat="1" ht="14.25" outlineLevel="1" thickBot="1" x14ac:dyDescent="0.3">
      <c r="A11" s="203" t="s">
        <v>2</v>
      </c>
      <c r="B11" s="172">
        <v>41490</v>
      </c>
      <c r="C11" s="27">
        <v>826</v>
      </c>
      <c r="D11" s="27">
        <v>624</v>
      </c>
      <c r="E11" s="31">
        <v>1030</v>
      </c>
      <c r="F11" s="196">
        <v>476</v>
      </c>
      <c r="G11" s="27">
        <v>298</v>
      </c>
      <c r="H11" s="28">
        <v>4790</v>
      </c>
      <c r="I11" s="71">
        <f t="shared" si="0"/>
        <v>8044</v>
      </c>
      <c r="J11" s="222"/>
    </row>
    <row r="12" spans="1:10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2115</v>
      </c>
      <c r="D12" s="146">
        <f t="shared" ref="D12:I12" si="1">SUM(D5:D11)</f>
        <v>1810</v>
      </c>
      <c r="E12" s="146">
        <f t="shared" si="1"/>
        <v>2938</v>
      </c>
      <c r="F12" s="146">
        <f t="shared" si="1"/>
        <v>1405</v>
      </c>
      <c r="G12" s="146">
        <f t="shared" si="1"/>
        <v>927</v>
      </c>
      <c r="H12" s="146">
        <f t="shared" si="1"/>
        <v>9728</v>
      </c>
      <c r="I12" s="146">
        <f t="shared" si="1"/>
        <v>18923</v>
      </c>
    </row>
    <row r="13" spans="1:10" s="62" customFormat="1" ht="15.75" customHeight="1" outlineLevel="1" thickBot="1" x14ac:dyDescent="0.3">
      <c r="A13" s="138" t="s">
        <v>27</v>
      </c>
      <c r="B13" s="297"/>
      <c r="C13" s="139">
        <f>AVERAGE(C5:C11)</f>
        <v>528.75</v>
      </c>
      <c r="D13" s="139">
        <f t="shared" ref="D13:I13" si="2">AVERAGE(D5:D11)</f>
        <v>452.5</v>
      </c>
      <c r="E13" s="139">
        <f t="shared" si="2"/>
        <v>734.5</v>
      </c>
      <c r="F13" s="139">
        <f t="shared" si="2"/>
        <v>351.25</v>
      </c>
      <c r="G13" s="139">
        <f t="shared" si="2"/>
        <v>231.75</v>
      </c>
      <c r="H13" s="139">
        <f t="shared" si="2"/>
        <v>2432</v>
      </c>
      <c r="I13" s="139">
        <f t="shared" si="2"/>
        <v>4730.75</v>
      </c>
    </row>
    <row r="14" spans="1:10" s="62" customFormat="1" ht="14.25" customHeight="1" thickBot="1" x14ac:dyDescent="0.3">
      <c r="A14" s="36" t="s">
        <v>24</v>
      </c>
      <c r="B14" s="297"/>
      <c r="C14" s="37">
        <f>SUM(C5:C9)</f>
        <v>757</v>
      </c>
      <c r="D14" s="37">
        <f t="shared" ref="D14:I14" si="3">SUM(D5:D9)</f>
        <v>694</v>
      </c>
      <c r="E14" s="37">
        <f t="shared" si="3"/>
        <v>1254</v>
      </c>
      <c r="F14" s="37">
        <f t="shared" si="3"/>
        <v>648</v>
      </c>
      <c r="G14" s="37">
        <f t="shared" si="3"/>
        <v>372</v>
      </c>
      <c r="H14" s="37">
        <f t="shared" si="3"/>
        <v>1389</v>
      </c>
      <c r="I14" s="37">
        <f t="shared" si="3"/>
        <v>5114</v>
      </c>
    </row>
    <row r="15" spans="1:10" s="62" customFormat="1" ht="15.75" customHeight="1" thickBot="1" x14ac:dyDescent="0.3">
      <c r="A15" s="36" t="s">
        <v>26</v>
      </c>
      <c r="B15" s="297"/>
      <c r="C15" s="43">
        <f>AVERAGE(C5:C9)</f>
        <v>378.5</v>
      </c>
      <c r="D15" s="43">
        <f t="shared" ref="D15:I15" si="4">AVERAGE(D5:D9)</f>
        <v>347</v>
      </c>
      <c r="E15" s="43">
        <f t="shared" si="4"/>
        <v>627</v>
      </c>
      <c r="F15" s="43">
        <f t="shared" si="4"/>
        <v>324</v>
      </c>
      <c r="G15" s="43">
        <f t="shared" si="4"/>
        <v>186</v>
      </c>
      <c r="H15" s="43">
        <f t="shared" si="4"/>
        <v>694.5</v>
      </c>
      <c r="I15" s="43">
        <f t="shared" si="4"/>
        <v>2557</v>
      </c>
    </row>
    <row r="16" spans="1:10" s="62" customFormat="1" ht="14.25" thickBot="1" x14ac:dyDescent="0.3">
      <c r="A16" s="35" t="s">
        <v>3</v>
      </c>
      <c r="B16" s="173">
        <v>41491</v>
      </c>
      <c r="C16" s="14">
        <v>613</v>
      </c>
      <c r="D16" s="14">
        <v>470</v>
      </c>
      <c r="E16" s="18">
        <v>945</v>
      </c>
      <c r="F16" s="194">
        <v>350</v>
      </c>
      <c r="G16" s="14">
        <v>368</v>
      </c>
      <c r="H16" s="15">
        <v>775</v>
      </c>
      <c r="I16" s="19">
        <f>SUM(C16:H16)</f>
        <v>3521</v>
      </c>
    </row>
    <row r="17" spans="1:9" s="62" customFormat="1" ht="14.25" thickBot="1" x14ac:dyDescent="0.3">
      <c r="A17" s="35" t="s">
        <v>4</v>
      </c>
      <c r="B17" s="174">
        <v>41492</v>
      </c>
      <c r="C17" s="14">
        <v>599</v>
      </c>
      <c r="D17" s="14">
        <v>428</v>
      </c>
      <c r="E17" s="18">
        <v>736</v>
      </c>
      <c r="F17" s="194">
        <v>319</v>
      </c>
      <c r="G17" s="14">
        <v>286</v>
      </c>
      <c r="H17" s="15">
        <v>766</v>
      </c>
      <c r="I17" s="71">
        <f t="shared" ref="I17:I22" si="5">SUM(C17:H17)</f>
        <v>3134</v>
      </c>
    </row>
    <row r="18" spans="1:9" s="62" customFormat="1" ht="14.25" thickBot="1" x14ac:dyDescent="0.3">
      <c r="A18" s="35" t="s">
        <v>5</v>
      </c>
      <c r="B18" s="174">
        <v>41493</v>
      </c>
      <c r="C18" s="14">
        <v>484</v>
      </c>
      <c r="D18" s="14">
        <v>379</v>
      </c>
      <c r="E18" s="18">
        <v>565</v>
      </c>
      <c r="F18" s="194">
        <v>233</v>
      </c>
      <c r="G18" s="14">
        <v>320</v>
      </c>
      <c r="H18" s="15">
        <v>666</v>
      </c>
      <c r="I18" s="71">
        <f t="shared" si="5"/>
        <v>2647</v>
      </c>
    </row>
    <row r="19" spans="1:9" s="62" customFormat="1" ht="14.25" thickBot="1" x14ac:dyDescent="0.3">
      <c r="A19" s="35" t="s">
        <v>6</v>
      </c>
      <c r="B19" s="174">
        <v>41494</v>
      </c>
      <c r="C19" s="14">
        <v>336</v>
      </c>
      <c r="D19" s="14">
        <v>430</v>
      </c>
      <c r="E19" s="18">
        <v>588</v>
      </c>
      <c r="F19" s="194">
        <v>183</v>
      </c>
      <c r="G19" s="14">
        <v>183</v>
      </c>
      <c r="H19" s="15">
        <v>527</v>
      </c>
      <c r="I19" s="71">
        <f t="shared" si="5"/>
        <v>2247</v>
      </c>
    </row>
    <row r="20" spans="1:9" s="62" customFormat="1" ht="14.25" thickBot="1" x14ac:dyDescent="0.3">
      <c r="A20" s="35" t="s">
        <v>0</v>
      </c>
      <c r="B20" s="174">
        <v>41495</v>
      </c>
      <c r="C20" s="21">
        <v>470</v>
      </c>
      <c r="D20" s="14">
        <v>345</v>
      </c>
      <c r="E20" s="18">
        <v>585</v>
      </c>
      <c r="F20" s="194">
        <v>211</v>
      </c>
      <c r="G20" s="14">
        <v>210</v>
      </c>
      <c r="H20" s="15">
        <v>765</v>
      </c>
      <c r="I20" s="71">
        <f t="shared" si="5"/>
        <v>2586</v>
      </c>
    </row>
    <row r="21" spans="1:9" s="62" customFormat="1" ht="14.25" outlineLevel="1" thickBot="1" x14ac:dyDescent="0.3">
      <c r="A21" s="35" t="s">
        <v>1</v>
      </c>
      <c r="B21" s="174">
        <v>41496</v>
      </c>
      <c r="C21" s="21">
        <v>531</v>
      </c>
      <c r="D21" s="21">
        <v>423</v>
      </c>
      <c r="E21" s="25">
        <v>772</v>
      </c>
      <c r="F21" s="195">
        <v>167</v>
      </c>
      <c r="G21" s="21">
        <v>288</v>
      </c>
      <c r="H21" s="22">
        <v>1471</v>
      </c>
      <c r="I21" s="71">
        <f t="shared" si="5"/>
        <v>3652</v>
      </c>
    </row>
    <row r="22" spans="1:9" s="62" customFormat="1" ht="14.25" outlineLevel="1" thickBot="1" x14ac:dyDescent="0.3">
      <c r="A22" s="35" t="s">
        <v>2</v>
      </c>
      <c r="B22" s="175">
        <v>41497</v>
      </c>
      <c r="C22" s="27">
        <v>260</v>
      </c>
      <c r="D22" s="27">
        <v>168</v>
      </c>
      <c r="E22" s="31">
        <v>452</v>
      </c>
      <c r="F22" s="196">
        <v>32</v>
      </c>
      <c r="G22" s="27">
        <v>84</v>
      </c>
      <c r="H22" s="28">
        <v>4478</v>
      </c>
      <c r="I22" s="199">
        <f t="shared" si="5"/>
        <v>5474</v>
      </c>
    </row>
    <row r="23" spans="1:9" s="62" customFormat="1" ht="14.25" customHeight="1" outlineLevel="1" thickBot="1" x14ac:dyDescent="0.3">
      <c r="A23" s="137" t="s">
        <v>25</v>
      </c>
      <c r="B23" s="297" t="s">
        <v>29</v>
      </c>
      <c r="C23" s="146">
        <f t="shared" ref="C23" si="6">SUM(C16:C22)</f>
        <v>3293</v>
      </c>
      <c r="D23" s="146">
        <f t="shared" ref="D23:I23" si="7">SUM(D16:D22)</f>
        <v>2643</v>
      </c>
      <c r="E23" s="146">
        <f t="shared" si="7"/>
        <v>4643</v>
      </c>
      <c r="F23" s="149">
        <f t="shared" si="7"/>
        <v>1495</v>
      </c>
      <c r="G23" s="146">
        <f>SUM(G16:G22)</f>
        <v>1739</v>
      </c>
      <c r="H23" s="150">
        <f t="shared" si="7"/>
        <v>9448</v>
      </c>
      <c r="I23" s="153">
        <f t="shared" si="7"/>
        <v>23261</v>
      </c>
    </row>
    <row r="24" spans="1:9" s="62" customFormat="1" ht="15.75" customHeight="1" outlineLevel="1" thickBot="1" x14ac:dyDescent="0.3">
      <c r="A24" s="138" t="s">
        <v>27</v>
      </c>
      <c r="B24" s="297"/>
      <c r="C24" s="139">
        <f t="shared" ref="C24" si="8">AVERAGE(C16:C22)</f>
        <v>470.42857142857144</v>
      </c>
      <c r="D24" s="139">
        <f t="shared" ref="D24:I24" si="9">AVERAGE(D16:D22)</f>
        <v>377.57142857142856</v>
      </c>
      <c r="E24" s="139">
        <f t="shared" si="9"/>
        <v>663.28571428571433</v>
      </c>
      <c r="F24" s="142">
        <f t="shared" si="9"/>
        <v>213.57142857142858</v>
      </c>
      <c r="G24" s="139">
        <f t="shared" si="9"/>
        <v>248.42857142857142</v>
      </c>
      <c r="H24" s="145">
        <f t="shared" si="9"/>
        <v>1349.7142857142858</v>
      </c>
      <c r="I24" s="152">
        <f t="shared" si="9"/>
        <v>3323</v>
      </c>
    </row>
    <row r="25" spans="1:9" s="62" customFormat="1" ht="14.25" customHeight="1" thickBot="1" x14ac:dyDescent="0.3">
      <c r="A25" s="36" t="s">
        <v>24</v>
      </c>
      <c r="B25" s="297"/>
      <c r="C25" s="37">
        <f>SUM(C16:C20)</f>
        <v>2502</v>
      </c>
      <c r="D25" s="37">
        <f t="shared" ref="D25:I25" si="10">SUM(D16:D20)</f>
        <v>2052</v>
      </c>
      <c r="E25" s="37">
        <f t="shared" si="10"/>
        <v>3419</v>
      </c>
      <c r="F25" s="40">
        <f t="shared" si="10"/>
        <v>1296</v>
      </c>
      <c r="G25" s="37">
        <f t="shared" si="10"/>
        <v>1367</v>
      </c>
      <c r="H25" s="41">
        <f t="shared" si="10"/>
        <v>3499</v>
      </c>
      <c r="I25" s="81">
        <f t="shared" si="10"/>
        <v>14135</v>
      </c>
    </row>
    <row r="26" spans="1:9" s="62" customFormat="1" ht="15.75" customHeight="1" thickBot="1" x14ac:dyDescent="0.3">
      <c r="A26" s="36" t="s">
        <v>26</v>
      </c>
      <c r="B26" s="298"/>
      <c r="C26" s="154">
        <f>AVERAGE(C16:C20)</f>
        <v>500.4</v>
      </c>
      <c r="D26" s="154">
        <f t="shared" ref="D26:I26" si="11">AVERAGE(D16:D20)</f>
        <v>410.4</v>
      </c>
      <c r="E26" s="154">
        <f t="shared" si="11"/>
        <v>683.8</v>
      </c>
      <c r="F26" s="197">
        <f t="shared" si="11"/>
        <v>259.2</v>
      </c>
      <c r="G26" s="154">
        <f t="shared" si="11"/>
        <v>273.39999999999998</v>
      </c>
      <c r="H26" s="198">
        <f t="shared" si="11"/>
        <v>699.8</v>
      </c>
      <c r="I26" s="200">
        <f t="shared" si="11"/>
        <v>2827</v>
      </c>
    </row>
    <row r="27" spans="1:9" s="62" customFormat="1" ht="14.25" thickBot="1" x14ac:dyDescent="0.3">
      <c r="A27" s="35" t="s">
        <v>3</v>
      </c>
      <c r="B27" s="220">
        <v>41498</v>
      </c>
      <c r="C27" s="14">
        <v>653</v>
      </c>
      <c r="D27" s="14">
        <v>483</v>
      </c>
      <c r="E27" s="18">
        <v>748</v>
      </c>
      <c r="F27" s="194">
        <v>273</v>
      </c>
      <c r="G27" s="14">
        <v>301</v>
      </c>
      <c r="H27" s="15">
        <v>696</v>
      </c>
      <c r="I27" s="19">
        <f t="shared" ref="I27:I33" si="12">SUM(C27:H27)</f>
        <v>3154</v>
      </c>
    </row>
    <row r="28" spans="1:9" s="62" customFormat="1" ht="14.25" thickBot="1" x14ac:dyDescent="0.3">
      <c r="A28" s="35" t="s">
        <v>4</v>
      </c>
      <c r="B28" s="177">
        <v>41499</v>
      </c>
      <c r="C28" s="14">
        <v>212</v>
      </c>
      <c r="D28" s="14">
        <v>192</v>
      </c>
      <c r="E28" s="18">
        <v>376</v>
      </c>
      <c r="F28" s="194">
        <v>127</v>
      </c>
      <c r="G28" s="14">
        <v>105</v>
      </c>
      <c r="H28" s="15">
        <v>451</v>
      </c>
      <c r="I28" s="71">
        <f t="shared" si="12"/>
        <v>1463</v>
      </c>
    </row>
    <row r="29" spans="1:9" s="62" customFormat="1" ht="14.25" thickBot="1" x14ac:dyDescent="0.3">
      <c r="A29" s="35" t="s">
        <v>5</v>
      </c>
      <c r="B29" s="177">
        <v>41500</v>
      </c>
      <c r="C29" s="14">
        <v>822</v>
      </c>
      <c r="D29" s="14">
        <v>455</v>
      </c>
      <c r="E29" s="18">
        <v>982</v>
      </c>
      <c r="F29" s="194">
        <v>426</v>
      </c>
      <c r="G29" s="14">
        <v>249</v>
      </c>
      <c r="H29" s="15">
        <v>818</v>
      </c>
      <c r="I29" s="71">
        <f t="shared" si="12"/>
        <v>3752</v>
      </c>
    </row>
    <row r="30" spans="1:9" s="62" customFormat="1" ht="14.25" thickBot="1" x14ac:dyDescent="0.3">
      <c r="A30" s="35" t="s">
        <v>6</v>
      </c>
      <c r="B30" s="177">
        <v>41501</v>
      </c>
      <c r="C30" s="14">
        <v>643</v>
      </c>
      <c r="D30" s="14">
        <v>444</v>
      </c>
      <c r="E30" s="18">
        <v>714</v>
      </c>
      <c r="F30" s="194">
        <v>314</v>
      </c>
      <c r="G30" s="14">
        <v>227</v>
      </c>
      <c r="H30" s="15">
        <v>810</v>
      </c>
      <c r="I30" s="71">
        <f t="shared" si="12"/>
        <v>3152</v>
      </c>
    </row>
    <row r="31" spans="1:9" s="62" customFormat="1" ht="14.25" thickBot="1" x14ac:dyDescent="0.3">
      <c r="A31" s="35" t="s">
        <v>0</v>
      </c>
      <c r="B31" s="177">
        <v>41502</v>
      </c>
      <c r="C31" s="21">
        <v>508</v>
      </c>
      <c r="D31" s="14">
        <v>594</v>
      </c>
      <c r="E31" s="18">
        <v>802</v>
      </c>
      <c r="F31" s="194">
        <v>378</v>
      </c>
      <c r="G31" s="14">
        <v>298</v>
      </c>
      <c r="H31" s="15">
        <v>1193</v>
      </c>
      <c r="I31" s="71">
        <f t="shared" si="12"/>
        <v>3773</v>
      </c>
    </row>
    <row r="32" spans="1:9" s="62" customFormat="1" ht="14.25" outlineLevel="1" thickBot="1" x14ac:dyDescent="0.3">
      <c r="A32" s="35" t="s">
        <v>1</v>
      </c>
      <c r="B32" s="177">
        <v>41503</v>
      </c>
      <c r="C32" s="21">
        <v>788</v>
      </c>
      <c r="D32" s="21">
        <v>427</v>
      </c>
      <c r="E32" s="25">
        <v>994</v>
      </c>
      <c r="F32" s="195">
        <v>274</v>
      </c>
      <c r="G32" s="21">
        <v>312</v>
      </c>
      <c r="H32" s="22">
        <v>1509</v>
      </c>
      <c r="I32" s="71">
        <f t="shared" si="12"/>
        <v>4304</v>
      </c>
    </row>
    <row r="33" spans="1:10" s="62" customFormat="1" ht="14.25" outlineLevel="1" thickBot="1" x14ac:dyDescent="0.3">
      <c r="A33" s="35" t="s">
        <v>2</v>
      </c>
      <c r="B33" s="178">
        <v>41504</v>
      </c>
      <c r="C33" s="27">
        <v>504</v>
      </c>
      <c r="D33" s="27">
        <v>384</v>
      </c>
      <c r="E33" s="31">
        <v>581</v>
      </c>
      <c r="F33" s="196">
        <v>216</v>
      </c>
      <c r="G33" s="27">
        <v>243</v>
      </c>
      <c r="H33" s="28">
        <v>4464</v>
      </c>
      <c r="I33" s="199">
        <f t="shared" si="12"/>
        <v>6392</v>
      </c>
    </row>
    <row r="34" spans="1:10" s="62" customFormat="1" ht="14.25" customHeight="1" outlineLevel="1" thickBot="1" x14ac:dyDescent="0.3">
      <c r="A34" s="137" t="s">
        <v>25</v>
      </c>
      <c r="B34" s="296" t="s">
        <v>30</v>
      </c>
      <c r="C34" s="146">
        <f t="shared" ref="C34" si="13">SUM(C27:C33)</f>
        <v>4130</v>
      </c>
      <c r="D34" s="146">
        <f t="shared" ref="D34:I34" si="14">SUM(D27:D33)</f>
        <v>2979</v>
      </c>
      <c r="E34" s="146">
        <f t="shared" si="14"/>
        <v>5197</v>
      </c>
      <c r="F34" s="149">
        <f t="shared" si="14"/>
        <v>2008</v>
      </c>
      <c r="G34" s="146">
        <f t="shared" si="14"/>
        <v>1735</v>
      </c>
      <c r="H34" s="150">
        <f t="shared" si="14"/>
        <v>9941</v>
      </c>
      <c r="I34" s="153">
        <f t="shared" si="14"/>
        <v>25990</v>
      </c>
    </row>
    <row r="35" spans="1:10" s="62" customFormat="1" ht="15.75" customHeight="1" outlineLevel="1" thickBot="1" x14ac:dyDescent="0.3">
      <c r="A35" s="138" t="s">
        <v>27</v>
      </c>
      <c r="B35" s="297"/>
      <c r="C35" s="139">
        <f t="shared" ref="C35" si="15">AVERAGE(C27:C33)</f>
        <v>590</v>
      </c>
      <c r="D35" s="139">
        <f t="shared" ref="D35:I35" si="16">AVERAGE(D27:D33)</f>
        <v>425.57142857142856</v>
      </c>
      <c r="E35" s="139">
        <f t="shared" si="16"/>
        <v>742.42857142857144</v>
      </c>
      <c r="F35" s="142">
        <f t="shared" si="16"/>
        <v>286.85714285714283</v>
      </c>
      <c r="G35" s="139">
        <f t="shared" si="16"/>
        <v>247.85714285714286</v>
      </c>
      <c r="H35" s="145">
        <f t="shared" si="16"/>
        <v>1420.1428571428571</v>
      </c>
      <c r="I35" s="152">
        <f t="shared" si="16"/>
        <v>3712.8571428571427</v>
      </c>
    </row>
    <row r="36" spans="1:10" s="62" customFormat="1" ht="14.25" customHeight="1" thickBot="1" x14ac:dyDescent="0.3">
      <c r="A36" s="36" t="s">
        <v>24</v>
      </c>
      <c r="B36" s="297"/>
      <c r="C36" s="37">
        <f>SUM(C27:C31)</f>
        <v>2838</v>
      </c>
      <c r="D36" s="37">
        <f t="shared" ref="D36:I36" si="17">SUM(D27:D31)</f>
        <v>2168</v>
      </c>
      <c r="E36" s="37">
        <f t="shared" si="17"/>
        <v>3622</v>
      </c>
      <c r="F36" s="40">
        <f t="shared" si="17"/>
        <v>1518</v>
      </c>
      <c r="G36" s="37">
        <f t="shared" si="17"/>
        <v>1180</v>
      </c>
      <c r="H36" s="41">
        <f t="shared" si="17"/>
        <v>3968</v>
      </c>
      <c r="I36" s="81">
        <f t="shared" si="17"/>
        <v>15294</v>
      </c>
    </row>
    <row r="37" spans="1:10" s="62" customFormat="1" ht="15.75" customHeight="1" thickBot="1" x14ac:dyDescent="0.3">
      <c r="A37" s="36" t="s">
        <v>26</v>
      </c>
      <c r="B37" s="298"/>
      <c r="C37" s="43">
        <f>AVERAGE(C27:C31)</f>
        <v>567.6</v>
      </c>
      <c r="D37" s="43">
        <f t="shared" ref="D37:I37" si="18">AVERAGE(D27:D31)</f>
        <v>433.6</v>
      </c>
      <c r="E37" s="43">
        <f t="shared" si="18"/>
        <v>724.4</v>
      </c>
      <c r="F37" s="46">
        <f t="shared" si="18"/>
        <v>303.60000000000002</v>
      </c>
      <c r="G37" s="43">
        <f t="shared" si="18"/>
        <v>236</v>
      </c>
      <c r="H37" s="48">
        <f t="shared" si="18"/>
        <v>793.6</v>
      </c>
      <c r="I37" s="82">
        <f t="shared" si="18"/>
        <v>3058.8</v>
      </c>
    </row>
    <row r="38" spans="1:10" s="62" customFormat="1" ht="14.25" thickBot="1" x14ac:dyDescent="0.3">
      <c r="A38" s="35" t="s">
        <v>3</v>
      </c>
      <c r="B38" s="220">
        <v>41505</v>
      </c>
      <c r="C38" s="14">
        <v>587</v>
      </c>
      <c r="D38" s="14">
        <v>495</v>
      </c>
      <c r="E38" s="18">
        <v>782</v>
      </c>
      <c r="F38" s="194">
        <v>58</v>
      </c>
      <c r="G38" s="14">
        <v>180</v>
      </c>
      <c r="H38" s="15"/>
      <c r="I38" s="19">
        <f t="shared" ref="I38:I44" si="19">SUM(C38:H38)</f>
        <v>2102</v>
      </c>
    </row>
    <row r="39" spans="1:10" s="62" customFormat="1" ht="14.25" thickBot="1" x14ac:dyDescent="0.3">
      <c r="A39" s="35" t="s">
        <v>4</v>
      </c>
      <c r="B39" s="177">
        <v>41506</v>
      </c>
      <c r="C39" s="14">
        <v>788</v>
      </c>
      <c r="D39" s="14">
        <v>439</v>
      </c>
      <c r="E39" s="18">
        <v>924</v>
      </c>
      <c r="F39" s="194">
        <v>75</v>
      </c>
      <c r="G39" s="14">
        <v>207</v>
      </c>
      <c r="H39" s="15">
        <v>894</v>
      </c>
      <c r="I39" s="71">
        <f t="shared" si="19"/>
        <v>3327</v>
      </c>
    </row>
    <row r="40" spans="1:10" s="62" customFormat="1" ht="14.25" thickBot="1" x14ac:dyDescent="0.3">
      <c r="A40" s="35" t="s">
        <v>5</v>
      </c>
      <c r="B40" s="177">
        <v>41507</v>
      </c>
      <c r="C40" s="14">
        <v>659</v>
      </c>
      <c r="D40" s="14">
        <v>350</v>
      </c>
      <c r="E40" s="18">
        <v>771</v>
      </c>
      <c r="F40" s="194">
        <v>56</v>
      </c>
      <c r="G40" s="14">
        <v>252</v>
      </c>
      <c r="H40" s="15">
        <v>934</v>
      </c>
      <c r="I40" s="71">
        <f t="shared" si="19"/>
        <v>3022</v>
      </c>
    </row>
    <row r="41" spans="1:10" s="62" customFormat="1" ht="14.25" thickBot="1" x14ac:dyDescent="0.3">
      <c r="A41" s="35" t="s">
        <v>6</v>
      </c>
      <c r="B41" s="177">
        <v>41508</v>
      </c>
      <c r="C41" s="14">
        <v>306</v>
      </c>
      <c r="D41" s="14">
        <v>209</v>
      </c>
      <c r="E41" s="18">
        <v>442</v>
      </c>
      <c r="F41" s="194">
        <v>26</v>
      </c>
      <c r="G41" s="14">
        <v>57</v>
      </c>
      <c r="H41" s="15">
        <v>653</v>
      </c>
      <c r="I41" s="71">
        <f t="shared" si="19"/>
        <v>1693</v>
      </c>
    </row>
    <row r="42" spans="1:10" s="62" customFormat="1" ht="14.25" thickBot="1" x14ac:dyDescent="0.3">
      <c r="A42" s="35" t="s">
        <v>0</v>
      </c>
      <c r="B42" s="177">
        <v>41509</v>
      </c>
      <c r="C42" s="21">
        <v>833</v>
      </c>
      <c r="D42" s="14">
        <v>430</v>
      </c>
      <c r="E42" s="18">
        <v>947</v>
      </c>
      <c r="F42" s="194">
        <v>52</v>
      </c>
      <c r="G42" s="14">
        <v>188</v>
      </c>
      <c r="H42" s="15">
        <v>1026</v>
      </c>
      <c r="I42" s="71">
        <f t="shared" si="19"/>
        <v>3476</v>
      </c>
    </row>
    <row r="43" spans="1:10" s="62" customFormat="1" ht="14.25" outlineLevel="1" thickBot="1" x14ac:dyDescent="0.3">
      <c r="A43" s="35" t="s">
        <v>1</v>
      </c>
      <c r="B43" s="177">
        <v>41510</v>
      </c>
      <c r="C43" s="21">
        <v>915</v>
      </c>
      <c r="D43" s="21">
        <v>448</v>
      </c>
      <c r="E43" s="25">
        <v>1028</v>
      </c>
      <c r="F43" s="195">
        <v>129</v>
      </c>
      <c r="G43" s="21">
        <v>212</v>
      </c>
      <c r="H43" s="22">
        <v>3674</v>
      </c>
      <c r="I43" s="71">
        <f t="shared" si="19"/>
        <v>6406</v>
      </c>
      <c r="J43" s="169"/>
    </row>
    <row r="44" spans="1:10" s="62" customFormat="1" ht="14.25" outlineLevel="1" thickBot="1" x14ac:dyDescent="0.3">
      <c r="A44" s="35" t="s">
        <v>2</v>
      </c>
      <c r="B44" s="177">
        <v>41511</v>
      </c>
      <c r="C44" s="27">
        <v>792</v>
      </c>
      <c r="D44" s="27">
        <v>445</v>
      </c>
      <c r="E44" s="31">
        <v>801</v>
      </c>
      <c r="F44" s="196">
        <v>126</v>
      </c>
      <c r="G44" s="27">
        <v>241</v>
      </c>
      <c r="H44" s="28">
        <v>3358</v>
      </c>
      <c r="I44" s="199">
        <f t="shared" si="19"/>
        <v>5763</v>
      </c>
      <c r="J44" s="169"/>
    </row>
    <row r="45" spans="1:10" s="62" customFormat="1" ht="14.25" customHeight="1" outlineLevel="1" thickBot="1" x14ac:dyDescent="0.3">
      <c r="A45" s="137" t="s">
        <v>25</v>
      </c>
      <c r="B45" s="296" t="s">
        <v>31</v>
      </c>
      <c r="C45" s="146">
        <f t="shared" ref="C45" si="20">SUM(C38:C44)</f>
        <v>4880</v>
      </c>
      <c r="D45" s="146">
        <f t="shared" ref="D45:I45" si="21">SUM(D38:D44)</f>
        <v>2816</v>
      </c>
      <c r="E45" s="146">
        <f t="shared" si="21"/>
        <v>5695</v>
      </c>
      <c r="F45" s="149">
        <f t="shared" si="21"/>
        <v>522</v>
      </c>
      <c r="G45" s="146">
        <f t="shared" si="21"/>
        <v>1337</v>
      </c>
      <c r="H45" s="150">
        <f t="shared" si="21"/>
        <v>10539</v>
      </c>
      <c r="I45" s="153">
        <f t="shared" si="21"/>
        <v>25789</v>
      </c>
    </row>
    <row r="46" spans="1:10" s="62" customFormat="1" ht="15.75" customHeight="1" outlineLevel="1" thickBot="1" x14ac:dyDescent="0.3">
      <c r="A46" s="138" t="s">
        <v>27</v>
      </c>
      <c r="B46" s="297"/>
      <c r="C46" s="139">
        <f t="shared" ref="C46" si="22">AVERAGE(C38:C44)</f>
        <v>697.14285714285711</v>
      </c>
      <c r="D46" s="139">
        <f t="shared" ref="D46:I46" si="23">AVERAGE(D38:D44)</f>
        <v>402.28571428571428</v>
      </c>
      <c r="E46" s="139">
        <f t="shared" si="23"/>
        <v>813.57142857142856</v>
      </c>
      <c r="F46" s="142">
        <f t="shared" si="23"/>
        <v>74.571428571428569</v>
      </c>
      <c r="G46" s="139">
        <f t="shared" si="23"/>
        <v>191</v>
      </c>
      <c r="H46" s="145">
        <f t="shared" si="23"/>
        <v>1756.5</v>
      </c>
      <c r="I46" s="152">
        <f t="shared" si="23"/>
        <v>3684.1428571428573</v>
      </c>
    </row>
    <row r="47" spans="1:10" s="62" customFormat="1" ht="14.25" customHeight="1" thickBot="1" x14ac:dyDescent="0.3">
      <c r="A47" s="36" t="s">
        <v>24</v>
      </c>
      <c r="B47" s="297"/>
      <c r="C47" s="37">
        <f>SUM(C38:C42)</f>
        <v>3173</v>
      </c>
      <c r="D47" s="37">
        <f t="shared" ref="D47:I47" si="24">SUM(D38:D42)</f>
        <v>1923</v>
      </c>
      <c r="E47" s="37">
        <f t="shared" si="24"/>
        <v>3866</v>
      </c>
      <c r="F47" s="40">
        <f t="shared" si="24"/>
        <v>267</v>
      </c>
      <c r="G47" s="37">
        <f t="shared" si="24"/>
        <v>884</v>
      </c>
      <c r="H47" s="41">
        <f t="shared" si="24"/>
        <v>3507</v>
      </c>
      <c r="I47" s="81">
        <f t="shared" si="24"/>
        <v>13620</v>
      </c>
    </row>
    <row r="48" spans="1:10" s="62" customFormat="1" ht="15.75" customHeight="1" thickBot="1" x14ac:dyDescent="0.3">
      <c r="A48" s="36" t="s">
        <v>26</v>
      </c>
      <c r="B48" s="298"/>
      <c r="C48" s="43">
        <f>AVERAGE(C38:C42)</f>
        <v>634.6</v>
      </c>
      <c r="D48" s="43">
        <f t="shared" ref="D48:I48" si="25">AVERAGE(D38:D42)</f>
        <v>384.6</v>
      </c>
      <c r="E48" s="43">
        <f t="shared" si="25"/>
        <v>773.2</v>
      </c>
      <c r="F48" s="46">
        <f t="shared" si="25"/>
        <v>53.4</v>
      </c>
      <c r="G48" s="43">
        <f t="shared" si="25"/>
        <v>176.8</v>
      </c>
      <c r="H48" s="48">
        <f t="shared" si="25"/>
        <v>876.75</v>
      </c>
      <c r="I48" s="82">
        <f t="shared" si="25"/>
        <v>2724</v>
      </c>
    </row>
    <row r="49" spans="1:9" s="62" customFormat="1" ht="14.25" thickBot="1" x14ac:dyDescent="0.3">
      <c r="A49" s="35" t="s">
        <v>3</v>
      </c>
      <c r="B49" s="176">
        <v>41512</v>
      </c>
      <c r="C49" s="14">
        <v>669</v>
      </c>
      <c r="D49" s="14">
        <v>369</v>
      </c>
      <c r="E49" s="18">
        <v>623</v>
      </c>
      <c r="F49" s="194">
        <v>64</v>
      </c>
      <c r="G49" s="14">
        <v>177</v>
      </c>
      <c r="H49" s="15">
        <v>696</v>
      </c>
      <c r="I49" s="78">
        <f t="shared" ref="I49:I54" si="26">SUM(C49:H49)</f>
        <v>2598</v>
      </c>
    </row>
    <row r="50" spans="1:9" s="62" customFormat="1" ht="14.25" thickBot="1" x14ac:dyDescent="0.3">
      <c r="A50" s="35" t="s">
        <v>4</v>
      </c>
      <c r="B50" s="209">
        <v>41513</v>
      </c>
      <c r="C50" s="14">
        <v>625</v>
      </c>
      <c r="D50" s="14">
        <v>382</v>
      </c>
      <c r="E50" s="18">
        <v>639</v>
      </c>
      <c r="F50" s="194">
        <v>271</v>
      </c>
      <c r="G50" s="14">
        <v>221</v>
      </c>
      <c r="H50" s="15">
        <v>995</v>
      </c>
      <c r="I50" s="78">
        <f t="shared" si="26"/>
        <v>3133</v>
      </c>
    </row>
    <row r="51" spans="1:9" s="62" customFormat="1" ht="14.25" thickBot="1" x14ac:dyDescent="0.3">
      <c r="A51" s="35" t="s">
        <v>5</v>
      </c>
      <c r="B51" s="209">
        <v>41514</v>
      </c>
      <c r="C51" s="14">
        <v>407</v>
      </c>
      <c r="D51" s="14">
        <v>260</v>
      </c>
      <c r="E51" s="18">
        <v>502</v>
      </c>
      <c r="F51" s="194">
        <v>34</v>
      </c>
      <c r="G51" s="14">
        <v>106</v>
      </c>
      <c r="H51" s="15">
        <v>562</v>
      </c>
      <c r="I51" s="78">
        <f t="shared" si="26"/>
        <v>1871</v>
      </c>
    </row>
    <row r="52" spans="1:9" s="62" customFormat="1" ht="14.25" thickBot="1" x14ac:dyDescent="0.3">
      <c r="A52" s="221" t="s">
        <v>6</v>
      </c>
      <c r="B52" s="209">
        <v>41515</v>
      </c>
      <c r="C52" s="14">
        <v>621</v>
      </c>
      <c r="D52" s="14">
        <v>382</v>
      </c>
      <c r="E52" s="18">
        <v>695</v>
      </c>
      <c r="F52" s="194">
        <v>70</v>
      </c>
      <c r="G52" s="14">
        <v>170</v>
      </c>
      <c r="H52" s="15">
        <v>709</v>
      </c>
      <c r="I52" s="78">
        <f t="shared" si="26"/>
        <v>2647</v>
      </c>
    </row>
    <row r="53" spans="1:9" s="62" customFormat="1" ht="14.25" thickBot="1" x14ac:dyDescent="0.3">
      <c r="A53" s="221" t="s">
        <v>0</v>
      </c>
      <c r="B53" s="209">
        <v>41516</v>
      </c>
      <c r="C53" s="21">
        <v>850</v>
      </c>
      <c r="D53" s="14">
        <v>377</v>
      </c>
      <c r="E53" s="18">
        <v>810</v>
      </c>
      <c r="F53" s="194">
        <v>108</v>
      </c>
      <c r="G53" s="14">
        <v>153</v>
      </c>
      <c r="H53" s="15">
        <v>1249</v>
      </c>
      <c r="I53" s="78">
        <f t="shared" si="26"/>
        <v>3547</v>
      </c>
    </row>
    <row r="54" spans="1:9" s="62" customFormat="1" ht="14.25" outlineLevel="1" thickBot="1" x14ac:dyDescent="0.3">
      <c r="A54" s="221" t="s">
        <v>1</v>
      </c>
      <c r="B54" s="209">
        <v>41517</v>
      </c>
      <c r="C54" s="21">
        <v>1079</v>
      </c>
      <c r="D54" s="21">
        <v>409</v>
      </c>
      <c r="E54" s="25">
        <v>1179</v>
      </c>
      <c r="F54" s="195">
        <v>92</v>
      </c>
      <c r="G54" s="21">
        <v>184</v>
      </c>
      <c r="H54" s="22">
        <v>4122</v>
      </c>
      <c r="I54" s="78">
        <f t="shared" si="26"/>
        <v>7065</v>
      </c>
    </row>
    <row r="55" spans="1:9" s="62" customFormat="1" ht="14.25" hidden="1" customHeight="1" outlineLevel="1" thickBot="1" x14ac:dyDescent="0.3">
      <c r="A55" s="221"/>
      <c r="B55" s="178"/>
      <c r="C55" s="27"/>
      <c r="D55" s="27"/>
      <c r="E55" s="31"/>
      <c r="F55" s="196"/>
      <c r="G55" s="201"/>
      <c r="H55" s="202"/>
      <c r="I55" s="78"/>
    </row>
    <row r="56" spans="1:9" s="62" customFormat="1" ht="14.25" customHeight="1" outlineLevel="1" thickBot="1" x14ac:dyDescent="0.3">
      <c r="A56" s="137" t="s">
        <v>25</v>
      </c>
      <c r="B56" s="296" t="s">
        <v>32</v>
      </c>
      <c r="C56" s="146">
        <f t="shared" ref="C56" si="27">SUM(C49:C55)</f>
        <v>4251</v>
      </c>
      <c r="D56" s="146">
        <f t="shared" ref="D56:I56" si="28">SUM(D49:D55)</f>
        <v>2179</v>
      </c>
      <c r="E56" s="146">
        <f t="shared" si="28"/>
        <v>4448</v>
      </c>
      <c r="F56" s="149">
        <f t="shared" si="28"/>
        <v>639</v>
      </c>
      <c r="G56" s="146">
        <f t="shared" si="28"/>
        <v>1011</v>
      </c>
      <c r="H56" s="150">
        <f t="shared" si="28"/>
        <v>8333</v>
      </c>
      <c r="I56" s="153">
        <f t="shared" si="28"/>
        <v>20861</v>
      </c>
    </row>
    <row r="57" spans="1:9" s="62" customFormat="1" ht="15.75" customHeight="1" outlineLevel="1" thickBot="1" x14ac:dyDescent="0.3">
      <c r="A57" s="138" t="s">
        <v>27</v>
      </c>
      <c r="B57" s="297"/>
      <c r="C57" s="139">
        <f t="shared" ref="C57" si="29">AVERAGE(C49:C55)</f>
        <v>708.5</v>
      </c>
      <c r="D57" s="139">
        <f t="shared" ref="D57:I57" si="30">AVERAGE(D49:D55)</f>
        <v>363.16666666666669</v>
      </c>
      <c r="E57" s="139">
        <f t="shared" si="30"/>
        <v>741.33333333333337</v>
      </c>
      <c r="F57" s="142">
        <f t="shared" si="30"/>
        <v>106.5</v>
      </c>
      <c r="G57" s="139">
        <f t="shared" si="30"/>
        <v>168.5</v>
      </c>
      <c r="H57" s="145">
        <f t="shared" si="30"/>
        <v>1388.8333333333333</v>
      </c>
      <c r="I57" s="152">
        <f t="shared" si="30"/>
        <v>3476.8333333333335</v>
      </c>
    </row>
    <row r="58" spans="1:9" s="62" customFormat="1" ht="14.25" customHeight="1" thickBot="1" x14ac:dyDescent="0.3">
      <c r="A58" s="36" t="s">
        <v>24</v>
      </c>
      <c r="B58" s="297"/>
      <c r="C58" s="37">
        <f t="shared" ref="C58" si="31">SUM(C49:C53)</f>
        <v>3172</v>
      </c>
      <c r="D58" s="37">
        <f t="shared" ref="D58:I58" si="32">SUM(D49:D53)</f>
        <v>1770</v>
      </c>
      <c r="E58" s="37">
        <f t="shared" si="32"/>
        <v>3269</v>
      </c>
      <c r="F58" s="40">
        <f t="shared" si="32"/>
        <v>547</v>
      </c>
      <c r="G58" s="37">
        <f t="shared" si="32"/>
        <v>827</v>
      </c>
      <c r="H58" s="41">
        <f t="shared" si="32"/>
        <v>4211</v>
      </c>
      <c r="I58" s="81">
        <f t="shared" si="32"/>
        <v>13796</v>
      </c>
    </row>
    <row r="59" spans="1:9" s="62" customFormat="1" ht="14.25" thickBot="1" x14ac:dyDescent="0.3">
      <c r="A59" s="36" t="s">
        <v>26</v>
      </c>
      <c r="B59" s="298"/>
      <c r="C59" s="43">
        <f t="shared" ref="C59" si="33">AVERAGE(C49:C53)</f>
        <v>634.4</v>
      </c>
      <c r="D59" s="43">
        <f t="shared" ref="D59:I59" si="34">AVERAGE(D49:D53)</f>
        <v>354</v>
      </c>
      <c r="E59" s="43">
        <f t="shared" si="34"/>
        <v>653.79999999999995</v>
      </c>
      <c r="F59" s="46">
        <f t="shared" si="34"/>
        <v>109.4</v>
      </c>
      <c r="G59" s="43">
        <f t="shared" si="34"/>
        <v>165.4</v>
      </c>
      <c r="H59" s="48">
        <f t="shared" si="34"/>
        <v>842.2</v>
      </c>
      <c r="I59" s="82">
        <f t="shared" si="34"/>
        <v>2759.2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6" t="s">
        <v>37</v>
      </c>
      <c r="C67" s="146">
        <f t="shared" ref="C67" si="35">SUM(C60:C66)</f>
        <v>0</v>
      </c>
      <c r="D67" s="146">
        <f t="shared" ref="D67:I67" si="36">SUM(D60:D66)</f>
        <v>0</v>
      </c>
      <c r="E67" s="146">
        <f t="shared" si="36"/>
        <v>0</v>
      </c>
      <c r="F67" s="146">
        <f t="shared" si="36"/>
        <v>0</v>
      </c>
      <c r="G67" s="146">
        <f t="shared" si="36"/>
        <v>0</v>
      </c>
      <c r="H67" s="146">
        <f t="shared" si="36"/>
        <v>0</v>
      </c>
      <c r="I67" s="146">
        <f t="shared" si="36"/>
        <v>0</v>
      </c>
    </row>
    <row r="68" spans="1:16" s="62" customFormat="1" ht="15.75" hidden="1" customHeight="1" outlineLevel="1" thickBot="1" x14ac:dyDescent="0.3">
      <c r="A68" s="138" t="s">
        <v>27</v>
      </c>
      <c r="B68" s="297"/>
      <c r="C68" s="139" t="e">
        <f t="shared" ref="C68" si="37">AVERAGE(C60:C66)</f>
        <v>#DIV/0!</v>
      </c>
      <c r="D68" s="139" t="e">
        <f t="shared" ref="D68:I68" si="38">AVERAGE(D60:D66)</f>
        <v>#DIV/0!</v>
      </c>
      <c r="E68" s="139" t="e">
        <f t="shared" si="38"/>
        <v>#DIV/0!</v>
      </c>
      <c r="F68" s="139" t="e">
        <f t="shared" si="38"/>
        <v>#DIV/0!</v>
      </c>
      <c r="G68" s="139" t="e">
        <f t="shared" si="38"/>
        <v>#DIV/0!</v>
      </c>
      <c r="H68" s="139" t="e">
        <f t="shared" si="38"/>
        <v>#DIV/0!</v>
      </c>
      <c r="I68" s="139" t="e">
        <f t="shared" si="38"/>
        <v>#DIV/0!</v>
      </c>
    </row>
    <row r="69" spans="1:16" s="62" customFormat="1" ht="14.25" hidden="1" customHeight="1" thickBot="1" x14ac:dyDescent="0.3">
      <c r="A69" s="36" t="s">
        <v>24</v>
      </c>
      <c r="B69" s="297"/>
      <c r="C69" s="37">
        <f t="shared" ref="C69" si="39">SUM(C60:C64)</f>
        <v>0</v>
      </c>
      <c r="D69" s="37">
        <f t="shared" ref="D69:I69" si="40">SUM(D60:D64)</f>
        <v>0</v>
      </c>
      <c r="E69" s="37">
        <f t="shared" si="40"/>
        <v>0</v>
      </c>
      <c r="F69" s="37">
        <f t="shared" si="40"/>
        <v>0</v>
      </c>
      <c r="G69" s="37">
        <f t="shared" si="40"/>
        <v>0</v>
      </c>
      <c r="H69" s="37">
        <f t="shared" si="40"/>
        <v>0</v>
      </c>
      <c r="I69" s="37">
        <f t="shared" si="40"/>
        <v>0</v>
      </c>
    </row>
    <row r="70" spans="1:16" s="62" customFormat="1" ht="15.75" hidden="1" customHeight="1" thickBot="1" x14ac:dyDescent="0.3">
      <c r="A70" s="36" t="s">
        <v>26</v>
      </c>
      <c r="B70" s="298"/>
      <c r="C70" s="43" t="e">
        <f t="shared" ref="C70" si="41">AVERAGE(C60:C64)</f>
        <v>#DIV/0!</v>
      </c>
      <c r="D70" s="43" t="e">
        <f t="shared" ref="D70:I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03" t="s">
        <v>70</v>
      </c>
      <c r="I72" s="325"/>
      <c r="J72" s="326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12442</v>
      </c>
      <c r="C73" s="50">
        <f>SUM(D58:D58, D47:D47, D36:D36, D25:D25, D14:D14, D69:D69)</f>
        <v>8607</v>
      </c>
      <c r="D73" s="50">
        <f>SUM(E69, E58, E47, E36, E25, E14, )</f>
        <v>15430</v>
      </c>
      <c r="E73" s="50">
        <f xml:space="preserve"> SUM(G69:H69, G58:H58, G47:H47, G36:H36, G25:H25, G14:H14)</f>
        <v>21204</v>
      </c>
      <c r="F73" s="50">
        <f>SUM(F14,F25,F36,F47,F58,F69)</f>
        <v>4276</v>
      </c>
      <c r="G73" s="80"/>
      <c r="H73" s="301" t="s">
        <v>34</v>
      </c>
      <c r="I73" s="302"/>
      <c r="J73" s="130">
        <f>SUM(I14, I25, I36, I47, I58, I69)</f>
        <v>61959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18669</v>
      </c>
      <c r="C74" s="50">
        <f>SUM(D56:D56, D45:D45, D34:D34, D23:D23, D12:D12, D67:D67 )</f>
        <v>12427</v>
      </c>
      <c r="D74" s="50">
        <f>SUM(E67, E56, E45, E34, E23, E12)</f>
        <v>22921</v>
      </c>
      <c r="E74" s="50">
        <f xml:space="preserve"> SUM(G67:H67, G56:H56, G45:H45, G34:H34, G23:H23, G12:H12)</f>
        <v>54738</v>
      </c>
      <c r="F74" s="50">
        <f>SUM(F12,F23,F34,F45,F56,F67)</f>
        <v>6069</v>
      </c>
      <c r="G74" s="80"/>
      <c r="H74" s="301" t="s">
        <v>33</v>
      </c>
      <c r="I74" s="302"/>
      <c r="J74" s="131">
        <f>SUM(I56, I45, I34, I23, I12, I67)</f>
        <v>114824</v>
      </c>
      <c r="K74" s="80"/>
      <c r="L74" s="80"/>
      <c r="M74" s="80"/>
    </row>
    <row r="75" spans="1:16" ht="30" customHeight="1" x14ac:dyDescent="0.25">
      <c r="H75" s="301" t="s">
        <v>26</v>
      </c>
      <c r="I75" s="302"/>
      <c r="J75" s="131">
        <f>AVERAGE(I14, I25, I36, I47, I58, I69)</f>
        <v>10326.5</v>
      </c>
    </row>
    <row r="76" spans="1:16" ht="30" customHeight="1" x14ac:dyDescent="0.25">
      <c r="H76" s="301" t="s">
        <v>74</v>
      </c>
      <c r="I76" s="302"/>
      <c r="J76" s="130">
        <f>AVERAGE(I56, I45, I34, I23, I12, I67)</f>
        <v>19137.333333333332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E34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06" t="s">
        <v>8</v>
      </c>
      <c r="D1" s="310"/>
      <c r="E1" s="310"/>
      <c r="F1" s="310"/>
      <c r="G1" s="299"/>
      <c r="H1" s="306" t="s">
        <v>9</v>
      </c>
      <c r="I1" s="306" t="s">
        <v>10</v>
      </c>
      <c r="J1" s="310"/>
      <c r="K1" s="312" t="s">
        <v>23</v>
      </c>
    </row>
    <row r="2" spans="1:11" ht="15" customHeight="1" thickBot="1" x14ac:dyDescent="0.3">
      <c r="B2" s="187"/>
      <c r="C2" s="307"/>
      <c r="D2" s="311"/>
      <c r="E2" s="311"/>
      <c r="F2" s="311"/>
      <c r="G2" s="300"/>
      <c r="H2" s="307"/>
      <c r="I2" s="307"/>
      <c r="J2" s="311"/>
      <c r="K2" s="313"/>
    </row>
    <row r="3" spans="1:11" x14ac:dyDescent="0.25">
      <c r="A3" s="316" t="s">
        <v>63</v>
      </c>
      <c r="B3" s="318" t="s">
        <v>64</v>
      </c>
      <c r="C3" s="320" t="s">
        <v>45</v>
      </c>
      <c r="D3" s="320" t="s">
        <v>46</v>
      </c>
      <c r="E3" s="320" t="s">
        <v>47</v>
      </c>
      <c r="F3" s="314" t="s">
        <v>48</v>
      </c>
      <c r="G3" s="314" t="s">
        <v>65</v>
      </c>
      <c r="H3" s="320" t="s">
        <v>49</v>
      </c>
      <c r="I3" s="320" t="s">
        <v>50</v>
      </c>
      <c r="J3" s="323" t="s">
        <v>51</v>
      </c>
      <c r="K3" s="313"/>
    </row>
    <row r="4" spans="1:11" ht="14.25" thickBot="1" x14ac:dyDescent="0.3">
      <c r="A4" s="317"/>
      <c r="B4" s="319"/>
      <c r="C4" s="317"/>
      <c r="D4" s="317"/>
      <c r="E4" s="317"/>
      <c r="F4" s="315"/>
      <c r="G4" s="315"/>
      <c r="H4" s="317"/>
      <c r="I4" s="317"/>
      <c r="J4" s="324"/>
      <c r="K4" s="313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4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24"/>
      <c r="B7" s="172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thickBot="1" x14ac:dyDescent="0.3">
      <c r="A8" s="224" t="s">
        <v>6</v>
      </c>
      <c r="B8" s="172">
        <v>41487</v>
      </c>
      <c r="C8" s="14">
        <v>5364</v>
      </c>
      <c r="D8" s="14">
        <v>1229</v>
      </c>
      <c r="E8" s="14">
        <v>671</v>
      </c>
      <c r="F8" s="15">
        <v>2257</v>
      </c>
      <c r="G8" s="15"/>
      <c r="H8" s="14">
        <v>886</v>
      </c>
      <c r="I8" s="14">
        <v>841</v>
      </c>
      <c r="J8" s="16">
        <v>2027</v>
      </c>
      <c r="K8" s="20">
        <f>SUM(C8:J8)</f>
        <v>13275</v>
      </c>
    </row>
    <row r="9" spans="1:11" s="61" customFormat="1" ht="14.25" thickBot="1" x14ac:dyDescent="0.3">
      <c r="A9" s="224" t="s">
        <v>0</v>
      </c>
      <c r="B9" s="172">
        <v>41488</v>
      </c>
      <c r="C9" s="21">
        <v>6232</v>
      </c>
      <c r="D9" s="21">
        <v>1896</v>
      </c>
      <c r="E9" s="21">
        <v>602</v>
      </c>
      <c r="F9" s="15">
        <v>2519</v>
      </c>
      <c r="G9" s="15"/>
      <c r="H9" s="14">
        <v>820</v>
      </c>
      <c r="I9" s="14">
        <v>802</v>
      </c>
      <c r="J9" s="16">
        <v>1853</v>
      </c>
      <c r="K9" s="20">
        <f t="shared" ref="K9:K11" si="0">SUM(C9:J9)</f>
        <v>14724</v>
      </c>
    </row>
    <row r="10" spans="1:11" s="61" customFormat="1" ht="14.25" outlineLevel="1" thickBot="1" x14ac:dyDescent="0.3">
      <c r="A10" s="206" t="s">
        <v>1</v>
      </c>
      <c r="B10" s="172">
        <v>41489</v>
      </c>
      <c r="C10" s="21">
        <v>3246</v>
      </c>
      <c r="D10" s="21"/>
      <c r="E10" s="21"/>
      <c r="F10" s="22"/>
      <c r="G10" s="22">
        <v>1990</v>
      </c>
      <c r="H10" s="21"/>
      <c r="I10" s="21"/>
      <c r="J10" s="23"/>
      <c r="K10" s="20">
        <f t="shared" si="0"/>
        <v>5236</v>
      </c>
    </row>
    <row r="11" spans="1:11" s="61" customFormat="1" ht="14.25" outlineLevel="1" thickBot="1" x14ac:dyDescent="0.3">
      <c r="A11" s="203" t="s">
        <v>2</v>
      </c>
      <c r="B11" s="172">
        <v>41490</v>
      </c>
      <c r="C11" s="27">
        <v>4612</v>
      </c>
      <c r="D11" s="27"/>
      <c r="E11" s="27"/>
      <c r="F11" s="28"/>
      <c r="G11" s="28">
        <v>1877</v>
      </c>
      <c r="H11" s="27"/>
      <c r="I11" s="27"/>
      <c r="J11" s="29"/>
      <c r="K11" s="20">
        <f t="shared" si="0"/>
        <v>6489</v>
      </c>
    </row>
    <row r="12" spans="1:11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19454</v>
      </c>
      <c r="D12" s="146">
        <f t="shared" ref="D12:K12" si="1">SUM(D5:D11)</f>
        <v>3125</v>
      </c>
      <c r="E12" s="146">
        <f t="shared" si="1"/>
        <v>1273</v>
      </c>
      <c r="F12" s="146">
        <f t="shared" si="1"/>
        <v>4776</v>
      </c>
      <c r="G12" s="146">
        <f>SUM(G5:G11)</f>
        <v>3867</v>
      </c>
      <c r="H12" s="146">
        <f t="shared" si="1"/>
        <v>1706</v>
      </c>
      <c r="I12" s="146">
        <f t="shared" si="1"/>
        <v>1643</v>
      </c>
      <c r="J12" s="146">
        <f t="shared" si="1"/>
        <v>3880</v>
      </c>
      <c r="K12" s="150">
        <f t="shared" si="1"/>
        <v>39724</v>
      </c>
    </row>
    <row r="13" spans="1:11" s="62" customFormat="1" ht="15.75" customHeight="1" outlineLevel="1" thickBot="1" x14ac:dyDescent="0.3">
      <c r="A13" s="138" t="s">
        <v>27</v>
      </c>
      <c r="B13" s="297"/>
      <c r="C13" s="139">
        <f t="shared" ref="C13:K13" si="2">AVERAGE(C5:C11)</f>
        <v>4863.5</v>
      </c>
      <c r="D13" s="139">
        <f t="shared" si="2"/>
        <v>1562.5</v>
      </c>
      <c r="E13" s="139">
        <f t="shared" si="2"/>
        <v>636.5</v>
      </c>
      <c r="F13" s="139">
        <f t="shared" si="2"/>
        <v>2388</v>
      </c>
      <c r="G13" s="139">
        <f t="shared" si="2"/>
        <v>1933.5</v>
      </c>
      <c r="H13" s="139">
        <f t="shared" si="2"/>
        <v>853</v>
      </c>
      <c r="I13" s="139">
        <f t="shared" si="2"/>
        <v>821.5</v>
      </c>
      <c r="J13" s="139">
        <f t="shared" si="2"/>
        <v>1940</v>
      </c>
      <c r="K13" s="145">
        <f t="shared" si="2"/>
        <v>9931</v>
      </c>
    </row>
    <row r="14" spans="1:11" s="62" customFormat="1" ht="14.25" customHeight="1" thickBot="1" x14ac:dyDescent="0.3">
      <c r="A14" s="36" t="s">
        <v>24</v>
      </c>
      <c r="B14" s="297"/>
      <c r="C14" s="37">
        <f t="shared" ref="C14:K14" si="3">SUM(C5:C9)</f>
        <v>11596</v>
      </c>
      <c r="D14" s="37">
        <f t="shared" si="3"/>
        <v>3125</v>
      </c>
      <c r="E14" s="37">
        <f t="shared" si="3"/>
        <v>1273</v>
      </c>
      <c r="F14" s="37">
        <f t="shared" si="3"/>
        <v>4776</v>
      </c>
      <c r="G14" s="37">
        <f t="shared" si="3"/>
        <v>0</v>
      </c>
      <c r="H14" s="37">
        <f t="shared" si="3"/>
        <v>1706</v>
      </c>
      <c r="I14" s="37">
        <f t="shared" si="3"/>
        <v>1643</v>
      </c>
      <c r="J14" s="37">
        <f t="shared" si="3"/>
        <v>3880</v>
      </c>
      <c r="K14" s="41">
        <f t="shared" si="3"/>
        <v>27999</v>
      </c>
    </row>
    <row r="15" spans="1:11" s="62" customFormat="1" ht="15.75" customHeight="1" thickBot="1" x14ac:dyDescent="0.3">
      <c r="A15" s="36" t="s">
        <v>26</v>
      </c>
      <c r="B15" s="297"/>
      <c r="C15" s="43">
        <f t="shared" ref="C15:K15" si="4">AVERAGE(C5:C9)</f>
        <v>5798</v>
      </c>
      <c r="D15" s="43">
        <f t="shared" si="4"/>
        <v>1562.5</v>
      </c>
      <c r="E15" s="43">
        <f t="shared" si="4"/>
        <v>636.5</v>
      </c>
      <c r="F15" s="43">
        <f t="shared" si="4"/>
        <v>2388</v>
      </c>
      <c r="G15" s="43" t="e">
        <f t="shared" si="4"/>
        <v>#DIV/0!</v>
      </c>
      <c r="H15" s="43">
        <f t="shared" si="4"/>
        <v>853</v>
      </c>
      <c r="I15" s="43">
        <f t="shared" si="4"/>
        <v>821.5</v>
      </c>
      <c r="J15" s="43">
        <f t="shared" si="4"/>
        <v>1940</v>
      </c>
      <c r="K15" s="48">
        <f t="shared" si="4"/>
        <v>13999.5</v>
      </c>
    </row>
    <row r="16" spans="1:11" s="62" customFormat="1" ht="14.25" thickBot="1" x14ac:dyDescent="0.3">
      <c r="A16" s="35" t="s">
        <v>3</v>
      </c>
      <c r="B16" s="173">
        <v>41491</v>
      </c>
      <c r="C16" s="14">
        <v>6020</v>
      </c>
      <c r="D16" s="14">
        <v>1944</v>
      </c>
      <c r="E16" s="14">
        <v>712</v>
      </c>
      <c r="F16" s="15">
        <v>2458</v>
      </c>
      <c r="G16" s="15"/>
      <c r="H16" s="14">
        <v>876</v>
      </c>
      <c r="I16" s="14">
        <v>950</v>
      </c>
      <c r="J16" s="16">
        <v>1911</v>
      </c>
      <c r="K16" s="18">
        <f t="shared" ref="K16:K22" si="5">SUM(C16:J16)</f>
        <v>14871</v>
      </c>
    </row>
    <row r="17" spans="1:11" s="62" customFormat="1" ht="14.25" thickBot="1" x14ac:dyDescent="0.3">
      <c r="A17" s="35" t="s">
        <v>4</v>
      </c>
      <c r="B17" s="174">
        <v>41492</v>
      </c>
      <c r="C17" s="14">
        <v>6345</v>
      </c>
      <c r="D17" s="14">
        <v>2137</v>
      </c>
      <c r="E17" s="14">
        <v>767</v>
      </c>
      <c r="F17" s="15">
        <v>2645</v>
      </c>
      <c r="G17" s="15"/>
      <c r="H17" s="14">
        <v>868</v>
      </c>
      <c r="I17" s="14">
        <v>904</v>
      </c>
      <c r="J17" s="16">
        <v>2091</v>
      </c>
      <c r="K17" s="20">
        <f t="shared" si="5"/>
        <v>15757</v>
      </c>
    </row>
    <row r="18" spans="1:11" s="62" customFormat="1" ht="14.25" thickBot="1" x14ac:dyDescent="0.3">
      <c r="A18" s="35" t="s">
        <v>5</v>
      </c>
      <c r="B18" s="174">
        <v>41493</v>
      </c>
      <c r="C18" s="14">
        <v>6263</v>
      </c>
      <c r="D18" s="14">
        <v>2005</v>
      </c>
      <c r="E18" s="14">
        <v>704</v>
      </c>
      <c r="F18" s="15">
        <v>2441</v>
      </c>
      <c r="G18" s="15"/>
      <c r="H18" s="14">
        <v>1091</v>
      </c>
      <c r="I18" s="14">
        <v>892</v>
      </c>
      <c r="J18" s="16">
        <v>2023</v>
      </c>
      <c r="K18" s="20">
        <f>SUM(C18:J18)</f>
        <v>15419</v>
      </c>
    </row>
    <row r="19" spans="1:11" s="62" customFormat="1" ht="14.25" thickBot="1" x14ac:dyDescent="0.3">
      <c r="A19" s="35" t="s">
        <v>6</v>
      </c>
      <c r="B19" s="174">
        <v>41494</v>
      </c>
      <c r="C19" s="14">
        <v>5620</v>
      </c>
      <c r="D19" s="14">
        <v>1365</v>
      </c>
      <c r="E19" s="14">
        <v>633</v>
      </c>
      <c r="F19" s="15">
        <v>2382</v>
      </c>
      <c r="G19" s="15"/>
      <c r="H19" s="14">
        <v>844</v>
      </c>
      <c r="I19" s="14">
        <v>833</v>
      </c>
      <c r="J19" s="16">
        <v>1827</v>
      </c>
      <c r="K19" s="20">
        <f t="shared" si="5"/>
        <v>13504</v>
      </c>
    </row>
    <row r="20" spans="1:11" s="62" customFormat="1" ht="14.25" thickBot="1" x14ac:dyDescent="0.3">
      <c r="A20" s="35" t="s">
        <v>0</v>
      </c>
      <c r="B20" s="174">
        <v>41495</v>
      </c>
      <c r="C20" s="21">
        <v>4854</v>
      </c>
      <c r="D20" s="21">
        <v>1823</v>
      </c>
      <c r="E20" s="21">
        <v>524</v>
      </c>
      <c r="F20" s="15">
        <v>2247</v>
      </c>
      <c r="G20" s="15"/>
      <c r="H20" s="14">
        <v>893</v>
      </c>
      <c r="I20" s="14">
        <v>832</v>
      </c>
      <c r="J20" s="16">
        <v>1737</v>
      </c>
      <c r="K20" s="20">
        <f t="shared" si="5"/>
        <v>12910</v>
      </c>
    </row>
    <row r="21" spans="1:11" s="62" customFormat="1" ht="14.25" outlineLevel="1" thickBot="1" x14ac:dyDescent="0.3">
      <c r="A21" s="35" t="s">
        <v>1</v>
      </c>
      <c r="B21" s="174">
        <v>41496</v>
      </c>
      <c r="C21" s="21">
        <v>4349</v>
      </c>
      <c r="D21" s="21"/>
      <c r="E21" s="21"/>
      <c r="F21" s="22"/>
      <c r="G21" s="22">
        <v>2315</v>
      </c>
      <c r="H21" s="21"/>
      <c r="I21" s="21"/>
      <c r="J21" s="23"/>
      <c r="K21" s="20">
        <f t="shared" si="5"/>
        <v>6664</v>
      </c>
    </row>
    <row r="22" spans="1:11" s="62" customFormat="1" ht="14.25" outlineLevel="1" thickBot="1" x14ac:dyDescent="0.3">
      <c r="A22" s="35" t="s">
        <v>2</v>
      </c>
      <c r="B22" s="175">
        <v>41497</v>
      </c>
      <c r="C22" s="170">
        <v>3812</v>
      </c>
      <c r="D22" s="170"/>
      <c r="E22" s="170"/>
      <c r="F22" s="171"/>
      <c r="G22" s="171">
        <v>1562</v>
      </c>
      <c r="H22" s="27"/>
      <c r="I22" s="27"/>
      <c r="J22" s="29"/>
      <c r="K22" s="88">
        <f t="shared" si="5"/>
        <v>5374</v>
      </c>
    </row>
    <row r="23" spans="1:11" s="62" customFormat="1" ht="14.25" customHeight="1" outlineLevel="1" thickBot="1" x14ac:dyDescent="0.3">
      <c r="A23" s="137" t="s">
        <v>25</v>
      </c>
      <c r="B23" s="297" t="s">
        <v>29</v>
      </c>
      <c r="C23" s="146">
        <f t="shared" ref="C23:K23" si="6">SUM(C16:C22)</f>
        <v>37263</v>
      </c>
      <c r="D23" s="146">
        <f t="shared" si="6"/>
        <v>9274</v>
      </c>
      <c r="E23" s="146">
        <f t="shared" si="6"/>
        <v>3340</v>
      </c>
      <c r="F23" s="146">
        <f t="shared" si="6"/>
        <v>12173</v>
      </c>
      <c r="G23" s="146">
        <f t="shared" si="6"/>
        <v>3877</v>
      </c>
      <c r="H23" s="146">
        <f>SUM(H16:H22)</f>
        <v>4572</v>
      </c>
      <c r="I23" s="146">
        <f t="shared" si="6"/>
        <v>4411</v>
      </c>
      <c r="J23" s="146">
        <f t="shared" si="6"/>
        <v>9589</v>
      </c>
      <c r="K23" s="150">
        <f t="shared" si="6"/>
        <v>84499</v>
      </c>
    </row>
    <row r="24" spans="1:11" s="62" customFormat="1" ht="15.75" customHeight="1" outlineLevel="1" thickBot="1" x14ac:dyDescent="0.3">
      <c r="A24" s="138" t="s">
        <v>27</v>
      </c>
      <c r="B24" s="297"/>
      <c r="C24" s="139">
        <f t="shared" ref="C24:K24" si="7">AVERAGE(C16:C22)</f>
        <v>5323.2857142857147</v>
      </c>
      <c r="D24" s="139">
        <f t="shared" si="7"/>
        <v>1854.8</v>
      </c>
      <c r="E24" s="139">
        <f t="shared" si="7"/>
        <v>668</v>
      </c>
      <c r="F24" s="139">
        <f t="shared" si="7"/>
        <v>2434.6</v>
      </c>
      <c r="G24" s="139">
        <f t="shared" si="7"/>
        <v>1938.5</v>
      </c>
      <c r="H24" s="139">
        <f t="shared" si="7"/>
        <v>914.4</v>
      </c>
      <c r="I24" s="139">
        <f t="shared" si="7"/>
        <v>882.2</v>
      </c>
      <c r="J24" s="139">
        <f t="shared" si="7"/>
        <v>1917.8</v>
      </c>
      <c r="K24" s="145">
        <f t="shared" si="7"/>
        <v>12071.285714285714</v>
      </c>
    </row>
    <row r="25" spans="1:11" s="62" customFormat="1" ht="14.25" customHeight="1" thickBot="1" x14ac:dyDescent="0.3">
      <c r="A25" s="36" t="s">
        <v>24</v>
      </c>
      <c r="B25" s="297"/>
      <c r="C25" s="37">
        <f t="shared" ref="C25:K25" si="8">SUM(C16:C20)</f>
        <v>29102</v>
      </c>
      <c r="D25" s="37">
        <f t="shared" si="8"/>
        <v>9274</v>
      </c>
      <c r="E25" s="37">
        <f t="shared" si="8"/>
        <v>3340</v>
      </c>
      <c r="F25" s="37">
        <f t="shared" si="8"/>
        <v>12173</v>
      </c>
      <c r="G25" s="37">
        <f t="shared" si="8"/>
        <v>0</v>
      </c>
      <c r="H25" s="37">
        <f t="shared" si="8"/>
        <v>4572</v>
      </c>
      <c r="I25" s="37">
        <f t="shared" si="8"/>
        <v>4411</v>
      </c>
      <c r="J25" s="37">
        <f t="shared" si="8"/>
        <v>9589</v>
      </c>
      <c r="K25" s="41">
        <f t="shared" si="8"/>
        <v>72461</v>
      </c>
    </row>
    <row r="26" spans="1:11" s="62" customFormat="1" ht="15.75" customHeight="1" thickBot="1" x14ac:dyDescent="0.3">
      <c r="A26" s="36" t="s">
        <v>26</v>
      </c>
      <c r="B26" s="298"/>
      <c r="C26" s="43">
        <f t="shared" ref="C26:K26" si="9">AVERAGE(C16:C20)</f>
        <v>5820.4</v>
      </c>
      <c r="D26" s="43">
        <f t="shared" si="9"/>
        <v>1854.8</v>
      </c>
      <c r="E26" s="43">
        <f t="shared" si="9"/>
        <v>668</v>
      </c>
      <c r="F26" s="43">
        <f t="shared" si="9"/>
        <v>2434.6</v>
      </c>
      <c r="G26" s="43" t="e">
        <f t="shared" si="9"/>
        <v>#DIV/0!</v>
      </c>
      <c r="H26" s="43">
        <f t="shared" si="9"/>
        <v>914.4</v>
      </c>
      <c r="I26" s="43">
        <f t="shared" si="9"/>
        <v>882.2</v>
      </c>
      <c r="J26" s="43">
        <f t="shared" si="9"/>
        <v>1917.8</v>
      </c>
      <c r="K26" s="48">
        <f t="shared" si="9"/>
        <v>14492.2</v>
      </c>
    </row>
    <row r="27" spans="1:11" s="62" customFormat="1" ht="14.25" thickBot="1" x14ac:dyDescent="0.3">
      <c r="A27" s="35" t="s">
        <v>3</v>
      </c>
      <c r="B27" s="220">
        <v>41498</v>
      </c>
      <c r="C27" s="14">
        <v>5030</v>
      </c>
      <c r="D27" s="14">
        <v>1886</v>
      </c>
      <c r="E27" s="14">
        <v>657</v>
      </c>
      <c r="F27" s="15">
        <v>2223</v>
      </c>
      <c r="G27" s="15"/>
      <c r="H27" s="14">
        <v>846</v>
      </c>
      <c r="I27" s="14">
        <v>914</v>
      </c>
      <c r="J27" s="16">
        <v>1863</v>
      </c>
      <c r="K27" s="18">
        <f t="shared" ref="K27:K32" si="10">SUM(C27:J27)</f>
        <v>13419</v>
      </c>
    </row>
    <row r="28" spans="1:11" s="62" customFormat="1" ht="14.25" thickBot="1" x14ac:dyDescent="0.3">
      <c r="A28" s="35" t="s">
        <v>4</v>
      </c>
      <c r="B28" s="177">
        <v>41499</v>
      </c>
      <c r="C28" s="14">
        <v>5154</v>
      </c>
      <c r="D28" s="14">
        <v>1807</v>
      </c>
      <c r="E28" s="14">
        <v>669</v>
      </c>
      <c r="F28" s="15">
        <v>2335</v>
      </c>
      <c r="G28" s="15"/>
      <c r="H28" s="14">
        <v>894</v>
      </c>
      <c r="I28" s="14">
        <v>868</v>
      </c>
      <c r="J28" s="16">
        <v>2006</v>
      </c>
      <c r="K28" s="20">
        <f t="shared" si="10"/>
        <v>13733</v>
      </c>
    </row>
    <row r="29" spans="1:11" s="62" customFormat="1" ht="14.25" thickBot="1" x14ac:dyDescent="0.3">
      <c r="A29" s="35" t="s">
        <v>5</v>
      </c>
      <c r="B29" s="177">
        <v>41500</v>
      </c>
      <c r="C29" s="14">
        <v>6793</v>
      </c>
      <c r="D29" s="14">
        <v>2051</v>
      </c>
      <c r="E29" s="14">
        <v>764</v>
      </c>
      <c r="F29" s="15">
        <v>2531</v>
      </c>
      <c r="G29" s="15"/>
      <c r="H29" s="14">
        <v>842</v>
      </c>
      <c r="I29" s="14">
        <v>915</v>
      </c>
      <c r="J29" s="16">
        <v>1995</v>
      </c>
      <c r="K29" s="20">
        <f t="shared" si="10"/>
        <v>15891</v>
      </c>
    </row>
    <row r="30" spans="1:11" s="62" customFormat="1" ht="14.25" thickBot="1" x14ac:dyDescent="0.3">
      <c r="A30" s="35" t="s">
        <v>6</v>
      </c>
      <c r="B30" s="177">
        <v>41501</v>
      </c>
      <c r="C30" s="14">
        <v>6724</v>
      </c>
      <c r="D30" s="14">
        <v>2005</v>
      </c>
      <c r="E30" s="14">
        <v>725</v>
      </c>
      <c r="F30" s="15">
        <v>2454</v>
      </c>
      <c r="G30" s="15"/>
      <c r="H30" s="14">
        <v>846</v>
      </c>
      <c r="I30" s="14">
        <v>855</v>
      </c>
      <c r="J30" s="16">
        <v>1927</v>
      </c>
      <c r="K30" s="20">
        <f t="shared" si="10"/>
        <v>15536</v>
      </c>
    </row>
    <row r="31" spans="1:11" s="62" customFormat="1" ht="14.25" thickBot="1" x14ac:dyDescent="0.3">
      <c r="A31" s="35" t="s">
        <v>0</v>
      </c>
      <c r="B31" s="177">
        <v>41502</v>
      </c>
      <c r="C31" s="21">
        <v>5848</v>
      </c>
      <c r="D31" s="21">
        <v>1809</v>
      </c>
      <c r="E31" s="21">
        <v>611</v>
      </c>
      <c r="F31" s="15">
        <v>2263</v>
      </c>
      <c r="G31" s="15"/>
      <c r="H31" s="14">
        <v>754</v>
      </c>
      <c r="I31" s="14">
        <v>777</v>
      </c>
      <c r="J31" s="16">
        <v>1760</v>
      </c>
      <c r="K31" s="20">
        <f t="shared" si="10"/>
        <v>13822</v>
      </c>
    </row>
    <row r="32" spans="1:11" s="62" customFormat="1" ht="14.25" outlineLevel="1" thickBot="1" x14ac:dyDescent="0.3">
      <c r="A32" s="35" t="s">
        <v>1</v>
      </c>
      <c r="B32" s="177">
        <v>41503</v>
      </c>
      <c r="C32" s="21">
        <v>4265</v>
      </c>
      <c r="D32" s="21"/>
      <c r="E32" s="21"/>
      <c r="F32" s="22"/>
      <c r="G32" s="22">
        <v>2193</v>
      </c>
      <c r="H32" s="21"/>
      <c r="I32" s="21"/>
      <c r="J32" s="23"/>
      <c r="K32" s="20">
        <f t="shared" si="10"/>
        <v>6458</v>
      </c>
    </row>
    <row r="33" spans="1:12" s="62" customFormat="1" ht="14.25" outlineLevel="1" thickBot="1" x14ac:dyDescent="0.3">
      <c r="A33" s="35" t="s">
        <v>2</v>
      </c>
      <c r="B33" s="178">
        <v>41504</v>
      </c>
      <c r="C33" s="27">
        <v>3718</v>
      </c>
      <c r="D33" s="27"/>
      <c r="E33" s="27"/>
      <c r="F33" s="28"/>
      <c r="G33" s="28">
        <v>1925</v>
      </c>
      <c r="H33" s="27"/>
      <c r="I33" s="27"/>
      <c r="J33" s="29"/>
      <c r="K33" s="20">
        <f t="shared" ref="K33" si="11">SUM(C33:J33)</f>
        <v>5643</v>
      </c>
    </row>
    <row r="34" spans="1:12" s="62" customFormat="1" ht="14.25" customHeight="1" outlineLevel="1" thickBot="1" x14ac:dyDescent="0.3">
      <c r="A34" s="137" t="s">
        <v>25</v>
      </c>
      <c r="B34" s="296" t="s">
        <v>30</v>
      </c>
      <c r="C34" s="146">
        <f>SUM(C27:C33)</f>
        <v>37532</v>
      </c>
      <c r="D34" s="146">
        <f t="shared" ref="D34:K34" si="12">SUM(D27:D33)</f>
        <v>9558</v>
      </c>
      <c r="E34" s="146">
        <f t="shared" si="12"/>
        <v>3426</v>
      </c>
      <c r="F34" s="146">
        <f t="shared" si="12"/>
        <v>11806</v>
      </c>
      <c r="G34" s="146">
        <f t="shared" si="12"/>
        <v>4118</v>
      </c>
      <c r="H34" s="146">
        <f t="shared" si="12"/>
        <v>4182</v>
      </c>
      <c r="I34" s="146">
        <f t="shared" si="12"/>
        <v>4329</v>
      </c>
      <c r="J34" s="146">
        <f t="shared" si="12"/>
        <v>9551</v>
      </c>
      <c r="K34" s="150">
        <f t="shared" si="12"/>
        <v>84502</v>
      </c>
    </row>
    <row r="35" spans="1:12" s="62" customFormat="1" ht="15.75" customHeight="1" outlineLevel="1" thickBot="1" x14ac:dyDescent="0.3">
      <c r="A35" s="138" t="s">
        <v>27</v>
      </c>
      <c r="B35" s="297"/>
      <c r="C35" s="139">
        <f>AVERAGE(C27:C33)</f>
        <v>5361.7142857142853</v>
      </c>
      <c r="D35" s="139">
        <f t="shared" ref="D35:K35" si="13">AVERAGE(D27:D33)</f>
        <v>1911.6</v>
      </c>
      <c r="E35" s="139">
        <f t="shared" si="13"/>
        <v>685.2</v>
      </c>
      <c r="F35" s="139">
        <f t="shared" si="13"/>
        <v>2361.1999999999998</v>
      </c>
      <c r="G35" s="139">
        <f t="shared" si="13"/>
        <v>2059</v>
      </c>
      <c r="H35" s="139">
        <f t="shared" si="13"/>
        <v>836.4</v>
      </c>
      <c r="I35" s="139">
        <f t="shared" si="13"/>
        <v>865.8</v>
      </c>
      <c r="J35" s="139">
        <f t="shared" si="13"/>
        <v>1910.2</v>
      </c>
      <c r="K35" s="145">
        <f t="shared" si="13"/>
        <v>12071.714285714286</v>
      </c>
    </row>
    <row r="36" spans="1:12" s="62" customFormat="1" ht="14.25" customHeight="1" thickBot="1" x14ac:dyDescent="0.3">
      <c r="A36" s="36" t="s">
        <v>24</v>
      </c>
      <c r="B36" s="297"/>
      <c r="C36" s="37">
        <f>SUM(C27:C31)</f>
        <v>29549</v>
      </c>
      <c r="D36" s="37">
        <f>SUM(D27:D31)</f>
        <v>9558</v>
      </c>
      <c r="E36" s="37">
        <f t="shared" ref="E36:K36" si="14">SUM(E27:E31)</f>
        <v>3426</v>
      </c>
      <c r="F36" s="37">
        <f t="shared" si="14"/>
        <v>11806</v>
      </c>
      <c r="G36" s="37">
        <f t="shared" si="14"/>
        <v>0</v>
      </c>
      <c r="H36" s="37">
        <f t="shared" si="14"/>
        <v>4182</v>
      </c>
      <c r="I36" s="37">
        <f t="shared" si="14"/>
        <v>4329</v>
      </c>
      <c r="J36" s="37">
        <f t="shared" si="14"/>
        <v>9551</v>
      </c>
      <c r="K36" s="41">
        <f t="shared" si="14"/>
        <v>72401</v>
      </c>
    </row>
    <row r="37" spans="1:12" s="62" customFormat="1" ht="15.75" customHeight="1" thickBot="1" x14ac:dyDescent="0.3">
      <c r="A37" s="36" t="s">
        <v>26</v>
      </c>
      <c r="B37" s="298"/>
      <c r="C37" s="43">
        <f>AVERAGE(C27:C31)</f>
        <v>5909.8</v>
      </c>
      <c r="D37" s="43">
        <f>AVERAGE(D27:D31)</f>
        <v>1911.6</v>
      </c>
      <c r="E37" s="43">
        <f t="shared" ref="E37:K37" si="15">AVERAGE(E27:E31)</f>
        <v>685.2</v>
      </c>
      <c r="F37" s="43">
        <f t="shared" si="15"/>
        <v>2361.1999999999998</v>
      </c>
      <c r="G37" s="43" t="e">
        <f t="shared" si="15"/>
        <v>#DIV/0!</v>
      </c>
      <c r="H37" s="43">
        <f t="shared" si="15"/>
        <v>836.4</v>
      </c>
      <c r="I37" s="43">
        <f t="shared" si="15"/>
        <v>865.8</v>
      </c>
      <c r="J37" s="43">
        <f t="shared" si="15"/>
        <v>1910.2</v>
      </c>
      <c r="K37" s="48">
        <f t="shared" si="15"/>
        <v>14480.2</v>
      </c>
    </row>
    <row r="38" spans="1:12" s="62" customFormat="1" ht="14.25" thickBot="1" x14ac:dyDescent="0.3">
      <c r="A38" s="35" t="s">
        <v>3</v>
      </c>
      <c r="B38" s="220">
        <v>41505</v>
      </c>
      <c r="C38" s="14">
        <v>5722</v>
      </c>
      <c r="D38" s="14">
        <v>1905</v>
      </c>
      <c r="E38" s="14">
        <v>695</v>
      </c>
      <c r="F38" s="15">
        <v>553</v>
      </c>
      <c r="G38" s="15"/>
      <c r="H38" s="14">
        <v>834</v>
      </c>
      <c r="I38" s="14">
        <v>928</v>
      </c>
      <c r="J38" s="16">
        <v>1855</v>
      </c>
      <c r="K38" s="18">
        <f t="shared" ref="K38:K44" si="16">SUM(C38:J38)</f>
        <v>12492</v>
      </c>
    </row>
    <row r="39" spans="1:12" s="62" customFormat="1" ht="14.25" thickBot="1" x14ac:dyDescent="0.3">
      <c r="A39" s="35" t="s">
        <v>4</v>
      </c>
      <c r="B39" s="177">
        <v>41506</v>
      </c>
      <c r="C39" s="14">
        <v>6640</v>
      </c>
      <c r="D39" s="14">
        <v>1987</v>
      </c>
      <c r="E39" s="14">
        <v>810</v>
      </c>
      <c r="F39" s="15">
        <v>2656</v>
      </c>
      <c r="G39" s="15"/>
      <c r="H39" s="14">
        <v>908</v>
      </c>
      <c r="I39" s="14">
        <v>860</v>
      </c>
      <c r="J39" s="16">
        <v>1866</v>
      </c>
      <c r="K39" s="20">
        <f t="shared" si="16"/>
        <v>15727</v>
      </c>
    </row>
    <row r="40" spans="1:12" s="62" customFormat="1" ht="14.25" thickBot="1" x14ac:dyDescent="0.3">
      <c r="A40" s="35" t="s">
        <v>5</v>
      </c>
      <c r="B40" s="177">
        <v>41507</v>
      </c>
      <c r="C40" s="14">
        <v>6472</v>
      </c>
      <c r="D40" s="14">
        <v>1832</v>
      </c>
      <c r="E40" s="14">
        <v>762</v>
      </c>
      <c r="F40" s="15">
        <v>2607</v>
      </c>
      <c r="G40" s="15"/>
      <c r="H40" s="14">
        <v>823</v>
      </c>
      <c r="I40" s="14">
        <v>896</v>
      </c>
      <c r="J40" s="16">
        <v>1890</v>
      </c>
      <c r="K40" s="20">
        <f t="shared" si="16"/>
        <v>15282</v>
      </c>
    </row>
    <row r="41" spans="1:12" s="62" customFormat="1" ht="14.25" thickBot="1" x14ac:dyDescent="0.3">
      <c r="A41" s="35" t="s">
        <v>6</v>
      </c>
      <c r="B41" s="177">
        <v>41508</v>
      </c>
      <c r="C41" s="14">
        <v>5249</v>
      </c>
      <c r="D41" s="14">
        <v>1750</v>
      </c>
      <c r="E41" s="14">
        <v>621</v>
      </c>
      <c r="F41" s="15">
        <v>2264</v>
      </c>
      <c r="G41" s="15"/>
      <c r="H41" s="14">
        <v>792</v>
      </c>
      <c r="I41" s="14">
        <v>900</v>
      </c>
      <c r="J41" s="16">
        <v>1803</v>
      </c>
      <c r="K41" s="20">
        <f t="shared" si="16"/>
        <v>13379</v>
      </c>
    </row>
    <row r="42" spans="1:12" s="62" customFormat="1" ht="14.25" thickBot="1" x14ac:dyDescent="0.3">
      <c r="A42" s="35" t="s">
        <v>0</v>
      </c>
      <c r="B42" s="177">
        <v>41509</v>
      </c>
      <c r="C42" s="21">
        <v>5767</v>
      </c>
      <c r="D42" s="21">
        <v>1526</v>
      </c>
      <c r="E42" s="227">
        <v>687</v>
      </c>
      <c r="F42" s="15">
        <v>2178</v>
      </c>
      <c r="G42" s="15"/>
      <c r="H42" s="14">
        <v>683</v>
      </c>
      <c r="I42" s="14">
        <v>670</v>
      </c>
      <c r="J42" s="16">
        <v>1698</v>
      </c>
      <c r="K42" s="20">
        <f t="shared" si="16"/>
        <v>13209</v>
      </c>
    </row>
    <row r="43" spans="1:12" s="62" customFormat="1" ht="14.25" outlineLevel="1" thickBot="1" x14ac:dyDescent="0.3">
      <c r="A43" s="35" t="s">
        <v>1</v>
      </c>
      <c r="B43" s="177">
        <v>41510</v>
      </c>
      <c r="C43" s="21">
        <v>4232</v>
      </c>
      <c r="D43" s="21"/>
      <c r="E43" s="21"/>
      <c r="F43" s="22"/>
      <c r="G43" s="22">
        <v>2273</v>
      </c>
      <c r="H43" s="21"/>
      <c r="I43" s="21"/>
      <c r="J43" s="23"/>
      <c r="K43" s="20">
        <f t="shared" si="16"/>
        <v>6505</v>
      </c>
      <c r="L43" s="169"/>
    </row>
    <row r="44" spans="1:12" s="62" customFormat="1" ht="14.25" outlineLevel="1" thickBot="1" x14ac:dyDescent="0.3">
      <c r="A44" s="35" t="s">
        <v>2</v>
      </c>
      <c r="B44" s="177">
        <v>41511</v>
      </c>
      <c r="C44" s="27">
        <v>3349</v>
      </c>
      <c r="D44" s="27"/>
      <c r="E44" s="27"/>
      <c r="F44" s="28"/>
      <c r="G44" s="28">
        <v>1464</v>
      </c>
      <c r="H44" s="27"/>
      <c r="I44" s="27"/>
      <c r="J44" s="29"/>
      <c r="K44" s="88">
        <f t="shared" si="16"/>
        <v>4813</v>
      </c>
      <c r="L44" s="169"/>
    </row>
    <row r="45" spans="1:12" s="62" customFormat="1" ht="14.25" customHeight="1" outlineLevel="1" thickBot="1" x14ac:dyDescent="0.3">
      <c r="A45" s="137" t="s">
        <v>25</v>
      </c>
      <c r="B45" s="296" t="s">
        <v>31</v>
      </c>
      <c r="C45" s="146">
        <f t="shared" ref="C45:K45" si="17">SUM(C38:C44)</f>
        <v>37431</v>
      </c>
      <c r="D45" s="146">
        <f t="shared" si="17"/>
        <v>9000</v>
      </c>
      <c r="E45" s="146">
        <f t="shared" si="17"/>
        <v>3575</v>
      </c>
      <c r="F45" s="146">
        <f t="shared" si="17"/>
        <v>10258</v>
      </c>
      <c r="G45" s="146">
        <f t="shared" si="17"/>
        <v>3737</v>
      </c>
      <c r="H45" s="146">
        <f t="shared" si="17"/>
        <v>4040</v>
      </c>
      <c r="I45" s="146">
        <f t="shared" si="17"/>
        <v>4254</v>
      </c>
      <c r="J45" s="146">
        <f t="shared" si="17"/>
        <v>9112</v>
      </c>
      <c r="K45" s="150">
        <f t="shared" si="17"/>
        <v>81407</v>
      </c>
    </row>
    <row r="46" spans="1:12" s="62" customFormat="1" ht="15.75" customHeight="1" outlineLevel="1" thickBot="1" x14ac:dyDescent="0.3">
      <c r="A46" s="138" t="s">
        <v>27</v>
      </c>
      <c r="B46" s="297"/>
      <c r="C46" s="139">
        <f t="shared" ref="C46:K46" si="18">AVERAGE(C38:C44)</f>
        <v>5347.2857142857147</v>
      </c>
      <c r="D46" s="139">
        <f t="shared" si="18"/>
        <v>1800</v>
      </c>
      <c r="E46" s="139">
        <f t="shared" si="18"/>
        <v>715</v>
      </c>
      <c r="F46" s="139">
        <f t="shared" si="18"/>
        <v>2051.6</v>
      </c>
      <c r="G46" s="139">
        <f t="shared" si="18"/>
        <v>1868.5</v>
      </c>
      <c r="H46" s="139">
        <f t="shared" si="18"/>
        <v>808</v>
      </c>
      <c r="I46" s="139">
        <f t="shared" si="18"/>
        <v>850.8</v>
      </c>
      <c r="J46" s="139">
        <f t="shared" si="18"/>
        <v>1822.4</v>
      </c>
      <c r="K46" s="145">
        <f t="shared" si="18"/>
        <v>11629.571428571429</v>
      </c>
    </row>
    <row r="47" spans="1:12" s="62" customFormat="1" ht="14.25" customHeight="1" thickBot="1" x14ac:dyDescent="0.3">
      <c r="A47" s="36" t="s">
        <v>24</v>
      </c>
      <c r="B47" s="297"/>
      <c r="C47" s="37">
        <f t="shared" ref="C47:K47" si="19">SUM(C38:C42)</f>
        <v>29850</v>
      </c>
      <c r="D47" s="37">
        <f t="shared" si="19"/>
        <v>9000</v>
      </c>
      <c r="E47" s="37">
        <f t="shared" si="19"/>
        <v>3575</v>
      </c>
      <c r="F47" s="37">
        <f t="shared" si="19"/>
        <v>10258</v>
      </c>
      <c r="G47" s="37">
        <f t="shared" si="19"/>
        <v>0</v>
      </c>
      <c r="H47" s="37">
        <f t="shared" si="19"/>
        <v>4040</v>
      </c>
      <c r="I47" s="37">
        <f t="shared" si="19"/>
        <v>4254</v>
      </c>
      <c r="J47" s="37">
        <f t="shared" si="19"/>
        <v>9112</v>
      </c>
      <c r="K47" s="41">
        <f t="shared" si="19"/>
        <v>70089</v>
      </c>
    </row>
    <row r="48" spans="1:12" s="62" customFormat="1" ht="15.75" customHeight="1" thickBot="1" x14ac:dyDescent="0.3">
      <c r="A48" s="36" t="s">
        <v>26</v>
      </c>
      <c r="B48" s="298"/>
      <c r="C48" s="43">
        <f t="shared" ref="C48:K48" si="20">AVERAGE(C38:C42)</f>
        <v>5970</v>
      </c>
      <c r="D48" s="43">
        <f t="shared" si="20"/>
        <v>1800</v>
      </c>
      <c r="E48" s="43">
        <f t="shared" si="20"/>
        <v>715</v>
      </c>
      <c r="F48" s="43">
        <f t="shared" si="20"/>
        <v>2051.6</v>
      </c>
      <c r="G48" s="43" t="e">
        <f t="shared" si="20"/>
        <v>#DIV/0!</v>
      </c>
      <c r="H48" s="43">
        <f t="shared" si="20"/>
        <v>808</v>
      </c>
      <c r="I48" s="43">
        <f t="shared" si="20"/>
        <v>850.8</v>
      </c>
      <c r="J48" s="43">
        <f t="shared" si="20"/>
        <v>1822.4</v>
      </c>
      <c r="K48" s="48">
        <f t="shared" si="20"/>
        <v>14017.8</v>
      </c>
    </row>
    <row r="49" spans="1:11" s="62" customFormat="1" ht="14.25" thickBot="1" x14ac:dyDescent="0.3">
      <c r="A49" s="35" t="s">
        <v>3</v>
      </c>
      <c r="B49" s="176">
        <v>41512</v>
      </c>
      <c r="C49" s="14">
        <v>4988</v>
      </c>
      <c r="D49" s="14">
        <v>1538</v>
      </c>
      <c r="E49" s="14">
        <v>635</v>
      </c>
      <c r="F49" s="15">
        <v>2154</v>
      </c>
      <c r="G49" s="15"/>
      <c r="H49" s="14">
        <v>745</v>
      </c>
      <c r="I49" s="14">
        <v>764</v>
      </c>
      <c r="J49" s="16">
        <v>1755</v>
      </c>
      <c r="K49" s="18">
        <f t="shared" ref="K49:K54" si="21">SUM(C49:J49)</f>
        <v>12579</v>
      </c>
    </row>
    <row r="50" spans="1:11" s="62" customFormat="1" ht="14.25" thickBot="1" x14ac:dyDescent="0.3">
      <c r="A50" s="35" t="s">
        <v>4</v>
      </c>
      <c r="B50" s="209">
        <v>41513</v>
      </c>
      <c r="C50" s="14">
        <v>5512</v>
      </c>
      <c r="D50" s="14">
        <v>1845</v>
      </c>
      <c r="E50" s="14">
        <v>691</v>
      </c>
      <c r="F50" s="15">
        <v>2425</v>
      </c>
      <c r="G50" s="15"/>
      <c r="H50" s="14">
        <v>802</v>
      </c>
      <c r="I50" s="14">
        <v>819</v>
      </c>
      <c r="J50" s="16">
        <v>1817</v>
      </c>
      <c r="K50" s="20">
        <f t="shared" si="21"/>
        <v>13911</v>
      </c>
    </row>
    <row r="51" spans="1:11" s="62" customFormat="1" ht="14.25" thickBot="1" x14ac:dyDescent="0.3">
      <c r="A51" s="35" t="s">
        <v>5</v>
      </c>
      <c r="B51" s="209">
        <v>41514</v>
      </c>
      <c r="C51" s="14">
        <v>5348</v>
      </c>
      <c r="D51" s="14">
        <v>1783</v>
      </c>
      <c r="E51" s="14">
        <v>670</v>
      </c>
      <c r="F51" s="15">
        <v>2279</v>
      </c>
      <c r="G51" s="15"/>
      <c r="H51" s="14">
        <v>760</v>
      </c>
      <c r="I51" s="14">
        <v>790</v>
      </c>
      <c r="J51" s="16">
        <v>1768</v>
      </c>
      <c r="K51" s="20">
        <f t="shared" si="21"/>
        <v>13398</v>
      </c>
    </row>
    <row r="52" spans="1:11" s="62" customFormat="1" ht="14.25" customHeight="1" thickBot="1" x14ac:dyDescent="0.3">
      <c r="A52" s="221" t="s">
        <v>6</v>
      </c>
      <c r="B52" s="209">
        <v>41515</v>
      </c>
      <c r="C52" s="14">
        <v>5404</v>
      </c>
      <c r="D52" s="14">
        <v>1723</v>
      </c>
      <c r="E52" s="14">
        <v>632</v>
      </c>
      <c r="F52" s="15">
        <v>2302</v>
      </c>
      <c r="G52" s="15"/>
      <c r="H52" s="14">
        <v>725</v>
      </c>
      <c r="I52" s="14">
        <v>810</v>
      </c>
      <c r="J52" s="16">
        <v>1557</v>
      </c>
      <c r="K52" s="20">
        <f t="shared" si="21"/>
        <v>13153</v>
      </c>
    </row>
    <row r="53" spans="1:11" s="62" customFormat="1" ht="14.25" customHeight="1" thickBot="1" x14ac:dyDescent="0.3">
      <c r="A53" s="221" t="s">
        <v>0</v>
      </c>
      <c r="B53" s="209">
        <v>41516</v>
      </c>
      <c r="C53" s="21">
        <v>5478</v>
      </c>
      <c r="D53" s="21">
        <v>1524</v>
      </c>
      <c r="E53" s="21">
        <v>561</v>
      </c>
      <c r="F53" s="15">
        <v>1927</v>
      </c>
      <c r="G53" s="15"/>
      <c r="H53" s="14">
        <v>652</v>
      </c>
      <c r="I53" s="14">
        <v>766</v>
      </c>
      <c r="J53" s="16">
        <v>1400</v>
      </c>
      <c r="K53" s="20">
        <f t="shared" si="21"/>
        <v>12308</v>
      </c>
    </row>
    <row r="54" spans="1:11" s="62" customFormat="1" ht="14.25" outlineLevel="1" thickBot="1" x14ac:dyDescent="0.3">
      <c r="A54" s="221" t="s">
        <v>1</v>
      </c>
      <c r="B54" s="209">
        <v>41517</v>
      </c>
      <c r="C54" s="21">
        <v>3533</v>
      </c>
      <c r="D54" s="21"/>
      <c r="E54" s="21"/>
      <c r="F54" s="22"/>
      <c r="G54" s="22">
        <v>1644</v>
      </c>
      <c r="H54" s="21"/>
      <c r="I54" s="21"/>
      <c r="J54" s="23"/>
      <c r="K54" s="20">
        <f t="shared" si="21"/>
        <v>5177</v>
      </c>
    </row>
    <row r="55" spans="1:11" s="62" customFormat="1" ht="14.25" hidden="1" customHeight="1" outlineLevel="1" thickBot="1" x14ac:dyDescent="0.3">
      <c r="A55" s="221"/>
      <c r="B55" s="178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7" t="s">
        <v>25</v>
      </c>
      <c r="B56" s="296" t="s">
        <v>32</v>
      </c>
      <c r="C56" s="146">
        <f>SUM(C49:C55)</f>
        <v>30263</v>
      </c>
      <c r="D56" s="146">
        <f t="shared" ref="D56:K56" si="22">SUM(D49:D55)</f>
        <v>8413</v>
      </c>
      <c r="E56" s="146">
        <f t="shared" si="22"/>
        <v>3189</v>
      </c>
      <c r="F56" s="146">
        <f t="shared" si="22"/>
        <v>11087</v>
      </c>
      <c r="G56" s="146">
        <f t="shared" si="22"/>
        <v>1644</v>
      </c>
      <c r="H56" s="146">
        <f t="shared" si="22"/>
        <v>3684</v>
      </c>
      <c r="I56" s="146">
        <f t="shared" si="22"/>
        <v>3949</v>
      </c>
      <c r="J56" s="146">
        <f t="shared" si="22"/>
        <v>8297</v>
      </c>
      <c r="K56" s="150">
        <f t="shared" si="22"/>
        <v>70526</v>
      </c>
    </row>
    <row r="57" spans="1:11" s="62" customFormat="1" ht="15.75" customHeight="1" outlineLevel="1" thickBot="1" x14ac:dyDescent="0.3">
      <c r="A57" s="138" t="s">
        <v>27</v>
      </c>
      <c r="B57" s="297"/>
      <c r="C57" s="139">
        <f t="shared" ref="C57:K57" si="23">AVERAGE(C49:C55)</f>
        <v>5043.833333333333</v>
      </c>
      <c r="D57" s="139">
        <f t="shared" si="23"/>
        <v>1682.6</v>
      </c>
      <c r="E57" s="139">
        <f t="shared" si="23"/>
        <v>637.79999999999995</v>
      </c>
      <c r="F57" s="139">
        <f t="shared" si="23"/>
        <v>2217.4</v>
      </c>
      <c r="G57" s="139">
        <f t="shared" si="23"/>
        <v>1644</v>
      </c>
      <c r="H57" s="139">
        <f t="shared" si="23"/>
        <v>736.8</v>
      </c>
      <c r="I57" s="139">
        <f t="shared" si="23"/>
        <v>789.8</v>
      </c>
      <c r="J57" s="139">
        <f t="shared" si="23"/>
        <v>1659.4</v>
      </c>
      <c r="K57" s="145">
        <f t="shared" si="23"/>
        <v>11754.333333333334</v>
      </c>
    </row>
    <row r="58" spans="1:11" s="62" customFormat="1" ht="14.25" customHeight="1" thickBot="1" x14ac:dyDescent="0.3">
      <c r="A58" s="36" t="s">
        <v>24</v>
      </c>
      <c r="B58" s="297"/>
      <c r="C58" s="37">
        <f t="shared" ref="C58:K58" si="24">SUM(C49:C53)</f>
        <v>26730</v>
      </c>
      <c r="D58" s="37">
        <f t="shared" si="24"/>
        <v>8413</v>
      </c>
      <c r="E58" s="37">
        <f t="shared" si="24"/>
        <v>3189</v>
      </c>
      <c r="F58" s="37">
        <f t="shared" si="24"/>
        <v>11087</v>
      </c>
      <c r="G58" s="37">
        <f t="shared" si="24"/>
        <v>0</v>
      </c>
      <c r="H58" s="37">
        <f t="shared" si="24"/>
        <v>3684</v>
      </c>
      <c r="I58" s="37">
        <f t="shared" si="24"/>
        <v>3949</v>
      </c>
      <c r="J58" s="37">
        <f t="shared" si="24"/>
        <v>8297</v>
      </c>
      <c r="K58" s="41">
        <f t="shared" si="24"/>
        <v>65349</v>
      </c>
    </row>
    <row r="59" spans="1:11" s="62" customFormat="1" ht="15.75" customHeight="1" thickBot="1" x14ac:dyDescent="0.3">
      <c r="A59" s="36" t="s">
        <v>26</v>
      </c>
      <c r="B59" s="298"/>
      <c r="C59" s="43">
        <f t="shared" ref="C59:K59" si="25">AVERAGE(C49:C53)</f>
        <v>5346</v>
      </c>
      <c r="D59" s="43">
        <f t="shared" si="25"/>
        <v>1682.6</v>
      </c>
      <c r="E59" s="43">
        <f t="shared" si="25"/>
        <v>637.79999999999995</v>
      </c>
      <c r="F59" s="43">
        <f t="shared" si="25"/>
        <v>2217.4</v>
      </c>
      <c r="G59" s="43" t="e">
        <f t="shared" si="25"/>
        <v>#DIV/0!</v>
      </c>
      <c r="H59" s="43">
        <f t="shared" si="25"/>
        <v>736.8</v>
      </c>
      <c r="I59" s="43">
        <f t="shared" si="25"/>
        <v>789.8</v>
      </c>
      <c r="J59" s="43">
        <f t="shared" si="25"/>
        <v>1659.4</v>
      </c>
      <c r="K59" s="48">
        <f t="shared" si="25"/>
        <v>13069.8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6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6">SUM(F60:F66)</f>
        <v>0</v>
      </c>
      <c r="G67" s="146">
        <f t="shared" si="26"/>
        <v>0</v>
      </c>
      <c r="H67" s="146">
        <f t="shared" si="26"/>
        <v>0</v>
      </c>
      <c r="I67" s="146">
        <f t="shared" si="26"/>
        <v>0</v>
      </c>
      <c r="J67" s="146">
        <f t="shared" si="26"/>
        <v>0</v>
      </c>
      <c r="K67" s="146">
        <f t="shared" si="26"/>
        <v>0</v>
      </c>
    </row>
    <row r="68" spans="1:15" s="62" customFormat="1" ht="15.75" hidden="1" customHeight="1" outlineLevel="1" thickBot="1" x14ac:dyDescent="0.3">
      <c r="A68" s="138" t="s">
        <v>27</v>
      </c>
      <c r="B68" s="297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7">AVERAGE(F60:F66)</f>
        <v>#DIV/0!</v>
      </c>
      <c r="G68" s="139" t="e">
        <f t="shared" si="27"/>
        <v>#DIV/0!</v>
      </c>
      <c r="H68" s="139" t="e">
        <f t="shared" si="27"/>
        <v>#DIV/0!</v>
      </c>
      <c r="I68" s="139" t="e">
        <f t="shared" si="27"/>
        <v>#DIV/0!</v>
      </c>
      <c r="J68" s="139" t="e">
        <f t="shared" si="27"/>
        <v>#DIV/0!</v>
      </c>
      <c r="K68" s="139" t="e">
        <f t="shared" si="27"/>
        <v>#DIV/0!</v>
      </c>
    </row>
    <row r="69" spans="1:15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8">SUM(F60:F64)</f>
        <v>0</v>
      </c>
      <c r="G69" s="37">
        <f t="shared" si="28"/>
        <v>0</v>
      </c>
      <c r="H69" s="37">
        <f t="shared" si="28"/>
        <v>0</v>
      </c>
      <c r="I69" s="37">
        <f t="shared" si="28"/>
        <v>0</v>
      </c>
      <c r="J69" s="37">
        <f t="shared" si="28"/>
        <v>0</v>
      </c>
      <c r="K69" s="37">
        <f t="shared" si="28"/>
        <v>0</v>
      </c>
    </row>
    <row r="70" spans="1:15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29">AVERAGE(F60:F64)</f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03" t="s">
        <v>71</v>
      </c>
      <c r="G72" s="325"/>
      <c r="H72" s="326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231100</v>
      </c>
      <c r="C73" s="84">
        <f>SUM(H58:H58, H47:H47, H36:H36, H25:H25, H14:H14, H69:H69)</f>
        <v>18184</v>
      </c>
      <c r="D73" s="84">
        <f>SUM(I58:J58, I47:J47, I36:J36, I25:J25, I14:J14, I69:J69)</f>
        <v>59015</v>
      </c>
      <c r="E73" s="80"/>
      <c r="F73" s="301" t="s">
        <v>34</v>
      </c>
      <c r="G73" s="302"/>
      <c r="H73" s="130">
        <f>SUM(K14, K25, K36, K47, K58, K69)</f>
        <v>308299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283459</v>
      </c>
      <c r="C74" s="50">
        <f>SUM(H56:H56, H45:H45, H34:H34, H23:H23, H12:H12, H67:H67 )</f>
        <v>18184</v>
      </c>
      <c r="D74" s="50">
        <f>SUM(I56:J56, I45:J45, I34:J34, I23:J23, I12:J12, I67:J67)</f>
        <v>59015</v>
      </c>
      <c r="E74" s="80"/>
      <c r="F74" s="301" t="s">
        <v>33</v>
      </c>
      <c r="G74" s="302"/>
      <c r="H74" s="131">
        <f>SUM(K56, K45, K34, K23, K12, K67)</f>
        <v>360658</v>
      </c>
      <c r="I74" s="80"/>
      <c r="J74" s="80"/>
      <c r="K74" s="80"/>
      <c r="L74" s="80"/>
    </row>
    <row r="75" spans="1:15" ht="30" customHeight="1" x14ac:dyDescent="0.25">
      <c r="F75" s="301" t="s">
        <v>26</v>
      </c>
      <c r="G75" s="302"/>
      <c r="H75" s="131">
        <f>AVERAGE(K14, K25, K36, K47, K58, K69)</f>
        <v>51383.166666666664</v>
      </c>
    </row>
    <row r="76" spans="1:15" ht="30" customHeight="1" x14ac:dyDescent="0.25">
      <c r="F76" s="301" t="s">
        <v>74</v>
      </c>
      <c r="G76" s="302"/>
      <c r="H76" s="130">
        <f>AVERAGE(K56, K45, K34, K23, K12, K67)</f>
        <v>60109.666666666664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06" t="s">
        <v>10</v>
      </c>
      <c r="D1" s="310"/>
      <c r="E1" s="306" t="s">
        <v>16</v>
      </c>
      <c r="F1" s="299"/>
      <c r="G1" s="312" t="s">
        <v>23</v>
      </c>
    </row>
    <row r="2" spans="1:8" ht="15" customHeight="1" thickBot="1" x14ac:dyDescent="0.3">
      <c r="B2" s="187"/>
      <c r="C2" s="307"/>
      <c r="D2" s="311"/>
      <c r="E2" s="307"/>
      <c r="F2" s="300"/>
      <c r="G2" s="313"/>
    </row>
    <row r="3" spans="1:8" x14ac:dyDescent="0.25">
      <c r="A3" s="316" t="s">
        <v>63</v>
      </c>
      <c r="B3" s="318" t="s">
        <v>64</v>
      </c>
      <c r="C3" s="320" t="s">
        <v>52</v>
      </c>
      <c r="D3" s="332" t="s">
        <v>53</v>
      </c>
      <c r="E3" s="320" t="s">
        <v>66</v>
      </c>
      <c r="F3" s="314" t="s">
        <v>53</v>
      </c>
      <c r="G3" s="313"/>
    </row>
    <row r="4" spans="1:8" ht="14.25" thickBot="1" x14ac:dyDescent="0.3">
      <c r="A4" s="317"/>
      <c r="B4" s="319"/>
      <c r="C4" s="317"/>
      <c r="D4" s="333"/>
      <c r="E4" s="317"/>
      <c r="F4" s="315"/>
      <c r="G4" s="313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4"/>
      <c r="B6" s="172"/>
      <c r="C6" s="14"/>
      <c r="D6" s="85"/>
      <c r="E6" s="21"/>
      <c r="F6" s="22"/>
      <c r="G6" s="20"/>
    </row>
    <row r="7" spans="1:8" s="61" customFormat="1" ht="14.25" hidden="1" thickBot="1" x14ac:dyDescent="0.3">
      <c r="A7" s="224"/>
      <c r="B7" s="172"/>
      <c r="C7" s="14"/>
      <c r="D7" s="85"/>
      <c r="E7" s="21"/>
      <c r="F7" s="22"/>
      <c r="G7" s="20"/>
    </row>
    <row r="8" spans="1:8" s="61" customFormat="1" ht="14.25" thickBot="1" x14ac:dyDescent="0.3">
      <c r="A8" s="224" t="s">
        <v>6</v>
      </c>
      <c r="B8" s="172">
        <v>41487</v>
      </c>
      <c r="C8" s="14">
        <v>1039</v>
      </c>
      <c r="D8" s="85">
        <v>1156</v>
      </c>
      <c r="E8" s="21">
        <v>606</v>
      </c>
      <c r="F8" s="22">
        <v>656</v>
      </c>
      <c r="G8" s="20">
        <f>SUM(C8:F8)</f>
        <v>3457</v>
      </c>
      <c r="H8" s="222"/>
    </row>
    <row r="9" spans="1:8" s="61" customFormat="1" ht="14.25" thickBot="1" x14ac:dyDescent="0.3">
      <c r="A9" s="224" t="s">
        <v>0</v>
      </c>
      <c r="B9" s="172">
        <v>41488</v>
      </c>
      <c r="C9" s="14">
        <v>822</v>
      </c>
      <c r="D9" s="85">
        <v>1181</v>
      </c>
      <c r="E9" s="21">
        <v>651</v>
      </c>
      <c r="F9" s="22">
        <v>666</v>
      </c>
      <c r="G9" s="20">
        <f t="shared" ref="G9:G11" si="0">SUM(C9:F9)</f>
        <v>3320</v>
      </c>
      <c r="H9" s="222"/>
    </row>
    <row r="10" spans="1:8" s="61" customFormat="1" ht="14.25" outlineLevel="1" thickBot="1" x14ac:dyDescent="0.3">
      <c r="A10" s="206" t="s">
        <v>1</v>
      </c>
      <c r="B10" s="172">
        <v>41489</v>
      </c>
      <c r="C10" s="21"/>
      <c r="D10" s="86">
        <v>396</v>
      </c>
      <c r="E10" s="21"/>
      <c r="F10" s="22">
        <v>398</v>
      </c>
      <c r="G10" s="20">
        <f t="shared" si="0"/>
        <v>794</v>
      </c>
      <c r="H10" s="222"/>
    </row>
    <row r="11" spans="1:8" s="61" customFormat="1" ht="14.25" outlineLevel="1" thickBot="1" x14ac:dyDescent="0.3">
      <c r="A11" s="203" t="s">
        <v>2</v>
      </c>
      <c r="B11" s="172">
        <v>41490</v>
      </c>
      <c r="C11" s="27"/>
      <c r="D11" s="87">
        <v>1019</v>
      </c>
      <c r="E11" s="27"/>
      <c r="F11" s="28">
        <v>1288</v>
      </c>
      <c r="G11" s="20">
        <f t="shared" si="0"/>
        <v>2307</v>
      </c>
      <c r="H11" s="222"/>
    </row>
    <row r="12" spans="1:8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1861</v>
      </c>
      <c r="D12" s="156">
        <f>SUM(D5:D11)</f>
        <v>3752</v>
      </c>
      <c r="E12" s="146">
        <f>SUM(E5:E11)</f>
        <v>1257</v>
      </c>
      <c r="F12" s="146">
        <f>SUM(F5:F11)</f>
        <v>3008</v>
      </c>
      <c r="G12" s="150">
        <f>SUM(G5:G11)</f>
        <v>9878</v>
      </c>
    </row>
    <row r="13" spans="1:8" s="62" customFormat="1" ht="15.75" customHeight="1" outlineLevel="1" thickBot="1" x14ac:dyDescent="0.3">
      <c r="A13" s="138" t="s">
        <v>27</v>
      </c>
      <c r="B13" s="297"/>
      <c r="C13" s="139">
        <f>AVERAGE(C5:C11)</f>
        <v>930.5</v>
      </c>
      <c r="D13" s="157">
        <f>AVERAGE(D5:D11)</f>
        <v>938</v>
      </c>
      <c r="E13" s="139">
        <f>AVERAGE(E5:E11)</f>
        <v>628.5</v>
      </c>
      <c r="F13" s="139">
        <f>AVERAGE(F5:F11)</f>
        <v>752</v>
      </c>
      <c r="G13" s="145">
        <f>AVERAGE(G5:G11)</f>
        <v>2469.5</v>
      </c>
    </row>
    <row r="14" spans="1:8" s="62" customFormat="1" ht="14.25" customHeight="1" thickBot="1" x14ac:dyDescent="0.3">
      <c r="A14" s="36" t="s">
        <v>24</v>
      </c>
      <c r="B14" s="297"/>
      <c r="C14" s="37">
        <f>SUM(C5:C9)</f>
        <v>1861</v>
      </c>
      <c r="D14" s="37">
        <f>SUM(D5:D9)</f>
        <v>2337</v>
      </c>
      <c r="E14" s="37">
        <f t="shared" ref="E14:F14" si="1">SUM(E5:E9)</f>
        <v>1257</v>
      </c>
      <c r="F14" s="37">
        <f t="shared" si="1"/>
        <v>1322</v>
      </c>
      <c r="G14" s="37">
        <f>SUM(G5:G9)</f>
        <v>6777</v>
      </c>
    </row>
    <row r="15" spans="1:8" s="62" customFormat="1" ht="15.75" customHeight="1" thickBot="1" x14ac:dyDescent="0.3">
      <c r="A15" s="36" t="s">
        <v>26</v>
      </c>
      <c r="B15" s="297"/>
      <c r="C15" s="43">
        <f>AVERAGE(C5:C9)</f>
        <v>930.5</v>
      </c>
      <c r="D15" s="43">
        <f>AVERAGE(D5:D9)</f>
        <v>1168.5</v>
      </c>
      <c r="E15" s="43">
        <f t="shared" ref="E15:F15" si="2">AVERAGE(E5:E9)</f>
        <v>628.5</v>
      </c>
      <c r="F15" s="43">
        <f t="shared" si="2"/>
        <v>661</v>
      </c>
      <c r="G15" s="43">
        <f>AVERAGE(G5:G9)</f>
        <v>3388.5</v>
      </c>
    </row>
    <row r="16" spans="1:8" s="62" customFormat="1" ht="14.25" thickBot="1" x14ac:dyDescent="0.3">
      <c r="A16" s="35" t="s">
        <v>3</v>
      </c>
      <c r="B16" s="173">
        <v>41491</v>
      </c>
      <c r="C16" s="14">
        <v>1095</v>
      </c>
      <c r="D16" s="85">
        <v>1202</v>
      </c>
      <c r="E16" s="14">
        <v>688</v>
      </c>
      <c r="F16" s="15">
        <v>1288</v>
      </c>
      <c r="G16" s="18">
        <f>SUM(C16:F16)</f>
        <v>4273</v>
      </c>
    </row>
    <row r="17" spans="1:8" s="62" customFormat="1" ht="14.25" thickBot="1" x14ac:dyDescent="0.3">
      <c r="A17" s="35" t="s">
        <v>4</v>
      </c>
      <c r="B17" s="174">
        <v>41492</v>
      </c>
      <c r="C17" s="14">
        <v>1061</v>
      </c>
      <c r="D17" s="85">
        <v>1071</v>
      </c>
      <c r="E17" s="21">
        <v>667</v>
      </c>
      <c r="F17" s="22">
        <v>839</v>
      </c>
      <c r="G17" s="20">
        <f>SUM(C17:F17)</f>
        <v>3638</v>
      </c>
    </row>
    <row r="18" spans="1:8" s="62" customFormat="1" ht="14.25" thickBot="1" x14ac:dyDescent="0.3">
      <c r="A18" s="35" t="s">
        <v>5</v>
      </c>
      <c r="B18" s="174">
        <v>41493</v>
      </c>
      <c r="C18" s="14">
        <v>901</v>
      </c>
      <c r="D18" s="85">
        <v>992</v>
      </c>
      <c r="E18" s="21">
        <v>795</v>
      </c>
      <c r="F18" s="22">
        <v>791</v>
      </c>
      <c r="G18" s="20">
        <f>SUM(C18:F18)</f>
        <v>3479</v>
      </c>
    </row>
    <row r="19" spans="1:8" s="62" customFormat="1" ht="14.25" thickBot="1" x14ac:dyDescent="0.3">
      <c r="A19" s="35" t="s">
        <v>6</v>
      </c>
      <c r="B19" s="174">
        <v>41494</v>
      </c>
      <c r="C19" s="14">
        <v>952</v>
      </c>
      <c r="D19" s="85">
        <v>1028</v>
      </c>
      <c r="E19" s="21">
        <v>694</v>
      </c>
      <c r="F19" s="22">
        <v>810</v>
      </c>
      <c r="G19" s="20">
        <f t="shared" ref="G19:G22" si="3">SUM(C19:F19)</f>
        <v>3484</v>
      </c>
    </row>
    <row r="20" spans="1:8" s="62" customFormat="1" ht="14.25" thickBot="1" x14ac:dyDescent="0.3">
      <c r="A20" s="35" t="s">
        <v>0</v>
      </c>
      <c r="B20" s="174">
        <v>41495</v>
      </c>
      <c r="C20" s="14">
        <v>860</v>
      </c>
      <c r="D20" s="85">
        <v>723</v>
      </c>
      <c r="E20" s="21">
        <v>575</v>
      </c>
      <c r="F20" s="22">
        <v>720</v>
      </c>
      <c r="G20" s="20">
        <f t="shared" si="3"/>
        <v>2878</v>
      </c>
    </row>
    <row r="21" spans="1:8" s="62" customFormat="1" ht="14.25" outlineLevel="1" thickBot="1" x14ac:dyDescent="0.3">
      <c r="A21" s="35" t="s">
        <v>1</v>
      </c>
      <c r="B21" s="174">
        <v>41496</v>
      </c>
      <c r="C21" s="21"/>
      <c r="D21" s="86">
        <v>899</v>
      </c>
      <c r="E21" s="21"/>
      <c r="F21" s="22">
        <v>964</v>
      </c>
      <c r="G21" s="20">
        <f t="shared" si="3"/>
        <v>1863</v>
      </c>
      <c r="H21" s="225"/>
    </row>
    <row r="22" spans="1:8" s="62" customFormat="1" ht="14.25" outlineLevel="1" thickBot="1" x14ac:dyDescent="0.3">
      <c r="A22" s="35" t="s">
        <v>2</v>
      </c>
      <c r="B22" s="175">
        <v>41497</v>
      </c>
      <c r="C22" s="27"/>
      <c r="D22" s="87">
        <v>1033</v>
      </c>
      <c r="E22" s="27"/>
      <c r="F22" s="28">
        <v>909</v>
      </c>
      <c r="G22" s="20">
        <f t="shared" si="3"/>
        <v>1942</v>
      </c>
    </row>
    <row r="23" spans="1:8" s="62" customFormat="1" ht="14.25" customHeight="1" outlineLevel="1" thickBot="1" x14ac:dyDescent="0.3">
      <c r="A23" s="137" t="s">
        <v>25</v>
      </c>
      <c r="B23" s="297" t="s">
        <v>29</v>
      </c>
      <c r="C23" s="146">
        <f>SUM(C16:C22)</f>
        <v>4869</v>
      </c>
      <c r="D23" s="146">
        <f t="shared" ref="D23:G23" si="4">SUM(D16:D22)</f>
        <v>6948</v>
      </c>
      <c r="E23" s="146">
        <f t="shared" si="4"/>
        <v>3419</v>
      </c>
      <c r="F23" s="146">
        <f t="shared" si="4"/>
        <v>6321</v>
      </c>
      <c r="G23" s="146">
        <f t="shared" si="4"/>
        <v>21557</v>
      </c>
    </row>
    <row r="24" spans="1:8" s="62" customFormat="1" ht="15.75" customHeight="1" outlineLevel="1" thickBot="1" x14ac:dyDescent="0.3">
      <c r="A24" s="138" t="s">
        <v>27</v>
      </c>
      <c r="B24" s="297"/>
      <c r="C24" s="139">
        <f>AVERAGE(C16:C22)</f>
        <v>973.8</v>
      </c>
      <c r="D24" s="139">
        <f t="shared" ref="D24:G24" si="5">AVERAGE(D16:D22)</f>
        <v>992.57142857142856</v>
      </c>
      <c r="E24" s="139">
        <f t="shared" si="5"/>
        <v>683.8</v>
      </c>
      <c r="F24" s="139">
        <f t="shared" si="5"/>
        <v>903</v>
      </c>
      <c r="G24" s="139">
        <f t="shared" si="5"/>
        <v>3079.5714285714284</v>
      </c>
    </row>
    <row r="25" spans="1:8" s="62" customFormat="1" ht="14.25" customHeight="1" thickBot="1" x14ac:dyDescent="0.3">
      <c r="A25" s="36" t="s">
        <v>24</v>
      </c>
      <c r="B25" s="297"/>
      <c r="C25" s="37">
        <f>SUM(C16:C20)</f>
        <v>4869</v>
      </c>
      <c r="D25" s="37">
        <f t="shared" ref="D25:G25" si="6">SUM(D16:D20)</f>
        <v>5016</v>
      </c>
      <c r="E25" s="37">
        <f>SUM(E16:E20)</f>
        <v>3419</v>
      </c>
      <c r="F25" s="37">
        <f t="shared" si="6"/>
        <v>4448</v>
      </c>
      <c r="G25" s="37">
        <f t="shared" si="6"/>
        <v>17752</v>
      </c>
    </row>
    <row r="26" spans="1:8" s="62" customFormat="1" ht="15.75" customHeight="1" thickBot="1" x14ac:dyDescent="0.3">
      <c r="A26" s="36" t="s">
        <v>26</v>
      </c>
      <c r="B26" s="298"/>
      <c r="C26" s="43">
        <f>AVERAGE(C16:C20)</f>
        <v>973.8</v>
      </c>
      <c r="D26" s="43">
        <f t="shared" ref="D26:G26" si="7">AVERAGE(D16:D20)</f>
        <v>1003.2</v>
      </c>
      <c r="E26" s="43">
        <f t="shared" si="7"/>
        <v>683.8</v>
      </c>
      <c r="F26" s="43">
        <f t="shared" si="7"/>
        <v>889.6</v>
      </c>
      <c r="G26" s="43">
        <f t="shared" si="7"/>
        <v>3550.4</v>
      </c>
    </row>
    <row r="27" spans="1:8" s="62" customFormat="1" ht="14.25" thickBot="1" x14ac:dyDescent="0.3">
      <c r="A27" s="35" t="s">
        <v>3</v>
      </c>
      <c r="B27" s="220">
        <v>41498</v>
      </c>
      <c r="C27" s="14">
        <v>897</v>
      </c>
      <c r="D27" s="85">
        <v>1012</v>
      </c>
      <c r="E27" s="14">
        <v>635</v>
      </c>
      <c r="F27" s="15">
        <v>742</v>
      </c>
      <c r="G27" s="18">
        <f t="shared" ref="G27:G33" si="8">SUM(C27:F27)</f>
        <v>3286</v>
      </c>
    </row>
    <row r="28" spans="1:8" s="62" customFormat="1" ht="14.25" thickBot="1" x14ac:dyDescent="0.3">
      <c r="A28" s="35" t="s">
        <v>4</v>
      </c>
      <c r="B28" s="177">
        <v>41499</v>
      </c>
      <c r="C28" s="14">
        <v>902</v>
      </c>
      <c r="D28" s="85">
        <v>861</v>
      </c>
      <c r="E28" s="21">
        <v>622</v>
      </c>
      <c r="F28" s="22">
        <v>771</v>
      </c>
      <c r="G28" s="20">
        <f t="shared" si="8"/>
        <v>3156</v>
      </c>
    </row>
    <row r="29" spans="1:8" s="62" customFormat="1" ht="14.25" thickBot="1" x14ac:dyDescent="0.3">
      <c r="A29" s="35" t="s">
        <v>5</v>
      </c>
      <c r="B29" s="177">
        <v>41500</v>
      </c>
      <c r="C29" s="14">
        <v>964</v>
      </c>
      <c r="D29" s="85">
        <v>1083</v>
      </c>
      <c r="E29" s="21">
        <v>698</v>
      </c>
      <c r="F29" s="22">
        <v>775</v>
      </c>
      <c r="G29" s="20">
        <f t="shared" si="8"/>
        <v>3520</v>
      </c>
    </row>
    <row r="30" spans="1:8" s="62" customFormat="1" ht="14.25" thickBot="1" x14ac:dyDescent="0.3">
      <c r="A30" s="35" t="s">
        <v>6</v>
      </c>
      <c r="B30" s="177">
        <v>41501</v>
      </c>
      <c r="C30" s="14">
        <v>1072</v>
      </c>
      <c r="D30" s="85">
        <v>1045</v>
      </c>
      <c r="E30" s="21">
        <v>594</v>
      </c>
      <c r="F30" s="22">
        <v>927</v>
      </c>
      <c r="G30" s="20">
        <f t="shared" si="8"/>
        <v>3638</v>
      </c>
    </row>
    <row r="31" spans="1:8" s="62" customFormat="1" ht="14.25" thickBot="1" x14ac:dyDescent="0.3">
      <c r="A31" s="35" t="s">
        <v>0</v>
      </c>
      <c r="B31" s="177">
        <v>41502</v>
      </c>
      <c r="C31" s="14">
        <v>884</v>
      </c>
      <c r="D31" s="85">
        <v>986</v>
      </c>
      <c r="E31" s="21">
        <v>630</v>
      </c>
      <c r="F31" s="22">
        <v>798</v>
      </c>
      <c r="G31" s="20">
        <f t="shared" si="8"/>
        <v>3298</v>
      </c>
    </row>
    <row r="32" spans="1:8" s="62" customFormat="1" ht="14.25" outlineLevel="1" thickBot="1" x14ac:dyDescent="0.3">
      <c r="A32" s="35" t="s">
        <v>1</v>
      </c>
      <c r="B32" s="177">
        <v>41503</v>
      </c>
      <c r="C32" s="21"/>
      <c r="D32" s="86">
        <v>825</v>
      </c>
      <c r="E32" s="21"/>
      <c r="F32" s="22">
        <v>996</v>
      </c>
      <c r="G32" s="20">
        <f t="shared" si="8"/>
        <v>1821</v>
      </c>
    </row>
    <row r="33" spans="1:8" s="62" customFormat="1" ht="14.25" outlineLevel="1" thickBot="1" x14ac:dyDescent="0.3">
      <c r="A33" s="35" t="s">
        <v>2</v>
      </c>
      <c r="B33" s="178">
        <v>41504</v>
      </c>
      <c r="C33" s="27"/>
      <c r="D33" s="87">
        <v>420</v>
      </c>
      <c r="E33" s="27"/>
      <c r="F33" s="28">
        <v>557</v>
      </c>
      <c r="G33" s="88">
        <f t="shared" si="8"/>
        <v>977</v>
      </c>
    </row>
    <row r="34" spans="1:8" s="62" customFormat="1" ht="14.25" customHeight="1" outlineLevel="1" thickBot="1" x14ac:dyDescent="0.3">
      <c r="A34" s="137" t="s">
        <v>25</v>
      </c>
      <c r="B34" s="296" t="s">
        <v>30</v>
      </c>
      <c r="C34" s="146">
        <f>SUM(C27:C33)</f>
        <v>4719</v>
      </c>
      <c r="D34" s="146">
        <f t="shared" ref="D34:G34" si="9">SUM(D27:D33)</f>
        <v>6232</v>
      </c>
      <c r="E34" s="146">
        <f t="shared" si="9"/>
        <v>3179</v>
      </c>
      <c r="F34" s="146">
        <f t="shared" si="9"/>
        <v>5566</v>
      </c>
      <c r="G34" s="146">
        <f t="shared" si="9"/>
        <v>19696</v>
      </c>
    </row>
    <row r="35" spans="1:8" s="62" customFormat="1" ht="15.75" customHeight="1" outlineLevel="1" thickBot="1" x14ac:dyDescent="0.3">
      <c r="A35" s="138" t="s">
        <v>27</v>
      </c>
      <c r="B35" s="297"/>
      <c r="C35" s="139">
        <f>AVERAGE(C27:C33)</f>
        <v>943.8</v>
      </c>
      <c r="D35" s="139">
        <f t="shared" ref="D35:G35" si="10">AVERAGE(D27:D33)</f>
        <v>890.28571428571433</v>
      </c>
      <c r="E35" s="139">
        <f t="shared" si="10"/>
        <v>635.79999999999995</v>
      </c>
      <c r="F35" s="139">
        <f t="shared" si="10"/>
        <v>795.14285714285711</v>
      </c>
      <c r="G35" s="139">
        <f t="shared" si="10"/>
        <v>2813.7142857142858</v>
      </c>
    </row>
    <row r="36" spans="1:8" s="62" customFormat="1" ht="14.25" customHeight="1" thickBot="1" x14ac:dyDescent="0.3">
      <c r="A36" s="36" t="s">
        <v>24</v>
      </c>
      <c r="B36" s="297"/>
      <c r="C36" s="37">
        <f>SUM(C27:C31)</f>
        <v>4719</v>
      </c>
      <c r="D36" s="37">
        <f t="shared" ref="D36:G36" si="11">SUM(D27:D31)</f>
        <v>4987</v>
      </c>
      <c r="E36" s="37">
        <f t="shared" si="11"/>
        <v>3179</v>
      </c>
      <c r="F36" s="37">
        <f t="shared" si="11"/>
        <v>4013</v>
      </c>
      <c r="G36" s="37">
        <f t="shared" si="11"/>
        <v>16898</v>
      </c>
    </row>
    <row r="37" spans="1:8" s="62" customFormat="1" ht="15.75" customHeight="1" thickBot="1" x14ac:dyDescent="0.3">
      <c r="A37" s="36" t="s">
        <v>26</v>
      </c>
      <c r="B37" s="298"/>
      <c r="C37" s="43">
        <f>AVERAGE(C27:C31)</f>
        <v>943.8</v>
      </c>
      <c r="D37" s="43">
        <f t="shared" ref="D37:G37" si="12">AVERAGE(D27:D31)</f>
        <v>997.4</v>
      </c>
      <c r="E37" s="43">
        <f t="shared" si="12"/>
        <v>635.79999999999995</v>
      </c>
      <c r="F37" s="43">
        <f>AVERAGE(F27:F31)</f>
        <v>802.6</v>
      </c>
      <c r="G37" s="43">
        <f t="shared" si="12"/>
        <v>3379.6</v>
      </c>
    </row>
    <row r="38" spans="1:8" s="62" customFormat="1" ht="15.75" customHeight="1" thickBot="1" x14ac:dyDescent="0.3">
      <c r="A38" s="35" t="s">
        <v>3</v>
      </c>
      <c r="B38" s="220">
        <v>41505</v>
      </c>
      <c r="C38" s="14">
        <v>952</v>
      </c>
      <c r="D38" s="85">
        <v>991</v>
      </c>
      <c r="E38" s="14">
        <v>608</v>
      </c>
      <c r="F38" s="15">
        <v>680</v>
      </c>
      <c r="G38" s="18">
        <f t="shared" ref="G38:G44" si="13">SUM(C38:F38)</f>
        <v>3231</v>
      </c>
    </row>
    <row r="39" spans="1:8" s="62" customFormat="1" ht="14.25" thickBot="1" x14ac:dyDescent="0.3">
      <c r="A39" s="35" t="s">
        <v>4</v>
      </c>
      <c r="B39" s="177">
        <v>41506</v>
      </c>
      <c r="C39" s="14">
        <v>1007</v>
      </c>
      <c r="D39" s="85">
        <v>1175</v>
      </c>
      <c r="E39" s="21">
        <v>677</v>
      </c>
      <c r="F39" s="22">
        <v>856</v>
      </c>
      <c r="G39" s="20">
        <f t="shared" si="13"/>
        <v>3715</v>
      </c>
    </row>
    <row r="40" spans="1:8" s="62" customFormat="1" ht="14.25" thickBot="1" x14ac:dyDescent="0.3">
      <c r="A40" s="35" t="s">
        <v>5</v>
      </c>
      <c r="B40" s="177">
        <v>41507</v>
      </c>
      <c r="C40" s="14">
        <v>1030</v>
      </c>
      <c r="D40" s="85">
        <v>895</v>
      </c>
      <c r="E40" s="21">
        <v>698</v>
      </c>
      <c r="F40" s="22">
        <v>998</v>
      </c>
      <c r="G40" s="20">
        <f t="shared" si="13"/>
        <v>3621</v>
      </c>
    </row>
    <row r="41" spans="1:8" s="62" customFormat="1" ht="14.25" thickBot="1" x14ac:dyDescent="0.3">
      <c r="A41" s="35" t="s">
        <v>6</v>
      </c>
      <c r="B41" s="177">
        <v>41508</v>
      </c>
      <c r="C41" s="14">
        <v>1122</v>
      </c>
      <c r="D41" s="85">
        <v>974</v>
      </c>
      <c r="E41" s="21">
        <v>677</v>
      </c>
      <c r="F41" s="22">
        <v>681</v>
      </c>
      <c r="G41" s="20">
        <f t="shared" si="13"/>
        <v>3454</v>
      </c>
    </row>
    <row r="42" spans="1:8" s="62" customFormat="1" ht="14.25" thickBot="1" x14ac:dyDescent="0.3">
      <c r="A42" s="35" t="s">
        <v>0</v>
      </c>
      <c r="B42" s="177">
        <v>41509</v>
      </c>
      <c r="C42" s="14">
        <v>789</v>
      </c>
      <c r="D42" s="85">
        <v>1038</v>
      </c>
      <c r="E42" s="21">
        <v>467</v>
      </c>
      <c r="F42" s="22">
        <v>780</v>
      </c>
      <c r="G42" s="20">
        <f t="shared" si="13"/>
        <v>3074</v>
      </c>
    </row>
    <row r="43" spans="1:8" s="62" customFormat="1" ht="14.25" outlineLevel="1" thickBot="1" x14ac:dyDescent="0.3">
      <c r="A43" s="35" t="s">
        <v>1</v>
      </c>
      <c r="B43" s="177">
        <v>41510</v>
      </c>
      <c r="C43" s="21"/>
      <c r="D43" s="86">
        <v>870</v>
      </c>
      <c r="E43" s="21"/>
      <c r="F43" s="22">
        <v>1007</v>
      </c>
      <c r="G43" s="20">
        <f t="shared" si="13"/>
        <v>1877</v>
      </c>
      <c r="H43" s="169"/>
    </row>
    <row r="44" spans="1:8" s="62" customFormat="1" ht="14.25" outlineLevel="1" thickBot="1" x14ac:dyDescent="0.3">
      <c r="A44" s="35" t="s">
        <v>2</v>
      </c>
      <c r="B44" s="177">
        <v>41511</v>
      </c>
      <c r="C44" s="27"/>
      <c r="D44" s="87">
        <v>1022</v>
      </c>
      <c r="E44" s="27"/>
      <c r="F44" s="28">
        <v>1064</v>
      </c>
      <c r="G44" s="88">
        <f t="shared" si="13"/>
        <v>2086</v>
      </c>
      <c r="H44" s="219"/>
    </row>
    <row r="45" spans="1:8" s="62" customFormat="1" ht="14.25" customHeight="1" outlineLevel="1" thickBot="1" x14ac:dyDescent="0.3">
      <c r="A45" s="137" t="s">
        <v>25</v>
      </c>
      <c r="B45" s="296" t="s">
        <v>31</v>
      </c>
      <c r="C45" s="146">
        <f>SUM(C38:C44)</f>
        <v>4900</v>
      </c>
      <c r="D45" s="146">
        <f t="shared" ref="D45:G45" si="14">SUM(D38:D44)</f>
        <v>6965</v>
      </c>
      <c r="E45" s="146">
        <f t="shared" si="14"/>
        <v>3127</v>
      </c>
      <c r="F45" s="146">
        <f t="shared" si="14"/>
        <v>6066</v>
      </c>
      <c r="G45" s="146">
        <f t="shared" si="14"/>
        <v>21058</v>
      </c>
    </row>
    <row r="46" spans="1:8" s="62" customFormat="1" ht="15.75" customHeight="1" outlineLevel="1" thickBot="1" x14ac:dyDescent="0.3">
      <c r="A46" s="138" t="s">
        <v>27</v>
      </c>
      <c r="B46" s="297"/>
      <c r="C46" s="139">
        <f>AVERAGE(C38:C44)</f>
        <v>980</v>
      </c>
      <c r="D46" s="139">
        <f t="shared" ref="D46:G46" si="15">AVERAGE(D38:D44)</f>
        <v>995</v>
      </c>
      <c r="E46" s="139">
        <f t="shared" si="15"/>
        <v>625.4</v>
      </c>
      <c r="F46" s="139">
        <f t="shared" si="15"/>
        <v>866.57142857142856</v>
      </c>
      <c r="G46" s="139">
        <f t="shared" si="15"/>
        <v>3008.2857142857142</v>
      </c>
    </row>
    <row r="47" spans="1:8" s="62" customFormat="1" ht="14.25" customHeight="1" thickBot="1" x14ac:dyDescent="0.3">
      <c r="A47" s="36" t="s">
        <v>24</v>
      </c>
      <c r="B47" s="297"/>
      <c r="C47" s="37">
        <f>SUM(C38:C42)</f>
        <v>4900</v>
      </c>
      <c r="D47" s="37">
        <f t="shared" ref="D47:G47" si="16">SUM(D38:D42)</f>
        <v>5073</v>
      </c>
      <c r="E47" s="37">
        <f t="shared" si="16"/>
        <v>3127</v>
      </c>
      <c r="F47" s="37">
        <f t="shared" si="16"/>
        <v>3995</v>
      </c>
      <c r="G47" s="37">
        <f t="shared" si="16"/>
        <v>17095</v>
      </c>
    </row>
    <row r="48" spans="1:8" s="62" customFormat="1" ht="15.75" customHeight="1" thickBot="1" x14ac:dyDescent="0.3">
      <c r="A48" s="36" t="s">
        <v>26</v>
      </c>
      <c r="B48" s="298"/>
      <c r="C48" s="43">
        <f>AVERAGE(C38:C42)</f>
        <v>980</v>
      </c>
      <c r="D48" s="43">
        <f t="shared" ref="D48:G48" si="17">AVERAGE(D38:D42)</f>
        <v>1014.6</v>
      </c>
      <c r="E48" s="43">
        <f t="shared" si="17"/>
        <v>625.4</v>
      </c>
      <c r="F48" s="43">
        <f>AVERAGE(F38:F42)</f>
        <v>799</v>
      </c>
      <c r="G48" s="43">
        <f t="shared" si="17"/>
        <v>3419</v>
      </c>
    </row>
    <row r="49" spans="1:8" s="62" customFormat="1" ht="14.25" thickBot="1" x14ac:dyDescent="0.3">
      <c r="A49" s="35" t="s">
        <v>3</v>
      </c>
      <c r="B49" s="176">
        <v>41512</v>
      </c>
      <c r="C49" s="67">
        <v>625</v>
      </c>
      <c r="D49" s="163">
        <v>961</v>
      </c>
      <c r="E49" s="70">
        <v>363</v>
      </c>
      <c r="F49" s="68">
        <v>759</v>
      </c>
      <c r="G49" s="20">
        <f t="shared" ref="G49:G54" si="18">SUM(C49:F49)</f>
        <v>2708</v>
      </c>
      <c r="H49" s="219"/>
    </row>
    <row r="50" spans="1:8" s="62" customFormat="1" ht="14.25" thickBot="1" x14ac:dyDescent="0.3">
      <c r="A50" s="35" t="s">
        <v>4</v>
      </c>
      <c r="B50" s="209">
        <v>41513</v>
      </c>
      <c r="C50" s="14">
        <v>911</v>
      </c>
      <c r="D50" s="85">
        <v>867</v>
      </c>
      <c r="E50" s="17">
        <v>635</v>
      </c>
      <c r="F50" s="22">
        <v>754</v>
      </c>
      <c r="G50" s="20">
        <f t="shared" si="18"/>
        <v>3167</v>
      </c>
      <c r="H50" s="219"/>
    </row>
    <row r="51" spans="1:8" s="62" customFormat="1" ht="14.25" thickBot="1" x14ac:dyDescent="0.3">
      <c r="A51" s="35" t="s">
        <v>5</v>
      </c>
      <c r="B51" s="209">
        <v>41514</v>
      </c>
      <c r="C51" s="14">
        <v>932</v>
      </c>
      <c r="D51" s="85">
        <v>882</v>
      </c>
      <c r="E51" s="17">
        <v>576</v>
      </c>
      <c r="F51" s="22">
        <v>642</v>
      </c>
      <c r="G51" s="20">
        <f t="shared" si="18"/>
        <v>3032</v>
      </c>
      <c r="H51" s="219"/>
    </row>
    <row r="52" spans="1:8" s="62" customFormat="1" ht="14.25" thickBot="1" x14ac:dyDescent="0.3">
      <c r="A52" s="221" t="s">
        <v>6</v>
      </c>
      <c r="B52" s="209">
        <v>41515</v>
      </c>
      <c r="C52" s="14">
        <v>889</v>
      </c>
      <c r="D52" s="85">
        <v>945</v>
      </c>
      <c r="E52" s="17">
        <v>579</v>
      </c>
      <c r="F52" s="22">
        <v>620</v>
      </c>
      <c r="G52" s="20">
        <f t="shared" si="18"/>
        <v>3033</v>
      </c>
    </row>
    <row r="53" spans="1:8" s="62" customFormat="1" ht="14.25" thickBot="1" x14ac:dyDescent="0.3">
      <c r="A53" s="221" t="s">
        <v>0</v>
      </c>
      <c r="B53" s="209">
        <v>41516</v>
      </c>
      <c r="C53" s="14">
        <v>663</v>
      </c>
      <c r="D53" s="85">
        <v>915</v>
      </c>
      <c r="E53" s="17">
        <v>415</v>
      </c>
      <c r="F53" s="22">
        <v>738</v>
      </c>
      <c r="G53" s="20">
        <f t="shared" si="18"/>
        <v>2731</v>
      </c>
    </row>
    <row r="54" spans="1:8" s="62" customFormat="1" ht="14.25" outlineLevel="1" thickBot="1" x14ac:dyDescent="0.3">
      <c r="A54" s="221" t="s">
        <v>1</v>
      </c>
      <c r="B54" s="209">
        <v>41517</v>
      </c>
      <c r="C54" s="21"/>
      <c r="D54" s="86">
        <v>536</v>
      </c>
      <c r="E54" s="21"/>
      <c r="F54" s="22">
        <v>679</v>
      </c>
      <c r="G54" s="20">
        <f t="shared" si="18"/>
        <v>1215</v>
      </c>
    </row>
    <row r="55" spans="1:8" s="62" customFormat="1" ht="14.25" hidden="1" customHeight="1" outlineLevel="1" thickBot="1" x14ac:dyDescent="0.3">
      <c r="A55" s="221"/>
      <c r="B55" s="178"/>
      <c r="C55" s="72"/>
      <c r="D55" s="164"/>
      <c r="E55" s="72"/>
      <c r="F55" s="73"/>
      <c r="G55" s="20"/>
    </row>
    <row r="56" spans="1:8" s="62" customFormat="1" ht="14.25" customHeight="1" outlineLevel="1" thickBot="1" x14ac:dyDescent="0.3">
      <c r="A56" s="137" t="s">
        <v>25</v>
      </c>
      <c r="B56" s="296" t="s">
        <v>32</v>
      </c>
      <c r="C56" s="162">
        <f>SUM(C49:C55)</f>
        <v>4020</v>
      </c>
      <c r="D56" s="162">
        <f t="shared" ref="D56:G56" si="19">SUM(D49:D55)</f>
        <v>5106</v>
      </c>
      <c r="E56" s="162">
        <f>SUM(E49:E55)</f>
        <v>2568</v>
      </c>
      <c r="F56" s="162">
        <f t="shared" si="19"/>
        <v>4192</v>
      </c>
      <c r="G56" s="162">
        <f t="shared" si="19"/>
        <v>15886</v>
      </c>
    </row>
    <row r="57" spans="1:8" s="62" customFormat="1" ht="15.75" customHeight="1" outlineLevel="1" thickBot="1" x14ac:dyDescent="0.3">
      <c r="A57" s="138" t="s">
        <v>27</v>
      </c>
      <c r="B57" s="297"/>
      <c r="C57" s="139">
        <f>AVERAGE(C49:C55)</f>
        <v>804</v>
      </c>
      <c r="D57" s="139">
        <f t="shared" ref="D57:G57" si="20">AVERAGE(D49:D55)</f>
        <v>851</v>
      </c>
      <c r="E57" s="139">
        <f>AVERAGE(E49:E55)</f>
        <v>513.6</v>
      </c>
      <c r="F57" s="139">
        <f t="shared" si="20"/>
        <v>698.66666666666663</v>
      </c>
      <c r="G57" s="139">
        <f t="shared" si="20"/>
        <v>2647.6666666666665</v>
      </c>
    </row>
    <row r="58" spans="1:8" s="62" customFormat="1" ht="14.25" customHeight="1" thickBot="1" x14ac:dyDescent="0.3">
      <c r="A58" s="36" t="s">
        <v>24</v>
      </c>
      <c r="B58" s="297"/>
      <c r="C58" s="37">
        <f>SUM(C49:C53)</f>
        <v>4020</v>
      </c>
      <c r="D58" s="37">
        <f>SUM(D49:D53)</f>
        <v>4570</v>
      </c>
      <c r="E58" s="37">
        <f>SUM(E49:E53)</f>
        <v>2568</v>
      </c>
      <c r="F58" s="37">
        <f t="shared" ref="F58:G58" si="21">SUM(F49:F53)</f>
        <v>3513</v>
      </c>
      <c r="G58" s="37">
        <f t="shared" si="21"/>
        <v>14671</v>
      </c>
    </row>
    <row r="59" spans="1:8" s="62" customFormat="1" ht="15.75" customHeight="1" thickBot="1" x14ac:dyDescent="0.3">
      <c r="A59" s="36" t="s">
        <v>26</v>
      </c>
      <c r="B59" s="298"/>
      <c r="C59" s="43">
        <f>AVERAGE(C49:C53)</f>
        <v>804</v>
      </c>
      <c r="D59" s="43">
        <f>AVERAGE(D49:D53)</f>
        <v>914</v>
      </c>
      <c r="E59" s="43">
        <f>AVERAGE(E49:E53)</f>
        <v>513.6</v>
      </c>
      <c r="F59" s="43">
        <f t="shared" ref="F59:G59" si="22">AVERAGE(F49:F53)</f>
        <v>702.6</v>
      </c>
      <c r="G59" s="43">
        <f t="shared" si="22"/>
        <v>2934.2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6" t="s">
        <v>37</v>
      </c>
      <c r="C67" s="146">
        <f>SUM(C60:C66)</f>
        <v>0</v>
      </c>
      <c r="D67" s="146">
        <f t="shared" ref="D67:G67" si="23">SUM(D60:D66)</f>
        <v>0</v>
      </c>
      <c r="E67" s="146">
        <f t="shared" si="23"/>
        <v>0</v>
      </c>
      <c r="F67" s="146">
        <f t="shared" si="23"/>
        <v>0</v>
      </c>
      <c r="G67" s="146">
        <f t="shared" si="23"/>
        <v>0</v>
      </c>
    </row>
    <row r="68" spans="1:7" s="62" customFormat="1" ht="15.75" hidden="1" customHeight="1" outlineLevel="1" thickBot="1" x14ac:dyDescent="0.3">
      <c r="A68" s="138" t="s">
        <v>27</v>
      </c>
      <c r="B68" s="297"/>
      <c r="C68" s="139" t="e">
        <f>AVERAGE(C60:C66)</f>
        <v>#DIV/0!</v>
      </c>
      <c r="D68" s="139" t="e">
        <f t="shared" ref="D68:G68" si="24">AVERAGE(D60:D66)</f>
        <v>#DIV/0!</v>
      </c>
      <c r="E68" s="139" t="e">
        <f t="shared" si="24"/>
        <v>#DIV/0!</v>
      </c>
      <c r="F68" s="139" t="e">
        <f t="shared" si="24"/>
        <v>#DIV/0!</v>
      </c>
      <c r="G68" s="139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3" t="s">
        <v>72</v>
      </c>
      <c r="F72" s="325"/>
      <c r="G72" s="326"/>
    </row>
    <row r="73" spans="1:7" ht="30" customHeight="1" x14ac:dyDescent="0.25">
      <c r="A73" s="57" t="s">
        <v>34</v>
      </c>
      <c r="B73" s="50">
        <f>SUM(C58:D58, C47:D47, C36:D36, C25:D25, C14:D14, C69:D69)</f>
        <v>42352</v>
      </c>
      <c r="C73" s="50">
        <f>SUM(E69:F69, E58:F58, E47:F47, E36:F36, E25:F25, E14:F14)</f>
        <v>30841</v>
      </c>
      <c r="D73" s="158"/>
      <c r="E73" s="301" t="s">
        <v>34</v>
      </c>
      <c r="F73" s="302"/>
      <c r="G73" s="130">
        <f>SUM(G14, G25, G36, G47, G58, G69)</f>
        <v>73193</v>
      </c>
    </row>
    <row r="74" spans="1:7" ht="30" customHeight="1" x14ac:dyDescent="0.25">
      <c r="A74" s="57" t="s">
        <v>33</v>
      </c>
      <c r="B74" s="50">
        <f>SUM(C56:D56, C45:D45, C34:D34, C23:D23, C12:D12, C67:D67)</f>
        <v>49372</v>
      </c>
      <c r="C74" s="50">
        <f>SUM(E67:F67, E56:F56, E45:F45, E34:F34, E23:F23, E12:F12)</f>
        <v>38703</v>
      </c>
      <c r="D74" s="158"/>
      <c r="E74" s="301" t="s">
        <v>33</v>
      </c>
      <c r="F74" s="302"/>
      <c r="G74" s="131">
        <f>SUM(G56, G45, G34, G23, G12, G67)</f>
        <v>88075</v>
      </c>
    </row>
    <row r="75" spans="1:7" ht="30" customHeight="1" x14ac:dyDescent="0.25">
      <c r="E75" s="301" t="s">
        <v>26</v>
      </c>
      <c r="F75" s="302"/>
      <c r="G75" s="131">
        <f>AVERAGE(G14, G25, G36, G47, G58, G69)</f>
        <v>12198.833333333334</v>
      </c>
    </row>
    <row r="76" spans="1:7" ht="30" customHeight="1" x14ac:dyDescent="0.25">
      <c r="E76" s="301" t="s">
        <v>74</v>
      </c>
      <c r="F76" s="302"/>
      <c r="G76" s="130">
        <f>AVERAGE(G56, G45, G34, G23, G12, G67)</f>
        <v>14679.166666666666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62" activePane="bottomRight" state="frozen"/>
      <selection pane="topRight" activeCell="C1" sqref="C1"/>
      <selection pane="bottomLeft" activeCell="A5" sqref="A5"/>
      <selection pane="bottomRight" activeCell="G55" sqref="G55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06" t="s">
        <v>58</v>
      </c>
      <c r="D1" s="310"/>
      <c r="E1" s="306"/>
      <c r="F1" s="299"/>
      <c r="G1" s="312" t="s">
        <v>23</v>
      </c>
    </row>
    <row r="2" spans="1:7" ht="15" customHeight="1" thickBot="1" x14ac:dyDescent="0.3">
      <c r="B2" s="191"/>
      <c r="C2" s="307"/>
      <c r="D2" s="311"/>
      <c r="E2" s="307"/>
      <c r="F2" s="300"/>
      <c r="G2" s="313"/>
    </row>
    <row r="3" spans="1:7" x14ac:dyDescent="0.25">
      <c r="A3" s="316" t="s">
        <v>63</v>
      </c>
      <c r="B3" s="318" t="s">
        <v>64</v>
      </c>
      <c r="C3" s="320" t="s">
        <v>61</v>
      </c>
      <c r="D3" s="332" t="s">
        <v>62</v>
      </c>
      <c r="E3" s="320"/>
      <c r="F3" s="332"/>
      <c r="G3" s="313"/>
    </row>
    <row r="4" spans="1:7" ht="14.25" thickBot="1" x14ac:dyDescent="0.3">
      <c r="A4" s="317"/>
      <c r="B4" s="319"/>
      <c r="C4" s="317"/>
      <c r="D4" s="333"/>
      <c r="E4" s="317"/>
      <c r="F4" s="333"/>
      <c r="G4" s="313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24" t="s">
        <v>1</v>
      </c>
      <c r="B10" s="172">
        <v>41489</v>
      </c>
      <c r="C10" s="92"/>
      <c r="D10" s="96">
        <v>145</v>
      </c>
      <c r="E10" s="92"/>
      <c r="F10" s="93"/>
      <c r="G10" s="94">
        <f>D10</f>
        <v>145</v>
      </c>
    </row>
    <row r="11" spans="1:7" s="95" customFormat="1" ht="14.25" outlineLevel="1" thickBot="1" x14ac:dyDescent="0.3">
      <c r="A11" s="224" t="s">
        <v>2</v>
      </c>
      <c r="B11" s="226">
        <v>41490</v>
      </c>
      <c r="C11" s="97"/>
      <c r="D11" s="98">
        <v>84</v>
      </c>
      <c r="E11" s="97"/>
      <c r="F11" s="99"/>
      <c r="G11" s="94">
        <f>D11</f>
        <v>84</v>
      </c>
    </row>
    <row r="12" spans="1:7" s="101" customFormat="1" ht="14.25" customHeight="1" outlineLevel="1" thickBot="1" x14ac:dyDescent="0.3">
      <c r="A12" s="137" t="s">
        <v>25</v>
      </c>
      <c r="B12" s="296" t="s">
        <v>28</v>
      </c>
      <c r="C12" s="160">
        <f>SUM(C5:C11)</f>
        <v>0</v>
      </c>
      <c r="D12" s="160">
        <f t="shared" ref="D12:G12" si="0">SUM(D5:D11)</f>
        <v>229</v>
      </c>
      <c r="E12" s="160">
        <f t="shared" si="0"/>
        <v>0</v>
      </c>
      <c r="F12" s="160">
        <f t="shared" si="0"/>
        <v>0</v>
      </c>
      <c r="G12" s="160">
        <f t="shared" si="0"/>
        <v>229</v>
      </c>
    </row>
    <row r="13" spans="1:7" s="101" customFormat="1" ht="14.25" outlineLevel="1" thickBot="1" x14ac:dyDescent="0.3">
      <c r="A13" s="138" t="s">
        <v>27</v>
      </c>
      <c r="B13" s="297"/>
      <c r="C13" s="161" t="e">
        <f>AVERAGE(C5:C11)</f>
        <v>#DIV/0!</v>
      </c>
      <c r="D13" s="161">
        <f t="shared" ref="D13:G13" si="1">AVERAGE(D5:D11)</f>
        <v>114.5</v>
      </c>
      <c r="E13" s="161" t="e">
        <f t="shared" si="1"/>
        <v>#DIV/0!</v>
      </c>
      <c r="F13" s="161" t="e">
        <f t="shared" si="1"/>
        <v>#DIV/0!</v>
      </c>
      <c r="G13" s="161">
        <f t="shared" si="1"/>
        <v>114.5</v>
      </c>
    </row>
    <row r="14" spans="1:7" s="101" customFormat="1" ht="14.25" thickBot="1" x14ac:dyDescent="0.3">
      <c r="A14" s="36" t="s">
        <v>24</v>
      </c>
      <c r="B14" s="297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297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35"/>
      <c r="B21" s="174"/>
      <c r="C21" s="92"/>
      <c r="D21" s="96"/>
      <c r="E21" s="92"/>
      <c r="F21" s="93"/>
      <c r="G21" s="94"/>
    </row>
    <row r="22" spans="1:7" s="101" customFormat="1" ht="14.25" outlineLevel="1" thickBot="1" x14ac:dyDescent="0.3">
      <c r="A22" s="35"/>
      <c r="B22" s="175"/>
      <c r="C22" s="97"/>
      <c r="D22" s="98"/>
      <c r="E22" s="97"/>
      <c r="F22" s="99"/>
      <c r="G22" s="100"/>
    </row>
    <row r="23" spans="1:7" s="101" customFormat="1" ht="14.25" customHeight="1" outlineLevel="1" thickBot="1" x14ac:dyDescent="0.3">
      <c r="A23" s="137" t="s">
        <v>25</v>
      </c>
      <c r="B23" s="297" t="s">
        <v>29</v>
      </c>
      <c r="C23" s="160">
        <f>SUM(C16:C22)</f>
        <v>0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0</v>
      </c>
    </row>
    <row r="24" spans="1:7" s="101" customFormat="1" ht="14.25" outlineLevel="1" thickBot="1" x14ac:dyDescent="0.3">
      <c r="A24" s="138" t="s">
        <v>27</v>
      </c>
      <c r="B24" s="297"/>
      <c r="C24" s="161" t="e">
        <f>AVERAGE(C16:C22)</f>
        <v>#DIV/0!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 t="e">
        <f t="shared" si="5"/>
        <v>#DIV/0!</v>
      </c>
    </row>
    <row r="25" spans="1:7" s="101" customFormat="1" ht="14.25" thickBot="1" x14ac:dyDescent="0.3">
      <c r="A25" s="36" t="s">
        <v>24</v>
      </c>
      <c r="B25" s="297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298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35"/>
      <c r="B32" s="177"/>
      <c r="C32" s="92"/>
      <c r="D32" s="96"/>
      <c r="E32" s="92"/>
      <c r="F32" s="93"/>
      <c r="G32" s="94"/>
    </row>
    <row r="33" spans="1:8" s="101" customFormat="1" ht="14.25" outlineLevel="1" thickBot="1" x14ac:dyDescent="0.3">
      <c r="A33" s="35"/>
      <c r="B33" s="178"/>
      <c r="C33" s="97"/>
      <c r="D33" s="98"/>
      <c r="E33" s="97"/>
      <c r="F33" s="99"/>
      <c r="G33" s="100"/>
    </row>
    <row r="34" spans="1:8" s="101" customFormat="1" ht="14.25" customHeight="1" outlineLevel="1" thickBot="1" x14ac:dyDescent="0.3">
      <c r="A34" s="137" t="s">
        <v>25</v>
      </c>
      <c r="B34" s="296" t="s">
        <v>30</v>
      </c>
      <c r="C34" s="160">
        <f>SUM(C27:C33)</f>
        <v>0</v>
      </c>
      <c r="D34" s="160">
        <f t="shared" ref="D34:G34" si="8">SUM(D27:D33)</f>
        <v>0</v>
      </c>
      <c r="E34" s="160">
        <f t="shared" si="8"/>
        <v>0</v>
      </c>
      <c r="F34" s="160">
        <f t="shared" si="8"/>
        <v>0</v>
      </c>
      <c r="G34" s="160">
        <f t="shared" si="8"/>
        <v>0</v>
      </c>
    </row>
    <row r="35" spans="1:8" s="101" customFormat="1" ht="14.25" outlineLevel="1" thickBot="1" x14ac:dyDescent="0.3">
      <c r="A35" s="138" t="s">
        <v>27</v>
      </c>
      <c r="B35" s="297"/>
      <c r="C35" s="161" t="e">
        <f>AVERAGE(C27:C33)</f>
        <v>#DIV/0!</v>
      </c>
      <c r="D35" s="161" t="e">
        <f t="shared" ref="D35:G35" si="9">AVERAGE(D27:D33)</f>
        <v>#DIV/0!</v>
      </c>
      <c r="E35" s="161" t="e">
        <f t="shared" si="9"/>
        <v>#DIV/0!</v>
      </c>
      <c r="F35" s="161" t="e">
        <f t="shared" si="9"/>
        <v>#DIV/0!</v>
      </c>
      <c r="G35" s="161" t="e">
        <f t="shared" si="9"/>
        <v>#DIV/0!</v>
      </c>
    </row>
    <row r="36" spans="1:8" s="101" customFormat="1" ht="14.25" thickBot="1" x14ac:dyDescent="0.3">
      <c r="A36" s="36" t="s">
        <v>24</v>
      </c>
      <c r="B36" s="297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298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35"/>
      <c r="B43" s="177"/>
      <c r="C43" s="92"/>
      <c r="D43" s="96"/>
      <c r="E43" s="92"/>
      <c r="F43" s="93"/>
      <c r="G43" s="94"/>
      <c r="H43" s="169"/>
    </row>
    <row r="44" spans="1:8" s="101" customFormat="1" ht="14.25" outlineLevel="1" thickBot="1" x14ac:dyDescent="0.3">
      <c r="A44" s="35"/>
      <c r="B44" s="177"/>
      <c r="C44" s="97"/>
      <c r="D44" s="98"/>
      <c r="E44" s="97"/>
      <c r="F44" s="99"/>
      <c r="G44" s="100"/>
      <c r="H44" s="169"/>
    </row>
    <row r="45" spans="1:8" s="101" customFormat="1" ht="14.25" customHeight="1" outlineLevel="1" thickBot="1" x14ac:dyDescent="0.3">
      <c r="A45" s="137" t="s">
        <v>25</v>
      </c>
      <c r="B45" s="296" t="s">
        <v>31</v>
      </c>
      <c r="C45" s="160">
        <f>SUM(C38:C44)</f>
        <v>0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0</v>
      </c>
    </row>
    <row r="46" spans="1:8" s="101" customFormat="1" ht="14.25" outlineLevel="1" thickBot="1" x14ac:dyDescent="0.3">
      <c r="A46" s="138" t="s">
        <v>27</v>
      </c>
      <c r="B46" s="297"/>
      <c r="C46" s="161" t="e">
        <f>AVERAGE(C38:C44)</f>
        <v>#DIV/0!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 t="e">
        <f t="shared" si="13"/>
        <v>#DIV/0!</v>
      </c>
    </row>
    <row r="47" spans="1:8" s="101" customFormat="1" ht="14.25" thickBot="1" x14ac:dyDescent="0.3">
      <c r="A47" s="36" t="s">
        <v>24</v>
      </c>
      <c r="B47" s="297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298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21" t="s">
        <v>1</v>
      </c>
      <c r="B54" s="177">
        <v>41517</v>
      </c>
      <c r="C54" s="92">
        <v>144</v>
      </c>
      <c r="D54" s="93"/>
      <c r="E54" s="92"/>
      <c r="F54" s="93"/>
      <c r="G54" s="94">
        <f>C54</f>
        <v>144</v>
      </c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6" t="s">
        <v>32</v>
      </c>
      <c r="C56" s="160">
        <f>SUM(C49:C55)</f>
        <v>144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144</v>
      </c>
    </row>
    <row r="57" spans="1:7" s="101" customFormat="1" ht="14.25" outlineLevel="1" thickBot="1" x14ac:dyDescent="0.3">
      <c r="A57" s="138" t="s">
        <v>27</v>
      </c>
      <c r="B57" s="297"/>
      <c r="C57" s="161">
        <f>AVERAGE(C49:C55)</f>
        <v>144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>
        <f t="shared" si="17"/>
        <v>144</v>
      </c>
    </row>
    <row r="58" spans="1:7" s="101" customFormat="1" ht="14.25" thickBot="1" x14ac:dyDescent="0.3">
      <c r="A58" s="36" t="s">
        <v>24</v>
      </c>
      <c r="B58" s="297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298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6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297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297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298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03" t="s">
        <v>73</v>
      </c>
      <c r="F72" s="325"/>
      <c r="G72" s="326"/>
    </row>
    <row r="73" spans="1:7" ht="30" customHeight="1" x14ac:dyDescent="0.25">
      <c r="B73" s="57" t="s">
        <v>33</v>
      </c>
      <c r="C73" s="106">
        <f>SUM(C56:D56, C45:D45, C34:D34, C23:D23, C12:D12, C67:D67)</f>
        <v>373</v>
      </c>
      <c r="D73" s="106">
        <f>SUM(E67:F67, E56:F56, E45:F45, E34:F34, E23:F23, E12:F12)</f>
        <v>0</v>
      </c>
      <c r="E73" s="301" t="s">
        <v>33</v>
      </c>
      <c r="F73" s="302"/>
      <c r="G73" s="130">
        <f>SUM(G12, G23, G34, G45, G56, G67)</f>
        <v>373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4" t="s">
        <v>34</v>
      </c>
      <c r="F74" s="334"/>
      <c r="G74" s="131">
        <f>SUM(G58, G47, G36, G25, G14, G69)</f>
        <v>0</v>
      </c>
    </row>
    <row r="75" spans="1:7" ht="30" customHeight="1" x14ac:dyDescent="0.25">
      <c r="E75" s="301" t="s">
        <v>74</v>
      </c>
      <c r="F75" s="302"/>
      <c r="G75" s="131">
        <f>AVERAGE(G12, G23, G34, G45, G56, G67)</f>
        <v>62.166666666666664</v>
      </c>
    </row>
    <row r="76" spans="1:7" ht="30" customHeight="1" x14ac:dyDescent="0.25">
      <c r="E76" s="334" t="s">
        <v>26</v>
      </c>
      <c r="F76" s="334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B7936F-FC17-4B6A-BC03-599FCF5CF861}"/>
</file>

<file path=customXml/itemProps2.xml><?xml version="1.0" encoding="utf-8"?>
<ds:datastoreItem xmlns:ds="http://schemas.openxmlformats.org/officeDocument/2006/customXml" ds:itemID="{81FAAB01-C6BE-40D6-8B82-4B0E3BD1F65D}"/>
</file>

<file path=customXml/itemProps3.xml><?xml version="1.0" encoding="utf-8"?>
<ds:datastoreItem xmlns:ds="http://schemas.openxmlformats.org/officeDocument/2006/customXml" ds:itemID="{ACBFE2B0-F90D-4F52-BF9C-721F1FC318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2019-03-19T17:11:30Z</dcterms:created>
  <dcterms:modified xsi:type="dcterms:W3CDTF">2019-03-19T17:11:30Z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