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xl/worksheets/sheet8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7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codeName="ThisWorkbook" defaultThemeVersion="124226"/>
  <bookViews>
    <workbookView xWindow="-60" yWindow="135" windowWidth="19200" windowHeight="5415" tabRatio="673" firstSheet="1" activeTab="7"/>
  </bookViews>
  <sheets>
    <sheet name="Weekday Totals" sheetId="6" r:id="rId1"/>
    <sheet name="Monthly Totals" sheetId="7" r:id="rId2"/>
    <sheet name="Billy Bey" sheetId="3" r:id="rId3"/>
    <sheet name="Liberty Landing Ferry" sheetId="5" r:id="rId4"/>
    <sheet name="New York Water Taxi" sheetId="2" r:id="rId5"/>
    <sheet name="NY Waterway" sheetId="1" r:id="rId6"/>
    <sheet name="SeaStreak" sheetId="4" r:id="rId7"/>
    <sheet name="Baseball" sheetId="8" r:id="rId8"/>
    <sheet name="Sheet1" sheetId="9" state="hidden" r:id="rId9"/>
  </sheets>
  <definedNames>
    <definedName name="_xlnm.Print_Area" localSheetId="7">Baseball!$A$1:$G$76</definedName>
    <definedName name="_xlnm.Print_Area" localSheetId="2">'Billy Bey'!$A$1:$T$76</definedName>
    <definedName name="_xlnm.Print_Area" localSheetId="1">'Monthly Totals'!$A$1:$B$47</definedName>
    <definedName name="_xlnm.Print_Area" localSheetId="0">'Weekday Totals'!$A$1:$T$49</definedName>
  </definedNames>
  <calcPr calcId="145621"/>
</workbook>
</file>

<file path=xl/calcChain.xml><?xml version="1.0" encoding="utf-8"?>
<calcChain xmlns="http://schemas.openxmlformats.org/spreadsheetml/2006/main">
  <c r="B52" i="5" l="1"/>
  <c r="E45" i="2" l="1"/>
  <c r="E46" i="2"/>
  <c r="E47" i="2"/>
  <c r="G5" i="4" l="1"/>
  <c r="G6" i="4"/>
  <c r="G7" i="4"/>
  <c r="K5" i="1"/>
  <c r="K6" i="1"/>
  <c r="J5" i="2"/>
  <c r="J6" i="2"/>
  <c r="J7" i="2"/>
  <c r="J8" i="2"/>
  <c r="T5" i="3"/>
  <c r="T6" i="3"/>
  <c r="B8" i="4" l="1"/>
  <c r="B7" i="4"/>
  <c r="B6" i="4"/>
  <c r="B8" i="1"/>
  <c r="B7" i="1"/>
  <c r="B6" i="1"/>
  <c r="B8" i="2"/>
  <c r="B7" i="2"/>
  <c r="B6" i="2"/>
  <c r="T9" i="3"/>
  <c r="T10" i="3"/>
  <c r="T11" i="3"/>
  <c r="T16" i="3"/>
  <c r="T17" i="3"/>
  <c r="T18" i="3"/>
  <c r="T19" i="3"/>
  <c r="T20" i="3"/>
  <c r="T21" i="3"/>
  <c r="T22" i="3"/>
  <c r="T27" i="3"/>
  <c r="T28" i="3"/>
  <c r="T29" i="3"/>
  <c r="T30" i="3"/>
  <c r="T31" i="3"/>
  <c r="T32" i="3"/>
  <c r="T33" i="3"/>
  <c r="T38" i="3"/>
  <c r="T39" i="3"/>
  <c r="T40" i="3"/>
  <c r="T41" i="3"/>
  <c r="T42" i="3"/>
  <c r="T43" i="3"/>
  <c r="T44" i="3"/>
  <c r="E45" i="3" l="1"/>
  <c r="E34" i="3"/>
  <c r="G48" i="1"/>
  <c r="G37" i="1"/>
  <c r="T55" i="3" l="1"/>
  <c r="T54" i="3"/>
  <c r="T53" i="3"/>
  <c r="T52" i="3"/>
  <c r="B17" i="5" l="1"/>
  <c r="B18" i="5" s="1"/>
  <c r="B19" i="5" s="1"/>
  <c r="B20" i="5" s="1"/>
  <c r="B21" i="5" s="1"/>
  <c r="B22" i="5" s="1"/>
  <c r="B27" i="5" s="1"/>
  <c r="B28" i="5" s="1"/>
  <c r="B29" i="5" s="1"/>
  <c r="B30" i="5" s="1"/>
  <c r="B31" i="5" s="1"/>
  <c r="B32" i="5" s="1"/>
  <c r="B33" i="5" s="1"/>
  <c r="B38" i="5" s="1"/>
  <c r="B39" i="5" s="1"/>
  <c r="B40" i="5" s="1"/>
  <c r="B41" i="5" s="1"/>
  <c r="B42" i="5" s="1"/>
  <c r="B43" i="5" s="1"/>
  <c r="B44" i="5" s="1"/>
  <c r="B49" i="5" s="1"/>
  <c r="B50" i="5" s="1"/>
  <c r="B51" i="5" s="1"/>
  <c r="B53" i="5" s="1"/>
  <c r="B54" i="5" s="1"/>
  <c r="B55" i="5" s="1"/>
  <c r="G10" i="8" l="1"/>
  <c r="B11" i="8"/>
  <c r="G8" i="4"/>
  <c r="G9" i="4"/>
  <c r="G10" i="4"/>
  <c r="B10" i="4"/>
  <c r="B11" i="4" s="1"/>
  <c r="K7" i="1"/>
  <c r="K8" i="1"/>
  <c r="K9" i="1"/>
  <c r="K10" i="1"/>
  <c r="B10" i="1"/>
  <c r="B11" i="1" s="1"/>
  <c r="J9" i="2"/>
  <c r="J10" i="2"/>
  <c r="B10" i="2"/>
  <c r="B11" i="2" s="1"/>
  <c r="T7" i="3"/>
  <c r="T8" i="3"/>
  <c r="B10" i="3"/>
  <c r="B11" i="3" s="1"/>
  <c r="B16" i="4" l="1"/>
  <c r="B17" i="4" s="1"/>
  <c r="B18" i="4" s="1"/>
  <c r="B19" i="4" s="1"/>
  <c r="B20" i="4" s="1"/>
  <c r="B21" i="4" s="1"/>
  <c r="B22" i="4" s="1"/>
  <c r="B27" i="4" s="1"/>
  <c r="B28" i="4" s="1"/>
  <c r="B29" i="4" s="1"/>
  <c r="B30" i="4" s="1"/>
  <c r="B31" i="4" s="1"/>
  <c r="B32" i="4" s="1"/>
  <c r="B33" i="4" s="1"/>
  <c r="B38" i="4" s="1"/>
  <c r="B39" i="4" s="1"/>
  <c r="B40" i="4" s="1"/>
  <c r="B41" i="4" s="1"/>
  <c r="B42" i="4" s="1"/>
  <c r="B43" i="4" s="1"/>
  <c r="B44" i="4" s="1"/>
  <c r="B49" i="4" s="1"/>
  <c r="B50" i="4" s="1"/>
  <c r="B51" i="4" s="1"/>
  <c r="B52" i="4" s="1"/>
  <c r="B53" i="4" s="1"/>
  <c r="B54" i="4" s="1"/>
  <c r="B55" i="4" s="1"/>
  <c r="B60" i="4" s="1"/>
  <c r="B61" i="4" s="1"/>
  <c r="B16" i="1"/>
  <c r="B17" i="1" s="1"/>
  <c r="B18" i="1" s="1"/>
  <c r="B19" i="1" s="1"/>
  <c r="B20" i="1" s="1"/>
  <c r="B21" i="1" s="1"/>
  <c r="B22" i="1" s="1"/>
  <c r="B27" i="1" s="1"/>
  <c r="B28" i="1" s="1"/>
  <c r="B29" i="1" s="1"/>
  <c r="B30" i="1" s="1"/>
  <c r="B31" i="1" s="1"/>
  <c r="B32" i="1" s="1"/>
  <c r="B33" i="1" s="1"/>
  <c r="B38" i="1" s="1"/>
  <c r="B39" i="1" s="1"/>
  <c r="B40" i="1" s="1"/>
  <c r="B41" i="1" s="1"/>
  <c r="B42" i="1" s="1"/>
  <c r="B43" i="1" s="1"/>
  <c r="B44" i="1" s="1"/>
  <c r="B49" i="1" s="1"/>
  <c r="B50" i="1" s="1"/>
  <c r="B51" i="1" s="1"/>
  <c r="B52" i="1" s="1"/>
  <c r="B53" i="1" s="1"/>
  <c r="B54" i="1" s="1"/>
  <c r="B55" i="1" s="1"/>
  <c r="B60" i="1" s="1"/>
  <c r="B61" i="1" s="1"/>
  <c r="B16" i="2"/>
  <c r="B17" i="2" s="1"/>
  <c r="B18" i="2" s="1"/>
  <c r="B19" i="2" s="1"/>
  <c r="B20" i="2" s="1"/>
  <c r="B21" i="2" s="1"/>
  <c r="B22" i="2" s="1"/>
  <c r="B27" i="2" s="1"/>
  <c r="B28" i="2" s="1"/>
  <c r="B29" i="2" s="1"/>
  <c r="B30" i="2" s="1"/>
  <c r="B31" i="2" s="1"/>
  <c r="B32" i="2" s="1"/>
  <c r="B33" i="2" s="1"/>
  <c r="B38" i="2" s="1"/>
  <c r="B39" i="2" s="1"/>
  <c r="B40" i="2" s="1"/>
  <c r="B41" i="2" s="1"/>
  <c r="B42" i="2" s="1"/>
  <c r="B43" i="2" s="1"/>
  <c r="B44" i="2" s="1"/>
  <c r="B49" i="2" s="1"/>
  <c r="B50" i="2" s="1"/>
  <c r="B51" i="2" s="1"/>
  <c r="B52" i="2" s="1"/>
  <c r="B53" i="2" s="1"/>
  <c r="B54" i="2" s="1"/>
  <c r="B55" i="2" s="1"/>
  <c r="B60" i="2" s="1"/>
  <c r="B61" i="2" s="1"/>
  <c r="D14" i="1" l="1"/>
  <c r="D38" i="5" l="1"/>
  <c r="F25" i="4" l="1"/>
  <c r="E25" i="4"/>
  <c r="D25" i="4"/>
  <c r="C25" i="4"/>
  <c r="F26" i="4"/>
  <c r="D23" i="4"/>
  <c r="E23" i="4"/>
  <c r="F23" i="4"/>
  <c r="D24" i="4"/>
  <c r="E24" i="4"/>
  <c r="F24" i="4"/>
  <c r="D26" i="4"/>
  <c r="E26" i="4"/>
  <c r="B21" i="8" l="1"/>
  <c r="B22" i="8" s="1"/>
  <c r="B32" i="8" s="1"/>
  <c r="B33" i="8" s="1"/>
  <c r="B43" i="8" s="1"/>
  <c r="B44" i="8" s="1"/>
  <c r="B55" i="8" s="1"/>
  <c r="G50" i="4"/>
  <c r="G51" i="4"/>
  <c r="G52" i="4"/>
  <c r="K50" i="1"/>
  <c r="K51" i="1"/>
  <c r="K52" i="1"/>
  <c r="J50" i="2"/>
  <c r="J51" i="2"/>
  <c r="J52" i="2"/>
  <c r="D50" i="5"/>
  <c r="D51" i="5"/>
  <c r="D52" i="5"/>
  <c r="T50" i="3"/>
  <c r="T51" i="3"/>
  <c r="B16" i="3" l="1"/>
  <c r="B17" i="3" s="1"/>
  <c r="B18" i="3" s="1"/>
  <c r="B19" i="3" s="1"/>
  <c r="B20" i="3" s="1"/>
  <c r="B21" i="3" s="1"/>
  <c r="B22" i="3" s="1"/>
  <c r="B27" i="3" s="1"/>
  <c r="B28" i="3" s="1"/>
  <c r="B29" i="3" s="1"/>
  <c r="B30" i="3" s="1"/>
  <c r="B31" i="3" s="1"/>
  <c r="B32" i="3" s="1"/>
  <c r="B33" i="3" s="1"/>
  <c r="B38" i="3" s="1"/>
  <c r="B39" i="3" s="1"/>
  <c r="B40" i="3" s="1"/>
  <c r="B41" i="3" s="1"/>
  <c r="B42" i="3" s="1"/>
  <c r="B43" i="3" s="1"/>
  <c r="B44" i="3" s="1"/>
  <c r="B49" i="3" s="1"/>
  <c r="B50" i="3" s="1"/>
  <c r="B51" i="3" s="1"/>
  <c r="B52" i="3" s="1"/>
  <c r="B53" i="3" s="1"/>
  <c r="B54" i="3" s="1"/>
  <c r="B55" i="3" s="1"/>
  <c r="E15" i="3" l="1"/>
  <c r="G33" i="8" l="1"/>
  <c r="G32" i="8"/>
  <c r="E15" i="2" l="1"/>
  <c r="E14" i="2"/>
  <c r="K34" i="3" l="1"/>
  <c r="K35" i="3"/>
  <c r="K36" i="3"/>
  <c r="K37" i="3"/>
  <c r="T49" i="3" l="1"/>
  <c r="K56" i="3" l="1"/>
  <c r="K57" i="3"/>
  <c r="K58" i="3"/>
  <c r="K59" i="3"/>
  <c r="E56" i="3" l="1"/>
  <c r="E12" i="1"/>
  <c r="E13" i="1"/>
  <c r="E14" i="1"/>
  <c r="J12" i="3"/>
  <c r="D49" i="5" l="1"/>
  <c r="D39" i="5"/>
  <c r="D40" i="5"/>
  <c r="D41" i="5"/>
  <c r="D42" i="5"/>
  <c r="D43" i="5"/>
  <c r="D44" i="5"/>
  <c r="D28" i="5"/>
  <c r="D29" i="5"/>
  <c r="D30" i="5"/>
  <c r="D31" i="5"/>
  <c r="D32" i="5"/>
  <c r="D33" i="5"/>
  <c r="D27" i="5"/>
  <c r="E59" i="3" l="1"/>
  <c r="E58" i="3"/>
  <c r="D58" i="3"/>
  <c r="F58" i="3"/>
  <c r="G58" i="3"/>
  <c r="H58" i="3"/>
  <c r="I58" i="3"/>
  <c r="J58" i="3"/>
  <c r="L58" i="3"/>
  <c r="M58" i="3"/>
  <c r="N58" i="3"/>
  <c r="O58" i="3"/>
  <c r="P58" i="3"/>
  <c r="Q58" i="3"/>
  <c r="R58" i="3"/>
  <c r="S58" i="3"/>
  <c r="D59" i="3"/>
  <c r="F59" i="3"/>
  <c r="G59" i="3"/>
  <c r="H59" i="3"/>
  <c r="I59" i="3"/>
  <c r="J59" i="3"/>
  <c r="L59" i="3"/>
  <c r="M59" i="3"/>
  <c r="N59" i="3"/>
  <c r="O59" i="3"/>
  <c r="P59" i="3"/>
  <c r="Q59" i="3"/>
  <c r="R59" i="3"/>
  <c r="S59" i="3"/>
  <c r="C59" i="8" l="1"/>
  <c r="I13" i="2"/>
  <c r="I14" i="2"/>
  <c r="C34" i="5"/>
  <c r="D23" i="2" l="1"/>
  <c r="E23" i="2"/>
  <c r="F23" i="2"/>
  <c r="G23" i="2"/>
  <c r="H23" i="2"/>
  <c r="I23" i="2"/>
  <c r="E35" i="3" l="1"/>
  <c r="E37" i="3"/>
  <c r="G56" i="2"/>
  <c r="C45" i="4" l="1"/>
  <c r="D45" i="4"/>
  <c r="E45" i="4"/>
  <c r="F45" i="4"/>
  <c r="H56" i="3" l="1"/>
  <c r="G56" i="3"/>
  <c r="G57" i="3"/>
  <c r="E36" i="3"/>
  <c r="H56" i="1"/>
  <c r="C37" i="8" l="1"/>
  <c r="M56" i="3" l="1"/>
  <c r="M34" i="3"/>
  <c r="M35" i="3"/>
  <c r="M36" i="3"/>
  <c r="M23" i="3"/>
  <c r="K23" i="3"/>
  <c r="K11" i="1" l="1"/>
  <c r="C15" i="5"/>
  <c r="C14" i="5"/>
  <c r="G11" i="4"/>
  <c r="J11" i="2"/>
  <c r="K15" i="1" l="1"/>
  <c r="E67" i="2"/>
  <c r="E68" i="2"/>
  <c r="E69" i="2"/>
  <c r="E70" i="2"/>
  <c r="F45" i="2"/>
  <c r="F34" i="2"/>
  <c r="F35" i="2"/>
  <c r="F36" i="2"/>
  <c r="F37" i="2"/>
  <c r="G28" i="4"/>
  <c r="G29" i="4"/>
  <c r="G30" i="4"/>
  <c r="G31" i="4"/>
  <c r="G32" i="4"/>
  <c r="G33" i="4"/>
  <c r="G27" i="4"/>
  <c r="G17" i="4"/>
  <c r="G18" i="4"/>
  <c r="G19" i="4"/>
  <c r="G20" i="4"/>
  <c r="G21" i="4"/>
  <c r="G22" i="4"/>
  <c r="G16" i="4"/>
  <c r="D14" i="5"/>
  <c r="D15" i="5"/>
  <c r="C13" i="5"/>
  <c r="C12" i="5"/>
  <c r="G43" i="4" l="1"/>
  <c r="G44" i="4"/>
  <c r="J49" i="2"/>
  <c r="G49" i="4" l="1"/>
  <c r="K49" i="1"/>
  <c r="I56" i="2" l="1"/>
  <c r="C56" i="2"/>
  <c r="E56" i="2"/>
  <c r="J38" i="2" l="1"/>
  <c r="C59" i="5"/>
  <c r="D59" i="5" s="1"/>
  <c r="C58" i="5"/>
  <c r="D58" i="5" s="1"/>
  <c r="H56" i="2" l="1"/>
  <c r="L12" i="3" l="1"/>
  <c r="F12" i="2" l="1"/>
  <c r="F13" i="2"/>
  <c r="D34" i="4" l="1"/>
  <c r="C48" i="5"/>
  <c r="C47" i="5"/>
  <c r="D12" i="4" l="1"/>
  <c r="E12" i="4"/>
  <c r="F12" i="4"/>
  <c r="D13" i="4"/>
  <c r="E13" i="4"/>
  <c r="F13" i="4"/>
  <c r="D14" i="4"/>
  <c r="E14" i="4"/>
  <c r="F14" i="4"/>
  <c r="D15" i="4"/>
  <c r="E15" i="4"/>
  <c r="F15" i="4"/>
  <c r="C14" i="4"/>
  <c r="C12" i="4"/>
  <c r="L34" i="3" l="1"/>
  <c r="C25" i="5" l="1"/>
  <c r="G14" i="4" l="1"/>
  <c r="G15" i="4"/>
  <c r="D12" i="8"/>
  <c r="C45" i="5"/>
  <c r="E57" i="2" l="1"/>
  <c r="E58" i="2"/>
  <c r="C12" i="1" l="1"/>
  <c r="C13" i="1"/>
  <c r="C14" i="1"/>
  <c r="C15" i="1"/>
  <c r="C26" i="4" l="1"/>
  <c r="D13" i="5" l="1"/>
  <c r="D12" i="5"/>
  <c r="D67" i="2"/>
  <c r="F67" i="2"/>
  <c r="G67" i="2"/>
  <c r="H67" i="2"/>
  <c r="I67" i="2"/>
  <c r="D68" i="2"/>
  <c r="F68" i="2"/>
  <c r="G68" i="2"/>
  <c r="H68" i="2"/>
  <c r="I68" i="2"/>
  <c r="D69" i="2"/>
  <c r="F69" i="2"/>
  <c r="G69" i="2"/>
  <c r="H69" i="2"/>
  <c r="I69" i="2"/>
  <c r="D70" i="2"/>
  <c r="F70" i="2"/>
  <c r="G70" i="2"/>
  <c r="H70" i="2"/>
  <c r="I70" i="2"/>
  <c r="Q28" i="6"/>
  <c r="D67" i="1"/>
  <c r="E67" i="1"/>
  <c r="F67" i="1"/>
  <c r="G67" i="1"/>
  <c r="H67" i="1"/>
  <c r="I67" i="1"/>
  <c r="J67" i="1"/>
  <c r="D68" i="1"/>
  <c r="E68" i="1"/>
  <c r="F68" i="1"/>
  <c r="G68" i="1"/>
  <c r="H68" i="1"/>
  <c r="I68" i="1"/>
  <c r="J68" i="1"/>
  <c r="D69" i="1"/>
  <c r="E69" i="1"/>
  <c r="F69" i="1"/>
  <c r="G69" i="1"/>
  <c r="H69" i="1"/>
  <c r="I69" i="1"/>
  <c r="J69" i="1"/>
  <c r="D70" i="1"/>
  <c r="E70" i="1"/>
  <c r="F70" i="1"/>
  <c r="G70" i="1"/>
  <c r="H70" i="1"/>
  <c r="I70" i="1"/>
  <c r="J70" i="1"/>
  <c r="D56" i="1" l="1"/>
  <c r="E56" i="1"/>
  <c r="F56" i="1"/>
  <c r="G56" i="1"/>
  <c r="I56" i="1"/>
  <c r="J56" i="1"/>
  <c r="D57" i="1"/>
  <c r="E57" i="1"/>
  <c r="F57" i="1"/>
  <c r="G57" i="1"/>
  <c r="H57" i="1"/>
  <c r="I57" i="1"/>
  <c r="J57" i="1"/>
  <c r="D58" i="1"/>
  <c r="E58" i="1"/>
  <c r="F58" i="1"/>
  <c r="G58" i="1"/>
  <c r="H58" i="1"/>
  <c r="I58" i="1"/>
  <c r="J58" i="1"/>
  <c r="D59" i="1"/>
  <c r="E59" i="1"/>
  <c r="F59" i="1"/>
  <c r="G59" i="1"/>
  <c r="H59" i="1"/>
  <c r="I59" i="1"/>
  <c r="J59" i="1"/>
  <c r="K59" i="1"/>
  <c r="K57" i="1" l="1"/>
  <c r="K58" i="1"/>
  <c r="K56" i="1"/>
  <c r="G21" i="8"/>
  <c r="K67" i="1" l="1"/>
  <c r="K68" i="1"/>
  <c r="K69" i="1"/>
  <c r="K70" i="1"/>
  <c r="J67" i="2"/>
  <c r="J69" i="2"/>
  <c r="J68" i="2"/>
  <c r="J70" i="2"/>
  <c r="L23" i="3" l="1"/>
  <c r="G22" i="8" l="1"/>
  <c r="G43" i="8" l="1"/>
  <c r="G44" i="8"/>
  <c r="G11" i="8"/>
  <c r="G12" i="2" l="1"/>
  <c r="G13" i="2"/>
  <c r="G14" i="2"/>
  <c r="G15" i="2"/>
  <c r="G24" i="2"/>
  <c r="G25" i="2"/>
  <c r="G26" i="2"/>
  <c r="G34" i="2"/>
  <c r="G35" i="2"/>
  <c r="G36" i="2"/>
  <c r="G37" i="2"/>
  <c r="Q30" i="6"/>
  <c r="D56" i="2"/>
  <c r="F56" i="2"/>
  <c r="D57" i="2"/>
  <c r="F57" i="2"/>
  <c r="G57" i="2"/>
  <c r="H57" i="2"/>
  <c r="I57" i="2"/>
  <c r="D58" i="2"/>
  <c r="F58" i="2"/>
  <c r="N30" i="6" s="1"/>
  <c r="G58" i="2"/>
  <c r="H58" i="2"/>
  <c r="I58" i="2"/>
  <c r="D59" i="2"/>
  <c r="E59" i="2"/>
  <c r="F59" i="2"/>
  <c r="G59" i="2"/>
  <c r="H59" i="2"/>
  <c r="I59" i="2"/>
  <c r="D45" i="2"/>
  <c r="G45" i="2"/>
  <c r="H45" i="2"/>
  <c r="I45" i="2"/>
  <c r="D46" i="2"/>
  <c r="F46" i="2"/>
  <c r="G46" i="2"/>
  <c r="H46" i="2"/>
  <c r="I46" i="2"/>
  <c r="D47" i="2"/>
  <c r="F47" i="2"/>
  <c r="K30" i="6" s="1"/>
  <c r="G47" i="2"/>
  <c r="H47" i="2"/>
  <c r="I47" i="2"/>
  <c r="D48" i="2"/>
  <c r="E48" i="2"/>
  <c r="F48" i="2"/>
  <c r="G48" i="2"/>
  <c r="H48" i="2"/>
  <c r="I48" i="2"/>
  <c r="D34" i="2"/>
  <c r="E34" i="2"/>
  <c r="H34" i="2"/>
  <c r="I34" i="2"/>
  <c r="D35" i="2"/>
  <c r="E35" i="2"/>
  <c r="H35" i="2"/>
  <c r="I35" i="2"/>
  <c r="D36" i="2"/>
  <c r="E36" i="2"/>
  <c r="H36" i="2"/>
  <c r="I36" i="2"/>
  <c r="D37" i="2"/>
  <c r="E37" i="2"/>
  <c r="H37" i="2"/>
  <c r="I37" i="2"/>
  <c r="D24" i="2"/>
  <c r="E24" i="2"/>
  <c r="F24" i="2"/>
  <c r="H24" i="2"/>
  <c r="I24" i="2"/>
  <c r="D25" i="2"/>
  <c r="E25" i="2"/>
  <c r="F25" i="2"/>
  <c r="H25" i="2"/>
  <c r="I25" i="2"/>
  <c r="D26" i="2"/>
  <c r="E26" i="2"/>
  <c r="F26" i="2"/>
  <c r="H26" i="2"/>
  <c r="I26" i="2"/>
  <c r="D12" i="2"/>
  <c r="E12" i="2"/>
  <c r="H12" i="2"/>
  <c r="I12" i="2"/>
  <c r="D13" i="2"/>
  <c r="E13" i="2"/>
  <c r="H13" i="2"/>
  <c r="D14" i="2"/>
  <c r="F14" i="2"/>
  <c r="B30" i="6" s="1"/>
  <c r="H14" i="2"/>
  <c r="J14" i="2"/>
  <c r="B10" i="6" s="1"/>
  <c r="D15" i="2"/>
  <c r="F15" i="2"/>
  <c r="H15" i="2"/>
  <c r="I15" i="2"/>
  <c r="J15" i="2"/>
  <c r="D73" i="2" l="1"/>
  <c r="D74" i="2"/>
  <c r="E73" i="2"/>
  <c r="E74" i="2"/>
  <c r="E56" i="4" l="1"/>
  <c r="C23" i="3" l="1"/>
  <c r="C15" i="2" l="1"/>
  <c r="C14" i="2"/>
  <c r="B26" i="6" s="1"/>
  <c r="C12" i="2"/>
  <c r="C13" i="2"/>
  <c r="J13" i="2" l="1"/>
  <c r="J12" i="2"/>
  <c r="G12" i="4" l="1"/>
  <c r="G13" i="4"/>
  <c r="E34" i="1" l="1"/>
  <c r="E35" i="1"/>
  <c r="E36" i="1"/>
  <c r="J16" i="2" l="1"/>
  <c r="K18" i="1" l="1"/>
  <c r="J45" i="1" l="1"/>
  <c r="J46" i="1"/>
  <c r="J47" i="1"/>
  <c r="H30" i="6" l="1"/>
  <c r="E30" i="6"/>
  <c r="F73" i="2" l="1"/>
  <c r="F74" i="2"/>
  <c r="B32" i="7" s="1"/>
  <c r="D67" i="8" l="1"/>
  <c r="E67" i="8"/>
  <c r="F67" i="8"/>
  <c r="G67" i="8"/>
  <c r="D68" i="8"/>
  <c r="E68" i="8"/>
  <c r="F68" i="8"/>
  <c r="G68" i="8"/>
  <c r="D69" i="8"/>
  <c r="E69" i="8"/>
  <c r="F69" i="8"/>
  <c r="G69" i="8"/>
  <c r="D70" i="8"/>
  <c r="E70" i="8"/>
  <c r="F70" i="8"/>
  <c r="G70" i="8"/>
  <c r="C70" i="8"/>
  <c r="C69" i="8"/>
  <c r="C68" i="8"/>
  <c r="C67" i="8"/>
  <c r="D56" i="8"/>
  <c r="E56" i="8"/>
  <c r="F56" i="8"/>
  <c r="D57" i="8"/>
  <c r="E57" i="8"/>
  <c r="F57" i="8"/>
  <c r="D58" i="8"/>
  <c r="E58" i="8"/>
  <c r="F58" i="8"/>
  <c r="G58" i="8"/>
  <c r="D59" i="8"/>
  <c r="E59" i="8"/>
  <c r="F59" i="8"/>
  <c r="G59" i="8"/>
  <c r="C58" i="8"/>
  <c r="C57" i="8"/>
  <c r="C56" i="8"/>
  <c r="D45" i="8"/>
  <c r="E45" i="8"/>
  <c r="F45" i="8"/>
  <c r="D46" i="8"/>
  <c r="E46" i="8"/>
  <c r="F46" i="8"/>
  <c r="D47" i="8"/>
  <c r="E47" i="8"/>
  <c r="F47" i="8"/>
  <c r="G47" i="8"/>
  <c r="D48" i="8"/>
  <c r="E48" i="8"/>
  <c r="F48" i="8"/>
  <c r="G48" i="8"/>
  <c r="C48" i="8"/>
  <c r="C47" i="8"/>
  <c r="C46" i="8"/>
  <c r="C45" i="8"/>
  <c r="D34" i="8"/>
  <c r="E34" i="8"/>
  <c r="F34" i="8"/>
  <c r="D35" i="8"/>
  <c r="E35" i="8"/>
  <c r="F35" i="8"/>
  <c r="D36" i="8"/>
  <c r="E36" i="8"/>
  <c r="F36" i="8"/>
  <c r="G36" i="8"/>
  <c r="D37" i="8"/>
  <c r="E37" i="8"/>
  <c r="F37" i="8"/>
  <c r="G37" i="8"/>
  <c r="C36" i="8"/>
  <c r="C35" i="8"/>
  <c r="C34" i="8"/>
  <c r="D23" i="8"/>
  <c r="E23" i="8"/>
  <c r="F23" i="8"/>
  <c r="D24" i="8"/>
  <c r="E24" i="8"/>
  <c r="F24" i="8"/>
  <c r="D25" i="8"/>
  <c r="E25" i="8"/>
  <c r="F25" i="8"/>
  <c r="G25" i="8"/>
  <c r="D26" i="8"/>
  <c r="E26" i="8"/>
  <c r="F26" i="8"/>
  <c r="G26" i="8"/>
  <c r="C26" i="8"/>
  <c r="C25" i="8"/>
  <c r="C24" i="8"/>
  <c r="C23" i="8"/>
  <c r="E12" i="8"/>
  <c r="F12" i="8"/>
  <c r="G12" i="8"/>
  <c r="D13" i="8"/>
  <c r="E13" i="8"/>
  <c r="F13" i="8"/>
  <c r="G13" i="8"/>
  <c r="D14" i="8"/>
  <c r="E14" i="8"/>
  <c r="F14" i="8"/>
  <c r="G14" i="8"/>
  <c r="D15" i="8"/>
  <c r="E15" i="8"/>
  <c r="F15" i="8"/>
  <c r="G15" i="8"/>
  <c r="C15" i="8"/>
  <c r="C14" i="8"/>
  <c r="C13" i="8"/>
  <c r="C12" i="8"/>
  <c r="O23" i="3" l="1"/>
  <c r="P23" i="3"/>
  <c r="Q23" i="3"/>
  <c r="M24" i="3"/>
  <c r="M25" i="3"/>
  <c r="M26" i="3"/>
  <c r="G23" i="8" l="1"/>
  <c r="G24" i="8"/>
  <c r="G56" i="8"/>
  <c r="G57" i="8"/>
  <c r="G34" i="8"/>
  <c r="G35" i="8"/>
  <c r="G45" i="8"/>
  <c r="G46" i="8"/>
  <c r="E46" i="3"/>
  <c r="E47" i="3"/>
  <c r="D34" i="1" l="1"/>
  <c r="D35" i="1"/>
  <c r="I23" i="3" l="1"/>
  <c r="I24" i="3"/>
  <c r="I25" i="3"/>
  <c r="C23" i="2"/>
  <c r="C24" i="2"/>
  <c r="C25" i="2"/>
  <c r="C26" i="2"/>
  <c r="C34" i="2"/>
  <c r="C35" i="2"/>
  <c r="C36" i="2"/>
  <c r="C37" i="2"/>
  <c r="C45" i="2"/>
  <c r="C46" i="2"/>
  <c r="C47" i="2"/>
  <c r="C48" i="2"/>
  <c r="D14" i="3" l="1"/>
  <c r="E14" i="3"/>
  <c r="F14" i="3"/>
  <c r="G14" i="3"/>
  <c r="H14" i="3"/>
  <c r="I14" i="3"/>
  <c r="J14" i="3"/>
  <c r="K14" i="3"/>
  <c r="L14" i="3"/>
  <c r="M14" i="3"/>
  <c r="B32" i="6" s="1"/>
  <c r="N14" i="3"/>
  <c r="B34" i="6" s="1"/>
  <c r="O14" i="3"/>
  <c r="B36" i="6" s="1"/>
  <c r="P14" i="3"/>
  <c r="Q14" i="3"/>
  <c r="B40" i="6" s="1"/>
  <c r="R14" i="3"/>
  <c r="B42" i="6" s="1"/>
  <c r="S14" i="3"/>
  <c r="D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C15" i="3"/>
  <c r="C14" i="3"/>
  <c r="G12" i="1" l="1"/>
  <c r="T15" i="3" l="1"/>
  <c r="T14" i="3"/>
  <c r="B6" i="6" s="1"/>
  <c r="D36" i="1" l="1"/>
  <c r="E12" i="3" l="1"/>
  <c r="C56" i="1" l="1"/>
  <c r="G41" i="4"/>
  <c r="G39" i="4"/>
  <c r="G40" i="4"/>
  <c r="G42" i="4"/>
  <c r="K39" i="1"/>
  <c r="K40" i="1"/>
  <c r="K41" i="1"/>
  <c r="K42" i="1"/>
  <c r="K43" i="1"/>
  <c r="K44" i="1"/>
  <c r="J39" i="2"/>
  <c r="J40" i="2"/>
  <c r="J41" i="2"/>
  <c r="J42" i="2"/>
  <c r="J43" i="2"/>
  <c r="J44" i="2"/>
  <c r="C34" i="3" l="1"/>
  <c r="C35" i="3"/>
  <c r="C36" i="3"/>
  <c r="H23" i="1"/>
  <c r="K12" i="3"/>
  <c r="E13" i="3"/>
  <c r="D23" i="3" l="1"/>
  <c r="E23" i="3"/>
  <c r="F23" i="3"/>
  <c r="G23" i="3"/>
  <c r="H23" i="3"/>
  <c r="J23" i="3"/>
  <c r="N23" i="3"/>
  <c r="R23" i="3"/>
  <c r="S23" i="3"/>
  <c r="D24" i="3"/>
  <c r="E24" i="3"/>
  <c r="F24" i="3"/>
  <c r="G24" i="3"/>
  <c r="H24" i="3"/>
  <c r="J24" i="3"/>
  <c r="K24" i="3"/>
  <c r="L24" i="3"/>
  <c r="N24" i="3"/>
  <c r="O24" i="3"/>
  <c r="P24" i="3"/>
  <c r="Q24" i="3"/>
  <c r="R24" i="3"/>
  <c r="S24" i="3"/>
  <c r="D25" i="3"/>
  <c r="E25" i="3"/>
  <c r="F25" i="3"/>
  <c r="G25" i="3"/>
  <c r="H25" i="3"/>
  <c r="J25" i="3"/>
  <c r="K25" i="3"/>
  <c r="L25" i="3"/>
  <c r="N25" i="3"/>
  <c r="E34" i="6" s="1"/>
  <c r="O25" i="3"/>
  <c r="E36" i="6" s="1"/>
  <c r="P25" i="3"/>
  <c r="Q25" i="3"/>
  <c r="E40" i="6" s="1"/>
  <c r="R25" i="3"/>
  <c r="E42" i="6" s="1"/>
  <c r="S25" i="3"/>
  <c r="E44" i="6" s="1"/>
  <c r="D26" i="3"/>
  <c r="E26" i="3"/>
  <c r="F26" i="3"/>
  <c r="G26" i="3"/>
  <c r="H26" i="3"/>
  <c r="I26" i="3"/>
  <c r="J26" i="3"/>
  <c r="K26" i="3"/>
  <c r="L26" i="3"/>
  <c r="N26" i="3"/>
  <c r="O26" i="3"/>
  <c r="P26" i="3"/>
  <c r="Q26" i="3"/>
  <c r="R26" i="3"/>
  <c r="S26" i="3"/>
  <c r="D12" i="3"/>
  <c r="F12" i="3"/>
  <c r="G12" i="3"/>
  <c r="H12" i="3"/>
  <c r="I12" i="3"/>
  <c r="M12" i="3"/>
  <c r="N12" i="3"/>
  <c r="O12" i="3"/>
  <c r="P12" i="3"/>
  <c r="Q12" i="3"/>
  <c r="R12" i="3"/>
  <c r="S12" i="3"/>
  <c r="D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N47" i="3"/>
  <c r="K34" i="6" s="1"/>
  <c r="N37" i="3"/>
  <c r="D12" i="1"/>
  <c r="D13" i="1"/>
  <c r="D67" i="4"/>
  <c r="E67" i="4"/>
  <c r="F67" i="4"/>
  <c r="G67" i="4"/>
  <c r="D68" i="4"/>
  <c r="E68" i="4"/>
  <c r="F68" i="4"/>
  <c r="G68" i="4"/>
  <c r="D69" i="4"/>
  <c r="E69" i="4"/>
  <c r="F69" i="4"/>
  <c r="G69" i="4"/>
  <c r="Q8" i="6" s="1"/>
  <c r="D70" i="4"/>
  <c r="E70" i="4"/>
  <c r="F70" i="4"/>
  <c r="G70" i="4"/>
  <c r="C70" i="4"/>
  <c r="C69" i="4"/>
  <c r="C68" i="4"/>
  <c r="C67" i="4"/>
  <c r="E59" i="4"/>
  <c r="D56" i="4"/>
  <c r="F56" i="4"/>
  <c r="D57" i="4"/>
  <c r="E57" i="4"/>
  <c r="F57" i="4"/>
  <c r="D58" i="4"/>
  <c r="E58" i="4"/>
  <c r="F58" i="4"/>
  <c r="D59" i="4"/>
  <c r="F59" i="4"/>
  <c r="C59" i="4"/>
  <c r="C58" i="4"/>
  <c r="C57" i="4"/>
  <c r="C56" i="4"/>
  <c r="D46" i="4"/>
  <c r="E46" i="4"/>
  <c r="D47" i="4"/>
  <c r="E47" i="4"/>
  <c r="D48" i="4"/>
  <c r="E48" i="4"/>
  <c r="C46" i="4"/>
  <c r="C48" i="4"/>
  <c r="C47" i="4"/>
  <c r="F37" i="4"/>
  <c r="E34" i="4"/>
  <c r="F34" i="4"/>
  <c r="D35" i="4"/>
  <c r="E35" i="4"/>
  <c r="F35" i="4"/>
  <c r="D36" i="4"/>
  <c r="E36" i="4"/>
  <c r="F36" i="4"/>
  <c r="D37" i="4"/>
  <c r="E37" i="4"/>
  <c r="C36" i="4"/>
  <c r="C37" i="4"/>
  <c r="C34" i="4"/>
  <c r="C35" i="4"/>
  <c r="C23" i="4"/>
  <c r="C24" i="4"/>
  <c r="C15" i="4"/>
  <c r="C13" i="4"/>
  <c r="Q4" i="6"/>
  <c r="C59" i="1"/>
  <c r="C58" i="1"/>
  <c r="C57" i="1"/>
  <c r="C37" i="1"/>
  <c r="C36" i="1"/>
  <c r="C35" i="1"/>
  <c r="C34" i="1"/>
  <c r="C26" i="1"/>
  <c r="C25" i="1"/>
  <c r="C24" i="1"/>
  <c r="C23" i="1"/>
  <c r="C69" i="1"/>
  <c r="C67" i="1"/>
  <c r="C69" i="2"/>
  <c r="Q26" i="6" s="1"/>
  <c r="C58" i="2"/>
  <c r="E26" i="6"/>
  <c r="C36" i="5"/>
  <c r="C37" i="5"/>
  <c r="C26" i="5"/>
  <c r="C23" i="5"/>
  <c r="C70" i="3"/>
  <c r="C69" i="3"/>
  <c r="C68" i="3"/>
  <c r="C67" i="3"/>
  <c r="D56" i="3"/>
  <c r="C58" i="3"/>
  <c r="C59" i="3"/>
  <c r="C57" i="3"/>
  <c r="C56" i="3"/>
  <c r="C48" i="3"/>
  <c r="C47" i="3"/>
  <c r="C46" i="3"/>
  <c r="C45" i="3"/>
  <c r="D37" i="3"/>
  <c r="C37" i="3"/>
  <c r="C25" i="3"/>
  <c r="C26" i="3"/>
  <c r="C12" i="3"/>
  <c r="D36" i="3"/>
  <c r="D34" i="3"/>
  <c r="C13" i="3"/>
  <c r="D47" i="1"/>
  <c r="E47" i="1"/>
  <c r="F47" i="1"/>
  <c r="G47" i="1"/>
  <c r="H47" i="1"/>
  <c r="I47" i="1"/>
  <c r="D48" i="1"/>
  <c r="E48" i="1"/>
  <c r="F48" i="1"/>
  <c r="H48" i="1"/>
  <c r="I48" i="1"/>
  <c r="J48" i="1"/>
  <c r="D45" i="1"/>
  <c r="E45" i="1"/>
  <c r="F45" i="1"/>
  <c r="G45" i="1"/>
  <c r="H45" i="1"/>
  <c r="I45" i="1"/>
  <c r="D46" i="1"/>
  <c r="E46" i="1"/>
  <c r="F46" i="1"/>
  <c r="G46" i="1"/>
  <c r="H46" i="1"/>
  <c r="I46" i="1"/>
  <c r="C48" i="1"/>
  <c r="C47" i="1"/>
  <c r="F36" i="1"/>
  <c r="G36" i="1"/>
  <c r="H36" i="1"/>
  <c r="I36" i="1"/>
  <c r="J36" i="1"/>
  <c r="D37" i="1"/>
  <c r="E37" i="1"/>
  <c r="F37" i="1"/>
  <c r="H37" i="1"/>
  <c r="I37" i="1"/>
  <c r="J37" i="1"/>
  <c r="F34" i="1"/>
  <c r="G34" i="1"/>
  <c r="H34" i="1"/>
  <c r="I34" i="1"/>
  <c r="J34" i="1"/>
  <c r="F35" i="1"/>
  <c r="G35" i="1"/>
  <c r="H35" i="1"/>
  <c r="I35" i="1"/>
  <c r="J35" i="1"/>
  <c r="D25" i="1"/>
  <c r="E25" i="1"/>
  <c r="F25" i="1"/>
  <c r="G25" i="1"/>
  <c r="H25" i="1"/>
  <c r="I25" i="1"/>
  <c r="J25" i="1"/>
  <c r="D26" i="1"/>
  <c r="E26" i="1"/>
  <c r="F26" i="1"/>
  <c r="G26" i="1"/>
  <c r="I26" i="1"/>
  <c r="J26" i="1"/>
  <c r="D23" i="1"/>
  <c r="E23" i="1"/>
  <c r="F23" i="1"/>
  <c r="G23" i="1"/>
  <c r="I23" i="1"/>
  <c r="J23" i="1"/>
  <c r="D24" i="1"/>
  <c r="E24" i="1"/>
  <c r="F24" i="1"/>
  <c r="G24" i="1"/>
  <c r="H24" i="1"/>
  <c r="I24" i="1"/>
  <c r="J24" i="1"/>
  <c r="F14" i="1"/>
  <c r="G14" i="1"/>
  <c r="H14" i="1"/>
  <c r="I14" i="1"/>
  <c r="J14" i="1"/>
  <c r="D15" i="1"/>
  <c r="E15" i="1"/>
  <c r="F15" i="1"/>
  <c r="G15" i="1"/>
  <c r="H15" i="1"/>
  <c r="I15" i="1"/>
  <c r="J15" i="1"/>
  <c r="F12" i="1"/>
  <c r="H12" i="1"/>
  <c r="I12" i="1"/>
  <c r="J12" i="1"/>
  <c r="F13" i="1"/>
  <c r="G13" i="1"/>
  <c r="H13" i="1"/>
  <c r="I13" i="1"/>
  <c r="J13" i="1"/>
  <c r="N32" i="6"/>
  <c r="N36" i="6"/>
  <c r="N40" i="6"/>
  <c r="N44" i="6"/>
  <c r="F56" i="3"/>
  <c r="I56" i="3"/>
  <c r="J56" i="3"/>
  <c r="L56" i="3"/>
  <c r="N56" i="3"/>
  <c r="O56" i="3"/>
  <c r="P56" i="3"/>
  <c r="Q56" i="3"/>
  <c r="R56" i="3"/>
  <c r="S56" i="3"/>
  <c r="D57" i="3"/>
  <c r="E57" i="3"/>
  <c r="F57" i="3"/>
  <c r="H57" i="3"/>
  <c r="I57" i="3"/>
  <c r="J57" i="3"/>
  <c r="L57" i="3"/>
  <c r="M57" i="3"/>
  <c r="N57" i="3"/>
  <c r="O57" i="3"/>
  <c r="P57" i="3"/>
  <c r="Q57" i="3"/>
  <c r="R57" i="3"/>
  <c r="S57" i="3"/>
  <c r="D47" i="3"/>
  <c r="F47" i="3"/>
  <c r="G47" i="3"/>
  <c r="H47" i="3"/>
  <c r="I47" i="3"/>
  <c r="J47" i="3"/>
  <c r="K47" i="3"/>
  <c r="L47" i="3"/>
  <c r="M47" i="3"/>
  <c r="K32" i="6" s="1"/>
  <c r="O47" i="3"/>
  <c r="K36" i="6" s="1"/>
  <c r="P47" i="3"/>
  <c r="K38" i="6" s="1"/>
  <c r="Q47" i="3"/>
  <c r="K40" i="6" s="1"/>
  <c r="R47" i="3"/>
  <c r="K42" i="6" s="1"/>
  <c r="S47" i="3"/>
  <c r="K44" i="6" s="1"/>
  <c r="D48" i="3"/>
  <c r="E48" i="3"/>
  <c r="F48" i="3"/>
  <c r="G48" i="3"/>
  <c r="H48" i="3"/>
  <c r="I48" i="3"/>
  <c r="J48" i="3"/>
  <c r="K48" i="3"/>
  <c r="L48" i="3"/>
  <c r="M48" i="3"/>
  <c r="O48" i="3"/>
  <c r="P48" i="3"/>
  <c r="Q48" i="3"/>
  <c r="R48" i="3"/>
  <c r="S48" i="3"/>
  <c r="D45" i="3"/>
  <c r="F45" i="3"/>
  <c r="G45" i="3"/>
  <c r="H45" i="3"/>
  <c r="I45" i="3"/>
  <c r="J45" i="3"/>
  <c r="K45" i="3"/>
  <c r="L45" i="3"/>
  <c r="M45" i="3"/>
  <c r="O45" i="3"/>
  <c r="P45" i="3"/>
  <c r="Q45" i="3"/>
  <c r="R45" i="3"/>
  <c r="S45" i="3"/>
  <c r="D46" i="3"/>
  <c r="F46" i="3"/>
  <c r="G46" i="3"/>
  <c r="H46" i="3"/>
  <c r="I46" i="3"/>
  <c r="J46" i="3"/>
  <c r="K46" i="3"/>
  <c r="L46" i="3"/>
  <c r="M46" i="3"/>
  <c r="O46" i="3"/>
  <c r="P46" i="3"/>
  <c r="Q46" i="3"/>
  <c r="R46" i="3"/>
  <c r="S46" i="3"/>
  <c r="F36" i="3"/>
  <c r="G36" i="3"/>
  <c r="H36" i="3"/>
  <c r="I36" i="3"/>
  <c r="J36" i="3"/>
  <c r="L36" i="3"/>
  <c r="H32" i="6"/>
  <c r="N36" i="3"/>
  <c r="H34" i="6" s="1"/>
  <c r="O36" i="3"/>
  <c r="H36" i="6" s="1"/>
  <c r="P36" i="3"/>
  <c r="H38" i="6" s="1"/>
  <c r="Q36" i="3"/>
  <c r="H40" i="6" s="1"/>
  <c r="R36" i="3"/>
  <c r="S36" i="3"/>
  <c r="H44" i="6" s="1"/>
  <c r="F37" i="3"/>
  <c r="G37" i="3"/>
  <c r="H37" i="3"/>
  <c r="I37" i="3"/>
  <c r="J37" i="3"/>
  <c r="L37" i="3"/>
  <c r="M37" i="3"/>
  <c r="O37" i="3"/>
  <c r="P37" i="3"/>
  <c r="Q37" i="3"/>
  <c r="R37" i="3"/>
  <c r="S37" i="3"/>
  <c r="F34" i="3"/>
  <c r="G34" i="3"/>
  <c r="H34" i="3"/>
  <c r="I34" i="3"/>
  <c r="J34" i="3"/>
  <c r="N34" i="3"/>
  <c r="O34" i="3"/>
  <c r="P34" i="3"/>
  <c r="Q34" i="3"/>
  <c r="R34" i="3"/>
  <c r="S34" i="3"/>
  <c r="D35" i="3"/>
  <c r="F35" i="3"/>
  <c r="G35" i="3"/>
  <c r="H35" i="3"/>
  <c r="I35" i="3"/>
  <c r="J35" i="3"/>
  <c r="L35" i="3"/>
  <c r="N35" i="3"/>
  <c r="O35" i="3"/>
  <c r="P35" i="3"/>
  <c r="Q35" i="3"/>
  <c r="R35" i="3"/>
  <c r="S35" i="3"/>
  <c r="C73" i="8"/>
  <c r="C68" i="1"/>
  <c r="C70" i="1"/>
  <c r="C46" i="1"/>
  <c r="C45" i="1"/>
  <c r="K38" i="1"/>
  <c r="K33" i="1"/>
  <c r="K32" i="1"/>
  <c r="K31" i="1"/>
  <c r="K30" i="1"/>
  <c r="K29" i="1"/>
  <c r="K28" i="1"/>
  <c r="K27" i="1"/>
  <c r="K22" i="1"/>
  <c r="K21" i="1"/>
  <c r="K20" i="1"/>
  <c r="K19" i="1"/>
  <c r="K17" i="1"/>
  <c r="K16" i="1"/>
  <c r="C68" i="2"/>
  <c r="C67" i="2"/>
  <c r="B74" i="2" s="1"/>
  <c r="C70" i="2"/>
  <c r="C57" i="2"/>
  <c r="C59" i="2"/>
  <c r="N28" i="6"/>
  <c r="K28" i="6"/>
  <c r="K26" i="6"/>
  <c r="H28" i="6"/>
  <c r="H26" i="6"/>
  <c r="J33" i="2"/>
  <c r="J32" i="2"/>
  <c r="J31" i="2"/>
  <c r="J30" i="2"/>
  <c r="J29" i="2"/>
  <c r="J28" i="2"/>
  <c r="J27" i="2"/>
  <c r="E28" i="6"/>
  <c r="J22" i="2"/>
  <c r="J21" i="2"/>
  <c r="J20" i="2"/>
  <c r="J19" i="2"/>
  <c r="J18" i="2"/>
  <c r="J17" i="2"/>
  <c r="B28" i="6"/>
  <c r="C68" i="5"/>
  <c r="D68" i="5" s="1"/>
  <c r="C67" i="5"/>
  <c r="D67" i="5" s="1"/>
  <c r="C70" i="5"/>
  <c r="D70" i="5" s="1"/>
  <c r="C69" i="5"/>
  <c r="D69" i="5" s="1"/>
  <c r="Q12" i="6" s="1"/>
  <c r="C57" i="5"/>
  <c r="D57" i="5" s="1"/>
  <c r="C56" i="5"/>
  <c r="D56" i="5" s="1"/>
  <c r="C46" i="5"/>
  <c r="C35" i="5"/>
  <c r="C24" i="5"/>
  <c r="S68" i="3"/>
  <c r="R68" i="3"/>
  <c r="Q68" i="3"/>
  <c r="P68" i="3"/>
  <c r="O68" i="3"/>
  <c r="N68" i="3"/>
  <c r="M68" i="3"/>
  <c r="L68" i="3"/>
  <c r="K68" i="3"/>
  <c r="J68" i="3"/>
  <c r="I68" i="3"/>
  <c r="H68" i="3"/>
  <c r="G68" i="3"/>
  <c r="F68" i="3"/>
  <c r="E68" i="3"/>
  <c r="D68" i="3"/>
  <c r="S67" i="3"/>
  <c r="R67" i="3"/>
  <c r="Q67" i="3"/>
  <c r="P67" i="3"/>
  <c r="O67" i="3"/>
  <c r="N67" i="3"/>
  <c r="M67" i="3"/>
  <c r="L67" i="3"/>
  <c r="K67" i="3"/>
  <c r="J67" i="3"/>
  <c r="I67" i="3"/>
  <c r="H67" i="3"/>
  <c r="G67" i="3"/>
  <c r="F67" i="3"/>
  <c r="E67" i="3"/>
  <c r="D67" i="3"/>
  <c r="S70" i="3"/>
  <c r="R70" i="3"/>
  <c r="Q70" i="3"/>
  <c r="P70" i="3"/>
  <c r="O70" i="3"/>
  <c r="N70" i="3"/>
  <c r="M70" i="3"/>
  <c r="L70" i="3"/>
  <c r="K70" i="3"/>
  <c r="J70" i="3"/>
  <c r="I70" i="3"/>
  <c r="H70" i="3"/>
  <c r="G70" i="3"/>
  <c r="F70" i="3"/>
  <c r="E70" i="3"/>
  <c r="D70" i="3"/>
  <c r="S69" i="3"/>
  <c r="Q44" i="6" s="1"/>
  <c r="R69" i="3"/>
  <c r="Q42" i="6" s="1"/>
  <c r="Q69" i="3"/>
  <c r="Q40" i="6" s="1"/>
  <c r="P69" i="3"/>
  <c r="Q38" i="6" s="1"/>
  <c r="O69" i="3"/>
  <c r="Q36" i="6" s="1"/>
  <c r="N69" i="3"/>
  <c r="Q34" i="6" s="1"/>
  <c r="M69" i="3"/>
  <c r="Q32" i="6" s="1"/>
  <c r="L69" i="3"/>
  <c r="K69" i="3"/>
  <c r="J69" i="3"/>
  <c r="I69" i="3"/>
  <c r="H69" i="3"/>
  <c r="G69" i="3"/>
  <c r="F69" i="3"/>
  <c r="E69" i="3"/>
  <c r="D69" i="3"/>
  <c r="E38" i="6"/>
  <c r="C24" i="3"/>
  <c r="H42" i="6"/>
  <c r="B38" i="6"/>
  <c r="B44" i="6"/>
  <c r="Q10" i="6"/>
  <c r="B12" i="6"/>
  <c r="T70" i="3"/>
  <c r="B74" i="4" l="1"/>
  <c r="B73" i="4"/>
  <c r="N26" i="6"/>
  <c r="B73" i="2"/>
  <c r="B74" i="5"/>
  <c r="B73" i="5"/>
  <c r="B74" i="1"/>
  <c r="B73" i="1"/>
  <c r="D46" i="5"/>
  <c r="D48" i="5"/>
  <c r="D45" i="5"/>
  <c r="D47" i="5"/>
  <c r="D35" i="5"/>
  <c r="D37" i="5"/>
  <c r="D34" i="5"/>
  <c r="D36" i="5"/>
  <c r="D24" i="5"/>
  <c r="D26" i="5"/>
  <c r="D23" i="5"/>
  <c r="D25" i="5"/>
  <c r="E12" i="6" s="1"/>
  <c r="E18" i="6"/>
  <c r="Q18" i="6"/>
  <c r="B18" i="6"/>
  <c r="N22" i="6"/>
  <c r="B22" i="6"/>
  <c r="B20" i="6"/>
  <c r="B24" i="6"/>
  <c r="N18" i="6"/>
  <c r="K18" i="6"/>
  <c r="H18" i="6"/>
  <c r="H20" i="6"/>
  <c r="E20" i="6"/>
  <c r="N20" i="6"/>
  <c r="K20" i="6"/>
  <c r="Q20" i="6"/>
  <c r="J56" i="2"/>
  <c r="J58" i="2"/>
  <c r="N10" i="6" s="1"/>
  <c r="J57" i="2"/>
  <c r="J59" i="2"/>
  <c r="J34" i="2"/>
  <c r="J35" i="2"/>
  <c r="J36" i="2"/>
  <c r="J37" i="2"/>
  <c r="J26" i="2"/>
  <c r="J24" i="2"/>
  <c r="J23" i="2"/>
  <c r="J25" i="2"/>
  <c r="E10" i="6" s="1"/>
  <c r="J45" i="2"/>
  <c r="J47" i="2"/>
  <c r="K10" i="6" s="1"/>
  <c r="J46" i="2"/>
  <c r="J48" i="2"/>
  <c r="H12" i="6"/>
  <c r="Q24" i="6"/>
  <c r="N12" i="6"/>
  <c r="E22" i="6"/>
  <c r="Q22" i="6"/>
  <c r="H22" i="6"/>
  <c r="C74" i="2"/>
  <c r="B28" i="7" s="1"/>
  <c r="C74" i="1"/>
  <c r="K12" i="6"/>
  <c r="T23" i="3"/>
  <c r="T12" i="3"/>
  <c r="T26" i="3"/>
  <c r="T24" i="3"/>
  <c r="T25" i="3"/>
  <c r="E6" i="6" s="1"/>
  <c r="T13" i="3"/>
  <c r="T48" i="3"/>
  <c r="N46" i="3"/>
  <c r="N45" i="3"/>
  <c r="I73" i="3" s="1"/>
  <c r="B34" i="7" s="1"/>
  <c r="N48" i="3"/>
  <c r="E32" i="6"/>
  <c r="C73" i="1"/>
  <c r="B26" i="7"/>
  <c r="G75" i="8"/>
  <c r="G73" i="8"/>
  <c r="N73" i="3"/>
  <c r="B44" i="7" s="1"/>
  <c r="L73" i="3"/>
  <c r="B40" i="7" s="1"/>
  <c r="J73" i="3"/>
  <c r="B36" i="7" s="1"/>
  <c r="H73" i="3"/>
  <c r="B30" i="7" s="1"/>
  <c r="F73" i="3"/>
  <c r="E73" i="3"/>
  <c r="N74" i="3"/>
  <c r="L74" i="3"/>
  <c r="J74" i="3"/>
  <c r="F74" i="3"/>
  <c r="E74" i="3"/>
  <c r="D74" i="3"/>
  <c r="M73" i="3"/>
  <c r="B42" i="7" s="1"/>
  <c r="K73" i="3"/>
  <c r="B38" i="7" s="1"/>
  <c r="G73" i="3"/>
  <c r="M74" i="3"/>
  <c r="K74" i="3"/>
  <c r="I74" i="3"/>
  <c r="G74" i="3"/>
  <c r="D73" i="3"/>
  <c r="G56" i="4"/>
  <c r="G59" i="4"/>
  <c r="G58" i="4"/>
  <c r="N8" i="6" s="1"/>
  <c r="G57" i="4"/>
  <c r="G37" i="4"/>
  <c r="G36" i="4"/>
  <c r="H8" i="6" s="1"/>
  <c r="G35" i="4"/>
  <c r="G34" i="4"/>
  <c r="B8" i="6"/>
  <c r="G25" i="4"/>
  <c r="E8" i="6" s="1"/>
  <c r="G24" i="4"/>
  <c r="G23" i="4"/>
  <c r="G26" i="4"/>
  <c r="D74" i="1"/>
  <c r="D73" i="1"/>
  <c r="K25" i="1"/>
  <c r="E4" i="6" s="1"/>
  <c r="K47" i="1"/>
  <c r="K4" i="6" s="1"/>
  <c r="K14" i="1"/>
  <c r="B4" i="6" s="1"/>
  <c r="K36" i="1"/>
  <c r="H4" i="6" s="1"/>
  <c r="N4" i="6"/>
  <c r="K13" i="1"/>
  <c r="K12" i="1"/>
  <c r="K24" i="1"/>
  <c r="K23" i="1"/>
  <c r="K26" i="1"/>
  <c r="K35" i="1"/>
  <c r="K34" i="1"/>
  <c r="K37" i="1"/>
  <c r="K46" i="1"/>
  <c r="K45" i="1"/>
  <c r="K48" i="1"/>
  <c r="T59" i="3"/>
  <c r="T37" i="3"/>
  <c r="C73" i="2"/>
  <c r="T34" i="3"/>
  <c r="T36" i="3"/>
  <c r="H6" i="6" s="1"/>
  <c r="T45" i="3"/>
  <c r="T47" i="3"/>
  <c r="K6" i="6" s="1"/>
  <c r="T56" i="3"/>
  <c r="T58" i="3"/>
  <c r="N6" i="6" s="1"/>
  <c r="T35" i="3"/>
  <c r="T46" i="3"/>
  <c r="T57" i="3"/>
  <c r="T69" i="3"/>
  <c r="Q6" i="6" s="1"/>
  <c r="Q14" i="6" s="1"/>
  <c r="T67" i="3"/>
  <c r="T68" i="3"/>
  <c r="N24" i="6"/>
  <c r="H24" i="6"/>
  <c r="E24" i="6"/>
  <c r="K24" i="6"/>
  <c r="N34" i="6"/>
  <c r="N38" i="6"/>
  <c r="N42" i="6"/>
  <c r="D74" i="8"/>
  <c r="C74" i="8"/>
  <c r="D73" i="8"/>
  <c r="B20" i="7" l="1"/>
  <c r="Q46" i="6"/>
  <c r="B24" i="7"/>
  <c r="F74" i="5"/>
  <c r="B12" i="7" s="1"/>
  <c r="F76" i="5"/>
  <c r="B46" i="6"/>
  <c r="E46" i="6"/>
  <c r="H74" i="3"/>
  <c r="B18" i="7"/>
  <c r="E14" i="6"/>
  <c r="G76" i="8"/>
  <c r="K74" i="2"/>
  <c r="B10" i="7" s="1"/>
  <c r="K76" i="2"/>
  <c r="H10" i="6"/>
  <c r="H14" i="6" s="1"/>
  <c r="K73" i="2"/>
  <c r="K75" i="2"/>
  <c r="F73" i="5"/>
  <c r="F75" i="5"/>
  <c r="N14" i="6"/>
  <c r="G74" i="8"/>
  <c r="H76" i="1"/>
  <c r="H74" i="1"/>
  <c r="B4" i="7" s="1"/>
  <c r="H75" i="1"/>
  <c r="H73" i="1"/>
  <c r="T75" i="3"/>
  <c r="T76" i="3"/>
  <c r="T74" i="3"/>
  <c r="T73" i="3"/>
  <c r="B6" i="7" s="1"/>
  <c r="H46" i="6"/>
  <c r="N46" i="6"/>
  <c r="B14" i="6" l="1"/>
  <c r="F48" i="4"/>
  <c r="F46" i="4"/>
  <c r="F47" i="4"/>
  <c r="K22" i="6" s="1"/>
  <c r="K46" i="6" s="1"/>
  <c r="C74" i="4"/>
  <c r="B22" i="7" s="1"/>
  <c r="B46" i="7" s="1"/>
  <c r="G38" i="4"/>
  <c r="G48" i="4" s="1"/>
  <c r="C73" i="4" l="1"/>
  <c r="G46" i="4"/>
  <c r="G47" i="4"/>
  <c r="G75" i="4" s="1"/>
  <c r="G45" i="4"/>
  <c r="K8" i="6" l="1"/>
  <c r="K14" i="6" s="1"/>
  <c r="G73" i="4"/>
  <c r="G76" i="4"/>
  <c r="T14" i="6" s="1"/>
  <c r="G74" i="4"/>
  <c r="B8" i="7" s="1"/>
  <c r="B14" i="7" s="1"/>
</calcChain>
</file>

<file path=xl/sharedStrings.xml><?xml version="1.0" encoding="utf-8"?>
<sst xmlns="http://schemas.openxmlformats.org/spreadsheetml/2006/main" count="706" uniqueCount="81">
  <si>
    <t>Friday</t>
  </si>
  <si>
    <t>Saturday</t>
  </si>
  <si>
    <t>Sunday</t>
  </si>
  <si>
    <t>Monday</t>
  </si>
  <si>
    <t>Tuesday</t>
  </si>
  <si>
    <t>Wednesday</t>
  </si>
  <si>
    <t>Thursday</t>
  </si>
  <si>
    <t>Battery Park</t>
  </si>
  <si>
    <t>Pier 79</t>
  </si>
  <si>
    <t>World Financial Center</t>
  </si>
  <si>
    <t>Pier 11</t>
  </si>
  <si>
    <t>Fulton Ferry</t>
  </si>
  <si>
    <t>Schaeffer Landing</t>
  </si>
  <si>
    <t>North Williamsburg</t>
  </si>
  <si>
    <t>Greenpoint</t>
  </si>
  <si>
    <t>Atlantic Ave</t>
  </si>
  <si>
    <t>East 34th Street</t>
  </si>
  <si>
    <t>Paulus Hook</t>
  </si>
  <si>
    <t>Newport</t>
  </si>
  <si>
    <t>Hoboken</t>
  </si>
  <si>
    <t>Liberty Harbor</t>
  </si>
  <si>
    <t>Port Liberte</t>
  </si>
  <si>
    <t>East River</t>
  </si>
  <si>
    <t>Total</t>
  </si>
  <si>
    <t>Weekday Subtotal</t>
  </si>
  <si>
    <t>Week Subtotal</t>
  </si>
  <si>
    <t>Weekday Average</t>
  </si>
  <si>
    <t>Week Average</t>
  </si>
  <si>
    <t>Week 1</t>
  </si>
  <si>
    <t>Week 2</t>
  </si>
  <si>
    <t>Week 3</t>
  </si>
  <si>
    <t>Week 4</t>
  </si>
  <si>
    <t>Week 5</t>
  </si>
  <si>
    <t>Weekly Total</t>
  </si>
  <si>
    <t>Weekday Total</t>
  </si>
  <si>
    <t>Hunters Point</t>
  </si>
  <si>
    <t>Governors Island</t>
  </si>
  <si>
    <t>Week 6</t>
  </si>
  <si>
    <t>Liberty Landing Ferry</t>
  </si>
  <si>
    <t>Pier 17</t>
  </si>
  <si>
    <t>Seaport</t>
  </si>
  <si>
    <t>Fulton Ferry Landing</t>
  </si>
  <si>
    <t>Redhook Ikea</t>
  </si>
  <si>
    <t>Weehawken Midtown</t>
  </si>
  <si>
    <t>Lincoln Harbor</t>
  </si>
  <si>
    <t>Edgewater</t>
  </si>
  <si>
    <t>Hoboken North</t>
  </si>
  <si>
    <t>Weehawken Hoboken North</t>
  </si>
  <si>
    <t>Weehawken</t>
  </si>
  <si>
    <t>Belford</t>
  </si>
  <si>
    <t>Atlantic H'lands</t>
  </si>
  <si>
    <t>Highlands</t>
  </si>
  <si>
    <t>Weekly  Weekday Totals</t>
  </si>
  <si>
    <t>Ridership by Operator</t>
  </si>
  <si>
    <t>NY Waterway</t>
  </si>
  <si>
    <t>BillyBey</t>
  </si>
  <si>
    <t>SeaStreak</t>
  </si>
  <si>
    <t xml:space="preserve">New York Water Taxi </t>
  </si>
  <si>
    <t>Ridership by Landing</t>
  </si>
  <si>
    <t>Yankee Stadium</t>
  </si>
  <si>
    <t>Citi Field</t>
  </si>
  <si>
    <t>Day</t>
  </si>
  <si>
    <t>Date</t>
  </si>
  <si>
    <t>HoboS - HoboN</t>
  </si>
  <si>
    <t>Atlantic Highlands</t>
  </si>
  <si>
    <t>Average Monthly Weekday Ridership</t>
  </si>
  <si>
    <t>Billy Bey Monthly Totals</t>
  </si>
  <si>
    <t>Liberty Landing Monthly Totals</t>
  </si>
  <si>
    <t>New York Water Taxi Monthly Totals</t>
  </si>
  <si>
    <t>NY Waterway Monthly Totals</t>
  </si>
  <si>
    <t>SeaStreak Monthly Totals</t>
  </si>
  <si>
    <t>Baseball Monthly Totals</t>
  </si>
  <si>
    <t>Weekly Average</t>
  </si>
  <si>
    <t>Christopher Street</t>
  </si>
  <si>
    <t>05.30.16 - 05.31.16</t>
  </si>
  <si>
    <t>August Monthly Totals</t>
  </si>
  <si>
    <t>08.01.16 - 08.05.16</t>
  </si>
  <si>
    <t>08.08.16 - 08.12.16</t>
  </si>
  <si>
    <t>08.15.16 - 08.19.16</t>
  </si>
  <si>
    <t>08.22.16 - 08.26.16</t>
  </si>
  <si>
    <t>08.29.16 - 08.31.16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</si>
</sst>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;@"/>
  </numFmts>
  <fonts count="28" x14ac:knownFonts="1">
    <font>
      <sz val="11"/>
      <color theme="1"/>
      <name val="Calibri"/>
      <family val="2"/>
      <scheme val="minor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indexed="8"/>
      <name val="Century Gothic"/>
      <family val="2"/>
    </font>
    <font>
      <sz val="10"/>
      <name val="Arial"/>
      <family val="2"/>
    </font>
    <font>
      <sz val="10"/>
      <name val="Century Gothic"/>
      <family val="2"/>
    </font>
    <font>
      <b/>
      <sz val="10"/>
      <color indexed="8"/>
      <name val="Century Gothic"/>
      <family val="2"/>
    </font>
    <font>
      <b/>
      <sz val="10"/>
      <name val="Arial"/>
      <family val="2"/>
    </font>
    <font>
      <sz val="11"/>
      <color theme="1"/>
      <name val="Californian FB"/>
      <family val="1"/>
    </font>
    <font>
      <b/>
      <sz val="11"/>
      <color theme="1"/>
      <name val="Californian FB"/>
      <family val="1"/>
    </font>
    <font>
      <b/>
      <sz val="12"/>
      <color theme="1"/>
      <name val="Californian FB"/>
      <family val="1"/>
    </font>
    <font>
      <b/>
      <sz val="12"/>
      <color theme="0"/>
      <name val="Century Gothic"/>
      <family val="2"/>
    </font>
    <font>
      <sz val="10"/>
      <color theme="1"/>
      <name val="Century Gothic"/>
      <family val="2"/>
    </font>
    <font>
      <b/>
      <sz val="10"/>
      <name val="Century Gothic"/>
      <family val="2"/>
    </font>
    <font>
      <b/>
      <sz val="10"/>
      <color theme="1"/>
      <name val="Century Gothic"/>
      <family val="2"/>
    </font>
    <font>
      <b/>
      <sz val="10"/>
      <color theme="0"/>
      <name val="Century Gothic"/>
      <family val="2"/>
    </font>
    <font>
      <sz val="10"/>
      <color theme="1"/>
      <name val="Calibri"/>
      <family val="2"/>
      <scheme val="minor"/>
    </font>
    <font>
      <b/>
      <sz val="18"/>
      <color theme="1"/>
      <name val="Century Gothic"/>
      <family val="2"/>
    </font>
    <font>
      <sz val="10"/>
      <name val="Arial"/>
      <family val="2"/>
    </font>
    <font>
      <sz val="1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</fills>
  <borders count="7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8"/>
      </top>
      <bottom style="medium">
        <color indexed="64"/>
      </bottom>
      <diagonal/>
    </border>
    <border>
      <left/>
      <right style="medium">
        <color indexed="64"/>
      </right>
      <top style="medium">
        <color indexed="8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8"/>
      </bottom>
      <diagonal/>
    </border>
    <border>
      <left/>
      <right style="medium">
        <color indexed="64"/>
      </right>
      <top style="medium">
        <color indexed="64"/>
      </top>
      <bottom style="medium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2" fillId="0" borderId="0"/>
    <xf numFmtId="0" fontId="26" fillId="0" borderId="0"/>
  </cellStyleXfs>
  <cellXfs count="385">
    <xf numFmtId="0" fontId="0" fillId="0" borderId="0" xfId="0"/>
    <xf numFmtId="0" fontId="16" fillId="0" borderId="0" xfId="0" applyFont="1"/>
    <xf numFmtId="0" fontId="16" fillId="0" borderId="0" xfId="0" applyFont="1" applyAlignment="1">
      <alignment horizontal="right"/>
    </xf>
    <xf numFmtId="0" fontId="16" fillId="0" borderId="0" xfId="0" applyFont="1" applyFill="1" applyAlignment="1">
      <alignment horizontal="right"/>
    </xf>
    <xf numFmtId="0" fontId="17" fillId="0" borderId="0" xfId="0" applyFont="1" applyFill="1" applyBorder="1" applyAlignment="1">
      <alignment horizontal="right"/>
    </xf>
    <xf numFmtId="3" fontId="16" fillId="0" borderId="0" xfId="0" applyNumberFormat="1" applyFont="1" applyFill="1" applyBorder="1" applyAlignment="1">
      <alignment horizontal="right"/>
    </xf>
    <xf numFmtId="3" fontId="0" fillId="0" borderId="0" xfId="0" applyNumberFormat="1"/>
    <xf numFmtId="3" fontId="11" fillId="0" borderId="0" xfId="0" applyNumberFormat="1" applyFont="1" applyFill="1" applyBorder="1" applyAlignment="1">
      <alignment horizontal="center" vertical="center" wrapText="1"/>
    </xf>
    <xf numFmtId="3" fontId="13" fillId="0" borderId="0" xfId="0" applyNumberFormat="1" applyFont="1" applyFill="1" applyBorder="1"/>
    <xf numFmtId="3" fontId="11" fillId="0" borderId="0" xfId="0" applyNumberFormat="1" applyFont="1" applyFill="1" applyBorder="1" applyAlignment="1">
      <alignment horizontal="center" vertical="center"/>
    </xf>
    <xf numFmtId="3" fontId="14" fillId="0" borderId="0" xfId="0" applyNumberFormat="1" applyFont="1" applyFill="1" applyBorder="1" applyAlignment="1">
      <alignment horizontal="center" vertical="center" wrapText="1"/>
    </xf>
    <xf numFmtId="3" fontId="13" fillId="0" borderId="0" xfId="0" applyNumberFormat="1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20" fillId="0" borderId="0" xfId="0" applyFont="1"/>
    <xf numFmtId="3" fontId="20" fillId="0" borderId="38" xfId="0" applyNumberFormat="1" applyFont="1" applyBorder="1" applyAlignment="1">
      <alignment horizontal="right"/>
    </xf>
    <xf numFmtId="3" fontId="20" fillId="0" borderId="39" xfId="0" applyNumberFormat="1" applyFont="1" applyBorder="1" applyAlignment="1">
      <alignment horizontal="right"/>
    </xf>
    <xf numFmtId="3" fontId="20" fillId="0" borderId="19" xfId="0" applyNumberFormat="1" applyFont="1" applyBorder="1" applyAlignment="1">
      <alignment horizontal="right"/>
    </xf>
    <xf numFmtId="3" fontId="20" fillId="0" borderId="10" xfId="0" applyNumberFormat="1" applyFont="1" applyBorder="1" applyAlignment="1">
      <alignment horizontal="right"/>
    </xf>
    <xf numFmtId="3" fontId="20" fillId="0" borderId="8" xfId="0" applyNumberFormat="1" applyFont="1" applyBorder="1" applyAlignment="1">
      <alignment horizontal="right"/>
    </xf>
    <xf numFmtId="3" fontId="20" fillId="0" borderId="7" xfId="0" applyNumberFormat="1" applyFont="1" applyBorder="1" applyAlignment="1">
      <alignment horizontal="right"/>
    </xf>
    <xf numFmtId="3" fontId="20" fillId="0" borderId="16" xfId="0" applyNumberFormat="1" applyFont="1" applyBorder="1" applyAlignment="1">
      <alignment horizontal="right"/>
    </xf>
    <xf numFmtId="3" fontId="20" fillId="0" borderId="40" xfId="0" applyNumberFormat="1" applyFont="1" applyBorder="1" applyAlignment="1">
      <alignment horizontal="right"/>
    </xf>
    <xf numFmtId="3" fontId="20" fillId="0" borderId="28" xfId="0" applyNumberFormat="1" applyFont="1" applyBorder="1" applyAlignment="1">
      <alignment horizontal="right"/>
    </xf>
    <xf numFmtId="3" fontId="20" fillId="0" borderId="21" xfId="0" applyNumberFormat="1" applyFont="1" applyBorder="1" applyAlignment="1">
      <alignment horizontal="right"/>
    </xf>
    <xf numFmtId="3" fontId="20" fillId="0" borderId="45" xfId="0" applyNumberFormat="1" applyFont="1" applyBorder="1" applyAlignment="1">
      <alignment horizontal="right"/>
    </xf>
    <xf numFmtId="3" fontId="20" fillId="0" borderId="17" xfId="0" applyNumberFormat="1" applyFont="1" applyBorder="1" applyAlignment="1">
      <alignment horizontal="right"/>
    </xf>
    <xf numFmtId="3" fontId="20" fillId="0" borderId="32" xfId="0" applyNumberFormat="1" applyFont="1" applyBorder="1" applyAlignment="1">
      <alignment horizontal="right"/>
    </xf>
    <xf numFmtId="3" fontId="20" fillId="0" borderId="12" xfId="0" applyNumberFormat="1" applyFont="1" applyBorder="1" applyAlignment="1">
      <alignment horizontal="right"/>
    </xf>
    <xf numFmtId="3" fontId="20" fillId="0" borderId="36" xfId="0" applyNumberFormat="1" applyFont="1" applyBorder="1" applyAlignment="1">
      <alignment horizontal="right"/>
    </xf>
    <xf numFmtId="3" fontId="20" fillId="0" borderId="9" xfId="0" applyNumberFormat="1" applyFont="1" applyBorder="1" applyAlignment="1">
      <alignment horizontal="right"/>
    </xf>
    <xf numFmtId="3" fontId="20" fillId="0" borderId="44" xfId="0" applyNumberFormat="1" applyFont="1" applyBorder="1" applyAlignment="1">
      <alignment horizontal="right"/>
    </xf>
    <xf numFmtId="3" fontId="20" fillId="0" borderId="18" xfId="0" applyNumberFormat="1" applyFont="1" applyBorder="1" applyAlignment="1">
      <alignment horizontal="right"/>
    </xf>
    <xf numFmtId="3" fontId="20" fillId="0" borderId="48" xfId="0" applyNumberFormat="1" applyFont="1" applyBorder="1" applyAlignment="1">
      <alignment horizontal="right"/>
    </xf>
    <xf numFmtId="0" fontId="20" fillId="0" borderId="1" xfId="0" applyFont="1" applyBorder="1"/>
    <xf numFmtId="0" fontId="20" fillId="0" borderId="25" xfId="0" applyFont="1" applyBorder="1"/>
    <xf numFmtId="0" fontId="20" fillId="0" borderId="25" xfId="0" applyFont="1" applyFill="1" applyBorder="1" applyAlignment="1">
      <alignment horizontal="right"/>
    </xf>
    <xf numFmtId="0" fontId="22" fillId="4" borderId="23" xfId="0" applyFont="1" applyFill="1" applyBorder="1" applyAlignment="1">
      <alignment horizontal="right"/>
    </xf>
    <xf numFmtId="3" fontId="20" fillId="4" borderId="41" xfId="0" applyNumberFormat="1" applyFont="1" applyFill="1" applyBorder="1" applyAlignment="1">
      <alignment horizontal="right"/>
    </xf>
    <xf numFmtId="3" fontId="20" fillId="4" borderId="27" xfId="0" applyNumberFormat="1" applyFont="1" applyFill="1" applyBorder="1" applyAlignment="1">
      <alignment horizontal="right"/>
    </xf>
    <xf numFmtId="3" fontId="20" fillId="4" borderId="26" xfId="0" applyNumberFormat="1" applyFont="1" applyFill="1" applyBorder="1" applyAlignment="1">
      <alignment horizontal="right"/>
    </xf>
    <xf numFmtId="3" fontId="20" fillId="4" borderId="46" xfId="0" applyNumberFormat="1" applyFont="1" applyFill="1" applyBorder="1" applyAlignment="1">
      <alignment horizontal="right"/>
    </xf>
    <xf numFmtId="3" fontId="20" fillId="4" borderId="16" xfId="0" applyNumberFormat="1" applyFont="1" applyFill="1" applyBorder="1" applyAlignment="1">
      <alignment horizontal="right"/>
    </xf>
    <xf numFmtId="3" fontId="20" fillId="4" borderId="31" xfId="0" applyNumberFormat="1" applyFont="1" applyFill="1" applyBorder="1" applyAlignment="1">
      <alignment horizontal="right"/>
    </xf>
    <xf numFmtId="3" fontId="20" fillId="4" borderId="42" xfId="0" applyNumberFormat="1" applyFont="1" applyFill="1" applyBorder="1" applyAlignment="1">
      <alignment horizontal="right"/>
    </xf>
    <xf numFmtId="3" fontId="20" fillId="4" borderId="30" xfId="0" applyNumberFormat="1" applyFont="1" applyFill="1" applyBorder="1" applyAlignment="1">
      <alignment horizontal="right"/>
    </xf>
    <xf numFmtId="3" fontId="20" fillId="4" borderId="29" xfId="0" applyNumberFormat="1" applyFont="1" applyFill="1" applyBorder="1" applyAlignment="1">
      <alignment horizontal="right"/>
    </xf>
    <xf numFmtId="3" fontId="20" fillId="4" borderId="47" xfId="0" applyNumberFormat="1" applyFont="1" applyFill="1" applyBorder="1" applyAlignment="1">
      <alignment horizontal="right"/>
    </xf>
    <xf numFmtId="3" fontId="20" fillId="4" borderId="33" xfId="0" applyNumberFormat="1" applyFont="1" applyFill="1" applyBorder="1" applyAlignment="1">
      <alignment horizontal="right"/>
    </xf>
    <xf numFmtId="3" fontId="20" fillId="4" borderId="34" xfId="0" applyNumberFormat="1" applyFont="1" applyFill="1" applyBorder="1" applyAlignment="1">
      <alignment horizontal="right"/>
    </xf>
    <xf numFmtId="3" fontId="20" fillId="0" borderId="21" xfId="0" applyNumberFormat="1" applyFont="1" applyFill="1" applyBorder="1" applyAlignment="1">
      <alignment horizontal="right"/>
    </xf>
    <xf numFmtId="3" fontId="20" fillId="0" borderId="21" xfId="0" applyNumberFormat="1" applyFont="1" applyBorder="1" applyAlignment="1">
      <alignment horizontal="center" vertical="center"/>
    </xf>
    <xf numFmtId="3" fontId="22" fillId="4" borderId="21" xfId="0" applyNumberFormat="1" applyFont="1" applyFill="1" applyBorder="1" applyAlignment="1">
      <alignment horizontal="center" vertical="center"/>
    </xf>
    <xf numFmtId="3" fontId="22" fillId="4" borderId="21" xfId="0" applyNumberFormat="1" applyFont="1" applyFill="1" applyBorder="1" applyAlignment="1">
      <alignment horizontal="center" vertical="center" wrapText="1"/>
    </xf>
    <xf numFmtId="3" fontId="22" fillId="4" borderId="41" xfId="0" applyNumberFormat="1" applyFont="1" applyFill="1" applyBorder="1" applyAlignment="1">
      <alignment horizontal="right"/>
    </xf>
    <xf numFmtId="3" fontId="22" fillId="4" borderId="16" xfId="0" applyNumberFormat="1" applyFont="1" applyFill="1" applyBorder="1" applyAlignment="1">
      <alignment horizontal="right"/>
    </xf>
    <xf numFmtId="3" fontId="22" fillId="4" borderId="42" xfId="0" applyNumberFormat="1" applyFont="1" applyFill="1" applyBorder="1" applyAlignment="1">
      <alignment horizontal="right"/>
    </xf>
    <xf numFmtId="3" fontId="22" fillId="4" borderId="34" xfId="0" applyNumberFormat="1" applyFont="1" applyFill="1" applyBorder="1" applyAlignment="1">
      <alignment horizontal="right"/>
    </xf>
    <xf numFmtId="0" fontId="22" fillId="4" borderId="21" xfId="0" applyFont="1" applyFill="1" applyBorder="1" applyAlignment="1">
      <alignment horizontal="center" vertical="center" wrapText="1"/>
    </xf>
    <xf numFmtId="3" fontId="24" fillId="0" borderId="0" xfId="0" applyNumberFormat="1" applyFont="1" applyBorder="1"/>
    <xf numFmtId="3" fontId="24" fillId="0" borderId="52" xfId="0" applyNumberFormat="1" applyFont="1" applyBorder="1"/>
    <xf numFmtId="3" fontId="23" fillId="0" borderId="0" xfId="0" applyNumberFormat="1" applyFont="1" applyFill="1" applyBorder="1" applyAlignment="1">
      <alignment horizontal="center"/>
    </xf>
    <xf numFmtId="0" fontId="20" fillId="0" borderId="0" xfId="0" applyFont="1" applyAlignment="1">
      <alignment horizontal="right"/>
    </xf>
    <xf numFmtId="0" fontId="20" fillId="0" borderId="0" xfId="0" applyFont="1" applyFill="1" applyAlignment="1">
      <alignment horizontal="right"/>
    </xf>
    <xf numFmtId="0" fontId="22" fillId="0" borderId="0" xfId="0" applyFont="1" applyFill="1" applyBorder="1" applyAlignment="1">
      <alignment horizontal="right"/>
    </xf>
    <xf numFmtId="14" fontId="22" fillId="0" borderId="0" xfId="0" applyNumberFormat="1" applyFont="1" applyFill="1" applyBorder="1" applyAlignment="1">
      <alignment horizontal="center" vertical="center" textRotation="90"/>
    </xf>
    <xf numFmtId="3" fontId="20" fillId="0" borderId="0" xfId="0" applyNumberFormat="1" applyFont="1" applyFill="1" applyBorder="1" applyAlignment="1">
      <alignment horizontal="right"/>
    </xf>
    <xf numFmtId="3" fontId="20" fillId="0" borderId="41" xfId="0" applyNumberFormat="1" applyFont="1" applyBorder="1" applyAlignment="1">
      <alignment horizontal="right"/>
    </xf>
    <xf numFmtId="3" fontId="20" fillId="0" borderId="27" xfId="0" applyNumberFormat="1" applyFont="1" applyBorder="1" applyAlignment="1">
      <alignment horizontal="right"/>
    </xf>
    <xf numFmtId="3" fontId="20" fillId="0" borderId="26" xfId="0" applyNumberFormat="1" applyFont="1" applyBorder="1" applyAlignment="1">
      <alignment horizontal="right"/>
    </xf>
    <xf numFmtId="3" fontId="20" fillId="0" borderId="46" xfId="0" applyNumberFormat="1" applyFont="1" applyBorder="1" applyAlignment="1">
      <alignment horizontal="right"/>
    </xf>
    <xf numFmtId="3" fontId="20" fillId="0" borderId="31" xfId="0" applyNumberFormat="1" applyFont="1" applyBorder="1" applyAlignment="1">
      <alignment horizontal="right"/>
    </xf>
    <xf numFmtId="3" fontId="20" fillId="0" borderId="42" xfId="0" applyNumberFormat="1" applyFont="1" applyBorder="1" applyAlignment="1">
      <alignment horizontal="right"/>
    </xf>
    <xf numFmtId="3" fontId="20" fillId="0" borderId="30" xfId="0" applyNumberFormat="1" applyFont="1" applyBorder="1" applyAlignment="1">
      <alignment horizontal="right"/>
    </xf>
    <xf numFmtId="3" fontId="20" fillId="0" borderId="29" xfId="0" applyNumberFormat="1" applyFont="1" applyBorder="1" applyAlignment="1">
      <alignment horizontal="right"/>
    </xf>
    <xf numFmtId="3" fontId="20" fillId="0" borderId="47" xfId="0" applyNumberFormat="1" applyFont="1" applyBorder="1" applyAlignment="1">
      <alignment horizontal="right"/>
    </xf>
    <xf numFmtId="3" fontId="20" fillId="0" borderId="34" xfId="0" applyNumberFormat="1" applyFont="1" applyBorder="1" applyAlignment="1">
      <alignment horizontal="right"/>
    </xf>
    <xf numFmtId="3" fontId="20" fillId="0" borderId="33" xfId="0" applyNumberFormat="1" applyFont="1" applyBorder="1" applyAlignment="1">
      <alignment horizontal="right"/>
    </xf>
    <xf numFmtId="3" fontId="20" fillId="0" borderId="60" xfId="0" applyNumberFormat="1" applyFont="1" applyBorder="1" applyAlignment="1">
      <alignment horizontal="right"/>
    </xf>
    <xf numFmtId="3" fontId="20" fillId="0" borderId="0" xfId="0" applyNumberFormat="1" applyFont="1" applyFill="1" applyBorder="1" applyAlignment="1">
      <alignment horizontal="center" vertical="center" wrapText="1"/>
    </xf>
    <xf numFmtId="3" fontId="20" fillId="0" borderId="0" xfId="0" applyNumberFormat="1" applyFont="1" applyFill="1" applyBorder="1" applyAlignment="1">
      <alignment horizontal="center" vertical="center"/>
    </xf>
    <xf numFmtId="3" fontId="20" fillId="0" borderId="19" xfId="0" applyNumberFormat="1" applyFont="1" applyBorder="1" applyAlignment="1">
      <alignment horizontal="center" vertical="center"/>
    </xf>
    <xf numFmtId="3" fontId="20" fillId="0" borderId="20" xfId="0" applyNumberFormat="1" applyFont="1" applyBorder="1" applyAlignment="1">
      <alignment horizontal="right"/>
    </xf>
    <xf numFmtId="3" fontId="20" fillId="0" borderId="22" xfId="0" applyNumberFormat="1" applyFont="1" applyBorder="1" applyAlignment="1">
      <alignment horizontal="right"/>
    </xf>
    <xf numFmtId="3" fontId="20" fillId="0" borderId="5" xfId="0" applyNumberFormat="1" applyFont="1" applyBorder="1" applyAlignment="1">
      <alignment horizontal="right"/>
    </xf>
    <xf numFmtId="3" fontId="20" fillId="0" borderId="4" xfId="0" applyNumberFormat="1" applyFont="1" applyBorder="1" applyAlignment="1">
      <alignment horizontal="right"/>
    </xf>
    <xf numFmtId="0" fontId="10" fillId="0" borderId="0" xfId="0" applyFont="1"/>
    <xf numFmtId="3" fontId="10" fillId="0" borderId="38" xfId="0" applyNumberFormat="1" applyFont="1" applyBorder="1" applyAlignment="1">
      <alignment horizontal="right"/>
    </xf>
    <xf numFmtId="3" fontId="10" fillId="0" borderId="20" xfId="0" applyNumberFormat="1" applyFont="1" applyBorder="1" applyAlignment="1">
      <alignment horizontal="right"/>
    </xf>
    <xf numFmtId="3" fontId="10" fillId="0" borderId="40" xfId="0" applyNumberFormat="1" applyFont="1" applyBorder="1" applyAlignment="1">
      <alignment horizontal="right"/>
    </xf>
    <xf numFmtId="3" fontId="10" fillId="0" borderId="28" xfId="0" applyNumberFormat="1" applyFont="1" applyBorder="1" applyAlignment="1">
      <alignment horizontal="right"/>
    </xf>
    <xf numFmtId="3" fontId="10" fillId="0" borderId="16" xfId="0" applyNumberFormat="1" applyFont="1" applyBorder="1" applyAlignment="1">
      <alignment horizontal="right"/>
    </xf>
    <xf numFmtId="0" fontId="10" fillId="0" borderId="0" xfId="0" applyFont="1" applyAlignment="1">
      <alignment horizontal="right"/>
    </xf>
    <xf numFmtId="3" fontId="10" fillId="0" borderId="22" xfId="0" applyNumberFormat="1" applyFont="1" applyBorder="1" applyAlignment="1">
      <alignment horizontal="right"/>
    </xf>
    <xf numFmtId="3" fontId="10" fillId="0" borderId="12" xfId="0" applyNumberFormat="1" applyFont="1" applyBorder="1" applyAlignment="1">
      <alignment horizontal="right"/>
    </xf>
    <xf numFmtId="3" fontId="10" fillId="0" borderId="5" xfId="0" applyNumberFormat="1" applyFont="1" applyBorder="1" applyAlignment="1">
      <alignment horizontal="right"/>
    </xf>
    <xf numFmtId="3" fontId="10" fillId="0" borderId="36" xfId="0" applyNumberFormat="1" applyFont="1" applyBorder="1" applyAlignment="1">
      <alignment horizontal="right"/>
    </xf>
    <xf numFmtId="3" fontId="10" fillId="0" borderId="4" xfId="0" applyNumberFormat="1" applyFont="1" applyBorder="1" applyAlignment="1">
      <alignment horizontal="right"/>
    </xf>
    <xf numFmtId="0" fontId="10" fillId="0" borderId="0" xfId="0" applyFont="1" applyFill="1" applyAlignment="1">
      <alignment horizontal="right"/>
    </xf>
    <xf numFmtId="3" fontId="10" fillId="0" borderId="39" xfId="0" applyNumberFormat="1" applyFont="1" applyBorder="1" applyAlignment="1">
      <alignment horizontal="right"/>
    </xf>
    <xf numFmtId="3" fontId="10" fillId="0" borderId="8" xfId="0" applyNumberFormat="1" applyFont="1" applyBorder="1" applyAlignment="1">
      <alignment horizontal="right"/>
    </xf>
    <xf numFmtId="3" fontId="10" fillId="0" borderId="0" xfId="0" applyNumberFormat="1" applyFont="1" applyFill="1" applyBorder="1" applyAlignment="1">
      <alignment horizontal="right"/>
    </xf>
    <xf numFmtId="3" fontId="10" fillId="0" borderId="21" xfId="0" applyNumberFormat="1" applyFont="1" applyFill="1" applyBorder="1" applyAlignment="1">
      <alignment horizontal="right"/>
    </xf>
    <xf numFmtId="3" fontId="10" fillId="0" borderId="21" xfId="0" applyNumberFormat="1" applyFont="1" applyBorder="1" applyAlignment="1">
      <alignment horizontal="center" vertical="center"/>
    </xf>
    <xf numFmtId="14" fontId="10" fillId="0" borderId="0" xfId="0" applyNumberFormat="1" applyFont="1"/>
    <xf numFmtId="3" fontId="10" fillId="4" borderId="40" xfId="0" applyNumberFormat="1" applyFont="1" applyFill="1" applyBorder="1" applyAlignment="1">
      <alignment horizontal="right"/>
    </xf>
    <xf numFmtId="3" fontId="10" fillId="4" borderId="42" xfId="0" applyNumberFormat="1" applyFont="1" applyFill="1" applyBorder="1" applyAlignment="1">
      <alignment horizontal="right"/>
    </xf>
    <xf numFmtId="3" fontId="10" fillId="0" borderId="0" xfId="0" applyNumberFormat="1" applyFont="1" applyBorder="1" applyAlignment="1">
      <alignment horizontal="center"/>
    </xf>
    <xf numFmtId="3" fontId="10" fillId="0" borderId="0" xfId="0" applyNumberFormat="1" applyFont="1" applyBorder="1"/>
    <xf numFmtId="3" fontId="10" fillId="0" borderId="0" xfId="0" applyNumberFormat="1" applyFont="1" applyBorder="1" applyAlignment="1">
      <alignment horizontal="center" vertical="center"/>
    </xf>
    <xf numFmtId="3" fontId="10" fillId="0" borderId="0" xfId="0" applyNumberFormat="1" applyFont="1" applyFill="1" applyBorder="1" applyAlignment="1"/>
    <xf numFmtId="3" fontId="10" fillId="0" borderId="0" xfId="0" applyNumberFormat="1" applyFont="1" applyFill="1" applyBorder="1"/>
    <xf numFmtId="3" fontId="13" fillId="0" borderId="0" xfId="0" applyNumberFormat="1" applyFont="1" applyFill="1" applyBorder="1" applyAlignment="1">
      <alignment wrapText="1"/>
    </xf>
    <xf numFmtId="3" fontId="13" fillId="0" borderId="0" xfId="0" applyNumberFormat="1" applyFont="1" applyFill="1" applyBorder="1" applyAlignment="1"/>
    <xf numFmtId="3" fontId="21" fillId="0" borderId="0" xfId="0" applyNumberFormat="1" applyFont="1" applyFill="1" applyBorder="1"/>
    <xf numFmtId="3" fontId="21" fillId="0" borderId="0" xfId="0" applyNumberFormat="1" applyFont="1" applyFill="1"/>
    <xf numFmtId="3" fontId="21" fillId="0" borderId="0" xfId="0" applyNumberFormat="1" applyFont="1" applyFill="1" applyBorder="1" applyAlignment="1">
      <alignment wrapText="1"/>
    </xf>
    <xf numFmtId="3" fontId="10" fillId="0" borderId="25" xfId="0" applyNumberFormat="1" applyFont="1" applyFill="1" applyBorder="1"/>
    <xf numFmtId="3" fontId="10" fillId="0" borderId="52" xfId="0" applyNumberFormat="1" applyFont="1" applyFill="1" applyBorder="1"/>
    <xf numFmtId="3" fontId="10" fillId="0" borderId="23" xfId="0" applyNumberFormat="1" applyFont="1" applyFill="1" applyBorder="1"/>
    <xf numFmtId="3" fontId="10" fillId="0" borderId="55" xfId="0" applyNumberFormat="1" applyFont="1" applyFill="1" applyBorder="1"/>
    <xf numFmtId="3" fontId="21" fillId="0" borderId="0" xfId="0" applyNumberFormat="1" applyFont="1" applyBorder="1"/>
    <xf numFmtId="3" fontId="21" fillId="0" borderId="0" xfId="0" applyNumberFormat="1" applyFont="1"/>
    <xf numFmtId="3" fontId="10" fillId="0" borderId="0" xfId="0" applyNumberFormat="1" applyFont="1"/>
    <xf numFmtId="3" fontId="10" fillId="0" borderId="0" xfId="0" applyNumberFormat="1" applyFont="1" applyFill="1"/>
    <xf numFmtId="0" fontId="10" fillId="0" borderId="0" xfId="0" applyFont="1" applyBorder="1" applyAlignment="1">
      <alignment horizontal="center" vertical="center"/>
    </xf>
    <xf numFmtId="3" fontId="22" fillId="0" borderId="21" xfId="0" applyNumberFormat="1" applyFont="1" applyFill="1" applyBorder="1" applyAlignment="1">
      <alignment horizontal="center" vertical="center"/>
    </xf>
    <xf numFmtId="3" fontId="22" fillId="0" borderId="21" xfId="0" applyNumberFormat="1" applyFont="1" applyBorder="1" applyAlignment="1">
      <alignment horizontal="center" vertical="center"/>
    </xf>
    <xf numFmtId="3" fontId="14" fillId="0" borderId="60" xfId="0" applyNumberFormat="1" applyFont="1" applyFill="1" applyBorder="1" applyAlignment="1">
      <alignment horizontal="center" vertical="center" wrapText="1"/>
    </xf>
    <xf numFmtId="3" fontId="22" fillId="5" borderId="41" xfId="0" applyNumberFormat="1" applyFont="1" applyFill="1" applyBorder="1" applyAlignment="1">
      <alignment horizontal="right"/>
    </xf>
    <xf numFmtId="3" fontId="22" fillId="5" borderId="16" xfId="0" applyNumberFormat="1" applyFont="1" applyFill="1" applyBorder="1" applyAlignment="1">
      <alignment horizontal="right"/>
    </xf>
    <xf numFmtId="3" fontId="22" fillId="5" borderId="42" xfId="0" applyNumberFormat="1" applyFont="1" applyFill="1" applyBorder="1" applyAlignment="1">
      <alignment horizontal="right"/>
    </xf>
    <xf numFmtId="3" fontId="22" fillId="5" borderId="34" xfId="0" applyNumberFormat="1" applyFont="1" applyFill="1" applyBorder="1" applyAlignment="1">
      <alignment horizontal="right"/>
    </xf>
    <xf numFmtId="0" fontId="22" fillId="5" borderId="60" xfId="0" applyFont="1" applyFill="1" applyBorder="1" applyAlignment="1">
      <alignment horizontal="right"/>
    </xf>
    <xf numFmtId="0" fontId="22" fillId="5" borderId="24" xfId="0" applyFont="1" applyFill="1" applyBorder="1" applyAlignment="1">
      <alignment horizontal="right"/>
    </xf>
    <xf numFmtId="3" fontId="20" fillId="5" borderId="42" xfId="0" applyNumberFormat="1" applyFont="1" applyFill="1" applyBorder="1" applyAlignment="1">
      <alignment horizontal="right"/>
    </xf>
    <xf numFmtId="3" fontId="20" fillId="5" borderId="30" xfId="0" applyNumberFormat="1" applyFont="1" applyFill="1" applyBorder="1" applyAlignment="1">
      <alignment horizontal="right"/>
    </xf>
    <xf numFmtId="3" fontId="20" fillId="5" borderId="29" xfId="0" applyNumberFormat="1" applyFont="1" applyFill="1" applyBorder="1" applyAlignment="1">
      <alignment horizontal="right"/>
    </xf>
    <xf numFmtId="3" fontId="20" fillId="5" borderId="47" xfId="0" applyNumberFormat="1" applyFont="1" applyFill="1" applyBorder="1" applyAlignment="1">
      <alignment horizontal="right"/>
    </xf>
    <xf numFmtId="3" fontId="20" fillId="5" borderId="43" xfId="0" applyNumberFormat="1" applyFont="1" applyFill="1" applyBorder="1" applyAlignment="1">
      <alignment horizontal="right"/>
    </xf>
    <xf numFmtId="3" fontId="20" fillId="5" borderId="33" xfId="0" applyNumberFormat="1" applyFont="1" applyFill="1" applyBorder="1" applyAlignment="1">
      <alignment horizontal="right"/>
    </xf>
    <xf numFmtId="3" fontId="20" fillId="5" borderId="34" xfId="0" applyNumberFormat="1" applyFont="1" applyFill="1" applyBorder="1" applyAlignment="1">
      <alignment horizontal="right"/>
    </xf>
    <xf numFmtId="3" fontId="20" fillId="5" borderId="41" xfId="0" applyNumberFormat="1" applyFont="1" applyFill="1" applyBorder="1" applyAlignment="1">
      <alignment horizontal="right"/>
    </xf>
    <xf numFmtId="3" fontId="20" fillId="5" borderId="27" xfId="0" applyNumberFormat="1" applyFont="1" applyFill="1" applyBorder="1" applyAlignment="1">
      <alignment horizontal="right"/>
    </xf>
    <xf numFmtId="3" fontId="20" fillId="5" borderId="26" xfId="0" applyNumberFormat="1" applyFont="1" applyFill="1" applyBorder="1" applyAlignment="1">
      <alignment horizontal="right"/>
    </xf>
    <xf numFmtId="3" fontId="20" fillId="5" borderId="46" xfId="0" applyNumberFormat="1" applyFont="1" applyFill="1" applyBorder="1" applyAlignment="1">
      <alignment horizontal="right"/>
    </xf>
    <xf numFmtId="3" fontId="20" fillId="5" borderId="16" xfId="0" applyNumberFormat="1" applyFont="1" applyFill="1" applyBorder="1" applyAlignment="1">
      <alignment horizontal="right"/>
    </xf>
    <xf numFmtId="3" fontId="20" fillId="5" borderId="31" xfId="0" applyNumberFormat="1" applyFont="1" applyFill="1" applyBorder="1" applyAlignment="1">
      <alignment horizontal="right"/>
    </xf>
    <xf numFmtId="3" fontId="20" fillId="4" borderId="64" xfId="0" applyNumberFormat="1" applyFont="1" applyFill="1" applyBorder="1" applyAlignment="1">
      <alignment horizontal="right"/>
    </xf>
    <xf numFmtId="3" fontId="25" fillId="0" borderId="0" xfId="0" applyNumberFormat="1" applyFont="1" applyFill="1" applyBorder="1" applyAlignment="1">
      <alignment horizontal="center" vertical="center" wrapText="1"/>
    </xf>
    <xf numFmtId="3" fontId="20" fillId="0" borderId="0" xfId="0" applyNumberFormat="1" applyFont="1"/>
    <xf numFmtId="3" fontId="14" fillId="4" borderId="60" xfId="0" applyNumberFormat="1" applyFont="1" applyFill="1" applyBorder="1" applyAlignment="1">
      <alignment horizontal="center" vertical="center" wrapText="1"/>
    </xf>
    <xf numFmtId="3" fontId="10" fillId="5" borderId="41" xfId="0" applyNumberFormat="1" applyFont="1" applyFill="1" applyBorder="1" applyAlignment="1">
      <alignment horizontal="right"/>
    </xf>
    <xf numFmtId="3" fontId="10" fillId="5" borderId="40" xfId="0" applyNumberFormat="1" applyFont="1" applyFill="1" applyBorder="1" applyAlignment="1">
      <alignment horizontal="right"/>
    </xf>
    <xf numFmtId="3" fontId="9" fillId="0" borderId="45" xfId="0" applyNumberFormat="1" applyFont="1" applyBorder="1" applyAlignment="1">
      <alignment horizontal="right"/>
    </xf>
    <xf numFmtId="3" fontId="9" fillId="0" borderId="8" xfId="0" applyNumberFormat="1" applyFont="1" applyBorder="1" applyAlignment="1">
      <alignment horizontal="right"/>
    </xf>
    <xf numFmtId="3" fontId="8" fillId="0" borderId="39" xfId="0" applyNumberFormat="1" applyFont="1" applyBorder="1" applyAlignment="1">
      <alignment horizontal="right"/>
    </xf>
    <xf numFmtId="0" fontId="7" fillId="0" borderId="0" xfId="0" applyFont="1" applyFill="1" applyAlignment="1">
      <alignment horizontal="right"/>
    </xf>
    <xf numFmtId="3" fontId="20" fillId="0" borderId="12" xfId="0" applyNumberFormat="1" applyFont="1" applyFill="1" applyBorder="1" applyAlignment="1">
      <alignment horizontal="right"/>
    </xf>
    <xf numFmtId="3" fontId="20" fillId="0" borderId="36" xfId="0" applyNumberFormat="1" applyFont="1" applyFill="1" applyBorder="1" applyAlignment="1">
      <alignment horizontal="right"/>
    </xf>
    <xf numFmtId="164" fontId="20" fillId="0" borderId="63" xfId="0" applyNumberFormat="1" applyFont="1" applyBorder="1" applyAlignment="1">
      <alignment horizontal="right"/>
    </xf>
    <xf numFmtId="164" fontId="8" fillId="0" borderId="62" xfId="0" applyNumberFormat="1" applyFont="1" applyFill="1" applyBorder="1" applyAlignment="1">
      <alignment horizontal="right"/>
    </xf>
    <xf numFmtId="164" fontId="8" fillId="0" borderId="63" xfId="0" applyNumberFormat="1" applyFont="1" applyFill="1" applyBorder="1" applyAlignment="1">
      <alignment horizontal="right"/>
    </xf>
    <xf numFmtId="164" fontId="6" fillId="0" borderId="62" xfId="0" applyNumberFormat="1" applyFont="1" applyFill="1" applyBorder="1" applyAlignment="1">
      <alignment horizontal="right"/>
    </xf>
    <xf numFmtId="164" fontId="20" fillId="0" borderId="63" xfId="0" applyNumberFormat="1" applyFont="1" applyFill="1" applyBorder="1" applyAlignment="1">
      <alignment horizontal="right"/>
    </xf>
    <xf numFmtId="164" fontId="20" fillId="0" borderId="37" xfId="0" applyNumberFormat="1" applyFont="1" applyFill="1" applyBorder="1" applyAlignment="1">
      <alignment horizontal="right"/>
    </xf>
    <xf numFmtId="164" fontId="20" fillId="0" borderId="62" xfId="0" applyNumberFormat="1" applyFont="1" applyFill="1" applyBorder="1" applyAlignment="1">
      <alignment horizontal="right"/>
    </xf>
    <xf numFmtId="3" fontId="9" fillId="0" borderId="44" xfId="0" applyNumberFormat="1" applyFont="1" applyBorder="1" applyAlignment="1">
      <alignment horizontal="right"/>
    </xf>
    <xf numFmtId="164" fontId="20" fillId="0" borderId="62" xfId="0" applyNumberFormat="1" applyFont="1" applyBorder="1" applyAlignment="1">
      <alignment horizontal="right"/>
    </xf>
    <xf numFmtId="164" fontId="18" fillId="0" borderId="0" xfId="0" applyNumberFormat="1" applyFont="1" applyFill="1" applyBorder="1" applyAlignment="1">
      <alignment horizontal="center" vertical="center" textRotation="90"/>
    </xf>
    <xf numFmtId="164" fontId="16" fillId="0" borderId="0" xfId="0" applyNumberFormat="1" applyFont="1"/>
    <xf numFmtId="164" fontId="10" fillId="0" borderId="0" xfId="0" applyNumberFormat="1" applyFont="1"/>
    <xf numFmtId="0" fontId="5" fillId="0" borderId="25" xfId="0" applyFont="1" applyFill="1" applyBorder="1" applyAlignment="1">
      <alignment horizontal="right"/>
    </xf>
    <xf numFmtId="3" fontId="20" fillId="0" borderId="11" xfId="0" applyNumberFormat="1" applyFont="1" applyBorder="1" applyAlignment="1">
      <alignment horizontal="right"/>
    </xf>
    <xf numFmtId="3" fontId="20" fillId="0" borderId="51" xfId="0" applyNumberFormat="1" applyFont="1" applyBorder="1" applyAlignment="1">
      <alignment horizontal="right"/>
    </xf>
    <xf numFmtId="3" fontId="20" fillId="0" borderId="65" xfId="0" applyNumberFormat="1" applyFont="1" applyBorder="1" applyAlignment="1">
      <alignment horizontal="right"/>
    </xf>
    <xf numFmtId="3" fontId="20" fillId="4" borderId="23" xfId="0" applyNumberFormat="1" applyFont="1" applyFill="1" applyBorder="1" applyAlignment="1">
      <alignment horizontal="right"/>
    </xf>
    <xf numFmtId="3" fontId="20" fillId="4" borderId="60" xfId="0" applyNumberFormat="1" applyFont="1" applyFill="1" applyBorder="1" applyAlignment="1">
      <alignment horizontal="right"/>
    </xf>
    <xf numFmtId="3" fontId="20" fillId="0" borderId="3" xfId="0" applyNumberFormat="1" applyFont="1" applyBorder="1" applyAlignment="1">
      <alignment horizontal="right"/>
    </xf>
    <xf numFmtId="0" fontId="4" fillId="0" borderId="25" xfId="0" applyFont="1" applyFill="1" applyBorder="1" applyAlignment="1">
      <alignment horizontal="right"/>
    </xf>
    <xf numFmtId="0" fontId="3" fillId="0" borderId="25" xfId="0" applyFont="1" applyFill="1" applyBorder="1" applyAlignment="1">
      <alignment horizontal="right"/>
    </xf>
    <xf numFmtId="3" fontId="20" fillId="0" borderId="67" xfId="0" applyNumberFormat="1" applyFont="1" applyBorder="1" applyAlignment="1">
      <alignment horizontal="right"/>
    </xf>
    <xf numFmtId="3" fontId="20" fillId="0" borderId="35" xfId="0" applyNumberFormat="1" applyFont="1" applyBorder="1" applyAlignment="1">
      <alignment horizontal="right"/>
    </xf>
    <xf numFmtId="164" fontId="6" fillId="0" borderId="63" xfId="0" applyNumberFormat="1" applyFont="1" applyFill="1" applyBorder="1" applyAlignment="1">
      <alignment horizontal="right"/>
    </xf>
    <xf numFmtId="3" fontId="10" fillId="0" borderId="66" xfId="0" applyNumberFormat="1" applyFont="1" applyBorder="1" applyAlignment="1">
      <alignment horizontal="right"/>
    </xf>
    <xf numFmtId="3" fontId="10" fillId="0" borderId="6" xfId="0" applyNumberFormat="1" applyFont="1" applyBorder="1" applyAlignment="1">
      <alignment horizontal="right"/>
    </xf>
    <xf numFmtId="3" fontId="10" fillId="0" borderId="41" xfId="0" applyNumberFormat="1" applyFont="1" applyBorder="1" applyAlignment="1">
      <alignment horizontal="right"/>
    </xf>
    <xf numFmtId="3" fontId="10" fillId="0" borderId="27" xfId="0" applyNumberFormat="1" applyFont="1" applyBorder="1" applyAlignment="1">
      <alignment horizontal="right"/>
    </xf>
    <xf numFmtId="0" fontId="2" fillId="0" borderId="25" xfId="0" applyFont="1" applyBorder="1" applyAlignment="1">
      <alignment horizontal="right"/>
    </xf>
    <xf numFmtId="3" fontId="20" fillId="0" borderId="68" xfId="0" applyNumberFormat="1" applyFont="1" applyBorder="1" applyAlignment="1">
      <alignment horizontal="right"/>
    </xf>
    <xf numFmtId="164" fontId="1" fillId="0" borderId="62" xfId="0" applyNumberFormat="1" applyFont="1" applyFill="1" applyBorder="1" applyAlignment="1">
      <alignment horizontal="right"/>
    </xf>
    <xf numFmtId="0" fontId="1" fillId="0" borderId="25" xfId="0" applyFont="1" applyFill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/>
    <xf numFmtId="0" fontId="1" fillId="0" borderId="25" xfId="0" applyFont="1" applyBorder="1" applyAlignment="1">
      <alignment horizontal="right"/>
    </xf>
    <xf numFmtId="0" fontId="1" fillId="0" borderId="0" xfId="0" applyFont="1" applyFill="1" applyAlignment="1">
      <alignment horizontal="right"/>
    </xf>
    <xf numFmtId="3" fontId="1" fillId="0" borderId="40" xfId="0" applyNumberFormat="1" applyFont="1" applyBorder="1" applyAlignment="1">
      <alignment horizontal="right"/>
    </xf>
    <xf numFmtId="3" fontId="20" fillId="0" borderId="0" xfId="0" applyNumberFormat="1" applyFont="1" applyBorder="1" applyAlignment="1">
      <alignment horizontal="center" vertical="center"/>
    </xf>
    <xf numFmtId="3" fontId="10" fillId="0" borderId="60" xfId="0" applyNumberFormat="1" applyFont="1" applyBorder="1" applyAlignment="1">
      <alignment horizontal="right"/>
    </xf>
    <xf numFmtId="3" fontId="22" fillId="0" borderId="0" xfId="0" applyNumberFormat="1" applyFont="1" applyFill="1" applyBorder="1" applyAlignment="1">
      <alignment horizontal="center" vertical="center" wrapText="1"/>
    </xf>
    <xf numFmtId="3" fontId="1" fillId="0" borderId="41" xfId="0" applyNumberFormat="1" applyFont="1" applyBorder="1" applyAlignment="1">
      <alignment horizontal="right"/>
    </xf>
    <xf numFmtId="3" fontId="20" fillId="0" borderId="31" xfId="0" applyNumberFormat="1" applyFont="1" applyFill="1" applyBorder="1" applyAlignment="1">
      <alignment horizontal="right"/>
    </xf>
    <xf numFmtId="3" fontId="20" fillId="0" borderId="27" xfId="0" applyNumberFormat="1" applyFont="1" applyFill="1" applyBorder="1" applyAlignment="1">
      <alignment horizontal="right"/>
    </xf>
    <xf numFmtId="3" fontId="20" fillId="0" borderId="8" xfId="0" applyNumberFormat="1" applyFont="1" applyFill="1" applyBorder="1" applyAlignment="1">
      <alignment horizontal="right"/>
    </xf>
    <xf numFmtId="3" fontId="1" fillId="0" borderId="67" xfId="0" applyNumberFormat="1" applyFont="1" applyBorder="1" applyAlignment="1">
      <alignment horizontal="right"/>
    </xf>
    <xf numFmtId="3" fontId="20" fillId="0" borderId="43" xfId="0" applyNumberFormat="1" applyFont="1" applyBorder="1" applyAlignment="1">
      <alignment horizontal="right"/>
    </xf>
    <xf numFmtId="3" fontId="1" fillId="0" borderId="28" xfId="0" applyNumberFormat="1" applyFont="1" applyBorder="1" applyAlignment="1">
      <alignment horizontal="right"/>
    </xf>
    <xf numFmtId="3" fontId="20" fillId="0" borderId="39" xfId="0" applyNumberFormat="1" applyFont="1" applyFill="1" applyBorder="1" applyAlignment="1">
      <alignment horizontal="right"/>
    </xf>
    <xf numFmtId="3" fontId="20" fillId="0" borderId="10" xfId="0" applyNumberFormat="1" applyFont="1" applyFill="1" applyBorder="1" applyAlignment="1">
      <alignment horizontal="right"/>
    </xf>
    <xf numFmtId="3" fontId="20" fillId="0" borderId="7" xfId="0" applyNumberFormat="1" applyFont="1" applyFill="1" applyBorder="1" applyAlignment="1">
      <alignment horizontal="right"/>
    </xf>
    <xf numFmtId="3" fontId="20" fillId="0" borderId="28" xfId="0" applyNumberFormat="1" applyFont="1" applyFill="1" applyBorder="1" applyAlignment="1">
      <alignment horizontal="right"/>
    </xf>
    <xf numFmtId="3" fontId="20" fillId="0" borderId="45" xfId="0" applyNumberFormat="1" applyFont="1" applyFill="1" applyBorder="1" applyAlignment="1">
      <alignment horizontal="right"/>
    </xf>
    <xf numFmtId="3" fontId="20" fillId="0" borderId="17" xfId="0" applyNumberFormat="1" applyFont="1" applyFill="1" applyBorder="1" applyAlignment="1">
      <alignment horizontal="right"/>
    </xf>
    <xf numFmtId="3" fontId="20" fillId="0" borderId="32" xfId="0" applyNumberFormat="1" applyFont="1" applyFill="1" applyBorder="1" applyAlignment="1">
      <alignment horizontal="right"/>
    </xf>
    <xf numFmtId="3" fontId="20" fillId="0" borderId="44" xfId="0" applyNumberFormat="1" applyFont="1" applyFill="1" applyBorder="1" applyAlignment="1">
      <alignment horizontal="right"/>
    </xf>
    <xf numFmtId="3" fontId="1" fillId="0" borderId="18" xfId="0" applyNumberFormat="1" applyFont="1" applyFill="1" applyBorder="1" applyAlignment="1">
      <alignment horizontal="right"/>
    </xf>
    <xf numFmtId="3" fontId="20" fillId="0" borderId="48" xfId="0" applyNumberFormat="1" applyFont="1" applyFill="1" applyBorder="1" applyAlignment="1">
      <alignment horizontal="right"/>
    </xf>
    <xf numFmtId="3" fontId="20" fillId="0" borderId="18" xfId="0" applyNumberFormat="1" applyFont="1" applyFill="1" applyBorder="1" applyAlignment="1">
      <alignment horizontal="right"/>
    </xf>
    <xf numFmtId="164" fontId="1" fillId="0" borderId="63" xfId="0" applyNumberFormat="1" applyFont="1" applyBorder="1" applyAlignment="1">
      <alignment horizontal="right"/>
    </xf>
    <xf numFmtId="3" fontId="20" fillId="0" borderId="34" xfId="0" applyNumberFormat="1" applyFont="1" applyFill="1" applyBorder="1" applyAlignment="1">
      <alignment horizontal="right"/>
    </xf>
    <xf numFmtId="0" fontId="22" fillId="5" borderId="23" xfId="0" applyFont="1" applyFill="1" applyBorder="1" applyAlignment="1">
      <alignment horizontal="right"/>
    </xf>
    <xf numFmtId="3" fontId="22" fillId="5" borderId="70" xfId="0" applyNumberFormat="1" applyFont="1" applyFill="1" applyBorder="1" applyAlignment="1">
      <alignment horizontal="right"/>
    </xf>
    <xf numFmtId="3" fontId="22" fillId="5" borderId="71" xfId="0" applyNumberFormat="1" applyFont="1" applyFill="1" applyBorder="1" applyAlignment="1">
      <alignment horizontal="right"/>
    </xf>
    <xf numFmtId="3" fontId="22" fillId="4" borderId="70" xfId="0" applyNumberFormat="1" applyFont="1" applyFill="1" applyBorder="1" applyAlignment="1">
      <alignment horizontal="right"/>
    </xf>
    <xf numFmtId="3" fontId="22" fillId="4" borderId="71" xfId="0" applyNumberFormat="1" applyFont="1" applyFill="1" applyBorder="1" applyAlignment="1">
      <alignment horizontal="right"/>
    </xf>
    <xf numFmtId="3" fontId="20" fillId="0" borderId="70" xfId="0" applyNumberFormat="1" applyFont="1" applyBorder="1" applyAlignment="1">
      <alignment horizontal="right"/>
    </xf>
    <xf numFmtId="3" fontId="20" fillId="0" borderId="71" xfId="0" applyNumberFormat="1" applyFont="1" applyBorder="1" applyAlignment="1">
      <alignment horizontal="right"/>
    </xf>
    <xf numFmtId="3" fontId="20" fillId="5" borderId="70" xfId="0" applyNumberFormat="1" applyFont="1" applyFill="1" applyBorder="1" applyAlignment="1">
      <alignment horizontal="right"/>
    </xf>
    <xf numFmtId="3" fontId="20" fillId="5" borderId="71" xfId="0" applyNumberFormat="1" applyFont="1" applyFill="1" applyBorder="1" applyAlignment="1">
      <alignment horizontal="right"/>
    </xf>
    <xf numFmtId="3" fontId="20" fillId="4" borderId="70" xfId="0" applyNumberFormat="1" applyFont="1" applyFill="1" applyBorder="1" applyAlignment="1">
      <alignment horizontal="right"/>
    </xf>
    <xf numFmtId="3" fontId="20" fillId="4" borderId="71" xfId="0" applyNumberFormat="1" applyFont="1" applyFill="1" applyBorder="1" applyAlignment="1">
      <alignment horizontal="right"/>
    </xf>
    <xf numFmtId="164" fontId="20" fillId="0" borderId="4" xfId="0" applyNumberFormat="1" applyFont="1" applyBorder="1"/>
    <xf numFmtId="164" fontId="20" fillId="0" borderId="50" xfId="0" applyNumberFormat="1" applyFont="1" applyBorder="1"/>
    <xf numFmtId="164" fontId="20" fillId="0" borderId="4" xfId="0" applyNumberFormat="1" applyFont="1" applyBorder="1" applyAlignment="1">
      <alignment horizontal="right"/>
    </xf>
    <xf numFmtId="164" fontId="20" fillId="0" borderId="17" xfId="0" applyNumberFormat="1" applyFont="1" applyBorder="1" applyAlignment="1">
      <alignment horizontal="right"/>
    </xf>
    <xf numFmtId="164" fontId="20" fillId="0" borderId="8" xfId="0" applyNumberFormat="1" applyFont="1" applyBorder="1" applyAlignment="1">
      <alignment horizontal="right"/>
    </xf>
    <xf numFmtId="164" fontId="1" fillId="0" borderId="4" xfId="0" applyNumberFormat="1" applyFont="1" applyFill="1" applyBorder="1" applyAlignment="1">
      <alignment horizontal="right"/>
    </xf>
    <xf numFmtId="164" fontId="1" fillId="0" borderId="17" xfId="0" applyNumberFormat="1" applyFont="1" applyFill="1" applyBorder="1" applyAlignment="1">
      <alignment horizontal="right"/>
    </xf>
    <xf numFmtId="164" fontId="6" fillId="0" borderId="4" xfId="0" applyNumberFormat="1" applyFont="1" applyFill="1" applyBorder="1" applyAlignment="1">
      <alignment horizontal="right"/>
    </xf>
    <xf numFmtId="164" fontId="6" fillId="0" borderId="17" xfId="0" applyNumberFormat="1" applyFont="1" applyFill="1" applyBorder="1" applyAlignment="1">
      <alignment horizontal="right"/>
    </xf>
    <xf numFmtId="164" fontId="20" fillId="0" borderId="50" xfId="0" applyNumberFormat="1" applyFont="1" applyFill="1" applyBorder="1" applyAlignment="1">
      <alignment horizontal="right"/>
    </xf>
    <xf numFmtId="164" fontId="20" fillId="0" borderId="17" xfId="0" applyNumberFormat="1" applyFont="1" applyFill="1" applyBorder="1" applyAlignment="1">
      <alignment horizontal="right"/>
    </xf>
    <xf numFmtId="164" fontId="20" fillId="0" borderId="43" xfId="0" applyNumberFormat="1" applyFont="1" applyFill="1" applyBorder="1" applyAlignment="1">
      <alignment horizontal="right"/>
    </xf>
    <xf numFmtId="3" fontId="10" fillId="0" borderId="63" xfId="0" applyNumberFormat="1" applyFont="1" applyBorder="1" applyAlignment="1">
      <alignment horizontal="right"/>
    </xf>
    <xf numFmtId="3" fontId="10" fillId="0" borderId="13" xfId="0" applyNumberFormat="1" applyFont="1" applyBorder="1" applyAlignment="1">
      <alignment horizontal="right"/>
    </xf>
    <xf numFmtId="3" fontId="10" fillId="0" borderId="37" xfId="0" applyNumberFormat="1" applyFont="1" applyBorder="1" applyAlignment="1">
      <alignment horizontal="right"/>
    </xf>
    <xf numFmtId="0" fontId="1" fillId="0" borderId="22" xfId="0" applyFont="1" applyFill="1" applyBorder="1" applyAlignment="1">
      <alignment horizontal="right"/>
    </xf>
    <xf numFmtId="3" fontId="20" fillId="0" borderId="50" xfId="0" applyNumberFormat="1" applyFont="1" applyBorder="1" applyAlignment="1">
      <alignment horizontal="right"/>
    </xf>
    <xf numFmtId="164" fontId="20" fillId="0" borderId="18" xfId="0" applyNumberFormat="1" applyFont="1" applyBorder="1" applyAlignment="1">
      <alignment horizontal="right"/>
    </xf>
    <xf numFmtId="164" fontId="20" fillId="0" borderId="43" xfId="0" applyNumberFormat="1" applyFont="1" applyBorder="1" applyAlignment="1">
      <alignment horizontal="right"/>
    </xf>
    <xf numFmtId="3" fontId="1" fillId="0" borderId="10" xfId="0" applyNumberFormat="1" applyFont="1" applyBorder="1" applyAlignment="1">
      <alignment horizontal="right"/>
    </xf>
    <xf numFmtId="3" fontId="20" fillId="0" borderId="25" xfId="0" applyNumberFormat="1" applyFont="1" applyBorder="1" applyAlignment="1">
      <alignment horizontal="right"/>
    </xf>
    <xf numFmtId="3" fontId="20" fillId="4" borderId="72" xfId="0" applyNumberFormat="1" applyFont="1" applyFill="1" applyBorder="1" applyAlignment="1">
      <alignment horizontal="right"/>
    </xf>
    <xf numFmtId="3" fontId="20" fillId="0" borderId="55" xfId="0" applyNumberFormat="1" applyFont="1" applyBorder="1" applyAlignment="1">
      <alignment horizontal="right"/>
    </xf>
    <xf numFmtId="3" fontId="1" fillId="0" borderId="21" xfId="0" applyNumberFormat="1" applyFont="1" applyFill="1" applyBorder="1" applyAlignment="1">
      <alignment horizontal="right"/>
    </xf>
    <xf numFmtId="164" fontId="22" fillId="4" borderId="21" xfId="0" applyNumberFormat="1" applyFont="1" applyFill="1" applyBorder="1" applyAlignment="1">
      <alignment horizontal="center" vertical="center" wrapText="1"/>
    </xf>
    <xf numFmtId="0" fontId="1" fillId="0" borderId="21" xfId="0" applyNumberFormat="1" applyFont="1" applyBorder="1" applyAlignment="1">
      <alignment horizontal="center" vertical="center"/>
    </xf>
    <xf numFmtId="3" fontId="1" fillId="0" borderId="21" xfId="0" applyNumberFormat="1" applyFont="1" applyBorder="1" applyAlignment="1">
      <alignment horizontal="center" vertical="center"/>
    </xf>
    <xf numFmtId="3" fontId="1" fillId="0" borderId="22" xfId="0" applyNumberFormat="1" applyFont="1" applyFill="1" applyBorder="1" applyAlignment="1">
      <alignment horizontal="right"/>
    </xf>
    <xf numFmtId="3" fontId="1" fillId="0" borderId="19" xfId="0" applyNumberFormat="1" applyFont="1" applyBorder="1" applyAlignment="1">
      <alignment horizontal="center" vertical="center"/>
    </xf>
    <xf numFmtId="1" fontId="27" fillId="0" borderId="21" xfId="0" applyNumberFormat="1" applyFont="1" applyBorder="1" applyAlignment="1" applyProtection="1">
      <alignment horizontal="right"/>
    </xf>
    <xf numFmtId="3" fontId="1" fillId="0" borderId="43" xfId="0" applyNumberFormat="1" applyFont="1" applyBorder="1" applyAlignment="1">
      <alignment horizontal="right"/>
    </xf>
    <xf numFmtId="164" fontId="1" fillId="0" borderId="18" xfId="0" applyNumberFormat="1" applyFont="1" applyBorder="1" applyAlignment="1">
      <alignment horizontal="right"/>
    </xf>
    <xf numFmtId="3" fontId="20" fillId="0" borderId="37" xfId="0" applyNumberFormat="1" applyFont="1" applyBorder="1" applyAlignment="1">
      <alignment horizontal="right"/>
    </xf>
    <xf numFmtId="3" fontId="20" fillId="0" borderId="73" xfId="0" applyNumberFormat="1" applyFont="1" applyBorder="1" applyAlignment="1">
      <alignment horizontal="right"/>
    </xf>
    <xf numFmtId="3" fontId="20" fillId="0" borderId="74" xfId="0" applyNumberFormat="1" applyFont="1" applyFill="1" applyBorder="1" applyAlignment="1">
      <alignment horizontal="right"/>
    </xf>
    <xf numFmtId="3" fontId="23" fillId="2" borderId="25" xfId="0" applyNumberFormat="1" applyFont="1" applyFill="1" applyBorder="1" applyAlignment="1">
      <alignment horizontal="center"/>
    </xf>
    <xf numFmtId="3" fontId="10" fillId="0" borderId="52" xfId="0" applyNumberFormat="1" applyFont="1" applyBorder="1" applyAlignment="1">
      <alignment horizontal="center"/>
    </xf>
    <xf numFmtId="3" fontId="1" fillId="0" borderId="22" xfId="0" applyNumberFormat="1" applyFont="1" applyBorder="1" applyAlignment="1">
      <alignment horizontal="center"/>
    </xf>
    <xf numFmtId="3" fontId="10" fillId="0" borderId="35" xfId="0" applyNumberFormat="1" applyFont="1" applyBorder="1" applyAlignment="1">
      <alignment horizontal="center"/>
    </xf>
    <xf numFmtId="3" fontId="23" fillId="2" borderId="24" xfId="0" applyNumberFormat="1" applyFont="1" applyFill="1" applyBorder="1" applyAlignment="1">
      <alignment horizontal="center"/>
    </xf>
    <xf numFmtId="3" fontId="10" fillId="0" borderId="49" xfId="0" applyNumberFormat="1" applyFont="1" applyBorder="1" applyAlignment="1">
      <alignment horizontal="center"/>
    </xf>
    <xf numFmtId="3" fontId="10" fillId="0" borderId="57" xfId="0" applyNumberFormat="1" applyFont="1" applyBorder="1" applyAlignment="1">
      <alignment horizontal="center"/>
    </xf>
    <xf numFmtId="0" fontId="0" fillId="0" borderId="35" xfId="0" applyBorder="1" applyAlignment="1">
      <alignment horizontal="center"/>
    </xf>
    <xf numFmtId="3" fontId="11" fillId="0" borderId="4" xfId="0" applyNumberFormat="1" applyFont="1" applyFill="1" applyBorder="1" applyAlignment="1">
      <alignment horizontal="center" vertical="center" wrapText="1"/>
    </xf>
    <xf numFmtId="3" fontId="13" fillId="0" borderId="43" xfId="0" applyNumberFormat="1" applyFont="1" applyFill="1" applyBorder="1"/>
    <xf numFmtId="3" fontId="11" fillId="3" borderId="4" xfId="0" applyNumberFormat="1" applyFont="1" applyFill="1" applyBorder="1" applyAlignment="1">
      <alignment horizontal="center" vertical="center"/>
    </xf>
    <xf numFmtId="3" fontId="10" fillId="3" borderId="43" xfId="0" applyNumberFormat="1" applyFont="1" applyFill="1" applyBorder="1" applyAlignment="1"/>
    <xf numFmtId="3" fontId="11" fillId="0" borderId="4" xfId="0" applyNumberFormat="1" applyFont="1" applyFill="1" applyBorder="1" applyAlignment="1">
      <alignment horizontal="center" vertical="center"/>
    </xf>
    <xf numFmtId="3" fontId="11" fillId="0" borderId="43" xfId="0" applyNumberFormat="1" applyFont="1" applyFill="1" applyBorder="1" applyAlignment="1">
      <alignment horizontal="center" vertical="center"/>
    </xf>
    <xf numFmtId="3" fontId="11" fillId="3" borderId="4" xfId="0" applyNumberFormat="1" applyFont="1" applyFill="1" applyBorder="1" applyAlignment="1">
      <alignment horizontal="center" vertical="center" wrapText="1"/>
    </xf>
    <xf numFmtId="3" fontId="13" fillId="3" borderId="43" xfId="0" applyNumberFormat="1" applyFont="1" applyFill="1" applyBorder="1"/>
    <xf numFmtId="3" fontId="11" fillId="0" borderId="43" xfId="0" applyNumberFormat="1" applyFont="1" applyFill="1" applyBorder="1" applyAlignment="1">
      <alignment horizontal="center" vertical="center" wrapText="1"/>
    </xf>
    <xf numFmtId="3" fontId="13" fillId="3" borderId="43" xfId="0" applyNumberFormat="1" applyFont="1" applyFill="1" applyBorder="1" applyAlignment="1"/>
    <xf numFmtId="3" fontId="13" fillId="0" borderId="43" xfId="0" applyNumberFormat="1" applyFont="1" applyFill="1" applyBorder="1" applyAlignment="1"/>
    <xf numFmtId="3" fontId="13" fillId="3" borderId="43" xfId="0" applyNumberFormat="1" applyFont="1" applyFill="1" applyBorder="1" applyAlignment="1">
      <alignment wrapText="1"/>
    </xf>
    <xf numFmtId="3" fontId="14" fillId="4" borderId="4" xfId="0" applyNumberFormat="1" applyFont="1" applyFill="1" applyBorder="1" applyAlignment="1">
      <alignment horizontal="center" vertical="center" wrapText="1"/>
    </xf>
    <xf numFmtId="3" fontId="21" fillId="4" borderId="43" xfId="0" applyNumberFormat="1" applyFont="1" applyFill="1" applyBorder="1" applyAlignment="1">
      <alignment wrapText="1"/>
    </xf>
    <xf numFmtId="3" fontId="14" fillId="0" borderId="4" xfId="0" applyNumberFormat="1" applyFont="1" applyFill="1" applyBorder="1" applyAlignment="1">
      <alignment horizontal="center" vertical="center" wrapText="1"/>
    </xf>
    <xf numFmtId="3" fontId="21" fillId="0" borderId="43" xfId="0" applyNumberFormat="1" applyFont="1" applyFill="1" applyBorder="1" applyAlignment="1">
      <alignment wrapText="1"/>
    </xf>
    <xf numFmtId="0" fontId="11" fillId="3" borderId="4" xfId="0" applyFont="1" applyFill="1" applyBorder="1" applyAlignment="1">
      <alignment horizontal="center" vertical="center" wrapText="1"/>
    </xf>
    <xf numFmtId="0" fontId="13" fillId="3" borderId="43" xfId="0" applyFont="1" applyFill="1" applyBorder="1" applyAlignment="1">
      <alignment wrapText="1"/>
    </xf>
    <xf numFmtId="3" fontId="10" fillId="0" borderId="43" xfId="0" applyNumberFormat="1" applyFont="1" applyFill="1" applyBorder="1" applyAlignment="1"/>
    <xf numFmtId="3" fontId="10" fillId="0" borderId="43" xfId="0" applyNumberFormat="1" applyFont="1" applyBorder="1" applyAlignment="1"/>
    <xf numFmtId="3" fontId="23" fillId="2" borderId="23" xfId="0" applyNumberFormat="1" applyFont="1" applyFill="1" applyBorder="1" applyAlignment="1">
      <alignment horizontal="center"/>
    </xf>
    <xf numFmtId="3" fontId="10" fillId="0" borderId="55" xfId="0" applyNumberFormat="1" applyFont="1" applyBorder="1" applyAlignment="1">
      <alignment horizontal="center"/>
    </xf>
    <xf numFmtId="3" fontId="10" fillId="0" borderId="56" xfId="0" applyNumberFormat="1" applyFont="1" applyBorder="1" applyAlignment="1">
      <alignment horizontal="center"/>
    </xf>
    <xf numFmtId="3" fontId="13" fillId="0" borderId="43" xfId="0" applyNumberFormat="1" applyFont="1" applyFill="1" applyBorder="1" applyAlignment="1">
      <alignment wrapText="1"/>
    </xf>
    <xf numFmtId="3" fontId="13" fillId="0" borderId="4" xfId="0" applyNumberFormat="1" applyFont="1" applyFill="1" applyBorder="1" applyAlignment="1">
      <alignment horizontal="center" vertical="center"/>
    </xf>
    <xf numFmtId="0" fontId="13" fillId="0" borderId="43" xfId="0" applyFont="1" applyBorder="1" applyAlignment="1">
      <alignment horizontal="center" vertical="center"/>
    </xf>
    <xf numFmtId="0" fontId="10" fillId="0" borderId="43" xfId="0" applyFont="1" applyBorder="1" applyAlignment="1">
      <alignment horizontal="center" vertical="center"/>
    </xf>
    <xf numFmtId="3" fontId="13" fillId="3" borderId="4" xfId="0" applyNumberFormat="1" applyFont="1" applyFill="1" applyBorder="1" applyAlignment="1">
      <alignment horizontal="center" vertical="center"/>
    </xf>
    <xf numFmtId="3" fontId="13" fillId="3" borderId="43" xfId="0" applyNumberFormat="1" applyFont="1" applyFill="1" applyBorder="1" applyAlignment="1">
      <alignment horizontal="center" vertical="center"/>
    </xf>
    <xf numFmtId="3" fontId="13" fillId="0" borderId="43" xfId="0" applyNumberFormat="1" applyFont="1" applyFill="1" applyBorder="1" applyAlignment="1">
      <alignment horizontal="center" vertical="center"/>
    </xf>
    <xf numFmtId="3" fontId="14" fillId="0" borderId="50" xfId="0" applyNumberFormat="1" applyFont="1" applyFill="1" applyBorder="1" applyAlignment="1">
      <alignment horizontal="center" vertical="center" wrapText="1"/>
    </xf>
    <xf numFmtId="3" fontId="13" fillId="3" borderId="50" xfId="0" applyNumberFormat="1" applyFont="1" applyFill="1" applyBorder="1" applyAlignment="1">
      <alignment horizontal="center" vertical="center"/>
    </xf>
    <xf numFmtId="3" fontId="13" fillId="0" borderId="50" xfId="0" applyNumberFormat="1" applyFont="1" applyFill="1" applyBorder="1" applyAlignment="1">
      <alignment horizontal="center" vertical="center"/>
    </xf>
    <xf numFmtId="3" fontId="14" fillId="4" borderId="4" xfId="0" applyNumberFormat="1" applyFont="1" applyFill="1" applyBorder="1" applyAlignment="1">
      <alignment horizontal="center" vertical="center"/>
    </xf>
    <xf numFmtId="3" fontId="21" fillId="4" borderId="43" xfId="0" applyNumberFormat="1" applyFont="1" applyFill="1" applyBorder="1" applyAlignment="1"/>
    <xf numFmtId="3" fontId="14" fillId="4" borderId="50" xfId="0" applyNumberFormat="1" applyFont="1" applyFill="1" applyBorder="1" applyAlignment="1">
      <alignment horizontal="center" vertical="center"/>
    </xf>
    <xf numFmtId="3" fontId="11" fillId="0" borderId="22" xfId="0" applyNumberFormat="1" applyFont="1" applyFill="1" applyBorder="1" applyAlignment="1">
      <alignment horizontal="center" vertical="center"/>
    </xf>
    <xf numFmtId="3" fontId="10" fillId="0" borderId="35" xfId="0" applyNumberFormat="1" applyFont="1" applyBorder="1" applyAlignment="1">
      <alignment horizontal="center" vertical="center"/>
    </xf>
    <xf numFmtId="3" fontId="14" fillId="0" borderId="43" xfId="0" applyNumberFormat="1" applyFont="1" applyFill="1" applyBorder="1" applyAlignment="1">
      <alignment horizontal="center" vertical="center" wrapText="1"/>
    </xf>
    <xf numFmtId="3" fontId="11" fillId="3" borderId="43" xfId="0" applyNumberFormat="1" applyFont="1" applyFill="1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3" fontId="23" fillId="2" borderId="58" xfId="0" applyNumberFormat="1" applyFont="1" applyFill="1" applyBorder="1" applyAlignment="1">
      <alignment horizontal="center"/>
    </xf>
    <xf numFmtId="3" fontId="24" fillId="0" borderId="59" xfId="0" applyNumberFormat="1" applyFont="1" applyBorder="1" applyAlignment="1">
      <alignment horizontal="center"/>
    </xf>
    <xf numFmtId="3" fontId="11" fillId="0" borderId="53" xfId="0" applyNumberFormat="1" applyFont="1" applyFill="1" applyBorder="1" applyAlignment="1">
      <alignment horizontal="center" vertical="center"/>
    </xf>
    <xf numFmtId="3" fontId="24" fillId="0" borderId="54" xfId="0" applyNumberFormat="1" applyFont="1" applyBorder="1" applyAlignment="1">
      <alignment horizontal="center" vertical="center"/>
    </xf>
    <xf numFmtId="3" fontId="24" fillId="0" borderId="55" xfId="0" applyNumberFormat="1" applyFont="1" applyBorder="1" applyAlignment="1">
      <alignment horizontal="center"/>
    </xf>
    <xf numFmtId="3" fontId="24" fillId="0" borderId="43" xfId="0" applyNumberFormat="1" applyFont="1" applyBorder="1" applyAlignment="1"/>
    <xf numFmtId="3" fontId="12" fillId="3" borderId="43" xfId="0" applyNumberFormat="1" applyFont="1" applyFill="1" applyBorder="1" applyAlignment="1">
      <alignment wrapText="1"/>
    </xf>
    <xf numFmtId="3" fontId="12" fillId="3" borderId="43" xfId="0" applyNumberFormat="1" applyFont="1" applyFill="1" applyBorder="1" applyAlignment="1"/>
    <xf numFmtId="0" fontId="12" fillId="3" borderId="43" xfId="0" applyFont="1" applyFill="1" applyBorder="1" applyAlignment="1">
      <alignment wrapText="1"/>
    </xf>
    <xf numFmtId="3" fontId="15" fillId="4" borderId="43" xfId="0" applyNumberFormat="1" applyFont="1" applyFill="1" applyBorder="1" applyAlignment="1">
      <alignment wrapText="1"/>
    </xf>
    <xf numFmtId="3" fontId="15" fillId="0" borderId="43" xfId="0" applyNumberFormat="1" applyFont="1" applyFill="1" applyBorder="1" applyAlignment="1">
      <alignment wrapText="1"/>
    </xf>
    <xf numFmtId="3" fontId="24" fillId="0" borderId="43" xfId="0" applyNumberFormat="1" applyFont="1" applyFill="1" applyBorder="1" applyAlignment="1"/>
    <xf numFmtId="3" fontId="12" fillId="0" borderId="43" xfId="0" applyNumberFormat="1" applyFont="1" applyFill="1" applyBorder="1" applyAlignment="1">
      <alignment wrapText="1"/>
    </xf>
    <xf numFmtId="0" fontId="24" fillId="0" borderId="43" xfId="0" applyFont="1" applyBorder="1" applyAlignment="1">
      <alignment horizontal="center" vertical="center"/>
    </xf>
    <xf numFmtId="3" fontId="15" fillId="4" borderId="43" xfId="0" applyNumberFormat="1" applyFont="1" applyFill="1" applyBorder="1" applyAlignment="1"/>
    <xf numFmtId="3" fontId="21" fillId="4" borderId="22" xfId="0" applyNumberFormat="1" applyFont="1" applyFill="1" applyBorder="1" applyAlignment="1">
      <alignment horizontal="center" vertical="center"/>
    </xf>
    <xf numFmtId="3" fontId="21" fillId="4" borderId="35" xfId="0" applyNumberFormat="1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 vertical="center" wrapText="1"/>
    </xf>
    <xf numFmtId="0" fontId="22" fillId="4" borderId="24" xfId="0" applyFont="1" applyFill="1" applyBorder="1" applyAlignment="1">
      <alignment horizontal="center" vertical="center" wrapText="1"/>
    </xf>
    <xf numFmtId="164" fontId="22" fillId="4" borderId="4" xfId="0" applyNumberFormat="1" applyFont="1" applyFill="1" applyBorder="1" applyAlignment="1">
      <alignment horizontal="center" vertical="center" wrapText="1"/>
    </xf>
    <xf numFmtId="164" fontId="22" fillId="4" borderId="43" xfId="0" applyNumberFormat="1" applyFont="1" applyFill="1" applyBorder="1" applyAlignment="1">
      <alignment horizontal="center" vertical="center" wrapText="1"/>
    </xf>
    <xf numFmtId="0" fontId="22" fillId="4" borderId="18" xfId="0" applyFont="1" applyFill="1" applyBorder="1" applyAlignment="1">
      <alignment horizontal="center" vertical="center" wrapText="1"/>
    </xf>
    <xf numFmtId="0" fontId="22" fillId="4" borderId="43" xfId="0" applyFont="1" applyFill="1" applyBorder="1" applyAlignment="1">
      <alignment horizontal="center" vertical="center" wrapText="1"/>
    </xf>
    <xf numFmtId="164" fontId="22" fillId="4" borderId="4" xfId="0" applyNumberFormat="1" applyFont="1" applyFill="1" applyBorder="1" applyAlignment="1">
      <alignment horizontal="center" vertical="center" textRotation="90"/>
    </xf>
    <xf numFmtId="164" fontId="22" fillId="4" borderId="50" xfId="0" applyNumberFormat="1" applyFont="1" applyFill="1" applyBorder="1" applyAlignment="1">
      <alignment horizontal="center" vertical="center" textRotation="90"/>
    </xf>
    <xf numFmtId="164" fontId="22" fillId="4" borderId="43" xfId="0" applyNumberFormat="1" applyFont="1" applyFill="1" applyBorder="1" applyAlignment="1">
      <alignment horizontal="center" vertical="center" textRotation="90"/>
    </xf>
    <xf numFmtId="0" fontId="22" fillId="4" borderId="68" xfId="0" applyFont="1" applyFill="1" applyBorder="1" applyAlignment="1">
      <alignment horizontal="center" vertical="center" wrapText="1"/>
    </xf>
    <xf numFmtId="0" fontId="22" fillId="4" borderId="69" xfId="0" applyFont="1" applyFill="1" applyBorder="1" applyAlignment="1">
      <alignment horizontal="center" vertical="center" wrapText="1"/>
    </xf>
    <xf numFmtId="0" fontId="22" fillId="4" borderId="36" xfId="0" applyFont="1" applyFill="1" applyBorder="1" applyAlignment="1">
      <alignment horizontal="center" vertical="center" wrapText="1"/>
    </xf>
    <xf numFmtId="0" fontId="22" fillId="4" borderId="37" xfId="0" applyFont="1" applyFill="1" applyBorder="1" applyAlignment="1">
      <alignment horizontal="center" vertical="center" wrapText="1"/>
    </xf>
    <xf numFmtId="0" fontId="22" fillId="4" borderId="12" xfId="0" applyFont="1" applyFill="1" applyBorder="1" applyAlignment="1">
      <alignment horizontal="center" vertical="center" wrapText="1"/>
    </xf>
    <xf numFmtId="0" fontId="22" fillId="4" borderId="13" xfId="0" applyFont="1" applyFill="1" applyBorder="1" applyAlignment="1">
      <alignment horizontal="center" vertical="center" wrapText="1"/>
    </xf>
    <xf numFmtId="0" fontId="22" fillId="4" borderId="44" xfId="0" applyFont="1" applyFill="1" applyBorder="1" applyAlignment="1">
      <alignment horizontal="center" vertical="center" wrapText="1"/>
    </xf>
    <xf numFmtId="0" fontId="22" fillId="4" borderId="9" xfId="0" applyFont="1" applyFill="1" applyBorder="1" applyAlignment="1">
      <alignment horizontal="center" vertical="center" wrapText="1"/>
    </xf>
    <xf numFmtId="0" fontId="22" fillId="4" borderId="14" xfId="0" applyFont="1" applyFill="1" applyBorder="1" applyAlignment="1">
      <alignment horizontal="center" vertical="center" wrapText="1"/>
    </xf>
    <xf numFmtId="0" fontId="21" fillId="3" borderId="3" xfId="0" applyFont="1" applyFill="1" applyBorder="1" applyAlignment="1">
      <alignment horizontal="center" vertical="center" wrapText="1"/>
    </xf>
    <xf numFmtId="0" fontId="21" fillId="3" borderId="7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/>
    </xf>
    <xf numFmtId="0" fontId="0" fillId="0" borderId="51" xfId="0" applyBorder="1"/>
    <xf numFmtId="0" fontId="0" fillId="0" borderId="35" xfId="0" applyBorder="1"/>
    <xf numFmtId="0" fontId="21" fillId="3" borderId="1" xfId="0" applyFont="1" applyFill="1" applyBorder="1" applyAlignment="1">
      <alignment horizontal="center" vertical="center" wrapText="1"/>
    </xf>
    <xf numFmtId="0" fontId="21" fillId="3" borderId="10" xfId="0" applyFont="1" applyFill="1" applyBorder="1" applyAlignment="1">
      <alignment horizontal="center" vertical="center" wrapText="1"/>
    </xf>
    <xf numFmtId="0" fontId="21" fillId="3" borderId="2" xfId="0" applyFont="1" applyFill="1" applyBorder="1" applyAlignment="1">
      <alignment horizontal="center" vertical="center" wrapText="1"/>
    </xf>
    <xf numFmtId="0" fontId="21" fillId="3" borderId="11" xfId="0" applyFont="1" applyFill="1" applyBorder="1" applyAlignment="1">
      <alignment horizontal="center" vertical="center" wrapText="1"/>
    </xf>
    <xf numFmtId="0" fontId="22" fillId="4" borderId="48" xfId="0" applyFont="1" applyFill="1" applyBorder="1" applyAlignment="1">
      <alignment horizontal="center" vertical="center" wrapText="1"/>
    </xf>
    <xf numFmtId="0" fontId="22" fillId="4" borderId="49" xfId="0" applyFont="1" applyFill="1" applyBorder="1" applyAlignment="1">
      <alignment horizontal="center" vertical="center" wrapText="1"/>
    </xf>
    <xf numFmtId="0" fontId="22" fillId="4" borderId="4" xfId="0" applyFont="1" applyFill="1" applyBorder="1" applyAlignment="1">
      <alignment horizontal="center" vertical="center"/>
    </xf>
    <xf numFmtId="0" fontId="22" fillId="4" borderId="50" xfId="0" applyFont="1" applyFill="1" applyBorder="1" applyAlignment="1">
      <alignment horizontal="center" vertical="center"/>
    </xf>
    <xf numFmtId="0" fontId="21" fillId="3" borderId="4" xfId="0" applyFont="1" applyFill="1" applyBorder="1" applyAlignment="1">
      <alignment horizontal="center" vertical="center" wrapText="1"/>
    </xf>
    <xf numFmtId="0" fontId="21" fillId="3" borderId="8" xfId="0" applyFont="1" applyFill="1" applyBorder="1" applyAlignment="1">
      <alignment horizontal="center" vertical="center" wrapText="1"/>
    </xf>
    <xf numFmtId="0" fontId="19" fillId="2" borderId="51" xfId="0" applyFont="1" applyFill="1" applyBorder="1" applyAlignment="1">
      <alignment horizontal="center" vertical="center"/>
    </xf>
    <xf numFmtId="0" fontId="19" fillId="2" borderId="35" xfId="0" applyFont="1" applyFill="1" applyBorder="1" applyAlignment="1">
      <alignment horizontal="center" vertical="center"/>
    </xf>
    <xf numFmtId="0" fontId="20" fillId="3" borderId="8" xfId="0" applyFont="1" applyFill="1" applyBorder="1"/>
    <xf numFmtId="0" fontId="22" fillId="4" borderId="3" xfId="0" applyFont="1" applyFill="1" applyBorder="1" applyAlignment="1">
      <alignment horizontal="center" vertical="center"/>
    </xf>
    <xf numFmtId="0" fontId="22" fillId="4" borderId="52" xfId="0" applyFont="1" applyFill="1" applyBorder="1" applyAlignment="1">
      <alignment horizontal="center" vertical="center"/>
    </xf>
    <xf numFmtId="0" fontId="22" fillId="4" borderId="50" xfId="0" applyFont="1" applyFill="1" applyBorder="1" applyAlignment="1">
      <alignment horizontal="center" vertical="center" wrapText="1"/>
    </xf>
    <xf numFmtId="0" fontId="22" fillId="4" borderId="25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22" fillId="4" borderId="66" xfId="0" applyFont="1" applyFill="1" applyBorder="1" applyAlignment="1">
      <alignment horizontal="center" vertical="center" wrapText="1"/>
    </xf>
    <xf numFmtId="0" fontId="22" fillId="4" borderId="52" xfId="0" applyFont="1" applyFill="1" applyBorder="1" applyAlignment="1">
      <alignment horizontal="center" vertical="center" wrapText="1"/>
    </xf>
    <xf numFmtId="0" fontId="22" fillId="4" borderId="63" xfId="0" applyFont="1" applyFill="1" applyBorder="1" applyAlignment="1">
      <alignment horizontal="center" vertical="center" wrapText="1"/>
    </xf>
    <xf numFmtId="3" fontId="21" fillId="4" borderId="21" xfId="0" applyNumberFormat="1" applyFont="1" applyFill="1" applyBorder="1" applyAlignment="1">
      <alignment horizontal="center" vertical="center"/>
    </xf>
    <xf numFmtId="0" fontId="22" fillId="4" borderId="5" xfId="0" applyFont="1" applyFill="1" applyBorder="1" applyAlignment="1">
      <alignment horizontal="center" vertical="center" wrapText="1"/>
    </xf>
    <xf numFmtId="0" fontId="22" fillId="4" borderId="15" xfId="0" applyFont="1" applyFill="1" applyBorder="1" applyAlignment="1">
      <alignment horizontal="center" vertical="center" wrapText="1"/>
    </xf>
    <xf numFmtId="0" fontId="22" fillId="4" borderId="61" xfId="0" applyFont="1" applyFill="1" applyBorder="1" applyAlignment="1">
      <alignment horizontal="center" vertical="center" wrapText="1"/>
    </xf>
    <xf numFmtId="164" fontId="22" fillId="4" borderId="62" xfId="0" applyNumberFormat="1" applyFont="1" applyFill="1" applyBorder="1" applyAlignment="1">
      <alignment horizontal="center" vertical="center" wrapText="1"/>
    </xf>
    <xf numFmtId="164" fontId="22" fillId="4" borderId="37" xfId="0" applyNumberFormat="1" applyFont="1" applyFill="1" applyBorder="1" applyAlignment="1">
      <alignment horizontal="center" vertical="center" wrapText="1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49"/>
  <sheetViews>
    <sheetView topLeftCell="I1" zoomScaleNormal="100" workbookViewId="0">
      <pane ySplit="2" topLeftCell="A3" activePane="bottomLeft" state="frozen"/>
      <selection pane="bottomLeft" activeCell="M2" sqref="M2:N2"/>
    </sheetView>
  </sheetViews>
  <sheetFormatPr defaultRowHeight="13.5" x14ac:dyDescent="0.25"/>
  <cols>
    <col min="1" max="2" width="22.42578125" style="122" customWidth="1"/>
    <col min="3" max="3" width="3.7109375" style="122" customWidth="1"/>
    <col min="4" max="5" width="22.42578125" style="122" customWidth="1"/>
    <col min="6" max="6" width="3.7109375" style="122" customWidth="1"/>
    <col min="7" max="8" width="22.42578125" style="122" customWidth="1"/>
    <col min="9" max="9" width="3.7109375" style="122" customWidth="1"/>
    <col min="10" max="11" width="22.42578125" style="122" customWidth="1"/>
    <col min="12" max="12" width="3.7109375" style="122" customWidth="1"/>
    <col min="13" max="14" width="22.42578125" style="122" customWidth="1"/>
    <col min="15" max="15" width="3.7109375" style="122" customWidth="1"/>
    <col min="16" max="17" width="22.42578125" style="122" hidden="1" customWidth="1"/>
    <col min="18" max="18" width="22.42578125" style="122" customWidth="1"/>
    <col min="19" max="19" width="36.5703125" style="122" bestFit="1" customWidth="1"/>
    <col min="20" max="16384" width="9.140625" style="122"/>
  </cols>
  <sheetData>
    <row r="1" spans="1:20" x14ac:dyDescent="0.25">
      <c r="A1" s="265" t="s">
        <v>52</v>
      </c>
      <c r="B1" s="266"/>
      <c r="C1" s="106"/>
      <c r="D1" s="265" t="s">
        <v>52</v>
      </c>
      <c r="E1" s="266"/>
      <c r="F1" s="60"/>
      <c r="G1" s="265" t="s">
        <v>52</v>
      </c>
      <c r="H1" s="266"/>
      <c r="I1" s="107"/>
      <c r="J1" s="265" t="s">
        <v>52</v>
      </c>
      <c r="K1" s="266"/>
      <c r="L1" s="107"/>
      <c r="M1" s="265" t="s">
        <v>52</v>
      </c>
      <c r="N1" s="266"/>
      <c r="P1" s="265" t="s">
        <v>52</v>
      </c>
      <c r="Q1" s="266"/>
      <c r="R1" s="106"/>
    </row>
    <row r="2" spans="1:20" ht="15.75" customHeight="1" x14ac:dyDescent="0.25">
      <c r="A2" s="267" t="s">
        <v>76</v>
      </c>
      <c r="B2" s="268"/>
      <c r="C2" s="108"/>
      <c r="D2" s="267" t="s">
        <v>77</v>
      </c>
      <c r="E2" s="268"/>
      <c r="F2" s="109"/>
      <c r="G2" s="267" t="s">
        <v>78</v>
      </c>
      <c r="H2" s="268"/>
      <c r="I2" s="107"/>
      <c r="J2" s="267" t="s">
        <v>79</v>
      </c>
      <c r="K2" s="272"/>
      <c r="L2" s="107"/>
      <c r="M2" s="267" t="s">
        <v>80</v>
      </c>
      <c r="N2" s="272"/>
      <c r="P2" s="309" t="s">
        <v>74</v>
      </c>
      <c r="Q2" s="310"/>
      <c r="R2" s="108"/>
    </row>
    <row r="3" spans="1:20" ht="14.25" thickBot="1" x14ac:dyDescent="0.3">
      <c r="A3" s="269" t="s">
        <v>53</v>
      </c>
      <c r="B3" s="270"/>
      <c r="C3" s="106"/>
      <c r="D3" s="269" t="s">
        <v>53</v>
      </c>
      <c r="E3" s="270"/>
      <c r="F3" s="107"/>
      <c r="G3" s="269" t="s">
        <v>53</v>
      </c>
      <c r="H3" s="270"/>
      <c r="I3" s="107"/>
      <c r="J3" s="269" t="s">
        <v>53</v>
      </c>
      <c r="K3" s="271"/>
      <c r="L3" s="107"/>
      <c r="M3" s="269" t="s">
        <v>53</v>
      </c>
      <c r="N3" s="270"/>
      <c r="P3" s="269" t="s">
        <v>53</v>
      </c>
      <c r="Q3" s="270"/>
      <c r="R3" s="106"/>
    </row>
    <row r="4" spans="1:20" s="123" customFormat="1" ht="12.95" customHeight="1" x14ac:dyDescent="0.25">
      <c r="A4" s="279" t="s">
        <v>54</v>
      </c>
      <c r="B4" s="273">
        <f>SUM('NY Waterway'!K14)</f>
        <v>84865</v>
      </c>
      <c r="C4" s="7"/>
      <c r="D4" s="279" t="s">
        <v>54</v>
      </c>
      <c r="E4" s="273">
        <f>SUM('NY Waterway'!K25)</f>
        <v>79081</v>
      </c>
      <c r="F4" s="110"/>
      <c r="G4" s="279" t="s">
        <v>54</v>
      </c>
      <c r="H4" s="273">
        <f>SUM('NY Waterway'!K36)</f>
        <v>76351</v>
      </c>
      <c r="I4" s="110"/>
      <c r="J4" s="279" t="s">
        <v>54</v>
      </c>
      <c r="K4" s="273">
        <f>SUM('NY Waterway'!K47)</f>
        <v>76766</v>
      </c>
      <c r="L4" s="110"/>
      <c r="M4" s="279" t="s">
        <v>54</v>
      </c>
      <c r="N4" s="273">
        <f>SUM('NY Waterway'!K58)</f>
        <v>43153</v>
      </c>
      <c r="P4" s="279" t="s">
        <v>54</v>
      </c>
      <c r="Q4" s="273">
        <f>SUM('NY Waterway'!K69)</f>
        <v>0</v>
      </c>
      <c r="R4" s="7"/>
    </row>
    <row r="5" spans="1:20" s="123" customFormat="1" ht="12.95" customHeight="1" thickBot="1" x14ac:dyDescent="0.3">
      <c r="A5" s="280"/>
      <c r="B5" s="274"/>
      <c r="C5" s="8"/>
      <c r="D5" s="280"/>
      <c r="E5" s="274"/>
      <c r="F5" s="110"/>
      <c r="G5" s="280"/>
      <c r="H5" s="281"/>
      <c r="I5" s="110"/>
      <c r="J5" s="280"/>
      <c r="K5" s="281"/>
      <c r="L5" s="110"/>
      <c r="M5" s="280"/>
      <c r="N5" s="281"/>
      <c r="P5" s="280"/>
      <c r="Q5" s="281"/>
      <c r="R5" s="7"/>
    </row>
    <row r="6" spans="1:20" s="123" customFormat="1" ht="12.95" customHeight="1" x14ac:dyDescent="0.25">
      <c r="A6" s="275" t="s">
        <v>55</v>
      </c>
      <c r="B6" s="273">
        <f>SUM('Billy Bey'!T14)</f>
        <v>98899</v>
      </c>
      <c r="C6" s="7"/>
      <c r="D6" s="275" t="s">
        <v>55</v>
      </c>
      <c r="E6" s="273">
        <f>SUM('Billy Bey'!T25)</f>
        <v>91873</v>
      </c>
      <c r="F6" s="110"/>
      <c r="G6" s="275" t="s">
        <v>55</v>
      </c>
      <c r="H6" s="277">
        <f>SUM('Billy Bey'!T36)</f>
        <v>95169</v>
      </c>
      <c r="I6" s="110"/>
      <c r="J6" s="275" t="s">
        <v>55</v>
      </c>
      <c r="K6" s="277">
        <f>SUM('Billy Bey'!T47)</f>
        <v>85402</v>
      </c>
      <c r="L6" s="110"/>
      <c r="M6" s="275" t="s">
        <v>55</v>
      </c>
      <c r="N6" s="277">
        <f>SUM('Billy Bey'!T58)</f>
        <v>49705</v>
      </c>
      <c r="P6" s="275" t="s">
        <v>55</v>
      </c>
      <c r="Q6" s="277">
        <f>SUM('Billy Bey'!T69)</f>
        <v>0</v>
      </c>
      <c r="R6" s="9"/>
    </row>
    <row r="7" spans="1:20" s="123" customFormat="1" ht="12.95" customHeight="1" thickBot="1" x14ac:dyDescent="0.3">
      <c r="A7" s="276"/>
      <c r="B7" s="274"/>
      <c r="C7" s="8"/>
      <c r="D7" s="276"/>
      <c r="E7" s="274"/>
      <c r="F7" s="110"/>
      <c r="G7" s="276"/>
      <c r="H7" s="278"/>
      <c r="I7" s="110"/>
      <c r="J7" s="276"/>
      <c r="K7" s="278"/>
      <c r="L7" s="110"/>
      <c r="M7" s="276"/>
      <c r="N7" s="278"/>
      <c r="P7" s="276"/>
      <c r="Q7" s="278"/>
      <c r="R7" s="9"/>
    </row>
    <row r="8" spans="1:20" s="123" customFormat="1" ht="12.95" customHeight="1" x14ac:dyDescent="0.25">
      <c r="A8" s="279" t="s">
        <v>56</v>
      </c>
      <c r="B8" s="273">
        <f>SUM(SeaStreak!G14)</f>
        <v>22585</v>
      </c>
      <c r="C8" s="7"/>
      <c r="D8" s="279" t="s">
        <v>56</v>
      </c>
      <c r="E8" s="273">
        <f>SUM(SeaStreak!G25)</f>
        <v>22248</v>
      </c>
      <c r="F8" s="110"/>
      <c r="G8" s="279" t="s">
        <v>56</v>
      </c>
      <c r="H8" s="273">
        <f>SUM(SeaStreak!G36)</f>
        <v>22004</v>
      </c>
      <c r="I8" s="110"/>
      <c r="J8" s="279" t="s">
        <v>56</v>
      </c>
      <c r="K8" s="273">
        <f>SUM(SeaStreak!G47)</f>
        <v>20880</v>
      </c>
      <c r="L8" s="110"/>
      <c r="M8" s="279" t="s">
        <v>56</v>
      </c>
      <c r="N8" s="273">
        <f>SUM(SeaStreak!G58)</f>
        <v>12742</v>
      </c>
      <c r="P8" s="279" t="s">
        <v>56</v>
      </c>
      <c r="Q8" s="273">
        <f>SUM(SeaStreak!G69)</f>
        <v>0</v>
      </c>
      <c r="R8" s="7"/>
    </row>
    <row r="9" spans="1:20" s="123" customFormat="1" ht="12.95" customHeight="1" thickBot="1" x14ac:dyDescent="0.3">
      <c r="A9" s="284"/>
      <c r="B9" s="274"/>
      <c r="C9" s="111"/>
      <c r="D9" s="284"/>
      <c r="E9" s="281"/>
      <c r="F9" s="110"/>
      <c r="G9" s="284"/>
      <c r="H9" s="281"/>
      <c r="I9" s="110"/>
      <c r="J9" s="284"/>
      <c r="K9" s="281"/>
      <c r="L9" s="110"/>
      <c r="M9" s="284"/>
      <c r="N9" s="281"/>
      <c r="P9" s="284"/>
      <c r="Q9" s="281"/>
      <c r="R9" s="7"/>
    </row>
    <row r="10" spans="1:20" s="123" customFormat="1" ht="12.95" customHeight="1" x14ac:dyDescent="0.25">
      <c r="A10" s="275" t="s">
        <v>57</v>
      </c>
      <c r="B10" s="273">
        <f>SUM('New York Water Taxi'!J14)</f>
        <v>13891</v>
      </c>
      <c r="C10" s="9"/>
      <c r="D10" s="275" t="s">
        <v>57</v>
      </c>
      <c r="E10" s="277">
        <f>SUM('New York Water Taxi'!J25)</f>
        <v>12662</v>
      </c>
      <c r="F10" s="110"/>
      <c r="G10" s="275" t="s">
        <v>57</v>
      </c>
      <c r="H10" s="277">
        <f>SUM('New York Water Taxi'!J36)</f>
        <v>12993</v>
      </c>
      <c r="I10" s="110"/>
      <c r="J10" s="275" t="s">
        <v>57</v>
      </c>
      <c r="K10" s="277">
        <f>SUM('New York Water Taxi'!J47)</f>
        <v>10814</v>
      </c>
      <c r="L10" s="110"/>
      <c r="M10" s="275" t="s">
        <v>57</v>
      </c>
      <c r="N10" s="277">
        <f>SUM('New York Water Taxi'!J58)</f>
        <v>6948</v>
      </c>
      <c r="P10" s="275" t="s">
        <v>57</v>
      </c>
      <c r="Q10" s="277">
        <f>SUM('New York Water Taxi'!J69)</f>
        <v>0</v>
      </c>
      <c r="R10" s="9"/>
    </row>
    <row r="11" spans="1:20" s="123" customFormat="1" ht="12.95" customHeight="1" thickBot="1" x14ac:dyDescent="0.3">
      <c r="A11" s="282"/>
      <c r="B11" s="274"/>
      <c r="C11" s="112"/>
      <c r="D11" s="282"/>
      <c r="E11" s="283"/>
      <c r="F11" s="110"/>
      <c r="G11" s="282"/>
      <c r="H11" s="278"/>
      <c r="I11" s="110"/>
      <c r="J11" s="282"/>
      <c r="K11" s="278"/>
      <c r="L11" s="110"/>
      <c r="M11" s="282"/>
      <c r="N11" s="278"/>
      <c r="P11" s="282"/>
      <c r="Q11" s="278"/>
      <c r="R11" s="9"/>
    </row>
    <row r="12" spans="1:20" s="123" customFormat="1" ht="12.95" customHeight="1" x14ac:dyDescent="0.25">
      <c r="A12" s="289" t="s">
        <v>38</v>
      </c>
      <c r="B12" s="273">
        <f>SUM('Liberty Landing Ferry'!D14)</f>
        <v>6242</v>
      </c>
      <c r="C12" s="9"/>
      <c r="D12" s="289" t="s">
        <v>38</v>
      </c>
      <c r="E12" s="277">
        <f>SUM('Liberty Landing Ferry'!D25)</f>
        <v>4642</v>
      </c>
      <c r="F12" s="110"/>
      <c r="G12" s="289" t="s">
        <v>38</v>
      </c>
      <c r="H12" s="277">
        <f>SUM('Liberty Landing Ferry'!D36)</f>
        <v>4859</v>
      </c>
      <c r="I12" s="110"/>
      <c r="J12" s="289" t="s">
        <v>38</v>
      </c>
      <c r="K12" s="277">
        <f>SUM('Liberty Landing Ferry'!D47)</f>
        <v>4881</v>
      </c>
      <c r="L12" s="110"/>
      <c r="M12" s="289" t="s">
        <v>38</v>
      </c>
      <c r="N12" s="277">
        <f>SUM('Liberty Landing Ferry'!D58)</f>
        <v>2359</v>
      </c>
      <c r="P12" s="289" t="s">
        <v>38</v>
      </c>
      <c r="Q12" s="277">
        <f>SUM('Liberty Landing Ferry'!D69)</f>
        <v>0</v>
      </c>
      <c r="R12" s="9"/>
    </row>
    <row r="13" spans="1:20" s="123" customFormat="1" ht="12.95" customHeight="1" thickBot="1" x14ac:dyDescent="0.3">
      <c r="A13" s="290"/>
      <c r="B13" s="274"/>
      <c r="C13" s="112"/>
      <c r="D13" s="290"/>
      <c r="E13" s="283"/>
      <c r="F13" s="110"/>
      <c r="G13" s="290"/>
      <c r="H13" s="278"/>
      <c r="I13" s="110"/>
      <c r="J13" s="290"/>
      <c r="K13" s="278"/>
      <c r="L13" s="110"/>
      <c r="M13" s="290"/>
      <c r="N13" s="278"/>
      <c r="P13" s="290"/>
      <c r="Q13" s="278"/>
      <c r="R13" s="9"/>
    </row>
    <row r="14" spans="1:20" s="114" customFormat="1" ht="12.95" customHeight="1" thickBot="1" x14ac:dyDescent="0.25">
      <c r="A14" s="285" t="s">
        <v>23</v>
      </c>
      <c r="B14" s="287">
        <f>SUM(B4:B13)</f>
        <v>226482</v>
      </c>
      <c r="C14" s="10"/>
      <c r="D14" s="285" t="s">
        <v>23</v>
      </c>
      <c r="E14" s="287">
        <f>SUM(E4:E13)</f>
        <v>210506</v>
      </c>
      <c r="F14" s="113"/>
      <c r="G14" s="285" t="s">
        <v>23</v>
      </c>
      <c r="H14" s="287">
        <f>SUM(H4:H13)</f>
        <v>211376</v>
      </c>
      <c r="I14" s="113"/>
      <c r="J14" s="285" t="s">
        <v>23</v>
      </c>
      <c r="K14" s="287">
        <f>SUM(K4:K13)</f>
        <v>198743</v>
      </c>
      <c r="L14" s="113"/>
      <c r="M14" s="285" t="s">
        <v>23</v>
      </c>
      <c r="N14" s="287">
        <f>SUM(N4:N13)</f>
        <v>114907</v>
      </c>
      <c r="P14" s="285" t="s">
        <v>23</v>
      </c>
      <c r="Q14" s="287">
        <f>SUM(Q4:Q13)</f>
        <v>0</v>
      </c>
      <c r="R14" s="10"/>
      <c r="S14" s="150" t="s">
        <v>65</v>
      </c>
      <c r="T14" s="127">
        <f>AVERAGE('Billy Bey'!T76, 'Liberty Landing Ferry'!F76, 'New York Water Taxi'!K76, 'NY Waterway'!H76, SeaStreak!G76)</f>
        <v>36002.833333333328</v>
      </c>
    </row>
    <row r="15" spans="1:20" s="114" customFormat="1" ht="12.95" customHeight="1" thickBot="1" x14ac:dyDescent="0.3">
      <c r="A15" s="286"/>
      <c r="B15" s="288"/>
      <c r="C15" s="115"/>
      <c r="D15" s="286"/>
      <c r="E15" s="288"/>
      <c r="F15" s="113"/>
      <c r="G15" s="286"/>
      <c r="H15" s="288"/>
      <c r="I15" s="113"/>
      <c r="J15" s="286"/>
      <c r="K15" s="288"/>
      <c r="L15" s="113"/>
      <c r="M15" s="286"/>
      <c r="N15" s="288"/>
      <c r="P15" s="286"/>
      <c r="Q15" s="311"/>
      <c r="R15" s="115"/>
      <c r="S15" s="123"/>
      <c r="T15" s="123"/>
    </row>
    <row r="16" spans="1:20" s="123" customFormat="1" ht="14.25" thickBot="1" x14ac:dyDescent="0.3">
      <c r="A16" s="116"/>
      <c r="B16" s="117"/>
      <c r="C16" s="110"/>
      <c r="D16" s="116"/>
      <c r="E16" s="117"/>
      <c r="F16" s="110"/>
      <c r="G16" s="116"/>
      <c r="H16" s="117"/>
      <c r="I16" s="110"/>
      <c r="J16" s="118"/>
      <c r="K16" s="119"/>
      <c r="L16" s="110"/>
      <c r="M16" s="118"/>
      <c r="N16" s="119"/>
      <c r="P16" s="118"/>
      <c r="Q16" s="119"/>
      <c r="R16" s="110"/>
      <c r="S16" s="122"/>
      <c r="T16" s="122"/>
    </row>
    <row r="17" spans="1:20" ht="14.25" thickBot="1" x14ac:dyDescent="0.3">
      <c r="A17" s="293" t="s">
        <v>58</v>
      </c>
      <c r="B17" s="294"/>
      <c r="C17" s="106"/>
      <c r="D17" s="293" t="s">
        <v>58</v>
      </c>
      <c r="E17" s="294"/>
      <c r="F17" s="107"/>
      <c r="G17" s="293" t="s">
        <v>58</v>
      </c>
      <c r="H17" s="294"/>
      <c r="I17" s="107"/>
      <c r="J17" s="293" t="s">
        <v>58</v>
      </c>
      <c r="K17" s="295"/>
      <c r="L17" s="107"/>
      <c r="M17" s="293" t="s">
        <v>58</v>
      </c>
      <c r="N17" s="294"/>
      <c r="P17" s="293" t="s">
        <v>58</v>
      </c>
      <c r="Q17" s="294"/>
      <c r="R17" s="106"/>
    </row>
    <row r="18" spans="1:20" ht="12.95" customHeight="1" x14ac:dyDescent="0.25">
      <c r="A18" s="279" t="s">
        <v>10</v>
      </c>
      <c r="B18" s="273">
        <f>SUM('Billy Bey'!G14:K14, 'New York Water Taxi'!G14:I14, 'NY Waterway'!I14:J14, SeaStreak!C14:D14)</f>
        <v>69107</v>
      </c>
      <c r="C18" s="7"/>
      <c r="D18" s="279" t="s">
        <v>10</v>
      </c>
      <c r="E18" s="273">
        <f>SUM('Billy Bey'!G25:K25, 'New York Water Taxi'!G25:I25, 'NY Waterway'!I25:J25, SeaStreak!C25:D25)</f>
        <v>66571</v>
      </c>
      <c r="F18" s="107"/>
      <c r="G18" s="279" t="s">
        <v>10</v>
      </c>
      <c r="H18" s="273">
        <f>SUM('Billy Bey'!G36:K36, 'New York Water Taxi'!G36:I36, 'NY Waterway'!I36:J36, SeaStreak!C36:D36)</f>
        <v>66998</v>
      </c>
      <c r="I18" s="107"/>
      <c r="J18" s="279" t="s">
        <v>10</v>
      </c>
      <c r="K18" s="273">
        <f>SUM('Billy Bey'!G47:K47, 'New York Water Taxi'!G47:I47, 'NY Waterway'!I47:J47, SeaStreak!C47:D47)</f>
        <v>61945</v>
      </c>
      <c r="L18" s="107"/>
      <c r="M18" s="279" t="s">
        <v>10</v>
      </c>
      <c r="N18" s="273">
        <f>SUM('Billy Bey'!G58:K58, 'New York Water Taxi'!G58:I58, 'NY Waterway'!I58:J58, SeaStreak!C58:D58)</f>
        <v>39032</v>
      </c>
      <c r="P18" s="279" t="s">
        <v>10</v>
      </c>
      <c r="Q18" s="273">
        <f>SUM('Billy Bey'!G69:K69, 'New York Water Taxi'!G69:I69, 'NY Waterway'!I69:J69, SeaStreak!C69:D69)</f>
        <v>0</v>
      </c>
      <c r="R18" s="7"/>
    </row>
    <row r="19" spans="1:20" ht="12.95" customHeight="1" thickBot="1" x14ac:dyDescent="0.3">
      <c r="A19" s="280"/>
      <c r="B19" s="274"/>
      <c r="C19" s="8"/>
      <c r="D19" s="280"/>
      <c r="E19" s="274"/>
      <c r="F19" s="107"/>
      <c r="G19" s="280"/>
      <c r="H19" s="274"/>
      <c r="I19" s="107"/>
      <c r="J19" s="280"/>
      <c r="K19" s="274"/>
      <c r="L19" s="107"/>
      <c r="M19" s="280"/>
      <c r="N19" s="274"/>
      <c r="P19" s="280"/>
      <c r="Q19" s="274"/>
      <c r="R19" s="8"/>
    </row>
    <row r="20" spans="1:20" ht="12.95" customHeight="1" x14ac:dyDescent="0.25">
      <c r="A20" s="275" t="s">
        <v>8</v>
      </c>
      <c r="B20" s="277">
        <f>SUM('Billy Bey'!C14:D14, 'New York Water Taxi'!E14, 'NY Waterway'!C14:G14)</f>
        <v>62371</v>
      </c>
      <c r="C20" s="9"/>
      <c r="D20" s="275" t="s">
        <v>8</v>
      </c>
      <c r="E20" s="277">
        <f>SUM('Billy Bey'!C25:D25, 'New York Water Taxi'!E25, 'NY Waterway'!C25:G25)</f>
        <v>63490</v>
      </c>
      <c r="F20" s="107"/>
      <c r="G20" s="275" t="s">
        <v>8</v>
      </c>
      <c r="H20" s="277">
        <f>SUM('Billy Bey'!C36:D36, 'New York Water Taxi'!E36, 'NY Waterway'!C36:G36)</f>
        <v>60520</v>
      </c>
      <c r="I20" s="107"/>
      <c r="J20" s="275" t="s">
        <v>8</v>
      </c>
      <c r="K20" s="277">
        <f>SUM('Billy Bey'!C47:D47, 'NY Waterway'!C47:G47, 'New York Water Taxi'!E47)</f>
        <v>62921</v>
      </c>
      <c r="L20" s="107"/>
      <c r="M20" s="275" t="s">
        <v>8</v>
      </c>
      <c r="N20" s="277">
        <f>SUM('Billy Bey'!C58:D58, 'NY Waterway'!C58:G58, 'New York Water Taxi'!E58)</f>
        <v>33502</v>
      </c>
      <c r="P20" s="275" t="s">
        <v>8</v>
      </c>
      <c r="Q20" s="277">
        <f>SUM('Billy Bey'!C69:D69, 'NY Waterway'!C69:G69, 'New York Water Taxi'!E69)</f>
        <v>0</v>
      </c>
      <c r="R20" s="9"/>
    </row>
    <row r="21" spans="1:20" ht="12.95" customHeight="1" thickBot="1" x14ac:dyDescent="0.3">
      <c r="A21" s="292"/>
      <c r="B21" s="291"/>
      <c r="C21" s="109"/>
      <c r="D21" s="292"/>
      <c r="E21" s="278"/>
      <c r="F21" s="107"/>
      <c r="G21" s="292"/>
      <c r="H21" s="291"/>
      <c r="I21" s="107"/>
      <c r="J21" s="292"/>
      <c r="K21" s="291"/>
      <c r="L21" s="107"/>
      <c r="M21" s="292"/>
      <c r="N21" s="291"/>
      <c r="P21" s="292"/>
      <c r="Q21" s="291"/>
      <c r="R21" s="109"/>
    </row>
    <row r="22" spans="1:20" ht="12.95" customHeight="1" x14ac:dyDescent="0.25">
      <c r="A22" s="279" t="s">
        <v>16</v>
      </c>
      <c r="B22" s="273">
        <f>SUM('Billy Bey'!L14, SeaStreak!E14:F14)</f>
        <v>15655</v>
      </c>
      <c r="C22" s="7"/>
      <c r="D22" s="279" t="s">
        <v>16</v>
      </c>
      <c r="E22" s="273">
        <f>SUM('Billy Bey'!L25, SeaStreak!E25:F25)</f>
        <v>14609</v>
      </c>
      <c r="F22" s="107"/>
      <c r="G22" s="279" t="s">
        <v>16</v>
      </c>
      <c r="H22" s="273">
        <f>SUM('Billy Bey'!L36, SeaStreak!E36:F36)</f>
        <v>15399</v>
      </c>
      <c r="I22" s="107"/>
      <c r="J22" s="279" t="s">
        <v>16</v>
      </c>
      <c r="K22" s="273">
        <f>SUM('Billy Bey'!L47, SeaStreak!E47:F47)</f>
        <v>14040</v>
      </c>
      <c r="L22" s="107"/>
      <c r="M22" s="279" t="s">
        <v>16</v>
      </c>
      <c r="N22" s="273">
        <f>SUM('Billy Bey'!L58, SeaStreak!E58:F58)</f>
        <v>8738</v>
      </c>
      <c r="P22" s="279" t="s">
        <v>16</v>
      </c>
      <c r="Q22" s="273">
        <f>SUM('Billy Bey'!L69, SeaStreak!E69:F69)</f>
        <v>0</v>
      </c>
      <c r="R22" s="7"/>
    </row>
    <row r="23" spans="1:20" ht="12.95" customHeight="1" thickBot="1" x14ac:dyDescent="0.3">
      <c r="A23" s="284"/>
      <c r="B23" s="296"/>
      <c r="C23" s="111"/>
      <c r="D23" s="284"/>
      <c r="E23" s="296"/>
      <c r="F23" s="107"/>
      <c r="G23" s="284"/>
      <c r="H23" s="296"/>
      <c r="I23" s="107"/>
      <c r="J23" s="284"/>
      <c r="K23" s="296"/>
      <c r="L23" s="107"/>
      <c r="M23" s="284"/>
      <c r="N23" s="296"/>
      <c r="P23" s="284"/>
      <c r="Q23" s="296"/>
      <c r="R23" s="111"/>
    </row>
    <row r="24" spans="1:20" ht="12.95" customHeight="1" x14ac:dyDescent="0.25">
      <c r="A24" s="275" t="s">
        <v>9</v>
      </c>
      <c r="B24" s="277">
        <f>SUM('Billy Bey'!E14:F14, 'Liberty Landing Ferry'!C14, 'NY Waterway'!H14)</f>
        <v>47671</v>
      </c>
      <c r="C24" s="9"/>
      <c r="D24" s="275" t="s">
        <v>9</v>
      </c>
      <c r="E24" s="297">
        <f>SUM('Billy Bey'!E25:F25, 'Liberty Landing Ferry'!C25, 'NY Waterway'!H25)</f>
        <v>43878</v>
      </c>
      <c r="F24" s="107"/>
      <c r="G24" s="275" t="s">
        <v>9</v>
      </c>
      <c r="H24" s="277">
        <f>SUM('Billy Bey'!E36:F36, 'Liberty Landing Ferry'!C36, 'NY Waterway'!H36)</f>
        <v>43576</v>
      </c>
      <c r="I24" s="107"/>
      <c r="J24" s="275" t="s">
        <v>9</v>
      </c>
      <c r="K24" s="277">
        <f>SUM('Billy Bey'!E47:F47, 'Liberty Landing Ferry'!C47, 'NY Waterway'!H47)</f>
        <v>41088</v>
      </c>
      <c r="L24" s="107"/>
      <c r="M24" s="275" t="s">
        <v>9</v>
      </c>
      <c r="N24" s="277">
        <f>SUM('Billy Bey'!E58:F58, 'Liberty Landing Ferry'!C58, 'NY Waterway'!H58)</f>
        <v>22799</v>
      </c>
      <c r="P24" s="275" t="s">
        <v>9</v>
      </c>
      <c r="Q24" s="277">
        <f>SUM('Billy Bey'!E69:F69, 'Liberty Landing Ferry'!C69, 'NY Waterway'!H69)</f>
        <v>0</v>
      </c>
      <c r="R24" s="9"/>
    </row>
    <row r="25" spans="1:20" ht="12.95" customHeight="1" thickBot="1" x14ac:dyDescent="0.3">
      <c r="A25" s="282"/>
      <c r="B25" s="283"/>
      <c r="C25" s="112"/>
      <c r="D25" s="282"/>
      <c r="E25" s="283"/>
      <c r="F25" s="107"/>
      <c r="G25" s="282"/>
      <c r="H25" s="283"/>
      <c r="I25" s="107"/>
      <c r="J25" s="282"/>
      <c r="K25" s="283"/>
      <c r="L25" s="107"/>
      <c r="M25" s="282"/>
      <c r="N25" s="283"/>
      <c r="P25" s="282"/>
      <c r="Q25" s="283"/>
      <c r="R25" s="112"/>
      <c r="S25" s="121"/>
      <c r="T25" s="121"/>
    </row>
    <row r="26" spans="1:20" s="121" customFormat="1" ht="12.95" customHeight="1" x14ac:dyDescent="0.2">
      <c r="A26" s="275" t="s">
        <v>7</v>
      </c>
      <c r="B26" s="297">
        <f>SUM('New York Water Taxi'!C14)</f>
        <v>3076</v>
      </c>
      <c r="C26" s="10"/>
      <c r="D26" s="275" t="s">
        <v>7</v>
      </c>
      <c r="E26" s="297">
        <f>SUM('New York Water Taxi'!C25)</f>
        <v>2634</v>
      </c>
      <c r="F26" s="120"/>
      <c r="G26" s="275" t="s">
        <v>7</v>
      </c>
      <c r="H26" s="297">
        <f>SUM('New York Water Taxi'!C36)</f>
        <v>2427</v>
      </c>
      <c r="I26" s="120"/>
      <c r="J26" s="275" t="s">
        <v>7</v>
      </c>
      <c r="K26" s="297">
        <f>SUM('New York Water Taxi'!C47)</f>
        <v>1522</v>
      </c>
      <c r="L26" s="120"/>
      <c r="M26" s="275" t="s">
        <v>7</v>
      </c>
      <c r="N26" s="297">
        <f>SUM('New York Water Taxi'!C58)</f>
        <v>1117</v>
      </c>
      <c r="P26" s="275" t="s">
        <v>7</v>
      </c>
      <c r="Q26" s="297">
        <f>SUM('New York Water Taxi'!C69)</f>
        <v>0</v>
      </c>
      <c r="R26" s="11"/>
    </row>
    <row r="27" spans="1:20" s="121" customFormat="1" ht="12.95" customHeight="1" thickBot="1" x14ac:dyDescent="0.3">
      <c r="A27" s="282"/>
      <c r="B27" s="298"/>
      <c r="C27" s="115"/>
      <c r="D27" s="282"/>
      <c r="E27" s="298"/>
      <c r="F27" s="120"/>
      <c r="G27" s="282"/>
      <c r="H27" s="298"/>
      <c r="I27" s="120"/>
      <c r="J27" s="282"/>
      <c r="K27" s="298"/>
      <c r="L27" s="120"/>
      <c r="M27" s="282"/>
      <c r="N27" s="298"/>
      <c r="P27" s="282"/>
      <c r="Q27" s="298"/>
      <c r="R27" s="12"/>
      <c r="S27" s="122"/>
      <c r="T27" s="122"/>
    </row>
    <row r="28" spans="1:20" ht="12.75" customHeight="1" x14ac:dyDescent="0.25">
      <c r="A28" s="275" t="s">
        <v>39</v>
      </c>
      <c r="B28" s="297">
        <f>SUM('New York Water Taxi'!D14)</f>
        <v>0</v>
      </c>
      <c r="C28" s="107"/>
      <c r="D28" s="275" t="s">
        <v>39</v>
      </c>
      <c r="E28" s="297">
        <f>SUM('New York Water Taxi'!D25)</f>
        <v>0</v>
      </c>
      <c r="F28" s="107"/>
      <c r="G28" s="275" t="s">
        <v>39</v>
      </c>
      <c r="H28" s="297">
        <f>SUM('New York Water Taxi'!D36)</f>
        <v>0</v>
      </c>
      <c r="I28" s="107"/>
      <c r="J28" s="275" t="s">
        <v>39</v>
      </c>
      <c r="K28" s="297">
        <f>SUM('New York Water Taxi'!D47)</f>
        <v>0</v>
      </c>
      <c r="L28" s="107"/>
      <c r="M28" s="275" t="s">
        <v>39</v>
      </c>
      <c r="N28" s="297">
        <f>SUM('New York Water Taxi'!D58)</f>
        <v>0</v>
      </c>
      <c r="P28" s="275" t="s">
        <v>39</v>
      </c>
      <c r="Q28" s="297">
        <f>SUM('New York Water Taxi'!D69)</f>
        <v>0</v>
      </c>
      <c r="R28" s="11"/>
    </row>
    <row r="29" spans="1:20" ht="14.25" thickBot="1" x14ac:dyDescent="0.3">
      <c r="A29" s="282"/>
      <c r="B29" s="299"/>
      <c r="C29" s="107"/>
      <c r="D29" s="282"/>
      <c r="E29" s="299"/>
      <c r="F29" s="107"/>
      <c r="G29" s="282"/>
      <c r="H29" s="299"/>
      <c r="I29" s="107"/>
      <c r="J29" s="282"/>
      <c r="K29" s="299"/>
      <c r="L29" s="107"/>
      <c r="M29" s="282"/>
      <c r="N29" s="299"/>
      <c r="P29" s="282"/>
      <c r="Q29" s="299"/>
      <c r="R29" s="124"/>
    </row>
    <row r="30" spans="1:20" ht="12.75" customHeight="1" x14ac:dyDescent="0.25">
      <c r="A30" s="275" t="s">
        <v>73</v>
      </c>
      <c r="B30" s="297">
        <f>SUM('New York Water Taxi'!F14)</f>
        <v>326</v>
      </c>
      <c r="C30" s="107"/>
      <c r="D30" s="275" t="s">
        <v>73</v>
      </c>
      <c r="E30" s="297">
        <f>SUM('New York Water Taxi'!F25)</f>
        <v>346</v>
      </c>
      <c r="F30" s="107"/>
      <c r="G30" s="275" t="s">
        <v>73</v>
      </c>
      <c r="H30" s="297">
        <f>SUM('New York Water Taxi'!F36)</f>
        <v>287</v>
      </c>
      <c r="I30" s="107"/>
      <c r="J30" s="275" t="s">
        <v>73</v>
      </c>
      <c r="K30" s="297">
        <f>SUM('New York Water Taxi'!F47)</f>
        <v>238</v>
      </c>
      <c r="L30" s="107"/>
      <c r="M30" s="275" t="s">
        <v>73</v>
      </c>
      <c r="N30" s="297">
        <f>SUM('New York Water Taxi'!F58)</f>
        <v>128</v>
      </c>
      <c r="P30" s="275" t="s">
        <v>73</v>
      </c>
      <c r="Q30" s="297">
        <f>SUM('New York Water Taxi'!F69)</f>
        <v>0</v>
      </c>
      <c r="R30" s="11"/>
    </row>
    <row r="31" spans="1:20" ht="14.25" customHeight="1" thickBot="1" x14ac:dyDescent="0.3">
      <c r="A31" s="282"/>
      <c r="B31" s="313"/>
      <c r="C31" s="107"/>
      <c r="D31" s="282"/>
      <c r="E31" s="313"/>
      <c r="F31" s="107"/>
      <c r="G31" s="282"/>
      <c r="H31" s="313"/>
      <c r="I31" s="107"/>
      <c r="J31" s="312"/>
      <c r="K31" s="302"/>
      <c r="L31" s="107"/>
      <c r="M31" s="312"/>
      <c r="N31" s="302"/>
      <c r="P31" s="312"/>
      <c r="Q31" s="302"/>
      <c r="R31" s="11"/>
    </row>
    <row r="32" spans="1:20" x14ac:dyDescent="0.25">
      <c r="A32" s="300" t="s">
        <v>11</v>
      </c>
      <c r="B32" s="297">
        <f>SUM('Billy Bey'!M14)</f>
        <v>6884</v>
      </c>
      <c r="C32" s="107"/>
      <c r="D32" s="300" t="s">
        <v>11</v>
      </c>
      <c r="E32" s="297">
        <f>SUM('Billy Bey'!M25)</f>
        <v>5399</v>
      </c>
      <c r="F32" s="107"/>
      <c r="G32" s="300" t="s">
        <v>11</v>
      </c>
      <c r="H32" s="297">
        <f>SUM('Billy Bey'!M36)</f>
        <v>5642</v>
      </c>
      <c r="I32" s="107"/>
      <c r="J32" s="300" t="s">
        <v>11</v>
      </c>
      <c r="K32" s="297">
        <f>SUM('Billy Bey'!M47)</f>
        <v>6367</v>
      </c>
      <c r="L32" s="107"/>
      <c r="M32" s="300" t="s">
        <v>11</v>
      </c>
      <c r="N32" s="297">
        <f>SUM('Billy Bey'!M58)</f>
        <v>3256</v>
      </c>
      <c r="P32" s="300" t="s">
        <v>11</v>
      </c>
      <c r="Q32" s="297">
        <f>SUM('Billy Bey'!M69)</f>
        <v>0</v>
      </c>
      <c r="R32" s="11"/>
    </row>
    <row r="33" spans="1:18" ht="14.25" thickBot="1" x14ac:dyDescent="0.3">
      <c r="A33" s="301"/>
      <c r="B33" s="302"/>
      <c r="C33" s="107"/>
      <c r="D33" s="301"/>
      <c r="E33" s="302"/>
      <c r="F33" s="107"/>
      <c r="G33" s="301"/>
      <c r="H33" s="302"/>
      <c r="I33" s="107"/>
      <c r="J33" s="301"/>
      <c r="K33" s="302"/>
      <c r="L33" s="107"/>
      <c r="M33" s="301"/>
      <c r="N33" s="302"/>
      <c r="P33" s="301"/>
      <c r="Q33" s="302"/>
      <c r="R33" s="11"/>
    </row>
    <row r="34" spans="1:18" ht="12.75" customHeight="1" x14ac:dyDescent="0.25">
      <c r="A34" s="300" t="s">
        <v>12</v>
      </c>
      <c r="B34" s="297">
        <f>SUM('Billy Bey'!N14)</f>
        <v>1996</v>
      </c>
      <c r="C34" s="107"/>
      <c r="D34" s="300" t="s">
        <v>12</v>
      </c>
      <c r="E34" s="297">
        <f>SUM('Billy Bey'!N25)</f>
        <v>1549</v>
      </c>
      <c r="F34" s="107"/>
      <c r="G34" s="300" t="s">
        <v>12</v>
      </c>
      <c r="H34" s="297">
        <f>SUM('Billy Bey'!N36)</f>
        <v>2350</v>
      </c>
      <c r="I34" s="107"/>
      <c r="J34" s="300" t="s">
        <v>12</v>
      </c>
      <c r="K34" s="297">
        <f>SUM('Billy Bey'!N47)</f>
        <v>3420</v>
      </c>
      <c r="L34" s="107"/>
      <c r="M34" s="300" t="s">
        <v>12</v>
      </c>
      <c r="N34" s="297">
        <f>SUM('Billy Bey'!N58)</f>
        <v>2180</v>
      </c>
      <c r="P34" s="300" t="s">
        <v>12</v>
      </c>
      <c r="Q34" s="297">
        <f>SUM('Billy Bey'!N69)</f>
        <v>0</v>
      </c>
      <c r="R34" s="11"/>
    </row>
    <row r="35" spans="1:18" ht="13.5" customHeight="1" thickBot="1" x14ac:dyDescent="0.3">
      <c r="A35" s="301"/>
      <c r="B35" s="302"/>
      <c r="C35" s="107"/>
      <c r="D35" s="301"/>
      <c r="E35" s="302"/>
      <c r="F35" s="107"/>
      <c r="G35" s="301"/>
      <c r="H35" s="302"/>
      <c r="I35" s="107"/>
      <c r="J35" s="301"/>
      <c r="K35" s="302"/>
      <c r="L35" s="107"/>
      <c r="M35" s="301"/>
      <c r="N35" s="302"/>
      <c r="P35" s="301"/>
      <c r="Q35" s="302"/>
      <c r="R35" s="11"/>
    </row>
    <row r="36" spans="1:18" ht="12.75" customHeight="1" x14ac:dyDescent="0.25">
      <c r="A36" s="300" t="s">
        <v>13</v>
      </c>
      <c r="B36" s="297">
        <f>SUM('Billy Bey'!O14)</f>
        <v>6526</v>
      </c>
      <c r="C36" s="107"/>
      <c r="D36" s="300" t="s">
        <v>13</v>
      </c>
      <c r="E36" s="297">
        <f>SUM('Billy Bey'!O25)</f>
        <v>5770</v>
      </c>
      <c r="F36" s="107"/>
      <c r="G36" s="300" t="s">
        <v>13</v>
      </c>
      <c r="H36" s="297">
        <f>SUM('Billy Bey'!O36)</f>
        <v>5670</v>
      </c>
      <c r="I36" s="107"/>
      <c r="J36" s="300" t="s">
        <v>13</v>
      </c>
      <c r="K36" s="297">
        <f>SUM('Billy Bey'!O47)</f>
        <v>29</v>
      </c>
      <c r="L36" s="107"/>
      <c r="M36" s="300" t="s">
        <v>13</v>
      </c>
      <c r="N36" s="297">
        <f>SUM('Billy Bey'!O58)</f>
        <v>0</v>
      </c>
      <c r="P36" s="300" t="s">
        <v>13</v>
      </c>
      <c r="Q36" s="297">
        <f>SUM('Billy Bey'!O69)</f>
        <v>0</v>
      </c>
      <c r="R36" s="11"/>
    </row>
    <row r="37" spans="1:18" ht="13.5" customHeight="1" thickBot="1" x14ac:dyDescent="0.3">
      <c r="A37" s="301"/>
      <c r="B37" s="302"/>
      <c r="C37" s="107"/>
      <c r="D37" s="301"/>
      <c r="E37" s="302"/>
      <c r="F37" s="107"/>
      <c r="G37" s="301"/>
      <c r="H37" s="302"/>
      <c r="I37" s="107"/>
      <c r="J37" s="301"/>
      <c r="K37" s="302"/>
      <c r="L37" s="107"/>
      <c r="M37" s="301"/>
      <c r="N37" s="302"/>
      <c r="P37" s="301"/>
      <c r="Q37" s="302"/>
      <c r="R37" s="11"/>
    </row>
    <row r="38" spans="1:18" ht="12.75" customHeight="1" x14ac:dyDescent="0.25">
      <c r="A38" s="300" t="s">
        <v>14</v>
      </c>
      <c r="B38" s="297">
        <f>SUM('Billy Bey'!P14)</f>
        <v>2845</v>
      </c>
      <c r="C38" s="107"/>
      <c r="D38" s="300" t="s">
        <v>14</v>
      </c>
      <c r="E38" s="297">
        <f>SUM('Billy Bey'!P25)</f>
        <v>2782</v>
      </c>
      <c r="F38" s="107"/>
      <c r="G38" s="300" t="s">
        <v>14</v>
      </c>
      <c r="H38" s="297">
        <f>SUM('Billy Bey'!P36)</f>
        <v>4611</v>
      </c>
      <c r="I38" s="107"/>
      <c r="J38" s="300" t="s">
        <v>14</v>
      </c>
      <c r="K38" s="297">
        <f>SUM('Billy Bey'!P47)</f>
        <v>3222</v>
      </c>
      <c r="L38" s="107"/>
      <c r="M38" s="300" t="s">
        <v>14</v>
      </c>
      <c r="N38" s="297">
        <f>SUM('Billy Bey'!P58)</f>
        <v>1897</v>
      </c>
      <c r="P38" s="300" t="s">
        <v>14</v>
      </c>
      <c r="Q38" s="297">
        <f>SUM('Billy Bey'!P69)</f>
        <v>0</v>
      </c>
      <c r="R38" s="11"/>
    </row>
    <row r="39" spans="1:18" ht="13.5" customHeight="1" thickBot="1" x14ac:dyDescent="0.3">
      <c r="A39" s="301"/>
      <c r="B39" s="302"/>
      <c r="C39" s="107"/>
      <c r="D39" s="301"/>
      <c r="E39" s="302"/>
      <c r="F39" s="107"/>
      <c r="G39" s="301"/>
      <c r="H39" s="302"/>
      <c r="I39" s="107"/>
      <c r="J39" s="301"/>
      <c r="K39" s="302"/>
      <c r="L39" s="107"/>
      <c r="M39" s="301"/>
      <c r="N39" s="302"/>
      <c r="P39" s="301"/>
      <c r="Q39" s="302"/>
      <c r="R39" s="11"/>
    </row>
    <row r="40" spans="1:18" ht="12.75" customHeight="1" x14ac:dyDescent="0.25">
      <c r="A40" s="300" t="s">
        <v>35</v>
      </c>
      <c r="B40" s="297">
        <f>SUM('Billy Bey'!Q14)</f>
        <v>4072</v>
      </c>
      <c r="C40" s="107"/>
      <c r="D40" s="300" t="s">
        <v>35</v>
      </c>
      <c r="E40" s="297">
        <f>SUM('Billy Bey'!Q25)</f>
        <v>3478</v>
      </c>
      <c r="F40" s="107"/>
      <c r="G40" s="300" t="s">
        <v>35</v>
      </c>
      <c r="H40" s="297">
        <f>SUM('Billy Bey'!Q36)</f>
        <v>3896</v>
      </c>
      <c r="I40" s="107"/>
      <c r="J40" s="300" t="s">
        <v>35</v>
      </c>
      <c r="K40" s="297">
        <f>SUM('Billy Bey'!Q47)</f>
        <v>3951</v>
      </c>
      <c r="L40" s="107"/>
      <c r="M40" s="300" t="s">
        <v>35</v>
      </c>
      <c r="N40" s="297">
        <f>SUM('Billy Bey'!Q58)</f>
        <v>2258</v>
      </c>
      <c r="P40" s="300" t="s">
        <v>35</v>
      </c>
      <c r="Q40" s="297">
        <f>SUM('Billy Bey'!Q69)</f>
        <v>0</v>
      </c>
      <c r="R40" s="11"/>
    </row>
    <row r="41" spans="1:18" ht="13.5" customHeight="1" thickBot="1" x14ac:dyDescent="0.3">
      <c r="A41" s="301"/>
      <c r="B41" s="302"/>
      <c r="C41" s="107"/>
      <c r="D41" s="301"/>
      <c r="E41" s="302"/>
      <c r="F41" s="107"/>
      <c r="G41" s="301"/>
      <c r="H41" s="302"/>
      <c r="I41" s="107"/>
      <c r="J41" s="301"/>
      <c r="K41" s="302"/>
      <c r="L41" s="107"/>
      <c r="M41" s="301"/>
      <c r="N41" s="302"/>
      <c r="P41" s="301"/>
      <c r="Q41" s="302"/>
      <c r="R41" s="11"/>
    </row>
    <row r="42" spans="1:18" ht="12.75" customHeight="1" x14ac:dyDescent="0.25">
      <c r="A42" s="300" t="s">
        <v>15</v>
      </c>
      <c r="B42" s="297">
        <f>SUM('Billy Bey'!R14)</f>
        <v>0</v>
      </c>
      <c r="C42" s="107"/>
      <c r="D42" s="300" t="s">
        <v>15</v>
      </c>
      <c r="E42" s="297">
        <f>SUM('Billy Bey'!R25)</f>
        <v>0</v>
      </c>
      <c r="F42" s="107"/>
      <c r="G42" s="300" t="s">
        <v>15</v>
      </c>
      <c r="H42" s="297">
        <f>SUM('Billy Bey'!R36)</f>
        <v>0</v>
      </c>
      <c r="I42" s="107"/>
      <c r="J42" s="300" t="s">
        <v>15</v>
      </c>
      <c r="K42" s="297">
        <f>SUM('Billy Bey'!R47)</f>
        <v>0</v>
      </c>
      <c r="L42" s="107"/>
      <c r="M42" s="300" t="s">
        <v>15</v>
      </c>
      <c r="N42" s="297">
        <f>SUM('Billy Bey'!R58)</f>
        <v>0</v>
      </c>
      <c r="P42" s="300" t="s">
        <v>15</v>
      </c>
      <c r="Q42" s="297">
        <f>SUM('Billy Bey'!R69)</f>
        <v>0</v>
      </c>
      <c r="R42" s="11"/>
    </row>
    <row r="43" spans="1:18" ht="13.5" customHeight="1" thickBot="1" x14ac:dyDescent="0.3">
      <c r="A43" s="301"/>
      <c r="B43" s="302"/>
      <c r="C43" s="107"/>
      <c r="D43" s="301"/>
      <c r="E43" s="302"/>
      <c r="F43" s="107"/>
      <c r="G43" s="301"/>
      <c r="H43" s="302"/>
      <c r="I43" s="107"/>
      <c r="J43" s="301"/>
      <c r="K43" s="302"/>
      <c r="L43" s="107"/>
      <c r="M43" s="301"/>
      <c r="N43" s="302"/>
      <c r="P43" s="301"/>
      <c r="Q43" s="302"/>
      <c r="R43" s="11"/>
    </row>
    <row r="44" spans="1:18" ht="13.5" customHeight="1" x14ac:dyDescent="0.25">
      <c r="A44" s="304" t="s">
        <v>36</v>
      </c>
      <c r="B44" s="297">
        <f>SUM('Billy Bey'!S14)</f>
        <v>0</v>
      </c>
      <c r="C44" s="107"/>
      <c r="D44" s="304" t="s">
        <v>36</v>
      </c>
      <c r="E44" s="297">
        <f>SUM('Billy Bey'!S25)</f>
        <v>0</v>
      </c>
      <c r="F44" s="107"/>
      <c r="G44" s="304" t="s">
        <v>36</v>
      </c>
      <c r="H44" s="305">
        <f>SUM('Billy Bey'!S36)</f>
        <v>0</v>
      </c>
      <c r="I44" s="107"/>
      <c r="J44" s="304" t="s">
        <v>36</v>
      </c>
      <c r="K44" s="305">
        <f>SUM('Billy Bey'!S47)</f>
        <v>0</v>
      </c>
      <c r="L44" s="107"/>
      <c r="M44" s="304" t="s">
        <v>36</v>
      </c>
      <c r="N44" s="305">
        <f>SUM('Billy Bey'!S58)</f>
        <v>0</v>
      </c>
      <c r="P44" s="304" t="s">
        <v>36</v>
      </c>
      <c r="Q44" s="305">
        <f>SUM('Billy Bey'!S69)</f>
        <v>0</v>
      </c>
      <c r="R44" s="11"/>
    </row>
    <row r="45" spans="1:18" ht="13.5" customHeight="1" thickBot="1" x14ac:dyDescent="0.3">
      <c r="A45" s="301"/>
      <c r="B45" s="302"/>
      <c r="C45" s="107"/>
      <c r="D45" s="301"/>
      <c r="E45" s="302"/>
      <c r="F45" s="107"/>
      <c r="G45" s="301"/>
      <c r="H45" s="302"/>
      <c r="I45" s="107"/>
      <c r="J45" s="301"/>
      <c r="K45" s="302"/>
      <c r="L45" s="107"/>
      <c r="M45" s="301"/>
      <c r="N45" s="302"/>
      <c r="P45" s="301"/>
      <c r="Q45" s="302"/>
      <c r="R45" s="11"/>
    </row>
    <row r="46" spans="1:18" ht="13.5" customHeight="1" x14ac:dyDescent="0.25">
      <c r="A46" s="306" t="s">
        <v>23</v>
      </c>
      <c r="B46" s="287">
        <f>SUM(B18:B45)</f>
        <v>220529</v>
      </c>
      <c r="C46" s="107"/>
      <c r="D46" s="306" t="s">
        <v>23</v>
      </c>
      <c r="E46" s="287">
        <f>SUM(E18:E45)</f>
        <v>210506</v>
      </c>
      <c r="F46" s="107"/>
      <c r="G46" s="306" t="s">
        <v>23</v>
      </c>
      <c r="H46" s="287">
        <f>SUM(H18:H45)</f>
        <v>211376</v>
      </c>
      <c r="I46" s="107"/>
      <c r="J46" s="308" t="s">
        <v>23</v>
      </c>
      <c r="K46" s="303">
        <f>SUM(K18:K45)</f>
        <v>198743</v>
      </c>
      <c r="L46" s="107"/>
      <c r="M46" s="306" t="s">
        <v>23</v>
      </c>
      <c r="N46" s="303">
        <f>SUM(N18:N45)</f>
        <v>114907</v>
      </c>
      <c r="P46" s="308" t="s">
        <v>23</v>
      </c>
      <c r="Q46" s="303">
        <f>SUM(Q18:Q45)</f>
        <v>0</v>
      </c>
      <c r="R46" s="11"/>
    </row>
    <row r="47" spans="1:18" ht="13.5" customHeight="1" thickBot="1" x14ac:dyDescent="0.3">
      <c r="A47" s="307"/>
      <c r="B47" s="288"/>
      <c r="C47" s="107"/>
      <c r="D47" s="307"/>
      <c r="E47" s="288"/>
      <c r="F47" s="107"/>
      <c r="G47" s="307"/>
      <c r="H47" s="288"/>
      <c r="I47" s="107"/>
      <c r="J47" s="307"/>
      <c r="K47" s="288"/>
      <c r="L47" s="107"/>
      <c r="M47" s="307"/>
      <c r="N47" s="288"/>
      <c r="P47" s="307"/>
      <c r="Q47" s="288"/>
      <c r="R47" s="11"/>
    </row>
    <row r="48" spans="1:18" x14ac:dyDescent="0.25">
      <c r="C48" s="107"/>
      <c r="F48" s="107"/>
      <c r="I48" s="107"/>
      <c r="L48" s="107"/>
      <c r="R48" s="10"/>
    </row>
    <row r="49" spans="3:18" x14ac:dyDescent="0.25">
      <c r="C49" s="107"/>
      <c r="F49" s="107"/>
      <c r="I49" s="107"/>
      <c r="L49" s="107"/>
      <c r="R49" s="115"/>
    </row>
  </sheetData>
  <mergeCells count="276">
    <mergeCell ref="A30:A31"/>
    <mergeCell ref="D30:D31"/>
    <mergeCell ref="G30:G31"/>
    <mergeCell ref="J30:J31"/>
    <mergeCell ref="M30:M31"/>
    <mergeCell ref="P30:P31"/>
    <mergeCell ref="B30:B31"/>
    <mergeCell ref="E30:E31"/>
    <mergeCell ref="H30:H31"/>
    <mergeCell ref="K30:K31"/>
    <mergeCell ref="N30:N31"/>
    <mergeCell ref="P44:P45"/>
    <mergeCell ref="Q44:Q45"/>
    <mergeCell ref="P46:P47"/>
    <mergeCell ref="Q46:Q47"/>
    <mergeCell ref="B6:B7"/>
    <mergeCell ref="P38:P39"/>
    <mergeCell ref="Q38:Q39"/>
    <mergeCell ref="P40:P41"/>
    <mergeCell ref="Q40:Q41"/>
    <mergeCell ref="P42:P43"/>
    <mergeCell ref="Q42:Q43"/>
    <mergeCell ref="P32:P33"/>
    <mergeCell ref="Q32:Q33"/>
    <mergeCell ref="P34:P35"/>
    <mergeCell ref="Q34:Q35"/>
    <mergeCell ref="P36:P37"/>
    <mergeCell ref="Q36:Q37"/>
    <mergeCell ref="P20:P21"/>
    <mergeCell ref="Q20:Q21"/>
    <mergeCell ref="P22:P23"/>
    <mergeCell ref="Q30:Q31"/>
    <mergeCell ref="Q22:Q23"/>
    <mergeCell ref="P24:P25"/>
    <mergeCell ref="Q24:Q25"/>
    <mergeCell ref="P26:P27"/>
    <mergeCell ref="Q26:Q27"/>
    <mergeCell ref="P28:P29"/>
    <mergeCell ref="Q28:Q29"/>
    <mergeCell ref="P10:P11"/>
    <mergeCell ref="Q10:Q11"/>
    <mergeCell ref="P12:P13"/>
    <mergeCell ref="Q12:Q13"/>
    <mergeCell ref="P14:P15"/>
    <mergeCell ref="Q14:Q15"/>
    <mergeCell ref="P17:Q17"/>
    <mergeCell ref="P18:P19"/>
    <mergeCell ref="Q18:Q19"/>
    <mergeCell ref="P1:Q1"/>
    <mergeCell ref="M2:N2"/>
    <mergeCell ref="P3:Q3"/>
    <mergeCell ref="P4:P5"/>
    <mergeCell ref="Q4:Q5"/>
    <mergeCell ref="P6:P7"/>
    <mergeCell ref="Q6:Q7"/>
    <mergeCell ref="P8:P9"/>
    <mergeCell ref="Q8:Q9"/>
    <mergeCell ref="N6:N7"/>
    <mergeCell ref="N4:N5"/>
    <mergeCell ref="P2:Q2"/>
    <mergeCell ref="N46:N47"/>
    <mergeCell ref="A44:A45"/>
    <mergeCell ref="B44:B45"/>
    <mergeCell ref="D44:D45"/>
    <mergeCell ref="E44:E45"/>
    <mergeCell ref="G44:G45"/>
    <mergeCell ref="H44:H45"/>
    <mergeCell ref="J44:J45"/>
    <mergeCell ref="K44:K45"/>
    <mergeCell ref="M44:M45"/>
    <mergeCell ref="A46:A47"/>
    <mergeCell ref="B46:B47"/>
    <mergeCell ref="D46:D47"/>
    <mergeCell ref="E46:E47"/>
    <mergeCell ref="G46:G47"/>
    <mergeCell ref="H46:H47"/>
    <mergeCell ref="J46:J47"/>
    <mergeCell ref="K46:K47"/>
    <mergeCell ref="M46:M47"/>
    <mergeCell ref="N44:N45"/>
    <mergeCell ref="N40:N41"/>
    <mergeCell ref="A42:A43"/>
    <mergeCell ref="B42:B43"/>
    <mergeCell ref="D42:D43"/>
    <mergeCell ref="E42:E43"/>
    <mergeCell ref="G42:G43"/>
    <mergeCell ref="H42:H43"/>
    <mergeCell ref="J42:J43"/>
    <mergeCell ref="K42:K43"/>
    <mergeCell ref="M42:M43"/>
    <mergeCell ref="N42:N43"/>
    <mergeCell ref="A40:A41"/>
    <mergeCell ref="B40:B41"/>
    <mergeCell ref="D40:D41"/>
    <mergeCell ref="E40:E41"/>
    <mergeCell ref="G40:G41"/>
    <mergeCell ref="H40:H41"/>
    <mergeCell ref="J40:J41"/>
    <mergeCell ref="K40:K41"/>
    <mergeCell ref="M40:M41"/>
    <mergeCell ref="A38:A39"/>
    <mergeCell ref="B38:B39"/>
    <mergeCell ref="D38:D39"/>
    <mergeCell ref="E38:E39"/>
    <mergeCell ref="G38:G39"/>
    <mergeCell ref="G34:G35"/>
    <mergeCell ref="N38:N39"/>
    <mergeCell ref="A36:A37"/>
    <mergeCell ref="B36:B37"/>
    <mergeCell ref="D36:D37"/>
    <mergeCell ref="E36:E37"/>
    <mergeCell ref="G36:G37"/>
    <mergeCell ref="H36:H37"/>
    <mergeCell ref="J36:J37"/>
    <mergeCell ref="K36:K37"/>
    <mergeCell ref="M36:M37"/>
    <mergeCell ref="H38:H39"/>
    <mergeCell ref="J38:J39"/>
    <mergeCell ref="K38:K39"/>
    <mergeCell ref="M38:M39"/>
    <mergeCell ref="N36:N37"/>
    <mergeCell ref="H34:H35"/>
    <mergeCell ref="J34:J35"/>
    <mergeCell ref="K34:K35"/>
    <mergeCell ref="M34:M35"/>
    <mergeCell ref="N34:N35"/>
    <mergeCell ref="A32:A33"/>
    <mergeCell ref="B32:B33"/>
    <mergeCell ref="D32:D33"/>
    <mergeCell ref="E32:E33"/>
    <mergeCell ref="G32:G33"/>
    <mergeCell ref="H32:H33"/>
    <mergeCell ref="A34:A35"/>
    <mergeCell ref="B34:B35"/>
    <mergeCell ref="D34:D35"/>
    <mergeCell ref="E34:E35"/>
    <mergeCell ref="N32:N33"/>
    <mergeCell ref="J32:J33"/>
    <mergeCell ref="K32:K33"/>
    <mergeCell ref="M32:M33"/>
    <mergeCell ref="K24:K25"/>
    <mergeCell ref="M24:M25"/>
    <mergeCell ref="N28:N29"/>
    <mergeCell ref="A28:A29"/>
    <mergeCell ref="B28:B29"/>
    <mergeCell ref="D28:D29"/>
    <mergeCell ref="E28:E29"/>
    <mergeCell ref="G28:G29"/>
    <mergeCell ref="H28:H29"/>
    <mergeCell ref="J28:J29"/>
    <mergeCell ref="K28:K29"/>
    <mergeCell ref="M28:M29"/>
    <mergeCell ref="N22:N23"/>
    <mergeCell ref="A20:A21"/>
    <mergeCell ref="B20:B21"/>
    <mergeCell ref="D20:D21"/>
    <mergeCell ref="E20:E21"/>
    <mergeCell ref="G20:G21"/>
    <mergeCell ref="N24:N25"/>
    <mergeCell ref="A26:A27"/>
    <mergeCell ref="B26:B27"/>
    <mergeCell ref="D26:D27"/>
    <mergeCell ref="E26:E27"/>
    <mergeCell ref="G26:G27"/>
    <mergeCell ref="H26:H27"/>
    <mergeCell ref="J26:J27"/>
    <mergeCell ref="K26:K27"/>
    <mergeCell ref="M26:M27"/>
    <mergeCell ref="N26:N27"/>
    <mergeCell ref="A24:A25"/>
    <mergeCell ref="B24:B25"/>
    <mergeCell ref="D24:D25"/>
    <mergeCell ref="E24:E25"/>
    <mergeCell ref="G24:G25"/>
    <mergeCell ref="H24:H25"/>
    <mergeCell ref="J24:J25"/>
    <mergeCell ref="A22:A23"/>
    <mergeCell ref="B22:B23"/>
    <mergeCell ref="D22:D23"/>
    <mergeCell ref="E22:E23"/>
    <mergeCell ref="G22:G23"/>
    <mergeCell ref="H22:H23"/>
    <mergeCell ref="J22:J23"/>
    <mergeCell ref="K22:K23"/>
    <mergeCell ref="M22:M23"/>
    <mergeCell ref="A18:A19"/>
    <mergeCell ref="H20:H21"/>
    <mergeCell ref="J20:J21"/>
    <mergeCell ref="K20:K21"/>
    <mergeCell ref="A17:B17"/>
    <mergeCell ref="D17:E17"/>
    <mergeCell ref="G17:H17"/>
    <mergeCell ref="J17:K17"/>
    <mergeCell ref="M17:N17"/>
    <mergeCell ref="B18:B19"/>
    <mergeCell ref="D18:D19"/>
    <mergeCell ref="E18:E19"/>
    <mergeCell ref="G18:G19"/>
    <mergeCell ref="H18:H19"/>
    <mergeCell ref="J18:J19"/>
    <mergeCell ref="K18:K19"/>
    <mergeCell ref="M18:M19"/>
    <mergeCell ref="N18:N19"/>
    <mergeCell ref="M20:M21"/>
    <mergeCell ref="N20:N21"/>
    <mergeCell ref="K8:K9"/>
    <mergeCell ref="M8:M9"/>
    <mergeCell ref="N12:N13"/>
    <mergeCell ref="A14:A15"/>
    <mergeCell ref="B14:B15"/>
    <mergeCell ref="D14:D15"/>
    <mergeCell ref="E14:E15"/>
    <mergeCell ref="G14:G15"/>
    <mergeCell ref="H14:H15"/>
    <mergeCell ref="K14:K15"/>
    <mergeCell ref="M14:M15"/>
    <mergeCell ref="N14:N15"/>
    <mergeCell ref="J14:J15"/>
    <mergeCell ref="A12:A13"/>
    <mergeCell ref="B12:B13"/>
    <mergeCell ref="D12:D13"/>
    <mergeCell ref="E12:E13"/>
    <mergeCell ref="G12:G13"/>
    <mergeCell ref="H12:H13"/>
    <mergeCell ref="J12:J13"/>
    <mergeCell ref="K12:K13"/>
    <mergeCell ref="M12:M13"/>
    <mergeCell ref="A4:A5"/>
    <mergeCell ref="B4:B5"/>
    <mergeCell ref="D4:D5"/>
    <mergeCell ref="G4:G5"/>
    <mergeCell ref="H4:H5"/>
    <mergeCell ref="N8:N9"/>
    <mergeCell ref="A10:A11"/>
    <mergeCell ref="B10:B11"/>
    <mergeCell ref="D10:D11"/>
    <mergeCell ref="E10:E11"/>
    <mergeCell ref="G10:G11"/>
    <mergeCell ref="H10:H11"/>
    <mergeCell ref="J10:J11"/>
    <mergeCell ref="K10:K11"/>
    <mergeCell ref="M10:M11"/>
    <mergeCell ref="N10:N11"/>
    <mergeCell ref="A8:A9"/>
    <mergeCell ref="B8:B9"/>
    <mergeCell ref="D8:D9"/>
    <mergeCell ref="E8:E9"/>
    <mergeCell ref="G8:G9"/>
    <mergeCell ref="H8:H9"/>
    <mergeCell ref="J8:J9"/>
    <mergeCell ref="A6:A7"/>
    <mergeCell ref="E4:E5"/>
    <mergeCell ref="D6:D7"/>
    <mergeCell ref="E6:E7"/>
    <mergeCell ref="G6:G7"/>
    <mergeCell ref="H6:H7"/>
    <mergeCell ref="J6:J7"/>
    <mergeCell ref="K6:K7"/>
    <mergeCell ref="M6:M7"/>
    <mergeCell ref="J4:J5"/>
    <mergeCell ref="K4:K5"/>
    <mergeCell ref="M4:M5"/>
    <mergeCell ref="A1:B1"/>
    <mergeCell ref="D1:E1"/>
    <mergeCell ref="G1:H1"/>
    <mergeCell ref="J1:K1"/>
    <mergeCell ref="M1:N1"/>
    <mergeCell ref="A2:B2"/>
    <mergeCell ref="D2:E2"/>
    <mergeCell ref="A3:B3"/>
    <mergeCell ref="D3:E3"/>
    <mergeCell ref="G3:H3"/>
    <mergeCell ref="J3:K3"/>
    <mergeCell ref="M3:N3"/>
    <mergeCell ref="G2:H2"/>
    <mergeCell ref="J2:K2"/>
  </mergeCells>
  <pageMargins left="0.7" right="0.7" top="0.75" bottom="0.75" header="0.3" footer="0.3"/>
  <pageSetup paperSize="5" scale="79" orientation="landscape" r:id="rId1"/>
  <headerFooter scaleWithDoc="0">
    <oddHeader>&amp;C&amp;"Century Gothic,Bold"&amp;12Private Ferries Monthly Ridership Report</oddHeader>
    <oddFooter>&amp;C&amp;"Century Gothic,Bold"&amp;10July 2014</oddFooter>
  </headerFooter>
  <ignoredErrors>
    <ignoredError sqref="A14:N47" emptyCellReferenc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83"/>
  <sheetViews>
    <sheetView zoomScaleNormal="100" workbookViewId="0">
      <selection activeCell="D4" sqref="D4"/>
    </sheetView>
  </sheetViews>
  <sheetFormatPr defaultRowHeight="15" x14ac:dyDescent="0.25"/>
  <cols>
    <col min="1" max="1" width="22.42578125" bestFit="1" customWidth="1"/>
    <col min="2" max="2" width="18.140625" customWidth="1"/>
  </cols>
  <sheetData>
    <row r="1" spans="1:2" ht="15.75" thickBot="1" x14ac:dyDescent="0.3">
      <c r="A1" s="314" t="s">
        <v>75</v>
      </c>
      <c r="B1" s="315"/>
    </row>
    <row r="2" spans="1:2" ht="15.75" thickBot="1" x14ac:dyDescent="0.3">
      <c r="A2" s="316"/>
      <c r="B2" s="317"/>
    </row>
    <row r="3" spans="1:2" ht="15.75" thickBot="1" x14ac:dyDescent="0.3">
      <c r="A3" s="293" t="s">
        <v>53</v>
      </c>
      <c r="B3" s="318"/>
    </row>
    <row r="4" spans="1:2" ht="12.75" customHeight="1" x14ac:dyDescent="0.25">
      <c r="A4" s="279" t="s">
        <v>54</v>
      </c>
      <c r="B4" s="273">
        <f>SUM('NY Waterway'!H74)</f>
        <v>406173</v>
      </c>
    </row>
    <row r="5" spans="1:2" ht="13.5" customHeight="1" thickBot="1" x14ac:dyDescent="0.3">
      <c r="A5" s="280"/>
      <c r="B5" s="281"/>
    </row>
    <row r="6" spans="1:2" ht="12.75" customHeight="1" x14ac:dyDescent="0.25">
      <c r="A6" s="275" t="s">
        <v>55</v>
      </c>
      <c r="B6" s="277">
        <f>SUM('Billy Bey'!T73)</f>
        <v>487223</v>
      </c>
    </row>
    <row r="7" spans="1:2" ht="13.5" customHeight="1" thickBot="1" x14ac:dyDescent="0.3">
      <c r="A7" s="319"/>
      <c r="B7" s="278"/>
    </row>
    <row r="8" spans="1:2" ht="12.75" customHeight="1" x14ac:dyDescent="0.25">
      <c r="A8" s="279" t="s">
        <v>56</v>
      </c>
      <c r="B8" s="273">
        <f>SUM(SeaStreak!G74)</f>
        <v>120016</v>
      </c>
    </row>
    <row r="9" spans="1:2" ht="13.5" customHeight="1" thickBot="1" x14ac:dyDescent="0.3">
      <c r="A9" s="320"/>
      <c r="B9" s="281"/>
    </row>
    <row r="10" spans="1:2" ht="12.75" customHeight="1" x14ac:dyDescent="0.25">
      <c r="A10" s="275" t="s">
        <v>57</v>
      </c>
      <c r="B10" s="277">
        <f>SUM('New York Water Taxi'!K74)</f>
        <v>100720</v>
      </c>
    </row>
    <row r="11" spans="1:2" ht="13.5" customHeight="1" thickBot="1" x14ac:dyDescent="0.3">
      <c r="A11" s="321"/>
      <c r="B11" s="278"/>
    </row>
    <row r="12" spans="1:2" ht="12.75" customHeight="1" x14ac:dyDescent="0.25">
      <c r="A12" s="289" t="s">
        <v>38</v>
      </c>
      <c r="B12" s="277">
        <f>SUM('Liberty Landing Ferry'!F74)</f>
        <v>32128</v>
      </c>
    </row>
    <row r="13" spans="1:2" ht="13.5" customHeight="1" thickBot="1" x14ac:dyDescent="0.3">
      <c r="A13" s="322"/>
      <c r="B13" s="278"/>
    </row>
    <row r="14" spans="1:2" x14ac:dyDescent="0.25">
      <c r="A14" s="285" t="s">
        <v>23</v>
      </c>
      <c r="B14" s="287">
        <f>SUM(B4:B13)</f>
        <v>1146260</v>
      </c>
    </row>
    <row r="15" spans="1:2" ht="15.75" thickBot="1" x14ac:dyDescent="0.3">
      <c r="A15" s="323"/>
      <c r="B15" s="324"/>
    </row>
    <row r="16" spans="1:2" ht="15.75" thickBot="1" x14ac:dyDescent="0.3">
      <c r="A16" s="58"/>
      <c r="B16" s="59"/>
    </row>
    <row r="17" spans="1:2" ht="15.75" thickBot="1" x14ac:dyDescent="0.3">
      <c r="A17" s="293" t="s">
        <v>58</v>
      </c>
      <c r="B17" s="318"/>
    </row>
    <row r="18" spans="1:2" x14ac:dyDescent="0.25">
      <c r="A18" s="279" t="s">
        <v>10</v>
      </c>
      <c r="B18" s="273">
        <f>SUM('Billy Bey'!F73, 'New York Water Taxi'!E74, 'NY Waterway'!D74, SeaStreak!B74)</f>
        <v>351605</v>
      </c>
    </row>
    <row r="19" spans="1:2" ht="15.75" thickBot="1" x14ac:dyDescent="0.3">
      <c r="A19" s="280"/>
      <c r="B19" s="274"/>
    </row>
    <row r="20" spans="1:2" x14ac:dyDescent="0.25">
      <c r="A20" s="275" t="s">
        <v>8</v>
      </c>
      <c r="B20" s="277">
        <f>SUM('Billy Bey'!D73, 'NY Waterway'!B74, 'New York Water Taxi'!D74)</f>
        <v>338783</v>
      </c>
    </row>
    <row r="21" spans="1:2" ht="15.75" thickBot="1" x14ac:dyDescent="0.3">
      <c r="A21" s="319"/>
      <c r="B21" s="325"/>
    </row>
    <row r="22" spans="1:2" x14ac:dyDescent="0.25">
      <c r="A22" s="279" t="s">
        <v>16</v>
      </c>
      <c r="B22" s="273">
        <f>SUM('Billy Bey'!G73, SeaStreak!C74)</f>
        <v>86627</v>
      </c>
    </row>
    <row r="23" spans="1:2" ht="15.75" thickBot="1" x14ac:dyDescent="0.3">
      <c r="A23" s="320"/>
      <c r="B23" s="326"/>
    </row>
    <row r="24" spans="1:2" ht="12.75" customHeight="1" x14ac:dyDescent="0.25">
      <c r="A24" s="275" t="s">
        <v>9</v>
      </c>
      <c r="B24" s="273">
        <f>SUM('Billy Bey'!E73, 'Liberty Landing Ferry'!B74, 'NY Waterway'!C74)</f>
        <v>230031</v>
      </c>
    </row>
    <row r="25" spans="1:2" ht="15.75" thickBot="1" x14ac:dyDescent="0.3">
      <c r="A25" s="321"/>
      <c r="B25" s="326"/>
    </row>
    <row r="26" spans="1:2" x14ac:dyDescent="0.25">
      <c r="A26" s="275" t="s">
        <v>7</v>
      </c>
      <c r="B26" s="297">
        <f>SUM('New York Water Taxi'!B74)</f>
        <v>15961</v>
      </c>
    </row>
    <row r="27" spans="1:2" ht="15.75" thickBot="1" x14ac:dyDescent="0.3">
      <c r="A27" s="321"/>
      <c r="B27" s="298"/>
    </row>
    <row r="28" spans="1:2" x14ac:dyDescent="0.25">
      <c r="A28" s="275" t="s">
        <v>39</v>
      </c>
      <c r="B28" s="297">
        <f>SUM('New York Water Taxi'!C74)</f>
        <v>0</v>
      </c>
    </row>
    <row r="29" spans="1:2" ht="15.75" thickBot="1" x14ac:dyDescent="0.3">
      <c r="A29" s="321"/>
      <c r="B29" s="327"/>
    </row>
    <row r="30" spans="1:2" ht="13.5" customHeight="1" x14ac:dyDescent="0.25">
      <c r="A30" s="300" t="s">
        <v>11</v>
      </c>
      <c r="B30" s="297">
        <f>SUM('Billy Bey'!H73)</f>
        <v>37421</v>
      </c>
    </row>
    <row r="31" spans="1:2" ht="14.25" customHeight="1" thickBot="1" x14ac:dyDescent="0.3">
      <c r="A31" s="301"/>
      <c r="B31" s="302"/>
    </row>
    <row r="32" spans="1:2" ht="14.25" customHeight="1" x14ac:dyDescent="0.25">
      <c r="A32" s="300" t="s">
        <v>73</v>
      </c>
      <c r="B32" s="297">
        <f>SUM('New York Water Taxi'!F74)</f>
        <v>2022</v>
      </c>
    </row>
    <row r="33" spans="1:2" ht="14.25" customHeight="1" thickBot="1" x14ac:dyDescent="0.3">
      <c r="A33" s="301"/>
      <c r="B33" s="313"/>
    </row>
    <row r="34" spans="1:2" ht="13.5" customHeight="1" x14ac:dyDescent="0.25">
      <c r="A34" s="300" t="s">
        <v>12</v>
      </c>
      <c r="B34" s="297">
        <f>SUM('Billy Bey'!I73)</f>
        <v>14381</v>
      </c>
    </row>
    <row r="35" spans="1:2" ht="14.25" customHeight="1" thickBot="1" x14ac:dyDescent="0.3">
      <c r="A35" s="301"/>
      <c r="B35" s="302"/>
    </row>
    <row r="36" spans="1:2" ht="13.5" customHeight="1" x14ac:dyDescent="0.25">
      <c r="A36" s="300" t="s">
        <v>13</v>
      </c>
      <c r="B36" s="305">
        <f>SUM('Billy Bey'!J73)</f>
        <v>23821</v>
      </c>
    </row>
    <row r="37" spans="1:2" ht="14.25" customHeight="1" thickBot="1" x14ac:dyDescent="0.3">
      <c r="A37" s="301"/>
      <c r="B37" s="305"/>
    </row>
    <row r="38" spans="1:2" ht="13.5" customHeight="1" x14ac:dyDescent="0.25">
      <c r="A38" s="300" t="s">
        <v>14</v>
      </c>
      <c r="B38" s="297">
        <f>SUM('Billy Bey'!K73)</f>
        <v>17935</v>
      </c>
    </row>
    <row r="39" spans="1:2" ht="14.25" customHeight="1" thickBot="1" x14ac:dyDescent="0.3">
      <c r="A39" s="301"/>
      <c r="B39" s="302"/>
    </row>
    <row r="40" spans="1:2" ht="13.5" customHeight="1" x14ac:dyDescent="0.25">
      <c r="A40" s="300" t="s">
        <v>35</v>
      </c>
      <c r="B40" s="305">
        <f>SUM('Billy Bey'!L73)</f>
        <v>23894</v>
      </c>
    </row>
    <row r="41" spans="1:2" ht="14.25" customHeight="1" thickBot="1" x14ac:dyDescent="0.3">
      <c r="A41" s="301"/>
      <c r="B41" s="302"/>
    </row>
    <row r="42" spans="1:2" ht="14.25" customHeight="1" x14ac:dyDescent="0.25">
      <c r="A42" s="300" t="s">
        <v>15</v>
      </c>
      <c r="B42" s="297">
        <f>SUM('Billy Bey'!M73)</f>
        <v>0</v>
      </c>
    </row>
    <row r="43" spans="1:2" ht="14.25" customHeight="1" thickBot="1" x14ac:dyDescent="0.3">
      <c r="A43" s="301"/>
      <c r="B43" s="302"/>
    </row>
    <row r="44" spans="1:2" ht="14.25" customHeight="1" x14ac:dyDescent="0.25">
      <c r="A44" s="300" t="s">
        <v>36</v>
      </c>
      <c r="B44" s="305">
        <f>SUM('Billy Bey'!N73)</f>
        <v>3779</v>
      </c>
    </row>
    <row r="45" spans="1:2" ht="14.25" customHeight="1" thickBot="1" x14ac:dyDescent="0.3">
      <c r="A45" s="301"/>
      <c r="B45" s="302"/>
    </row>
    <row r="46" spans="1:2" x14ac:dyDescent="0.25">
      <c r="A46" s="306" t="s">
        <v>23</v>
      </c>
      <c r="B46" s="287">
        <f>SUM(B18:B45)</f>
        <v>1146260</v>
      </c>
    </row>
    <row r="47" spans="1:2" ht="15.75" thickBot="1" x14ac:dyDescent="0.3">
      <c r="A47" s="328"/>
      <c r="B47" s="324"/>
    </row>
    <row r="51" spans="9:10" x14ac:dyDescent="0.25">
      <c r="I51" s="6"/>
      <c r="J51" s="6"/>
    </row>
    <row r="52" spans="9:10" x14ac:dyDescent="0.25">
      <c r="I52" s="6"/>
      <c r="J52" s="6"/>
    </row>
    <row r="53" spans="9:10" x14ac:dyDescent="0.25">
      <c r="I53" s="6"/>
      <c r="J53" s="6"/>
    </row>
    <row r="54" spans="9:10" x14ac:dyDescent="0.25">
      <c r="I54" s="6"/>
      <c r="J54" s="6"/>
    </row>
    <row r="55" spans="9:10" x14ac:dyDescent="0.25">
      <c r="I55" s="6"/>
      <c r="J55" s="6"/>
    </row>
    <row r="56" spans="9:10" x14ac:dyDescent="0.25">
      <c r="I56" s="6"/>
      <c r="J56" s="6"/>
    </row>
    <row r="57" spans="9:10" x14ac:dyDescent="0.25">
      <c r="I57" s="6"/>
      <c r="J57" s="6"/>
    </row>
    <row r="58" spans="9:10" x14ac:dyDescent="0.25">
      <c r="I58" s="6"/>
      <c r="J58" s="6"/>
    </row>
    <row r="59" spans="9:10" x14ac:dyDescent="0.25">
      <c r="I59" s="6"/>
      <c r="J59" s="6"/>
    </row>
    <row r="60" spans="9:10" x14ac:dyDescent="0.25">
      <c r="I60" s="6"/>
      <c r="J60" s="6"/>
    </row>
    <row r="61" spans="9:10" x14ac:dyDescent="0.25">
      <c r="I61" s="6"/>
      <c r="J61" s="6"/>
    </row>
    <row r="62" spans="9:10" x14ac:dyDescent="0.25">
      <c r="J62" s="6"/>
    </row>
    <row r="63" spans="9:10" x14ac:dyDescent="0.25">
      <c r="J63" s="6"/>
    </row>
    <row r="64" spans="9:10" x14ac:dyDescent="0.25">
      <c r="I64" s="6"/>
      <c r="J64" s="6"/>
    </row>
    <row r="65" spans="9:10" x14ac:dyDescent="0.25">
      <c r="I65" s="6"/>
      <c r="J65" s="6"/>
    </row>
    <row r="66" spans="9:10" x14ac:dyDescent="0.25">
      <c r="I66" s="6"/>
      <c r="J66" s="6"/>
    </row>
    <row r="67" spans="9:10" x14ac:dyDescent="0.25">
      <c r="I67" s="6"/>
      <c r="J67" s="6"/>
    </row>
    <row r="68" spans="9:10" x14ac:dyDescent="0.25">
      <c r="I68" s="6"/>
      <c r="J68" s="6"/>
    </row>
    <row r="69" spans="9:10" x14ac:dyDescent="0.25">
      <c r="I69" s="6"/>
      <c r="J69" s="6"/>
    </row>
    <row r="70" spans="9:10" x14ac:dyDescent="0.25">
      <c r="I70" s="6"/>
      <c r="J70" s="6"/>
    </row>
    <row r="71" spans="9:10" x14ac:dyDescent="0.25">
      <c r="I71" s="6"/>
      <c r="J71" s="6"/>
    </row>
    <row r="72" spans="9:10" x14ac:dyDescent="0.25">
      <c r="I72" s="6"/>
      <c r="J72" s="6"/>
    </row>
    <row r="73" spans="9:10" x14ac:dyDescent="0.25">
      <c r="I73" s="6"/>
      <c r="J73" s="6"/>
    </row>
    <row r="74" spans="9:10" x14ac:dyDescent="0.25">
      <c r="I74" s="6"/>
      <c r="J74" s="6"/>
    </row>
    <row r="75" spans="9:10" x14ac:dyDescent="0.25">
      <c r="I75" s="6"/>
      <c r="J75" s="6"/>
    </row>
    <row r="76" spans="9:10" x14ac:dyDescent="0.25">
      <c r="I76" s="6"/>
      <c r="J76" s="6"/>
    </row>
    <row r="77" spans="9:10" x14ac:dyDescent="0.25">
      <c r="I77" s="6"/>
    </row>
    <row r="78" spans="9:10" x14ac:dyDescent="0.25">
      <c r="I78" s="6"/>
      <c r="J78" s="6"/>
    </row>
    <row r="79" spans="9:10" x14ac:dyDescent="0.25">
      <c r="I79" s="6"/>
    </row>
    <row r="80" spans="9:10" x14ac:dyDescent="0.25">
      <c r="I80" s="6"/>
      <c r="J80" s="6"/>
    </row>
    <row r="81" spans="9:10" x14ac:dyDescent="0.25">
      <c r="I81" s="6"/>
      <c r="J81" s="6"/>
    </row>
    <row r="82" spans="9:10" x14ac:dyDescent="0.25">
      <c r="I82" s="6"/>
      <c r="J82" s="6"/>
    </row>
    <row r="83" spans="9:10" x14ac:dyDescent="0.25">
      <c r="I83" s="6"/>
      <c r="J83" s="6"/>
    </row>
  </sheetData>
  <mergeCells count="46">
    <mergeCell ref="A36:A37"/>
    <mergeCell ref="B36:B37"/>
    <mergeCell ref="A38:A39"/>
    <mergeCell ref="B38:B39"/>
    <mergeCell ref="A46:A47"/>
    <mergeCell ref="B46:B47"/>
    <mergeCell ref="A40:A41"/>
    <mergeCell ref="B40:B41"/>
    <mergeCell ref="A42:A43"/>
    <mergeCell ref="B42:B43"/>
    <mergeCell ref="A44:A45"/>
    <mergeCell ref="B44:B45"/>
    <mergeCell ref="A30:A31"/>
    <mergeCell ref="B30:B31"/>
    <mergeCell ref="A34:A35"/>
    <mergeCell ref="B34:B35"/>
    <mergeCell ref="A32:A33"/>
    <mergeCell ref="B32:B33"/>
    <mergeCell ref="A24:A25"/>
    <mergeCell ref="B24:B25"/>
    <mergeCell ref="A26:A27"/>
    <mergeCell ref="B26:B27"/>
    <mergeCell ref="A28:A29"/>
    <mergeCell ref="B28:B29"/>
    <mergeCell ref="A18:A19"/>
    <mergeCell ref="B18:B19"/>
    <mergeCell ref="A20:A21"/>
    <mergeCell ref="B20:B21"/>
    <mergeCell ref="A22:A23"/>
    <mergeCell ref="B22:B23"/>
    <mergeCell ref="A12:A13"/>
    <mergeCell ref="B12:B13"/>
    <mergeCell ref="A14:A15"/>
    <mergeCell ref="B14:B15"/>
    <mergeCell ref="A17:B17"/>
    <mergeCell ref="A6:A7"/>
    <mergeCell ref="B6:B7"/>
    <mergeCell ref="A8:A9"/>
    <mergeCell ref="B8:B9"/>
    <mergeCell ref="A10:A11"/>
    <mergeCell ref="B10:B11"/>
    <mergeCell ref="A1:B1"/>
    <mergeCell ref="A2:B2"/>
    <mergeCell ref="A3:B3"/>
    <mergeCell ref="A4:A5"/>
    <mergeCell ref="B4:B5"/>
  </mergeCells>
  <pageMargins left="0.7" right="0.7" top="0.75" bottom="0.75" header="0.3" footer="0.3"/>
  <pageSetup scale="99" orientation="portrait" r:id="rId1"/>
  <ignoredErrors>
    <ignoredError sqref="B14 B46" emptyCellReferenc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U76"/>
  <sheetViews>
    <sheetView zoomScale="90" zoomScaleNormal="90" workbookViewId="0">
      <pane xSplit="2" ySplit="4" topLeftCell="C17" activePane="bottomRight" state="frozen"/>
      <selection pane="topRight" activeCell="C1" sqref="C1"/>
      <selection pane="bottomLeft" activeCell="A5" sqref="A5"/>
      <selection pane="bottomRight" activeCell="O51" sqref="O51"/>
    </sheetView>
  </sheetViews>
  <sheetFormatPr defaultRowHeight="15" outlineLevelRow="1" x14ac:dyDescent="0.25"/>
  <cols>
    <col min="1" max="1" width="18.7109375" style="1" bestFit="1" customWidth="1"/>
    <col min="2" max="2" width="10.7109375" style="169" bestFit="1" customWidth="1"/>
    <col min="3" max="9" width="10.7109375" style="1" customWidth="1"/>
    <col min="10" max="10" width="13" style="1" customWidth="1"/>
    <col min="11" max="11" width="11.140625" style="1" customWidth="1"/>
    <col min="12" max="14" width="12.7109375" style="1" customWidth="1"/>
    <col min="15" max="15" width="13.7109375" style="1" customWidth="1"/>
    <col min="16" max="19" width="11.7109375" style="1" customWidth="1"/>
    <col min="20" max="20" width="10.7109375" style="1" customWidth="1"/>
    <col min="21" max="21" width="16.28515625" style="1" bestFit="1" customWidth="1"/>
    <col min="22" max="16384" width="9.140625" style="1"/>
  </cols>
  <sheetData>
    <row r="1" spans="1:21" ht="15" customHeight="1" x14ac:dyDescent="0.25">
      <c r="A1" s="33"/>
      <c r="B1" s="230"/>
      <c r="C1" s="356" t="s">
        <v>8</v>
      </c>
      <c r="D1" s="349"/>
      <c r="E1" s="354" t="s">
        <v>9</v>
      </c>
      <c r="F1" s="349"/>
      <c r="G1" s="354" t="s">
        <v>10</v>
      </c>
      <c r="H1" s="356"/>
      <c r="I1" s="356"/>
      <c r="J1" s="356"/>
      <c r="K1" s="349"/>
      <c r="L1" s="354" t="s">
        <v>16</v>
      </c>
      <c r="M1" s="362" t="s">
        <v>11</v>
      </c>
      <c r="N1" s="349" t="s">
        <v>12</v>
      </c>
      <c r="O1" s="362" t="s">
        <v>13</v>
      </c>
      <c r="P1" s="362" t="s">
        <v>14</v>
      </c>
      <c r="Q1" s="362" t="s">
        <v>35</v>
      </c>
      <c r="R1" s="362" t="s">
        <v>15</v>
      </c>
      <c r="S1" s="362" t="s">
        <v>36</v>
      </c>
      <c r="T1" s="360" t="s">
        <v>23</v>
      </c>
    </row>
    <row r="2" spans="1:21" ht="15" customHeight="1" thickBot="1" x14ac:dyDescent="0.3">
      <c r="A2" s="34"/>
      <c r="B2" s="231"/>
      <c r="C2" s="357"/>
      <c r="D2" s="350"/>
      <c r="E2" s="355"/>
      <c r="F2" s="350"/>
      <c r="G2" s="355"/>
      <c r="H2" s="357"/>
      <c r="I2" s="357"/>
      <c r="J2" s="357"/>
      <c r="K2" s="350"/>
      <c r="L2" s="355"/>
      <c r="M2" s="363"/>
      <c r="N2" s="350"/>
      <c r="O2" s="363"/>
      <c r="P2" s="363"/>
      <c r="Q2" s="363"/>
      <c r="R2" s="363"/>
      <c r="S2" s="363"/>
      <c r="T2" s="361"/>
    </row>
    <row r="3" spans="1:21" x14ac:dyDescent="0.25">
      <c r="A3" s="331" t="s">
        <v>61</v>
      </c>
      <c r="B3" s="333" t="s">
        <v>62</v>
      </c>
      <c r="C3" s="340" t="s">
        <v>17</v>
      </c>
      <c r="D3" s="342" t="s">
        <v>18</v>
      </c>
      <c r="E3" s="344" t="s">
        <v>17</v>
      </c>
      <c r="F3" s="342" t="s">
        <v>19</v>
      </c>
      <c r="G3" s="344" t="s">
        <v>17</v>
      </c>
      <c r="H3" s="347" t="s">
        <v>20</v>
      </c>
      <c r="I3" s="347" t="s">
        <v>21</v>
      </c>
      <c r="J3" s="347" t="s">
        <v>19</v>
      </c>
      <c r="K3" s="342" t="s">
        <v>22</v>
      </c>
      <c r="L3" s="346" t="s">
        <v>22</v>
      </c>
      <c r="M3" s="335" t="s">
        <v>22</v>
      </c>
      <c r="N3" s="358" t="s">
        <v>22</v>
      </c>
      <c r="O3" s="335" t="s">
        <v>22</v>
      </c>
      <c r="P3" s="335" t="s">
        <v>22</v>
      </c>
      <c r="Q3" s="335" t="s">
        <v>22</v>
      </c>
      <c r="R3" s="335" t="s">
        <v>22</v>
      </c>
      <c r="S3" s="335" t="s">
        <v>22</v>
      </c>
      <c r="T3" s="361"/>
    </row>
    <row r="4" spans="1:21" ht="15.75" thickBot="1" x14ac:dyDescent="0.3">
      <c r="A4" s="332"/>
      <c r="B4" s="334"/>
      <c r="C4" s="341"/>
      <c r="D4" s="343"/>
      <c r="E4" s="345"/>
      <c r="F4" s="343"/>
      <c r="G4" s="345"/>
      <c r="H4" s="348"/>
      <c r="I4" s="348"/>
      <c r="J4" s="348"/>
      <c r="K4" s="343"/>
      <c r="L4" s="332"/>
      <c r="M4" s="336"/>
      <c r="N4" s="359"/>
      <c r="O4" s="336"/>
      <c r="P4" s="336"/>
      <c r="Q4" s="336"/>
      <c r="R4" s="336"/>
      <c r="S4" s="336"/>
      <c r="T4" s="361"/>
    </row>
    <row r="5" spans="1:21" s="2" customFormat="1" ht="15.75" customHeight="1" thickBot="1" x14ac:dyDescent="0.3">
      <c r="A5" s="35" t="s">
        <v>3</v>
      </c>
      <c r="B5" s="232">
        <v>42583</v>
      </c>
      <c r="C5" s="180">
        <v>651</v>
      </c>
      <c r="D5" s="15"/>
      <c r="E5" s="14">
        <v>4391</v>
      </c>
      <c r="F5" s="15">
        <v>2194</v>
      </c>
      <c r="G5" s="14">
        <v>1708</v>
      </c>
      <c r="H5" s="16">
        <v>594</v>
      </c>
      <c r="I5" s="16">
        <v>360</v>
      </c>
      <c r="J5" s="16">
        <v>2488</v>
      </c>
      <c r="K5" s="15">
        <v>1094</v>
      </c>
      <c r="L5" s="17">
        <v>963</v>
      </c>
      <c r="M5" s="18">
        <v>1084</v>
      </c>
      <c r="N5" s="19">
        <v>301</v>
      </c>
      <c r="O5" s="18">
        <v>1097</v>
      </c>
      <c r="P5" s="18">
        <v>478</v>
      </c>
      <c r="Q5" s="18">
        <v>600</v>
      </c>
      <c r="R5" s="18"/>
      <c r="S5" s="18"/>
      <c r="T5" s="20">
        <f t="shared" ref="T5:T10" si="0">SUM(C5:S5)</f>
        <v>18003</v>
      </c>
    </row>
    <row r="6" spans="1:21" s="2" customFormat="1" ht="15" customHeight="1" thickBot="1" x14ac:dyDescent="0.3">
      <c r="A6" s="35" t="s">
        <v>4</v>
      </c>
      <c r="B6" s="247">
        <v>42584</v>
      </c>
      <c r="C6" s="181">
        <v>658</v>
      </c>
      <c r="D6" s="15"/>
      <c r="E6" s="14">
        <v>4374</v>
      </c>
      <c r="F6" s="15">
        <v>2408</v>
      </c>
      <c r="G6" s="14">
        <v>1806</v>
      </c>
      <c r="H6" s="16">
        <v>588</v>
      </c>
      <c r="I6" s="16">
        <v>390</v>
      </c>
      <c r="J6" s="16">
        <v>2593</v>
      </c>
      <c r="K6" s="155">
        <v>1260</v>
      </c>
      <c r="L6" s="17">
        <v>1108</v>
      </c>
      <c r="M6" s="18">
        <v>1367</v>
      </c>
      <c r="N6" s="19">
        <v>316</v>
      </c>
      <c r="O6" s="18">
        <v>1357</v>
      </c>
      <c r="P6" s="18">
        <v>597</v>
      </c>
      <c r="Q6" s="18">
        <v>797</v>
      </c>
      <c r="R6" s="18"/>
      <c r="S6" s="18"/>
      <c r="T6" s="20">
        <f t="shared" si="0"/>
        <v>19619</v>
      </c>
    </row>
    <row r="7" spans="1:21" s="2" customFormat="1" ht="15" customHeight="1" outlineLevel="1" thickBot="1" x14ac:dyDescent="0.3">
      <c r="A7" s="35" t="s">
        <v>5</v>
      </c>
      <c r="B7" s="247">
        <v>42585</v>
      </c>
      <c r="C7" s="181">
        <v>692</v>
      </c>
      <c r="D7" s="22"/>
      <c r="E7" s="21">
        <v>5433</v>
      </c>
      <c r="F7" s="22">
        <v>2633</v>
      </c>
      <c r="G7" s="21">
        <v>1514</v>
      </c>
      <c r="H7" s="23">
        <v>697</v>
      </c>
      <c r="I7" s="23">
        <v>409</v>
      </c>
      <c r="J7" s="23">
        <v>2662</v>
      </c>
      <c r="K7" s="22">
        <v>1451</v>
      </c>
      <c r="L7" s="153">
        <v>1290</v>
      </c>
      <c r="M7" s="25">
        <v>1470</v>
      </c>
      <c r="N7" s="26">
        <v>569</v>
      </c>
      <c r="O7" s="25">
        <v>1421</v>
      </c>
      <c r="P7" s="25">
        <v>599</v>
      </c>
      <c r="Q7" s="25">
        <v>929</v>
      </c>
      <c r="R7" s="25"/>
      <c r="S7" s="25"/>
      <c r="T7" s="20">
        <f t="shared" si="0"/>
        <v>21769</v>
      </c>
    </row>
    <row r="8" spans="1:21" s="2" customFormat="1" ht="15.75" outlineLevel="1" thickBot="1" x14ac:dyDescent="0.3">
      <c r="A8" s="35" t="s">
        <v>6</v>
      </c>
      <c r="B8" s="247">
        <v>42586</v>
      </c>
      <c r="C8" s="188">
        <v>657</v>
      </c>
      <c r="D8" s="28"/>
      <c r="E8" s="27">
        <v>5191</v>
      </c>
      <c r="F8" s="28">
        <v>2515</v>
      </c>
      <c r="G8" s="27">
        <v>1244</v>
      </c>
      <c r="H8" s="29">
        <v>637</v>
      </c>
      <c r="I8" s="29">
        <v>411</v>
      </c>
      <c r="J8" s="29">
        <v>2724</v>
      </c>
      <c r="K8" s="28">
        <v>1327</v>
      </c>
      <c r="L8" s="166">
        <v>1389</v>
      </c>
      <c r="M8" s="31">
        <v>1338</v>
      </c>
      <c r="N8" s="32">
        <v>319</v>
      </c>
      <c r="O8" s="31">
        <v>1327</v>
      </c>
      <c r="P8" s="31">
        <v>540</v>
      </c>
      <c r="Q8" s="31">
        <v>842</v>
      </c>
      <c r="R8" s="31"/>
      <c r="S8" s="31"/>
      <c r="T8" s="20">
        <f t="shared" si="0"/>
        <v>20461</v>
      </c>
      <c r="U8" s="191"/>
    </row>
    <row r="9" spans="1:21" s="2" customFormat="1" ht="15.75" outlineLevel="1" thickBot="1" x14ac:dyDescent="0.3">
      <c r="A9" s="35" t="s">
        <v>0</v>
      </c>
      <c r="B9" s="247">
        <v>42587</v>
      </c>
      <c r="C9" s="188">
        <v>580</v>
      </c>
      <c r="D9" s="28"/>
      <c r="E9" s="27">
        <v>4700</v>
      </c>
      <c r="F9" s="28">
        <v>2139</v>
      </c>
      <c r="G9" s="27">
        <v>1092</v>
      </c>
      <c r="H9" s="29">
        <v>434</v>
      </c>
      <c r="I9" s="29">
        <v>307</v>
      </c>
      <c r="J9" s="29">
        <v>2184</v>
      </c>
      <c r="K9" s="28">
        <v>1318</v>
      </c>
      <c r="L9" s="166">
        <v>1318</v>
      </c>
      <c r="M9" s="31">
        <v>1625</v>
      </c>
      <c r="N9" s="32">
        <v>491</v>
      </c>
      <c r="O9" s="31">
        <v>1324</v>
      </c>
      <c r="P9" s="31">
        <v>631</v>
      </c>
      <c r="Q9" s="31">
        <v>904</v>
      </c>
      <c r="R9" s="31"/>
      <c r="S9" s="31"/>
      <c r="T9" s="20">
        <f t="shared" si="0"/>
        <v>19047</v>
      </c>
      <c r="U9" s="191"/>
    </row>
    <row r="10" spans="1:21" s="2" customFormat="1" ht="15.75" outlineLevel="1" thickBot="1" x14ac:dyDescent="0.3">
      <c r="A10" s="35" t="s">
        <v>1</v>
      </c>
      <c r="B10" s="233">
        <f t="shared" ref="B10:B11" si="1">B9+1</f>
        <v>42588</v>
      </c>
      <c r="C10" s="188"/>
      <c r="D10" s="28"/>
      <c r="E10" s="27">
        <v>2905</v>
      </c>
      <c r="F10" s="28"/>
      <c r="G10" s="27"/>
      <c r="H10" s="29"/>
      <c r="I10" s="29"/>
      <c r="J10" s="29"/>
      <c r="K10" s="28">
        <v>561</v>
      </c>
      <c r="L10" s="166">
        <v>849</v>
      </c>
      <c r="M10" s="31">
        <v>1063</v>
      </c>
      <c r="N10" s="32">
        <v>212</v>
      </c>
      <c r="O10" s="31">
        <v>1134</v>
      </c>
      <c r="P10" s="31">
        <v>263</v>
      </c>
      <c r="Q10" s="31">
        <v>599</v>
      </c>
      <c r="R10" s="31"/>
      <c r="S10" s="31">
        <v>271</v>
      </c>
      <c r="T10" s="20">
        <f t="shared" si="0"/>
        <v>7857</v>
      </c>
      <c r="U10" s="191"/>
    </row>
    <row r="11" spans="1:21" s="2" customFormat="1" ht="15.75" outlineLevel="1" thickBot="1" x14ac:dyDescent="0.3">
      <c r="A11" s="35" t="s">
        <v>2</v>
      </c>
      <c r="B11" s="248">
        <f t="shared" si="1"/>
        <v>42589</v>
      </c>
      <c r="C11" s="188"/>
      <c r="D11" s="28"/>
      <c r="E11" s="27">
        <v>3132</v>
      </c>
      <c r="F11" s="28"/>
      <c r="G11" s="27"/>
      <c r="H11" s="29"/>
      <c r="I11" s="29"/>
      <c r="J11" s="29"/>
      <c r="K11" s="28">
        <v>954</v>
      </c>
      <c r="L11" s="30">
        <v>1198</v>
      </c>
      <c r="M11" s="31">
        <v>1740</v>
      </c>
      <c r="N11" s="32">
        <v>307</v>
      </c>
      <c r="O11" s="31">
        <v>987</v>
      </c>
      <c r="P11" s="31">
        <v>381</v>
      </c>
      <c r="Q11" s="31">
        <v>967</v>
      </c>
      <c r="R11" s="31"/>
      <c r="S11" s="31">
        <v>784</v>
      </c>
      <c r="T11" s="20">
        <f>SUM(C11:S11)</f>
        <v>10450</v>
      </c>
      <c r="U11" s="191"/>
    </row>
    <row r="12" spans="1:21" s="3" customFormat="1" ht="15.75" customHeight="1" outlineLevel="1" thickBot="1" x14ac:dyDescent="0.3">
      <c r="A12" s="219" t="s">
        <v>25</v>
      </c>
      <c r="B12" s="337" t="s">
        <v>28</v>
      </c>
      <c r="C12" s="220">
        <f t="shared" ref="C12:T12" si="2">SUM(C5:C11)</f>
        <v>3238</v>
      </c>
      <c r="D12" s="128">
        <f t="shared" si="2"/>
        <v>0</v>
      </c>
      <c r="E12" s="128">
        <f t="shared" si="2"/>
        <v>30126</v>
      </c>
      <c r="F12" s="128">
        <f t="shared" si="2"/>
        <v>11889</v>
      </c>
      <c r="G12" s="128">
        <f t="shared" si="2"/>
        <v>7364</v>
      </c>
      <c r="H12" s="128">
        <f t="shared" si="2"/>
        <v>2950</v>
      </c>
      <c r="I12" s="128">
        <f t="shared" si="2"/>
        <v>1877</v>
      </c>
      <c r="J12" s="128">
        <f t="shared" si="2"/>
        <v>12651</v>
      </c>
      <c r="K12" s="128">
        <f t="shared" ref="K12:Q12" si="3">SUM(K5:K11)</f>
        <v>7965</v>
      </c>
      <c r="L12" s="128">
        <f t="shared" si="3"/>
        <v>8115</v>
      </c>
      <c r="M12" s="128">
        <f t="shared" si="3"/>
        <v>9687</v>
      </c>
      <c r="N12" s="128">
        <f t="shared" si="3"/>
        <v>2515</v>
      </c>
      <c r="O12" s="128">
        <f t="shared" si="3"/>
        <v>8647</v>
      </c>
      <c r="P12" s="128">
        <f t="shared" si="3"/>
        <v>3489</v>
      </c>
      <c r="Q12" s="128">
        <f t="shared" si="3"/>
        <v>5638</v>
      </c>
      <c r="R12" s="128">
        <f t="shared" si="2"/>
        <v>0</v>
      </c>
      <c r="S12" s="128">
        <f t="shared" si="2"/>
        <v>1055</v>
      </c>
      <c r="T12" s="128">
        <f t="shared" si="2"/>
        <v>117206</v>
      </c>
    </row>
    <row r="13" spans="1:21" s="3" customFormat="1" ht="15.75" outlineLevel="1" thickBot="1" x14ac:dyDescent="0.3">
      <c r="A13" s="133" t="s">
        <v>27</v>
      </c>
      <c r="B13" s="338"/>
      <c r="C13" s="221">
        <f t="shared" ref="C13:T13" si="4">AVERAGE(C5:C11)</f>
        <v>647.6</v>
      </c>
      <c r="D13" s="130" t="e">
        <f t="shared" si="4"/>
        <v>#DIV/0!</v>
      </c>
      <c r="E13" s="130">
        <f t="shared" si="4"/>
        <v>4303.7142857142853</v>
      </c>
      <c r="F13" s="130">
        <f t="shared" si="4"/>
        <v>2377.8000000000002</v>
      </c>
      <c r="G13" s="130">
        <f t="shared" si="4"/>
        <v>1472.8</v>
      </c>
      <c r="H13" s="130">
        <f t="shared" si="4"/>
        <v>590</v>
      </c>
      <c r="I13" s="130">
        <f t="shared" si="4"/>
        <v>375.4</v>
      </c>
      <c r="J13" s="130">
        <f t="shared" si="4"/>
        <v>2530.1999999999998</v>
      </c>
      <c r="K13" s="130">
        <f t="shared" ref="K13:Q13" si="5">AVERAGE(K5:K11)</f>
        <v>1137.8571428571429</v>
      </c>
      <c r="L13" s="130">
        <f t="shared" si="5"/>
        <v>1159.2857142857142</v>
      </c>
      <c r="M13" s="130">
        <f t="shared" si="5"/>
        <v>1383.8571428571429</v>
      </c>
      <c r="N13" s="130">
        <f t="shared" si="5"/>
        <v>359.28571428571428</v>
      </c>
      <c r="O13" s="130">
        <f t="shared" si="5"/>
        <v>1235.2857142857142</v>
      </c>
      <c r="P13" s="130">
        <f t="shared" si="5"/>
        <v>498.42857142857144</v>
      </c>
      <c r="Q13" s="130">
        <f t="shared" si="5"/>
        <v>805.42857142857144</v>
      </c>
      <c r="R13" s="130" t="e">
        <f t="shared" si="4"/>
        <v>#DIV/0!</v>
      </c>
      <c r="S13" s="130">
        <f t="shared" si="4"/>
        <v>527.5</v>
      </c>
      <c r="T13" s="130">
        <f t="shared" si="4"/>
        <v>16743.714285714286</v>
      </c>
    </row>
    <row r="14" spans="1:21" s="3" customFormat="1" ht="15.75" thickBot="1" x14ac:dyDescent="0.3">
      <c r="A14" s="36" t="s">
        <v>24</v>
      </c>
      <c r="B14" s="338"/>
      <c r="C14" s="222">
        <f>SUM(C5:C9)</f>
        <v>3238</v>
      </c>
      <c r="D14" s="53">
        <f t="shared" ref="D14:T14" si="6">SUM(D5:D9)</f>
        <v>0</v>
      </c>
      <c r="E14" s="53">
        <f>SUM(E5:E9)</f>
        <v>24089</v>
      </c>
      <c r="F14" s="53">
        <f t="shared" si="6"/>
        <v>11889</v>
      </c>
      <c r="G14" s="53">
        <f t="shared" si="6"/>
        <v>7364</v>
      </c>
      <c r="H14" s="53">
        <f t="shared" si="6"/>
        <v>2950</v>
      </c>
      <c r="I14" s="53">
        <f t="shared" si="6"/>
        <v>1877</v>
      </c>
      <c r="J14" s="53">
        <f t="shared" si="6"/>
        <v>12651</v>
      </c>
      <c r="K14" s="53">
        <f t="shared" ref="K14:Q14" si="7">SUM(K5:K9)</f>
        <v>6450</v>
      </c>
      <c r="L14" s="53">
        <f t="shared" si="7"/>
        <v>6068</v>
      </c>
      <c r="M14" s="53">
        <f t="shared" si="7"/>
        <v>6884</v>
      </c>
      <c r="N14" s="53">
        <f t="shared" si="7"/>
        <v>1996</v>
      </c>
      <c r="O14" s="53">
        <f t="shared" si="7"/>
        <v>6526</v>
      </c>
      <c r="P14" s="53">
        <f t="shared" si="7"/>
        <v>2845</v>
      </c>
      <c r="Q14" s="53">
        <f t="shared" si="7"/>
        <v>4072</v>
      </c>
      <c r="R14" s="53">
        <f t="shared" si="6"/>
        <v>0</v>
      </c>
      <c r="S14" s="53">
        <f t="shared" si="6"/>
        <v>0</v>
      </c>
      <c r="T14" s="53">
        <f t="shared" si="6"/>
        <v>98899</v>
      </c>
    </row>
    <row r="15" spans="1:21" s="3" customFormat="1" ht="15.75" thickBot="1" x14ac:dyDescent="0.3">
      <c r="A15" s="36" t="s">
        <v>26</v>
      </c>
      <c r="B15" s="338"/>
      <c r="C15" s="223">
        <f>AVERAGE(C5:C9)</f>
        <v>647.6</v>
      </c>
      <c r="D15" s="55" t="e">
        <f t="shared" ref="D15:T15" si="8">AVERAGE(D5:D9)</f>
        <v>#DIV/0!</v>
      </c>
      <c r="E15" s="55">
        <f>AVERAGE(E5:E9)</f>
        <v>4817.8</v>
      </c>
      <c r="F15" s="55">
        <f t="shared" si="8"/>
        <v>2377.8000000000002</v>
      </c>
      <c r="G15" s="55">
        <f t="shared" si="8"/>
        <v>1472.8</v>
      </c>
      <c r="H15" s="55">
        <f t="shared" si="8"/>
        <v>590</v>
      </c>
      <c r="I15" s="55">
        <f t="shared" si="8"/>
        <v>375.4</v>
      </c>
      <c r="J15" s="55">
        <f t="shared" si="8"/>
        <v>2530.1999999999998</v>
      </c>
      <c r="K15" s="55">
        <f t="shared" ref="K15:Q15" si="9">AVERAGE(K5:K9)</f>
        <v>1290</v>
      </c>
      <c r="L15" s="55">
        <f t="shared" si="9"/>
        <v>1213.5999999999999</v>
      </c>
      <c r="M15" s="55">
        <f t="shared" si="9"/>
        <v>1376.8</v>
      </c>
      <c r="N15" s="55">
        <f t="shared" si="9"/>
        <v>399.2</v>
      </c>
      <c r="O15" s="55">
        <f t="shared" si="9"/>
        <v>1305.2</v>
      </c>
      <c r="P15" s="55">
        <f t="shared" si="9"/>
        <v>569</v>
      </c>
      <c r="Q15" s="55">
        <f t="shared" si="9"/>
        <v>814.4</v>
      </c>
      <c r="R15" s="55" t="e">
        <f t="shared" si="8"/>
        <v>#DIV/0!</v>
      </c>
      <c r="S15" s="55" t="e">
        <f t="shared" si="8"/>
        <v>#DIV/0!</v>
      </c>
      <c r="T15" s="55">
        <f t="shared" si="8"/>
        <v>19779.8</v>
      </c>
    </row>
    <row r="16" spans="1:21" s="3" customFormat="1" ht="15.75" thickBot="1" x14ac:dyDescent="0.3">
      <c r="A16" s="35" t="s">
        <v>3</v>
      </c>
      <c r="B16" s="232">
        <f>B11+1</f>
        <v>42590</v>
      </c>
      <c r="C16" s="180">
        <v>660</v>
      </c>
      <c r="D16" s="15"/>
      <c r="E16" s="14">
        <v>3764</v>
      </c>
      <c r="F16" s="15">
        <v>2424</v>
      </c>
      <c r="G16" s="14">
        <v>1765</v>
      </c>
      <c r="H16" s="16">
        <v>565</v>
      </c>
      <c r="I16" s="16">
        <v>360</v>
      </c>
      <c r="J16" s="16">
        <v>2458</v>
      </c>
      <c r="K16" s="15">
        <v>1349</v>
      </c>
      <c r="L16" s="17">
        <v>1298</v>
      </c>
      <c r="M16" s="18">
        <v>1300</v>
      </c>
      <c r="N16" s="19">
        <v>277</v>
      </c>
      <c r="O16" s="18">
        <v>1164</v>
      </c>
      <c r="P16" s="18">
        <v>536</v>
      </c>
      <c r="Q16" s="18">
        <v>700</v>
      </c>
      <c r="R16" s="18"/>
      <c r="S16" s="18"/>
      <c r="T16" s="18">
        <f t="shared" ref="T16:T22" si="10">SUM(C16:S16)</f>
        <v>18620</v>
      </c>
    </row>
    <row r="17" spans="1:20" s="3" customFormat="1" ht="15.75" thickBot="1" x14ac:dyDescent="0.3">
      <c r="A17" s="35" t="s">
        <v>4</v>
      </c>
      <c r="B17" s="233">
        <f>B16+1</f>
        <v>42591</v>
      </c>
      <c r="C17" s="180">
        <v>678</v>
      </c>
      <c r="D17" s="15"/>
      <c r="E17" s="14">
        <v>4968</v>
      </c>
      <c r="F17" s="15">
        <v>2526</v>
      </c>
      <c r="G17" s="14">
        <v>1826</v>
      </c>
      <c r="H17" s="16">
        <v>606</v>
      </c>
      <c r="I17" s="16">
        <v>403</v>
      </c>
      <c r="J17" s="16">
        <v>2511</v>
      </c>
      <c r="K17" s="15">
        <v>1317</v>
      </c>
      <c r="L17" s="17">
        <v>1262</v>
      </c>
      <c r="M17" s="18">
        <v>1425</v>
      </c>
      <c r="N17" s="19">
        <v>307</v>
      </c>
      <c r="O17" s="18">
        <v>1385</v>
      </c>
      <c r="P17" s="18">
        <v>616</v>
      </c>
      <c r="Q17" s="18">
        <v>910</v>
      </c>
      <c r="R17" s="18"/>
      <c r="S17" s="18"/>
      <c r="T17" s="20">
        <f t="shared" si="10"/>
        <v>20740</v>
      </c>
    </row>
    <row r="18" spans="1:20" s="3" customFormat="1" ht="15.75" thickBot="1" x14ac:dyDescent="0.3">
      <c r="A18" s="35" t="s">
        <v>5</v>
      </c>
      <c r="B18" s="233">
        <f t="shared" ref="B18:B22" si="11">B17+1</f>
        <v>42592</v>
      </c>
      <c r="C18" s="203">
        <v>649</v>
      </c>
      <c r="D18" s="15"/>
      <c r="E18" s="14">
        <v>4914</v>
      </c>
      <c r="F18" s="15">
        <v>2338</v>
      </c>
      <c r="G18" s="14">
        <v>1408</v>
      </c>
      <c r="H18" s="16">
        <v>654</v>
      </c>
      <c r="I18" s="16">
        <v>382</v>
      </c>
      <c r="J18" s="16">
        <v>2480</v>
      </c>
      <c r="K18" s="15">
        <v>1131</v>
      </c>
      <c r="L18" s="17">
        <v>826</v>
      </c>
      <c r="M18" s="18">
        <v>649</v>
      </c>
      <c r="N18" s="19">
        <v>366</v>
      </c>
      <c r="O18" s="18">
        <v>1103</v>
      </c>
      <c r="P18" s="259">
        <v>530</v>
      </c>
      <c r="Q18" s="18">
        <v>625</v>
      </c>
      <c r="R18" s="18"/>
      <c r="S18" s="18"/>
      <c r="T18" s="20">
        <f t="shared" si="10"/>
        <v>18055</v>
      </c>
    </row>
    <row r="19" spans="1:20" s="3" customFormat="1" ht="15.75" thickBot="1" x14ac:dyDescent="0.3">
      <c r="A19" s="35" t="s">
        <v>6</v>
      </c>
      <c r="B19" s="234">
        <f t="shared" si="11"/>
        <v>42593</v>
      </c>
      <c r="C19" s="180">
        <v>753</v>
      </c>
      <c r="D19" s="15"/>
      <c r="E19" s="14">
        <v>4728</v>
      </c>
      <c r="F19" s="15">
        <v>2136</v>
      </c>
      <c r="G19" s="14">
        <v>1235</v>
      </c>
      <c r="H19" s="16">
        <v>829</v>
      </c>
      <c r="I19" s="16">
        <v>355</v>
      </c>
      <c r="J19" s="16">
        <v>2562</v>
      </c>
      <c r="K19" s="15">
        <v>1030</v>
      </c>
      <c r="L19" s="17">
        <v>894</v>
      </c>
      <c r="M19" s="18">
        <v>898</v>
      </c>
      <c r="N19" s="19">
        <v>276</v>
      </c>
      <c r="O19" s="18">
        <v>1150</v>
      </c>
      <c r="P19" s="18">
        <v>584</v>
      </c>
      <c r="Q19" s="18">
        <v>654</v>
      </c>
      <c r="R19" s="18"/>
      <c r="S19" s="18"/>
      <c r="T19" s="20">
        <f t="shared" si="10"/>
        <v>18084</v>
      </c>
    </row>
    <row r="20" spans="1:20" s="3" customFormat="1" ht="15.75" thickBot="1" x14ac:dyDescent="0.3">
      <c r="A20" s="35" t="s">
        <v>0</v>
      </c>
      <c r="B20" s="234">
        <f t="shared" si="11"/>
        <v>42594</v>
      </c>
      <c r="C20" s="181">
        <v>497</v>
      </c>
      <c r="D20" s="15"/>
      <c r="E20" s="14">
        <v>4363</v>
      </c>
      <c r="F20" s="15">
        <v>1892</v>
      </c>
      <c r="G20" s="14">
        <v>1273</v>
      </c>
      <c r="H20" s="16">
        <v>542</v>
      </c>
      <c r="I20" s="16">
        <v>292</v>
      </c>
      <c r="J20" s="16">
        <v>2037</v>
      </c>
      <c r="K20" s="15">
        <v>1146</v>
      </c>
      <c r="L20" s="17">
        <v>809</v>
      </c>
      <c r="M20" s="18">
        <v>1127</v>
      </c>
      <c r="N20" s="19">
        <v>323</v>
      </c>
      <c r="O20" s="18">
        <v>968</v>
      </c>
      <c r="P20" s="18">
        <v>516</v>
      </c>
      <c r="Q20" s="18">
        <v>589</v>
      </c>
      <c r="R20" s="18"/>
      <c r="S20" s="18"/>
      <c r="T20" s="20">
        <f t="shared" si="10"/>
        <v>16374</v>
      </c>
    </row>
    <row r="21" spans="1:20" s="3" customFormat="1" ht="15.75" outlineLevel="1" thickBot="1" x14ac:dyDescent="0.3">
      <c r="A21" s="35" t="s">
        <v>1</v>
      </c>
      <c r="B21" s="247">
        <f t="shared" si="11"/>
        <v>42595</v>
      </c>
      <c r="C21" s="181"/>
      <c r="D21" s="22"/>
      <c r="E21" s="21">
        <v>2294</v>
      </c>
      <c r="F21" s="22"/>
      <c r="G21" s="21"/>
      <c r="H21" s="23"/>
      <c r="I21" s="23"/>
      <c r="J21" s="23"/>
      <c r="K21" s="22">
        <v>839</v>
      </c>
      <c r="L21" s="24">
        <v>1103</v>
      </c>
      <c r="M21" s="25">
        <v>1054</v>
      </c>
      <c r="N21" s="26">
        <v>149</v>
      </c>
      <c r="O21" s="25">
        <v>1072</v>
      </c>
      <c r="P21" s="25">
        <v>322</v>
      </c>
      <c r="Q21" s="25">
        <v>667</v>
      </c>
      <c r="R21" s="25"/>
      <c r="S21" s="25">
        <v>563</v>
      </c>
      <c r="T21" s="20">
        <f t="shared" si="10"/>
        <v>8063</v>
      </c>
    </row>
    <row r="22" spans="1:20" s="3" customFormat="1" ht="15.75" outlineLevel="1" thickBot="1" x14ac:dyDescent="0.3">
      <c r="A22" s="35" t="s">
        <v>2</v>
      </c>
      <c r="B22" s="233">
        <f t="shared" si="11"/>
        <v>42596</v>
      </c>
      <c r="C22" s="188"/>
      <c r="D22" s="28"/>
      <c r="E22" s="27">
        <v>2024</v>
      </c>
      <c r="F22" s="28"/>
      <c r="G22" s="27"/>
      <c r="H22" s="29"/>
      <c r="I22" s="29"/>
      <c r="J22" s="29"/>
      <c r="K22" s="28">
        <v>391</v>
      </c>
      <c r="L22" s="30">
        <v>741</v>
      </c>
      <c r="M22" s="31">
        <v>907</v>
      </c>
      <c r="N22" s="32">
        <v>153</v>
      </c>
      <c r="O22" s="31">
        <v>646</v>
      </c>
      <c r="P22" s="31">
        <v>202</v>
      </c>
      <c r="Q22" s="31">
        <v>497</v>
      </c>
      <c r="R22" s="31"/>
      <c r="S22" s="31">
        <v>447</v>
      </c>
      <c r="T22" s="84">
        <f t="shared" si="10"/>
        <v>6008</v>
      </c>
    </row>
    <row r="23" spans="1:20" s="3" customFormat="1" ht="15.75" customHeight="1" outlineLevel="1" thickBot="1" x14ac:dyDescent="0.3">
      <c r="A23" s="219" t="s">
        <v>25</v>
      </c>
      <c r="B23" s="337" t="s">
        <v>29</v>
      </c>
      <c r="C23" s="220">
        <f t="shared" ref="C23" si="12">SUM(C16:C22)</f>
        <v>3237</v>
      </c>
      <c r="D23" s="128">
        <f t="shared" ref="D23:T23" si="13">SUM(D16:D22)</f>
        <v>0</v>
      </c>
      <c r="E23" s="128">
        <f t="shared" si="13"/>
        <v>27055</v>
      </c>
      <c r="F23" s="128">
        <f t="shared" si="13"/>
        <v>11316</v>
      </c>
      <c r="G23" s="128">
        <f t="shared" si="13"/>
        <v>7507</v>
      </c>
      <c r="H23" s="128">
        <f t="shared" si="13"/>
        <v>3196</v>
      </c>
      <c r="I23" s="128">
        <f t="shared" si="13"/>
        <v>1792</v>
      </c>
      <c r="J23" s="128">
        <f t="shared" si="13"/>
        <v>12048</v>
      </c>
      <c r="K23" s="128">
        <f>SUM(K16:K22)</f>
        <v>7203</v>
      </c>
      <c r="L23" s="128">
        <f>SUM(L16:L22)</f>
        <v>6933</v>
      </c>
      <c r="M23" s="128">
        <f t="shared" si="13"/>
        <v>7360</v>
      </c>
      <c r="N23" s="128">
        <f t="shared" si="13"/>
        <v>1851</v>
      </c>
      <c r="O23" s="128">
        <f t="shared" si="13"/>
        <v>7488</v>
      </c>
      <c r="P23" s="128">
        <f t="shared" si="13"/>
        <v>3306</v>
      </c>
      <c r="Q23" s="128">
        <f t="shared" si="13"/>
        <v>4642</v>
      </c>
      <c r="R23" s="128">
        <f t="shared" si="13"/>
        <v>0</v>
      </c>
      <c r="S23" s="128">
        <f t="shared" si="13"/>
        <v>1010</v>
      </c>
      <c r="T23" s="128">
        <f t="shared" si="13"/>
        <v>105944</v>
      </c>
    </row>
    <row r="24" spans="1:20" s="3" customFormat="1" ht="15.75" outlineLevel="1" thickBot="1" x14ac:dyDescent="0.3">
      <c r="A24" s="133" t="s">
        <v>27</v>
      </c>
      <c r="B24" s="338"/>
      <c r="C24" s="221">
        <f t="shared" ref="C24" si="14">AVERAGE(C16:C22)</f>
        <v>647.4</v>
      </c>
      <c r="D24" s="130" t="e">
        <f t="shared" ref="D24:T24" si="15">AVERAGE(D16:D22)</f>
        <v>#DIV/0!</v>
      </c>
      <c r="E24" s="130">
        <f t="shared" si="15"/>
        <v>3865</v>
      </c>
      <c r="F24" s="130">
        <f t="shared" si="15"/>
        <v>2263.1999999999998</v>
      </c>
      <c r="G24" s="130">
        <f t="shared" si="15"/>
        <v>1501.4</v>
      </c>
      <c r="H24" s="130">
        <f t="shared" si="15"/>
        <v>639.20000000000005</v>
      </c>
      <c r="I24" s="130">
        <f t="shared" si="15"/>
        <v>358.4</v>
      </c>
      <c r="J24" s="130">
        <f t="shared" si="15"/>
        <v>2409.6</v>
      </c>
      <c r="K24" s="130">
        <f>AVERAGE(K16:K22)</f>
        <v>1029</v>
      </c>
      <c r="L24" s="130">
        <f>AVERAGE(L16:L22)</f>
        <v>990.42857142857144</v>
      </c>
      <c r="M24" s="130">
        <f t="shared" si="15"/>
        <v>1051.4285714285713</v>
      </c>
      <c r="N24" s="130">
        <f t="shared" si="15"/>
        <v>264.42857142857144</v>
      </c>
      <c r="O24" s="130">
        <f t="shared" si="15"/>
        <v>1069.7142857142858</v>
      </c>
      <c r="P24" s="130">
        <f t="shared" si="15"/>
        <v>472.28571428571428</v>
      </c>
      <c r="Q24" s="130">
        <f t="shared" si="15"/>
        <v>663.14285714285711</v>
      </c>
      <c r="R24" s="130" t="e">
        <f t="shared" si="15"/>
        <v>#DIV/0!</v>
      </c>
      <c r="S24" s="130">
        <f t="shared" si="15"/>
        <v>505</v>
      </c>
      <c r="T24" s="130">
        <f t="shared" si="15"/>
        <v>15134.857142857143</v>
      </c>
    </row>
    <row r="25" spans="1:20" s="3" customFormat="1" ht="15.75" thickBot="1" x14ac:dyDescent="0.3">
      <c r="A25" s="36" t="s">
        <v>24</v>
      </c>
      <c r="B25" s="338"/>
      <c r="C25" s="222">
        <f>SUM(C16:C20)</f>
        <v>3237</v>
      </c>
      <c r="D25" s="53">
        <f t="shared" ref="D25:T25" si="16">SUM(D16:D20)</f>
        <v>0</v>
      </c>
      <c r="E25" s="53">
        <f t="shared" si="16"/>
        <v>22737</v>
      </c>
      <c r="F25" s="53">
        <f t="shared" si="16"/>
        <v>11316</v>
      </c>
      <c r="G25" s="53">
        <f t="shared" si="16"/>
        <v>7507</v>
      </c>
      <c r="H25" s="53">
        <f t="shared" si="16"/>
        <v>3196</v>
      </c>
      <c r="I25" s="53">
        <f t="shared" si="16"/>
        <v>1792</v>
      </c>
      <c r="J25" s="53">
        <f t="shared" si="16"/>
        <v>12048</v>
      </c>
      <c r="K25" s="53">
        <f>SUM(K16:K20)</f>
        <v>5973</v>
      </c>
      <c r="L25" s="53">
        <f>SUM(L16:L20)</f>
        <v>5089</v>
      </c>
      <c r="M25" s="53">
        <f t="shared" si="16"/>
        <v>5399</v>
      </c>
      <c r="N25" s="53">
        <f t="shared" si="16"/>
        <v>1549</v>
      </c>
      <c r="O25" s="53">
        <f t="shared" si="16"/>
        <v>5770</v>
      </c>
      <c r="P25" s="53">
        <f t="shared" si="16"/>
        <v>2782</v>
      </c>
      <c r="Q25" s="53">
        <f t="shared" si="16"/>
        <v>3478</v>
      </c>
      <c r="R25" s="53">
        <f t="shared" si="16"/>
        <v>0</v>
      </c>
      <c r="S25" s="53">
        <f t="shared" si="16"/>
        <v>0</v>
      </c>
      <c r="T25" s="53">
        <f t="shared" si="16"/>
        <v>91873</v>
      </c>
    </row>
    <row r="26" spans="1:20" s="3" customFormat="1" ht="15.75" thickBot="1" x14ac:dyDescent="0.3">
      <c r="A26" s="36" t="s">
        <v>26</v>
      </c>
      <c r="B26" s="339"/>
      <c r="C26" s="223">
        <f>AVERAGE(C16:C20)</f>
        <v>647.4</v>
      </c>
      <c r="D26" s="55" t="e">
        <f t="shared" ref="D26:T26" si="17">AVERAGE(D16:D20)</f>
        <v>#DIV/0!</v>
      </c>
      <c r="E26" s="55">
        <f t="shared" si="17"/>
        <v>4547.3999999999996</v>
      </c>
      <c r="F26" s="55">
        <f t="shared" si="17"/>
        <v>2263.1999999999998</v>
      </c>
      <c r="G26" s="55">
        <f t="shared" si="17"/>
        <v>1501.4</v>
      </c>
      <c r="H26" s="55">
        <f t="shared" si="17"/>
        <v>639.20000000000005</v>
      </c>
      <c r="I26" s="55">
        <f t="shared" si="17"/>
        <v>358.4</v>
      </c>
      <c r="J26" s="55">
        <f t="shared" si="17"/>
        <v>2409.6</v>
      </c>
      <c r="K26" s="55">
        <f>AVERAGE(K16:K20)</f>
        <v>1194.5999999999999</v>
      </c>
      <c r="L26" s="55">
        <f>AVERAGE(L16:L20)</f>
        <v>1017.8</v>
      </c>
      <c r="M26" s="55">
        <f t="shared" si="17"/>
        <v>1079.8</v>
      </c>
      <c r="N26" s="55">
        <f t="shared" si="17"/>
        <v>309.8</v>
      </c>
      <c r="O26" s="55">
        <f t="shared" si="17"/>
        <v>1154</v>
      </c>
      <c r="P26" s="55">
        <f t="shared" si="17"/>
        <v>556.4</v>
      </c>
      <c r="Q26" s="55">
        <f t="shared" si="17"/>
        <v>695.6</v>
      </c>
      <c r="R26" s="55" t="e">
        <f t="shared" si="17"/>
        <v>#DIV/0!</v>
      </c>
      <c r="S26" s="55" t="e">
        <f t="shared" si="17"/>
        <v>#DIV/0!</v>
      </c>
      <c r="T26" s="55">
        <f t="shared" si="17"/>
        <v>18374.599999999999</v>
      </c>
    </row>
    <row r="27" spans="1:20" s="3" customFormat="1" ht="15.75" thickBot="1" x14ac:dyDescent="0.3">
      <c r="A27" s="35" t="s">
        <v>3</v>
      </c>
      <c r="B27" s="235">
        <f>B22+1</f>
        <v>42597</v>
      </c>
      <c r="C27" s="180">
        <v>607</v>
      </c>
      <c r="D27" s="15"/>
      <c r="E27" s="14">
        <v>4128</v>
      </c>
      <c r="F27" s="15">
        <v>2183</v>
      </c>
      <c r="G27" s="14">
        <v>1743</v>
      </c>
      <c r="H27" s="16">
        <v>632</v>
      </c>
      <c r="I27" s="16">
        <v>399</v>
      </c>
      <c r="J27" s="16">
        <v>2528</v>
      </c>
      <c r="K27" s="206">
        <v>1157</v>
      </c>
      <c r="L27" s="207">
        <v>1059</v>
      </c>
      <c r="M27" s="202">
        <v>1269</v>
      </c>
      <c r="N27" s="208">
        <v>482</v>
      </c>
      <c r="O27" s="202">
        <v>1124</v>
      </c>
      <c r="P27" s="202">
        <v>951</v>
      </c>
      <c r="Q27" s="202">
        <v>729</v>
      </c>
      <c r="R27" s="202"/>
      <c r="S27" s="202"/>
      <c r="T27" s="18">
        <f t="shared" ref="T27:T33" si="18">SUM(C27:S27)</f>
        <v>18991</v>
      </c>
    </row>
    <row r="28" spans="1:20" s="3" customFormat="1" ht="15.75" thickBot="1" x14ac:dyDescent="0.3">
      <c r="A28" s="35" t="s">
        <v>4</v>
      </c>
      <c r="B28" s="236">
        <f>B27+1</f>
        <v>42598</v>
      </c>
      <c r="C28" s="180">
        <v>648</v>
      </c>
      <c r="D28" s="15"/>
      <c r="E28" s="14">
        <v>4338</v>
      </c>
      <c r="F28" s="15">
        <v>2504</v>
      </c>
      <c r="G28" s="14">
        <v>1825</v>
      </c>
      <c r="H28" s="16">
        <v>576</v>
      </c>
      <c r="I28" s="16">
        <v>397</v>
      </c>
      <c r="J28" s="16">
        <v>2700</v>
      </c>
      <c r="K28" s="206">
        <v>897</v>
      </c>
      <c r="L28" s="207">
        <v>1100</v>
      </c>
      <c r="M28" s="202">
        <v>1023</v>
      </c>
      <c r="N28" s="208">
        <v>366</v>
      </c>
      <c r="O28" s="202">
        <v>1211</v>
      </c>
      <c r="P28" s="202">
        <v>992</v>
      </c>
      <c r="Q28" s="202">
        <v>698</v>
      </c>
      <c r="R28" s="202"/>
      <c r="S28" s="202"/>
      <c r="T28" s="20">
        <f t="shared" si="18"/>
        <v>19275</v>
      </c>
    </row>
    <row r="29" spans="1:20" s="3" customFormat="1" ht="15.75" thickBot="1" x14ac:dyDescent="0.3">
      <c r="A29" s="35" t="s">
        <v>5</v>
      </c>
      <c r="B29" s="236">
        <f t="shared" ref="B29:B33" si="19">B28+1</f>
        <v>42599</v>
      </c>
      <c r="C29" s="180">
        <v>605</v>
      </c>
      <c r="D29" s="15"/>
      <c r="E29" s="14">
        <v>4635</v>
      </c>
      <c r="F29" s="15">
        <v>2330</v>
      </c>
      <c r="G29" s="14">
        <v>1511</v>
      </c>
      <c r="H29" s="16">
        <v>651</v>
      </c>
      <c r="I29" s="16">
        <v>341</v>
      </c>
      <c r="J29" s="16">
        <v>2643</v>
      </c>
      <c r="K29" s="206">
        <v>1088</v>
      </c>
      <c r="L29" s="207">
        <v>1234</v>
      </c>
      <c r="M29" s="202">
        <v>1128</v>
      </c>
      <c r="N29" s="208">
        <v>489</v>
      </c>
      <c r="O29" s="202">
        <v>1020</v>
      </c>
      <c r="P29" s="202">
        <v>828</v>
      </c>
      <c r="Q29" s="202">
        <v>841</v>
      </c>
      <c r="R29" s="202"/>
      <c r="S29" s="202"/>
      <c r="T29" s="20">
        <f t="shared" si="18"/>
        <v>19344</v>
      </c>
    </row>
    <row r="30" spans="1:20" s="3" customFormat="1" ht="15.75" thickBot="1" x14ac:dyDescent="0.3">
      <c r="A30" s="35" t="s">
        <v>6</v>
      </c>
      <c r="B30" s="236">
        <f t="shared" si="19"/>
        <v>42600</v>
      </c>
      <c r="C30" s="180">
        <v>650</v>
      </c>
      <c r="D30" s="15"/>
      <c r="E30" s="14">
        <v>4211</v>
      </c>
      <c r="F30" s="15">
        <v>2644</v>
      </c>
      <c r="G30" s="14">
        <v>1364</v>
      </c>
      <c r="H30" s="16">
        <v>600</v>
      </c>
      <c r="I30" s="16">
        <v>329</v>
      </c>
      <c r="J30" s="16">
        <v>2694</v>
      </c>
      <c r="K30" s="206">
        <v>1117</v>
      </c>
      <c r="L30" s="207">
        <v>892</v>
      </c>
      <c r="M30" s="202">
        <v>1032</v>
      </c>
      <c r="N30" s="208">
        <v>398</v>
      </c>
      <c r="O30" s="202">
        <v>1054</v>
      </c>
      <c r="P30" s="202">
        <v>814</v>
      </c>
      <c r="Q30" s="202">
        <v>686</v>
      </c>
      <c r="R30" s="202"/>
      <c r="S30" s="202"/>
      <c r="T30" s="20">
        <f t="shared" si="18"/>
        <v>18485</v>
      </c>
    </row>
    <row r="31" spans="1:20" s="3" customFormat="1" ht="15.75" thickBot="1" x14ac:dyDescent="0.3">
      <c r="A31" s="35" t="s">
        <v>0</v>
      </c>
      <c r="B31" s="236">
        <f t="shared" si="19"/>
        <v>42601</v>
      </c>
      <c r="C31" s="181">
        <v>510</v>
      </c>
      <c r="D31" s="15"/>
      <c r="E31" s="14">
        <v>4473</v>
      </c>
      <c r="F31" s="15">
        <v>1947</v>
      </c>
      <c r="G31" s="14">
        <v>1348</v>
      </c>
      <c r="H31" s="16">
        <v>396</v>
      </c>
      <c r="I31" s="16">
        <v>319</v>
      </c>
      <c r="J31" s="16">
        <v>2205</v>
      </c>
      <c r="K31" s="206">
        <v>1367</v>
      </c>
      <c r="L31" s="207">
        <v>1475</v>
      </c>
      <c r="M31" s="202">
        <v>1190</v>
      </c>
      <c r="N31" s="208">
        <v>615</v>
      </c>
      <c r="O31" s="202">
        <v>1261</v>
      </c>
      <c r="P31" s="202">
        <v>1026</v>
      </c>
      <c r="Q31" s="202">
        <v>942</v>
      </c>
      <c r="R31" s="202"/>
      <c r="S31" s="202"/>
      <c r="T31" s="20">
        <f t="shared" si="18"/>
        <v>19074</v>
      </c>
    </row>
    <row r="32" spans="1:20" s="3" customFormat="1" ht="15.75" outlineLevel="1" thickBot="1" x14ac:dyDescent="0.3">
      <c r="A32" s="35" t="s">
        <v>1</v>
      </c>
      <c r="B32" s="236">
        <f t="shared" si="19"/>
        <v>42602</v>
      </c>
      <c r="C32" s="181"/>
      <c r="D32" s="22"/>
      <c r="E32" s="21">
        <v>3328</v>
      </c>
      <c r="F32" s="22"/>
      <c r="G32" s="21"/>
      <c r="H32" s="23"/>
      <c r="I32" s="23"/>
      <c r="J32" s="23"/>
      <c r="K32" s="209">
        <v>778</v>
      </c>
      <c r="L32" s="210">
        <v>922</v>
      </c>
      <c r="M32" s="211">
        <v>1425</v>
      </c>
      <c r="N32" s="212">
        <v>264</v>
      </c>
      <c r="O32" s="211">
        <v>1170</v>
      </c>
      <c r="P32" s="211">
        <v>303</v>
      </c>
      <c r="Q32" s="211">
        <v>692</v>
      </c>
      <c r="R32" s="211"/>
      <c r="S32" s="211">
        <v>390</v>
      </c>
      <c r="T32" s="20">
        <f t="shared" si="18"/>
        <v>9272</v>
      </c>
    </row>
    <row r="33" spans="1:21" s="3" customFormat="1" ht="15.75" outlineLevel="1" thickBot="1" x14ac:dyDescent="0.3">
      <c r="A33" s="35" t="s">
        <v>2</v>
      </c>
      <c r="B33" s="236">
        <f t="shared" si="19"/>
        <v>42603</v>
      </c>
      <c r="C33" s="188"/>
      <c r="D33" s="28"/>
      <c r="E33" s="27">
        <v>2144</v>
      </c>
      <c r="F33" s="28"/>
      <c r="G33" s="27"/>
      <c r="H33" s="29"/>
      <c r="I33" s="29"/>
      <c r="J33" s="29"/>
      <c r="K33" s="158">
        <v>644</v>
      </c>
      <c r="L33" s="213">
        <v>744</v>
      </c>
      <c r="M33" s="214">
        <v>894</v>
      </c>
      <c r="N33" s="215">
        <v>422</v>
      </c>
      <c r="O33" s="211">
        <v>817</v>
      </c>
      <c r="P33" s="216">
        <v>343</v>
      </c>
      <c r="Q33" s="216">
        <v>948</v>
      </c>
      <c r="R33" s="216"/>
      <c r="S33" s="216">
        <v>377</v>
      </c>
      <c r="T33" s="84">
        <f t="shared" si="18"/>
        <v>7333</v>
      </c>
    </row>
    <row r="34" spans="1:21" s="3" customFormat="1" ht="15.75" customHeight="1" outlineLevel="1" thickBot="1" x14ac:dyDescent="0.3">
      <c r="A34" s="219" t="s">
        <v>25</v>
      </c>
      <c r="B34" s="337" t="s">
        <v>30</v>
      </c>
      <c r="C34" s="220">
        <f t="shared" ref="C34:T34" si="20">SUM(C27:C33)</f>
        <v>3020</v>
      </c>
      <c r="D34" s="128">
        <f t="shared" si="20"/>
        <v>0</v>
      </c>
      <c r="E34" s="128">
        <f>SUM(E27:E33)</f>
        <v>27257</v>
      </c>
      <c r="F34" s="128">
        <f t="shared" si="20"/>
        <v>11608</v>
      </c>
      <c r="G34" s="128">
        <f t="shared" si="20"/>
        <v>7791</v>
      </c>
      <c r="H34" s="128">
        <f t="shared" si="20"/>
        <v>2855</v>
      </c>
      <c r="I34" s="128">
        <f t="shared" si="20"/>
        <v>1785</v>
      </c>
      <c r="J34" s="128">
        <f t="shared" si="20"/>
        <v>12770</v>
      </c>
      <c r="K34" s="128">
        <f t="shared" si="20"/>
        <v>7048</v>
      </c>
      <c r="L34" s="128">
        <f>SUM(L27:L33)</f>
        <v>7426</v>
      </c>
      <c r="M34" s="128">
        <f t="shared" si="20"/>
        <v>7961</v>
      </c>
      <c r="N34" s="128">
        <f t="shared" si="20"/>
        <v>3036</v>
      </c>
      <c r="O34" s="128">
        <f t="shared" si="20"/>
        <v>7657</v>
      </c>
      <c r="P34" s="128">
        <f t="shared" si="20"/>
        <v>5257</v>
      </c>
      <c r="Q34" s="128">
        <f t="shared" si="20"/>
        <v>5536</v>
      </c>
      <c r="R34" s="128">
        <f t="shared" si="20"/>
        <v>0</v>
      </c>
      <c r="S34" s="128">
        <f t="shared" si="20"/>
        <v>767</v>
      </c>
      <c r="T34" s="129">
        <f t="shared" si="20"/>
        <v>111774</v>
      </c>
    </row>
    <row r="35" spans="1:21" s="3" customFormat="1" ht="15.75" outlineLevel="1" thickBot="1" x14ac:dyDescent="0.3">
      <c r="A35" s="133" t="s">
        <v>27</v>
      </c>
      <c r="B35" s="338"/>
      <c r="C35" s="221">
        <f t="shared" ref="C35:T35" si="21">AVERAGE(C27:C33)</f>
        <v>604</v>
      </c>
      <c r="D35" s="130" t="e">
        <f t="shared" si="21"/>
        <v>#DIV/0!</v>
      </c>
      <c r="E35" s="130">
        <f>AVERAGE(E27:E33)</f>
        <v>3893.8571428571427</v>
      </c>
      <c r="F35" s="130">
        <f t="shared" si="21"/>
        <v>2321.6</v>
      </c>
      <c r="G35" s="130">
        <f t="shared" si="21"/>
        <v>1558.2</v>
      </c>
      <c r="H35" s="130">
        <f t="shared" si="21"/>
        <v>571</v>
      </c>
      <c r="I35" s="130">
        <f t="shared" si="21"/>
        <v>357</v>
      </c>
      <c r="J35" s="130">
        <f t="shared" si="21"/>
        <v>2554</v>
      </c>
      <c r="K35" s="130">
        <f t="shared" si="21"/>
        <v>1006.8571428571429</v>
      </c>
      <c r="L35" s="130">
        <f t="shared" si="21"/>
        <v>1060.8571428571429</v>
      </c>
      <c r="M35" s="130">
        <f t="shared" si="21"/>
        <v>1137.2857142857142</v>
      </c>
      <c r="N35" s="130">
        <f t="shared" si="21"/>
        <v>433.71428571428572</v>
      </c>
      <c r="O35" s="130">
        <f t="shared" si="21"/>
        <v>1093.8571428571429</v>
      </c>
      <c r="P35" s="130">
        <f t="shared" si="21"/>
        <v>751</v>
      </c>
      <c r="Q35" s="130">
        <f t="shared" si="21"/>
        <v>790.85714285714289</v>
      </c>
      <c r="R35" s="130" t="e">
        <f t="shared" si="21"/>
        <v>#DIV/0!</v>
      </c>
      <c r="S35" s="130">
        <f t="shared" si="21"/>
        <v>383.5</v>
      </c>
      <c r="T35" s="131">
        <f t="shared" si="21"/>
        <v>15967.714285714286</v>
      </c>
    </row>
    <row r="36" spans="1:21" s="3" customFormat="1" ht="15.75" customHeight="1" thickBot="1" x14ac:dyDescent="0.3">
      <c r="A36" s="36" t="s">
        <v>24</v>
      </c>
      <c r="B36" s="338"/>
      <c r="C36" s="222">
        <f t="shared" ref="C36:T36" si="22">SUM(C27:C31)</f>
        <v>3020</v>
      </c>
      <c r="D36" s="53">
        <f t="shared" si="22"/>
        <v>0</v>
      </c>
      <c r="E36" s="53">
        <f>SUM(E27:E31)</f>
        <v>21785</v>
      </c>
      <c r="F36" s="53">
        <f t="shared" si="22"/>
        <v>11608</v>
      </c>
      <c r="G36" s="53">
        <f t="shared" si="22"/>
        <v>7791</v>
      </c>
      <c r="H36" s="53">
        <f t="shared" si="22"/>
        <v>2855</v>
      </c>
      <c r="I36" s="53">
        <f t="shared" si="22"/>
        <v>1785</v>
      </c>
      <c r="J36" s="53">
        <f t="shared" si="22"/>
        <v>12770</v>
      </c>
      <c r="K36" s="53">
        <f t="shared" si="22"/>
        <v>5626</v>
      </c>
      <c r="L36" s="53">
        <f t="shared" si="22"/>
        <v>5760</v>
      </c>
      <c r="M36" s="53">
        <f t="shared" si="22"/>
        <v>5642</v>
      </c>
      <c r="N36" s="53">
        <f t="shared" si="22"/>
        <v>2350</v>
      </c>
      <c r="O36" s="53">
        <f t="shared" si="22"/>
        <v>5670</v>
      </c>
      <c r="P36" s="53">
        <f t="shared" si="22"/>
        <v>4611</v>
      </c>
      <c r="Q36" s="53">
        <f t="shared" si="22"/>
        <v>3896</v>
      </c>
      <c r="R36" s="53">
        <f t="shared" si="22"/>
        <v>0</v>
      </c>
      <c r="S36" s="53">
        <f t="shared" si="22"/>
        <v>0</v>
      </c>
      <c r="T36" s="54">
        <f t="shared" si="22"/>
        <v>95169</v>
      </c>
    </row>
    <row r="37" spans="1:21" s="3" customFormat="1" ht="15.75" thickBot="1" x14ac:dyDescent="0.3">
      <c r="A37" s="36" t="s">
        <v>26</v>
      </c>
      <c r="B37" s="339"/>
      <c r="C37" s="223">
        <f t="shared" ref="C37:T37" si="23">AVERAGE(C27:C31)</f>
        <v>604</v>
      </c>
      <c r="D37" s="55" t="e">
        <f t="shared" si="23"/>
        <v>#DIV/0!</v>
      </c>
      <c r="E37" s="55">
        <f>AVERAGE(E27:E31)</f>
        <v>4357</v>
      </c>
      <c r="F37" s="55">
        <f t="shared" si="23"/>
        <v>2321.6</v>
      </c>
      <c r="G37" s="55">
        <f t="shared" si="23"/>
        <v>1558.2</v>
      </c>
      <c r="H37" s="55">
        <f t="shared" si="23"/>
        <v>571</v>
      </c>
      <c r="I37" s="55">
        <f t="shared" si="23"/>
        <v>357</v>
      </c>
      <c r="J37" s="55">
        <f t="shared" si="23"/>
        <v>2554</v>
      </c>
      <c r="K37" s="55">
        <f t="shared" si="23"/>
        <v>1125.2</v>
      </c>
      <c r="L37" s="55">
        <f t="shared" si="23"/>
        <v>1152</v>
      </c>
      <c r="M37" s="55">
        <f t="shared" si="23"/>
        <v>1128.4000000000001</v>
      </c>
      <c r="N37" s="55">
        <f t="shared" si="23"/>
        <v>470</v>
      </c>
      <c r="O37" s="55">
        <f t="shared" si="23"/>
        <v>1134</v>
      </c>
      <c r="P37" s="55">
        <f t="shared" si="23"/>
        <v>922.2</v>
      </c>
      <c r="Q37" s="55">
        <f t="shared" si="23"/>
        <v>779.2</v>
      </c>
      <c r="R37" s="55" t="e">
        <f t="shared" si="23"/>
        <v>#DIV/0!</v>
      </c>
      <c r="S37" s="55" t="e">
        <f t="shared" si="23"/>
        <v>#DIV/0!</v>
      </c>
      <c r="T37" s="56">
        <f t="shared" si="23"/>
        <v>19033.8</v>
      </c>
    </row>
    <row r="38" spans="1:21" s="3" customFormat="1" ht="15.75" thickBot="1" x14ac:dyDescent="0.3">
      <c r="A38" s="35" t="s">
        <v>3</v>
      </c>
      <c r="B38" s="237">
        <f>B33+1</f>
        <v>42604</v>
      </c>
      <c r="C38" s="180">
        <v>654</v>
      </c>
      <c r="D38" s="15"/>
      <c r="E38" s="14">
        <v>4221</v>
      </c>
      <c r="F38" s="15">
        <v>2225</v>
      </c>
      <c r="G38" s="14">
        <v>1551</v>
      </c>
      <c r="H38" s="16">
        <v>521</v>
      </c>
      <c r="I38" s="16">
        <v>366</v>
      </c>
      <c r="J38" s="16">
        <v>2377</v>
      </c>
      <c r="K38" s="15">
        <v>1069</v>
      </c>
      <c r="L38" s="17">
        <v>1006</v>
      </c>
      <c r="M38" s="18">
        <v>1281</v>
      </c>
      <c r="N38" s="19">
        <v>618</v>
      </c>
      <c r="O38" s="18">
        <v>29</v>
      </c>
      <c r="P38" s="18">
        <v>719</v>
      </c>
      <c r="Q38" s="18">
        <v>847</v>
      </c>
      <c r="R38" s="18"/>
      <c r="S38" s="18"/>
      <c r="T38" s="18">
        <f t="shared" ref="T38:T44" si="24">SUM(C38:S38)</f>
        <v>17484</v>
      </c>
    </row>
    <row r="39" spans="1:21" s="3" customFormat="1" ht="15.75" thickBot="1" x14ac:dyDescent="0.3">
      <c r="A39" s="35" t="s">
        <v>4</v>
      </c>
      <c r="B39" s="238">
        <f>B38+1</f>
        <v>42605</v>
      </c>
      <c r="C39" s="180">
        <v>712</v>
      </c>
      <c r="D39" s="15"/>
      <c r="E39" s="14">
        <v>4513</v>
      </c>
      <c r="F39" s="15">
        <v>2394</v>
      </c>
      <c r="G39" s="14">
        <v>1722</v>
      </c>
      <c r="H39" s="16">
        <v>544</v>
      </c>
      <c r="I39" s="16">
        <v>384</v>
      </c>
      <c r="J39" s="16">
        <v>2546</v>
      </c>
      <c r="K39" s="15">
        <v>1184</v>
      </c>
      <c r="L39" s="17">
        <v>1123</v>
      </c>
      <c r="M39" s="18">
        <v>1386</v>
      </c>
      <c r="N39" s="19">
        <v>683</v>
      </c>
      <c r="O39" s="18"/>
      <c r="P39" s="18">
        <v>614</v>
      </c>
      <c r="Q39" s="18">
        <v>872</v>
      </c>
      <c r="R39" s="18"/>
      <c r="S39" s="18"/>
      <c r="T39" s="20">
        <f t="shared" si="24"/>
        <v>18677</v>
      </c>
    </row>
    <row r="40" spans="1:21" s="3" customFormat="1" ht="15.75" thickBot="1" x14ac:dyDescent="0.3">
      <c r="A40" s="35" t="s">
        <v>5</v>
      </c>
      <c r="B40" s="238">
        <f t="shared" ref="B40:B44" si="25">B39+1</f>
        <v>42606</v>
      </c>
      <c r="C40" s="180">
        <v>640</v>
      </c>
      <c r="D40" s="15"/>
      <c r="E40" s="14">
        <v>4336</v>
      </c>
      <c r="F40" s="15">
        <v>2238</v>
      </c>
      <c r="G40" s="14">
        <v>1309</v>
      </c>
      <c r="H40" s="16">
        <v>606</v>
      </c>
      <c r="I40" s="16">
        <v>363</v>
      </c>
      <c r="J40" s="16">
        <v>2504</v>
      </c>
      <c r="K40" s="15">
        <v>1167</v>
      </c>
      <c r="L40" s="17">
        <v>907</v>
      </c>
      <c r="M40" s="18">
        <v>1140</v>
      </c>
      <c r="N40" s="19">
        <v>770</v>
      </c>
      <c r="O40" s="18"/>
      <c r="P40" s="18">
        <v>667</v>
      </c>
      <c r="Q40" s="18">
        <v>729</v>
      </c>
      <c r="R40" s="18"/>
      <c r="S40" s="18"/>
      <c r="T40" s="20">
        <f t="shared" si="24"/>
        <v>17376</v>
      </c>
    </row>
    <row r="41" spans="1:21" s="3" customFormat="1" ht="15.75" thickBot="1" x14ac:dyDescent="0.3">
      <c r="A41" s="35" t="s">
        <v>6</v>
      </c>
      <c r="B41" s="238">
        <f t="shared" si="25"/>
        <v>42607</v>
      </c>
      <c r="C41" s="180">
        <v>603</v>
      </c>
      <c r="D41" s="15"/>
      <c r="E41" s="14">
        <v>4208</v>
      </c>
      <c r="F41" s="15">
        <v>2016</v>
      </c>
      <c r="G41" s="14">
        <v>1448</v>
      </c>
      <c r="H41" s="16">
        <v>570</v>
      </c>
      <c r="I41" s="16">
        <v>355</v>
      </c>
      <c r="J41" s="16">
        <v>2408</v>
      </c>
      <c r="K41" s="15">
        <v>1051</v>
      </c>
      <c r="L41" s="17">
        <v>962</v>
      </c>
      <c r="M41" s="18">
        <v>1259</v>
      </c>
      <c r="N41" s="19">
        <v>598</v>
      </c>
      <c r="O41" s="18"/>
      <c r="P41" s="18">
        <v>625</v>
      </c>
      <c r="Q41" s="18">
        <v>764</v>
      </c>
      <c r="R41" s="18"/>
      <c r="S41" s="18"/>
      <c r="T41" s="20">
        <f t="shared" si="24"/>
        <v>16867</v>
      </c>
    </row>
    <row r="42" spans="1:21" s="3" customFormat="1" ht="15.75" thickBot="1" x14ac:dyDescent="0.3">
      <c r="A42" s="35" t="s">
        <v>0</v>
      </c>
      <c r="B42" s="238">
        <f t="shared" si="25"/>
        <v>42608</v>
      </c>
      <c r="C42" s="181">
        <v>545</v>
      </c>
      <c r="D42" s="15"/>
      <c r="E42" s="14">
        <v>3869</v>
      </c>
      <c r="F42" s="15">
        <v>1431</v>
      </c>
      <c r="G42" s="14">
        <v>1143</v>
      </c>
      <c r="H42" s="16">
        <v>377</v>
      </c>
      <c r="I42" s="16">
        <v>330</v>
      </c>
      <c r="J42" s="16">
        <v>1964</v>
      </c>
      <c r="K42" s="15">
        <v>1032</v>
      </c>
      <c r="L42" s="17">
        <v>919</v>
      </c>
      <c r="M42" s="18">
        <v>1301</v>
      </c>
      <c r="N42" s="19">
        <v>751</v>
      </c>
      <c r="O42" s="18"/>
      <c r="P42" s="18">
        <v>597</v>
      </c>
      <c r="Q42" s="18">
        <v>739</v>
      </c>
      <c r="R42" s="18"/>
      <c r="S42" s="18"/>
      <c r="T42" s="20">
        <f t="shared" si="24"/>
        <v>14998</v>
      </c>
    </row>
    <row r="43" spans="1:21" s="3" customFormat="1" ht="15.75" outlineLevel="1" thickBot="1" x14ac:dyDescent="0.3">
      <c r="A43" s="35" t="s">
        <v>1</v>
      </c>
      <c r="B43" s="238">
        <f t="shared" si="25"/>
        <v>42609</v>
      </c>
      <c r="C43" s="181"/>
      <c r="D43" s="22"/>
      <c r="E43" s="21">
        <v>3203</v>
      </c>
      <c r="F43" s="22"/>
      <c r="G43" s="21"/>
      <c r="H43" s="23"/>
      <c r="I43" s="23"/>
      <c r="J43" s="23"/>
      <c r="K43" s="22">
        <v>698</v>
      </c>
      <c r="L43" s="24">
        <v>1228</v>
      </c>
      <c r="M43" s="25">
        <v>1330</v>
      </c>
      <c r="N43" s="26">
        <v>552</v>
      </c>
      <c r="O43" s="25"/>
      <c r="P43" s="25">
        <v>371</v>
      </c>
      <c r="Q43" s="25">
        <v>889</v>
      </c>
      <c r="R43" s="25"/>
      <c r="S43" s="25">
        <v>468</v>
      </c>
      <c r="T43" s="20">
        <f t="shared" si="24"/>
        <v>8739</v>
      </c>
      <c r="U43" s="156"/>
    </row>
    <row r="44" spans="1:21" s="3" customFormat="1" ht="15.75" outlineLevel="1" thickBot="1" x14ac:dyDescent="0.3">
      <c r="A44" s="35" t="s">
        <v>2</v>
      </c>
      <c r="B44" s="238">
        <f t="shared" si="25"/>
        <v>42610</v>
      </c>
      <c r="C44" s="188"/>
      <c r="D44" s="28"/>
      <c r="E44" s="27">
        <v>2844</v>
      </c>
      <c r="F44" s="28"/>
      <c r="G44" s="27"/>
      <c r="H44" s="29"/>
      <c r="I44" s="29"/>
      <c r="J44" s="29"/>
      <c r="K44" s="28">
        <v>549</v>
      </c>
      <c r="L44" s="30">
        <v>921</v>
      </c>
      <c r="M44" s="31">
        <v>1460</v>
      </c>
      <c r="N44" s="32">
        <v>827</v>
      </c>
      <c r="O44" s="25"/>
      <c r="P44" s="31">
        <v>393</v>
      </c>
      <c r="Q44" s="31">
        <v>980</v>
      </c>
      <c r="R44" s="31"/>
      <c r="S44" s="216">
        <v>479</v>
      </c>
      <c r="T44" s="84">
        <f t="shared" si="24"/>
        <v>8453</v>
      </c>
      <c r="U44" s="156"/>
    </row>
    <row r="45" spans="1:21" s="3" customFormat="1" ht="15.75" customHeight="1" outlineLevel="1" thickBot="1" x14ac:dyDescent="0.3">
      <c r="A45" s="219" t="s">
        <v>25</v>
      </c>
      <c r="B45" s="337" t="s">
        <v>31</v>
      </c>
      <c r="C45" s="220">
        <f t="shared" ref="C45:T45" si="26">SUM(C38:C44)</f>
        <v>3154</v>
      </c>
      <c r="D45" s="128">
        <f t="shared" si="26"/>
        <v>0</v>
      </c>
      <c r="E45" s="128">
        <f>SUM(E38:E44)</f>
        <v>27194</v>
      </c>
      <c r="F45" s="128">
        <f t="shared" si="26"/>
        <v>10304</v>
      </c>
      <c r="G45" s="128">
        <f t="shared" si="26"/>
        <v>7173</v>
      </c>
      <c r="H45" s="128">
        <f t="shared" si="26"/>
        <v>2618</v>
      </c>
      <c r="I45" s="128">
        <f t="shared" si="26"/>
        <v>1798</v>
      </c>
      <c r="J45" s="128">
        <f t="shared" si="26"/>
        <v>11799</v>
      </c>
      <c r="K45" s="128">
        <f t="shared" si="26"/>
        <v>6750</v>
      </c>
      <c r="L45" s="128">
        <f t="shared" si="26"/>
        <v>7066</v>
      </c>
      <c r="M45" s="128">
        <f t="shared" si="26"/>
        <v>9157</v>
      </c>
      <c r="N45" s="128">
        <f t="shared" si="26"/>
        <v>4799</v>
      </c>
      <c r="O45" s="128">
        <f t="shared" si="26"/>
        <v>29</v>
      </c>
      <c r="P45" s="128">
        <f t="shared" si="26"/>
        <v>3986</v>
      </c>
      <c r="Q45" s="128">
        <f t="shared" si="26"/>
        <v>5820</v>
      </c>
      <c r="R45" s="128">
        <f t="shared" si="26"/>
        <v>0</v>
      </c>
      <c r="S45" s="128">
        <f t="shared" si="26"/>
        <v>947</v>
      </c>
      <c r="T45" s="129">
        <f t="shared" si="26"/>
        <v>102594</v>
      </c>
    </row>
    <row r="46" spans="1:21" s="3" customFormat="1" ht="15.75" outlineLevel="1" thickBot="1" x14ac:dyDescent="0.3">
      <c r="A46" s="133" t="s">
        <v>27</v>
      </c>
      <c r="B46" s="338"/>
      <c r="C46" s="221">
        <f t="shared" ref="C46:T46" si="27">AVERAGE(C38:C44)</f>
        <v>630.79999999999995</v>
      </c>
      <c r="D46" s="130" t="e">
        <f t="shared" si="27"/>
        <v>#DIV/0!</v>
      </c>
      <c r="E46" s="130">
        <f t="shared" si="27"/>
        <v>3884.8571428571427</v>
      </c>
      <c r="F46" s="130">
        <f t="shared" si="27"/>
        <v>2060.8000000000002</v>
      </c>
      <c r="G46" s="130">
        <f t="shared" si="27"/>
        <v>1434.6</v>
      </c>
      <c r="H46" s="130">
        <f t="shared" si="27"/>
        <v>523.6</v>
      </c>
      <c r="I46" s="130">
        <f t="shared" si="27"/>
        <v>359.6</v>
      </c>
      <c r="J46" s="130">
        <f t="shared" si="27"/>
        <v>2359.8000000000002</v>
      </c>
      <c r="K46" s="130">
        <f t="shared" si="27"/>
        <v>964.28571428571433</v>
      </c>
      <c r="L46" s="130">
        <f t="shared" si="27"/>
        <v>1009.4285714285714</v>
      </c>
      <c r="M46" s="130">
        <f t="shared" si="27"/>
        <v>1308.1428571428571</v>
      </c>
      <c r="N46" s="130">
        <f t="shared" si="27"/>
        <v>685.57142857142856</v>
      </c>
      <c r="O46" s="130">
        <f t="shared" si="27"/>
        <v>29</v>
      </c>
      <c r="P46" s="130">
        <f t="shared" si="27"/>
        <v>569.42857142857144</v>
      </c>
      <c r="Q46" s="130">
        <f t="shared" si="27"/>
        <v>831.42857142857144</v>
      </c>
      <c r="R46" s="130" t="e">
        <f t="shared" si="27"/>
        <v>#DIV/0!</v>
      </c>
      <c r="S46" s="130">
        <f t="shared" si="27"/>
        <v>473.5</v>
      </c>
      <c r="T46" s="131">
        <f t="shared" si="27"/>
        <v>14656.285714285714</v>
      </c>
    </row>
    <row r="47" spans="1:21" s="3" customFormat="1" ht="15.75" customHeight="1" thickBot="1" x14ac:dyDescent="0.3">
      <c r="A47" s="36" t="s">
        <v>24</v>
      </c>
      <c r="B47" s="338"/>
      <c r="C47" s="222">
        <f t="shared" ref="C47:T47" si="28">SUM(C38:C42)</f>
        <v>3154</v>
      </c>
      <c r="D47" s="53">
        <f t="shared" si="28"/>
        <v>0</v>
      </c>
      <c r="E47" s="53">
        <f t="shared" si="28"/>
        <v>21147</v>
      </c>
      <c r="F47" s="53">
        <f t="shared" si="28"/>
        <v>10304</v>
      </c>
      <c r="G47" s="53">
        <f t="shared" si="28"/>
        <v>7173</v>
      </c>
      <c r="H47" s="53">
        <f t="shared" si="28"/>
        <v>2618</v>
      </c>
      <c r="I47" s="53">
        <f t="shared" si="28"/>
        <v>1798</v>
      </c>
      <c r="J47" s="53">
        <f t="shared" si="28"/>
        <v>11799</v>
      </c>
      <c r="K47" s="53">
        <f t="shared" si="28"/>
        <v>5503</v>
      </c>
      <c r="L47" s="53">
        <f t="shared" si="28"/>
        <v>4917</v>
      </c>
      <c r="M47" s="53">
        <f t="shared" si="28"/>
        <v>6367</v>
      </c>
      <c r="N47" s="53">
        <f t="shared" si="28"/>
        <v>3420</v>
      </c>
      <c r="O47" s="53">
        <f t="shared" si="28"/>
        <v>29</v>
      </c>
      <c r="P47" s="53">
        <f t="shared" si="28"/>
        <v>3222</v>
      </c>
      <c r="Q47" s="53">
        <f t="shared" si="28"/>
        <v>3951</v>
      </c>
      <c r="R47" s="53">
        <f t="shared" si="28"/>
        <v>0</v>
      </c>
      <c r="S47" s="53">
        <f t="shared" si="28"/>
        <v>0</v>
      </c>
      <c r="T47" s="54">
        <f t="shared" si="28"/>
        <v>85402</v>
      </c>
    </row>
    <row r="48" spans="1:21" s="3" customFormat="1" ht="15.75" thickBot="1" x14ac:dyDescent="0.3">
      <c r="A48" s="36" t="s">
        <v>26</v>
      </c>
      <c r="B48" s="339"/>
      <c r="C48" s="223">
        <f t="shared" ref="C48:T48" si="29">AVERAGE(C38:C42)</f>
        <v>630.79999999999995</v>
      </c>
      <c r="D48" s="55" t="e">
        <f t="shared" si="29"/>
        <v>#DIV/0!</v>
      </c>
      <c r="E48" s="55">
        <f t="shared" si="29"/>
        <v>4229.3999999999996</v>
      </c>
      <c r="F48" s="55">
        <f t="shared" si="29"/>
        <v>2060.8000000000002</v>
      </c>
      <c r="G48" s="55">
        <f t="shared" si="29"/>
        <v>1434.6</v>
      </c>
      <c r="H48" s="55">
        <f t="shared" si="29"/>
        <v>523.6</v>
      </c>
      <c r="I48" s="55">
        <f t="shared" si="29"/>
        <v>359.6</v>
      </c>
      <c r="J48" s="55">
        <f t="shared" si="29"/>
        <v>2359.8000000000002</v>
      </c>
      <c r="K48" s="55">
        <f t="shared" si="29"/>
        <v>1100.5999999999999</v>
      </c>
      <c r="L48" s="55">
        <f t="shared" si="29"/>
        <v>983.4</v>
      </c>
      <c r="M48" s="55">
        <f t="shared" si="29"/>
        <v>1273.4000000000001</v>
      </c>
      <c r="N48" s="55">
        <f t="shared" si="29"/>
        <v>684</v>
      </c>
      <c r="O48" s="55">
        <f t="shared" si="29"/>
        <v>29</v>
      </c>
      <c r="P48" s="55">
        <f t="shared" si="29"/>
        <v>644.4</v>
      </c>
      <c r="Q48" s="55">
        <f t="shared" si="29"/>
        <v>790.2</v>
      </c>
      <c r="R48" s="55" t="e">
        <f t="shared" si="29"/>
        <v>#DIV/0!</v>
      </c>
      <c r="S48" s="55" t="e">
        <f t="shared" si="29"/>
        <v>#DIV/0!</v>
      </c>
      <c r="T48" s="56">
        <f t="shared" si="29"/>
        <v>17080.400000000001</v>
      </c>
    </row>
    <row r="49" spans="1:20" s="3" customFormat="1" ht="15.75" thickBot="1" x14ac:dyDescent="0.3">
      <c r="A49" s="35" t="s">
        <v>3</v>
      </c>
      <c r="B49" s="237">
        <f>B44+1</f>
        <v>42611</v>
      </c>
      <c r="C49" s="224">
        <v>528</v>
      </c>
      <c r="D49" s="67"/>
      <c r="E49" s="66">
        <v>3695</v>
      </c>
      <c r="F49" s="67">
        <v>2114</v>
      </c>
      <c r="G49" s="66">
        <v>1774</v>
      </c>
      <c r="H49" s="68">
        <v>550</v>
      </c>
      <c r="I49" s="68">
        <v>343</v>
      </c>
      <c r="J49" s="68">
        <v>2302</v>
      </c>
      <c r="K49" s="67">
        <v>977</v>
      </c>
      <c r="L49" s="69">
        <v>1026</v>
      </c>
      <c r="M49" s="20">
        <v>1124</v>
      </c>
      <c r="N49" s="70">
        <v>590</v>
      </c>
      <c r="O49" s="20"/>
      <c r="P49" s="20">
        <v>566</v>
      </c>
      <c r="Q49" s="20">
        <v>654</v>
      </c>
      <c r="R49" s="20"/>
      <c r="S49" s="20"/>
      <c r="T49" s="204">
        <f t="shared" ref="T49:T51" si="30">SUM(C49:S49)</f>
        <v>16243</v>
      </c>
    </row>
    <row r="50" spans="1:20" s="3" customFormat="1" ht="15.75" thickBot="1" x14ac:dyDescent="0.3">
      <c r="A50" s="190" t="s">
        <v>4</v>
      </c>
      <c r="B50" s="238">
        <f>B49+1</f>
        <v>42612</v>
      </c>
      <c r="C50" s="181">
        <v>596</v>
      </c>
      <c r="D50" s="22"/>
      <c r="E50" s="21">
        <v>3965</v>
      </c>
      <c r="F50" s="22">
        <v>2521</v>
      </c>
      <c r="G50" s="21">
        <v>1600</v>
      </c>
      <c r="H50" s="23">
        <v>726</v>
      </c>
      <c r="I50" s="23">
        <v>381</v>
      </c>
      <c r="J50" s="23">
        <v>2216</v>
      </c>
      <c r="K50" s="205">
        <v>1235</v>
      </c>
      <c r="L50" s="24">
        <v>1109</v>
      </c>
      <c r="M50" s="25">
        <v>1187</v>
      </c>
      <c r="N50" s="26">
        <v>745</v>
      </c>
      <c r="O50" s="25"/>
      <c r="P50" s="25">
        <v>569</v>
      </c>
      <c r="Q50" s="25">
        <v>804</v>
      </c>
      <c r="R50" s="25"/>
      <c r="S50" s="25"/>
      <c r="T50" s="204">
        <f t="shared" si="30"/>
        <v>17654</v>
      </c>
    </row>
    <row r="51" spans="1:20" s="3" customFormat="1" ht="15.75" thickBot="1" x14ac:dyDescent="0.3">
      <c r="A51" s="190" t="s">
        <v>5</v>
      </c>
      <c r="B51" s="238">
        <f t="shared" ref="B51:B55" si="31">B50+1</f>
        <v>42613</v>
      </c>
      <c r="C51" s="180">
        <v>620</v>
      </c>
      <c r="D51" s="15"/>
      <c r="E51" s="14">
        <v>2828</v>
      </c>
      <c r="F51" s="15">
        <v>2326</v>
      </c>
      <c r="G51" s="14">
        <v>1374</v>
      </c>
      <c r="H51" s="16">
        <v>669</v>
      </c>
      <c r="I51" s="16">
        <v>376</v>
      </c>
      <c r="J51" s="16">
        <v>2527</v>
      </c>
      <c r="K51" s="15">
        <v>879</v>
      </c>
      <c r="L51" s="17">
        <v>857</v>
      </c>
      <c r="M51" s="18">
        <v>945</v>
      </c>
      <c r="N51" s="19">
        <v>845</v>
      </c>
      <c r="O51" s="18"/>
      <c r="P51" s="18">
        <v>762</v>
      </c>
      <c r="Q51" s="18">
        <v>800</v>
      </c>
      <c r="R51" s="18"/>
      <c r="S51" s="18"/>
      <c r="T51" s="204">
        <f t="shared" si="30"/>
        <v>15808</v>
      </c>
    </row>
    <row r="52" spans="1:20" s="3" customFormat="1" ht="15.75" hidden="1" thickBot="1" x14ac:dyDescent="0.3">
      <c r="A52" s="190" t="s">
        <v>6</v>
      </c>
      <c r="B52" s="238">
        <f t="shared" si="31"/>
        <v>42614</v>
      </c>
      <c r="C52" s="180"/>
      <c r="D52" s="15"/>
      <c r="E52" s="14"/>
      <c r="F52" s="15"/>
      <c r="G52" s="14"/>
      <c r="H52" s="16"/>
      <c r="I52" s="16"/>
      <c r="J52" s="16"/>
      <c r="K52" s="15"/>
      <c r="L52" s="17"/>
      <c r="M52" s="18"/>
      <c r="N52" s="19"/>
      <c r="O52" s="18"/>
      <c r="P52" s="18"/>
      <c r="Q52" s="18"/>
      <c r="R52" s="18"/>
      <c r="S52" s="18"/>
      <c r="T52" s="204">
        <f>SUM(C52:S52)</f>
        <v>0</v>
      </c>
    </row>
    <row r="53" spans="1:20" s="3" customFormat="1" ht="15.75" hidden="1" thickBot="1" x14ac:dyDescent="0.3">
      <c r="A53" s="35" t="s">
        <v>0</v>
      </c>
      <c r="B53" s="240">
        <f t="shared" si="31"/>
        <v>42615</v>
      </c>
      <c r="C53" s="181"/>
      <c r="D53" s="15"/>
      <c r="E53" s="14"/>
      <c r="F53" s="15"/>
      <c r="G53" s="14"/>
      <c r="H53" s="16"/>
      <c r="I53" s="16"/>
      <c r="J53" s="16"/>
      <c r="K53" s="15"/>
      <c r="L53" s="17"/>
      <c r="M53" s="18"/>
      <c r="N53" s="19"/>
      <c r="O53" s="18"/>
      <c r="P53" s="18"/>
      <c r="Q53" s="154"/>
      <c r="R53" s="18"/>
      <c r="S53" s="18"/>
      <c r="T53" s="260">
        <f>SUM(C53:S53)</f>
        <v>0</v>
      </c>
    </row>
    <row r="54" spans="1:20" s="3" customFormat="1" ht="15.75" hidden="1" outlineLevel="1" thickBot="1" x14ac:dyDescent="0.3">
      <c r="A54" s="35" t="s">
        <v>1</v>
      </c>
      <c r="B54" s="240">
        <f t="shared" si="31"/>
        <v>42616</v>
      </c>
      <c r="C54" s="181"/>
      <c r="D54" s="22"/>
      <c r="E54" s="21"/>
      <c r="F54" s="22"/>
      <c r="G54" s="21"/>
      <c r="H54" s="23"/>
      <c r="I54" s="23"/>
      <c r="J54" s="23"/>
      <c r="K54" s="22"/>
      <c r="L54" s="24"/>
      <c r="M54" s="25"/>
      <c r="N54" s="26"/>
      <c r="O54" s="25"/>
      <c r="P54" s="25"/>
      <c r="Q54" s="25"/>
      <c r="R54" s="25"/>
      <c r="S54" s="25"/>
      <c r="T54" s="260">
        <f>SUM(C54:S54)</f>
        <v>0</v>
      </c>
    </row>
    <row r="55" spans="1:20" s="3" customFormat="1" ht="15.75" hidden="1" outlineLevel="1" thickBot="1" x14ac:dyDescent="0.3">
      <c r="A55" s="190" t="s">
        <v>2</v>
      </c>
      <c r="B55" s="240">
        <f t="shared" si="31"/>
        <v>42617</v>
      </c>
      <c r="C55" s="188"/>
      <c r="D55" s="28"/>
      <c r="E55" s="27"/>
      <c r="F55" s="28"/>
      <c r="G55" s="27"/>
      <c r="H55" s="29"/>
      <c r="I55" s="29"/>
      <c r="J55" s="29"/>
      <c r="K55" s="28"/>
      <c r="L55" s="30"/>
      <c r="M55" s="31"/>
      <c r="N55" s="32"/>
      <c r="O55" s="31"/>
      <c r="P55" s="31"/>
      <c r="Q55" s="31"/>
      <c r="R55" s="31"/>
      <c r="S55" s="31"/>
      <c r="T55" s="260">
        <f>SUM(C55:S55)</f>
        <v>0</v>
      </c>
    </row>
    <row r="56" spans="1:20" s="3" customFormat="1" ht="15.75" outlineLevel="1" thickBot="1" x14ac:dyDescent="0.3">
      <c r="A56" s="219" t="s">
        <v>25</v>
      </c>
      <c r="B56" s="337" t="s">
        <v>32</v>
      </c>
      <c r="C56" s="220">
        <f t="shared" ref="C56:T56" si="32">SUM(C49:C55)</f>
        <v>1744</v>
      </c>
      <c r="D56" s="128">
        <f t="shared" si="32"/>
        <v>0</v>
      </c>
      <c r="E56" s="128">
        <f>SUM(E49:E55)</f>
        <v>10488</v>
      </c>
      <c r="F56" s="128">
        <f t="shared" si="32"/>
        <v>6961</v>
      </c>
      <c r="G56" s="128">
        <f t="shared" si="32"/>
        <v>4748</v>
      </c>
      <c r="H56" s="128">
        <f t="shared" si="32"/>
        <v>1945</v>
      </c>
      <c r="I56" s="128">
        <f t="shared" si="32"/>
        <v>1100</v>
      </c>
      <c r="J56" s="128">
        <f t="shared" si="32"/>
        <v>7045</v>
      </c>
      <c r="K56" s="128">
        <f t="shared" si="32"/>
        <v>3091</v>
      </c>
      <c r="L56" s="128">
        <f t="shared" si="32"/>
        <v>2992</v>
      </c>
      <c r="M56" s="128">
        <f>SUM(M49:M55)</f>
        <v>3256</v>
      </c>
      <c r="N56" s="128">
        <f t="shared" si="32"/>
        <v>2180</v>
      </c>
      <c r="O56" s="128">
        <f t="shared" si="32"/>
        <v>0</v>
      </c>
      <c r="P56" s="128">
        <f t="shared" si="32"/>
        <v>1897</v>
      </c>
      <c r="Q56" s="128">
        <f t="shared" si="32"/>
        <v>2258</v>
      </c>
      <c r="R56" s="128">
        <f t="shared" si="32"/>
        <v>0</v>
      </c>
      <c r="S56" s="128">
        <f t="shared" si="32"/>
        <v>0</v>
      </c>
      <c r="T56" s="129">
        <f t="shared" si="32"/>
        <v>49705</v>
      </c>
    </row>
    <row r="57" spans="1:20" s="3" customFormat="1" ht="15.75" outlineLevel="1" thickBot="1" x14ac:dyDescent="0.3">
      <c r="A57" s="133" t="s">
        <v>27</v>
      </c>
      <c r="B57" s="338"/>
      <c r="C57" s="221">
        <f t="shared" ref="C57:T57" si="33">AVERAGE(C49:C55)</f>
        <v>581.33333333333337</v>
      </c>
      <c r="D57" s="130" t="e">
        <f t="shared" si="33"/>
        <v>#DIV/0!</v>
      </c>
      <c r="E57" s="130">
        <f t="shared" si="33"/>
        <v>3496</v>
      </c>
      <c r="F57" s="130">
        <f t="shared" si="33"/>
        <v>2320.3333333333335</v>
      </c>
      <c r="G57" s="130">
        <f t="shared" si="33"/>
        <v>1582.6666666666667</v>
      </c>
      <c r="H57" s="130">
        <f t="shared" si="33"/>
        <v>648.33333333333337</v>
      </c>
      <c r="I57" s="130">
        <f t="shared" si="33"/>
        <v>366.66666666666669</v>
      </c>
      <c r="J57" s="130">
        <f t="shared" si="33"/>
        <v>2348.3333333333335</v>
      </c>
      <c r="K57" s="130">
        <f t="shared" si="33"/>
        <v>1030.3333333333333</v>
      </c>
      <c r="L57" s="130">
        <f t="shared" si="33"/>
        <v>997.33333333333337</v>
      </c>
      <c r="M57" s="130">
        <f t="shared" si="33"/>
        <v>1085.3333333333333</v>
      </c>
      <c r="N57" s="130">
        <f t="shared" si="33"/>
        <v>726.66666666666663</v>
      </c>
      <c r="O57" s="130" t="e">
        <f t="shared" si="33"/>
        <v>#DIV/0!</v>
      </c>
      <c r="P57" s="130">
        <f t="shared" si="33"/>
        <v>632.33333333333337</v>
      </c>
      <c r="Q57" s="130">
        <f t="shared" si="33"/>
        <v>752.66666666666663</v>
      </c>
      <c r="R57" s="130" t="e">
        <f t="shared" si="33"/>
        <v>#DIV/0!</v>
      </c>
      <c r="S57" s="130" t="e">
        <f t="shared" si="33"/>
        <v>#DIV/0!</v>
      </c>
      <c r="T57" s="131">
        <f t="shared" si="33"/>
        <v>7100.7142857142853</v>
      </c>
    </row>
    <row r="58" spans="1:20" s="3" customFormat="1" ht="15.75" customHeight="1" thickBot="1" x14ac:dyDescent="0.3">
      <c r="A58" s="36" t="s">
        <v>24</v>
      </c>
      <c r="B58" s="338"/>
      <c r="C58" s="222">
        <f t="shared" ref="C58:T58" si="34">SUM(C49:C53)</f>
        <v>1744</v>
      </c>
      <c r="D58" s="53">
        <f t="shared" si="34"/>
        <v>0</v>
      </c>
      <c r="E58" s="53">
        <f>SUM(E49:E53)</f>
        <v>10488</v>
      </c>
      <c r="F58" s="53">
        <f t="shared" si="34"/>
        <v>6961</v>
      </c>
      <c r="G58" s="53">
        <f t="shared" si="34"/>
        <v>4748</v>
      </c>
      <c r="H58" s="53">
        <f t="shared" si="34"/>
        <v>1945</v>
      </c>
      <c r="I58" s="53">
        <f t="shared" si="34"/>
        <v>1100</v>
      </c>
      <c r="J58" s="53">
        <f t="shared" si="34"/>
        <v>7045</v>
      </c>
      <c r="K58" s="53">
        <f t="shared" si="34"/>
        <v>3091</v>
      </c>
      <c r="L58" s="53">
        <f t="shared" si="34"/>
        <v>2992</v>
      </c>
      <c r="M58" s="53">
        <f t="shared" si="34"/>
        <v>3256</v>
      </c>
      <c r="N58" s="53">
        <f t="shared" si="34"/>
        <v>2180</v>
      </c>
      <c r="O58" s="53">
        <f t="shared" si="34"/>
        <v>0</v>
      </c>
      <c r="P58" s="53">
        <f t="shared" si="34"/>
        <v>1897</v>
      </c>
      <c r="Q58" s="53">
        <f t="shared" si="34"/>
        <v>2258</v>
      </c>
      <c r="R58" s="53">
        <f t="shared" si="34"/>
        <v>0</v>
      </c>
      <c r="S58" s="53">
        <f t="shared" si="34"/>
        <v>0</v>
      </c>
      <c r="T58" s="54">
        <f t="shared" si="34"/>
        <v>49705</v>
      </c>
    </row>
    <row r="59" spans="1:20" s="3" customFormat="1" ht="16.5" customHeight="1" thickBot="1" x14ac:dyDescent="0.3">
      <c r="A59" s="36" t="s">
        <v>26</v>
      </c>
      <c r="B59" s="339"/>
      <c r="C59" s="223">
        <f t="shared" ref="C59:T59" si="35">AVERAGE(C49:C53)</f>
        <v>581.33333333333337</v>
      </c>
      <c r="D59" s="55" t="e">
        <f t="shared" si="35"/>
        <v>#DIV/0!</v>
      </c>
      <c r="E59" s="55">
        <f>AVERAGE(E49:E53)</f>
        <v>3496</v>
      </c>
      <c r="F59" s="55">
        <f t="shared" si="35"/>
        <v>2320.3333333333335</v>
      </c>
      <c r="G59" s="55">
        <f t="shared" si="35"/>
        <v>1582.6666666666667</v>
      </c>
      <c r="H59" s="55">
        <f t="shared" si="35"/>
        <v>648.33333333333337</v>
      </c>
      <c r="I59" s="55">
        <f t="shared" si="35"/>
        <v>366.66666666666669</v>
      </c>
      <c r="J59" s="55">
        <f t="shared" si="35"/>
        <v>2348.3333333333335</v>
      </c>
      <c r="K59" s="55">
        <f t="shared" si="35"/>
        <v>1030.3333333333333</v>
      </c>
      <c r="L59" s="55">
        <f t="shared" si="35"/>
        <v>997.33333333333337</v>
      </c>
      <c r="M59" s="55">
        <f t="shared" si="35"/>
        <v>1085.3333333333333</v>
      </c>
      <c r="N59" s="55">
        <f t="shared" si="35"/>
        <v>726.66666666666663</v>
      </c>
      <c r="O59" s="55" t="e">
        <f t="shared" si="35"/>
        <v>#DIV/0!</v>
      </c>
      <c r="P59" s="55">
        <f t="shared" si="35"/>
        <v>632.33333333333337</v>
      </c>
      <c r="Q59" s="55">
        <f t="shared" si="35"/>
        <v>752.66666666666663</v>
      </c>
      <c r="R59" s="55" t="e">
        <f t="shared" si="35"/>
        <v>#DIV/0!</v>
      </c>
      <c r="S59" s="55" t="e">
        <f t="shared" si="35"/>
        <v>#DIV/0!</v>
      </c>
      <c r="T59" s="56">
        <f t="shared" si="35"/>
        <v>9941</v>
      </c>
    </row>
    <row r="60" spans="1:20" s="3" customFormat="1" ht="15" hidden="1" customHeight="1" thickBot="1" x14ac:dyDescent="0.3">
      <c r="A60" s="190" t="s">
        <v>3</v>
      </c>
      <c r="B60" s="237"/>
      <c r="C60" s="224"/>
      <c r="D60" s="67"/>
      <c r="E60" s="66"/>
      <c r="F60" s="67"/>
      <c r="G60" s="66"/>
      <c r="H60" s="68"/>
      <c r="I60" s="68"/>
      <c r="J60" s="68"/>
      <c r="K60" s="67"/>
      <c r="L60" s="69"/>
      <c r="M60" s="20"/>
      <c r="N60" s="70"/>
      <c r="O60" s="20"/>
      <c r="P60" s="20"/>
      <c r="Q60" s="20"/>
      <c r="R60" s="20"/>
      <c r="S60" s="20"/>
      <c r="T60" s="204"/>
    </row>
    <row r="61" spans="1:20" s="3" customFormat="1" ht="15.75" hidden="1" thickBot="1" x14ac:dyDescent="0.3">
      <c r="A61" s="190" t="s">
        <v>4</v>
      </c>
      <c r="B61" s="238"/>
      <c r="C61" s="180"/>
      <c r="D61" s="15"/>
      <c r="E61" s="14"/>
      <c r="F61" s="15"/>
      <c r="G61" s="14"/>
      <c r="H61" s="16"/>
      <c r="I61" s="16"/>
      <c r="J61" s="16"/>
      <c r="K61" s="15"/>
      <c r="L61" s="17"/>
      <c r="M61" s="18"/>
      <c r="N61" s="19"/>
      <c r="O61" s="18"/>
      <c r="P61" s="18"/>
      <c r="Q61" s="18"/>
      <c r="R61" s="18"/>
      <c r="S61" s="18"/>
      <c r="T61" s="204"/>
    </row>
    <row r="62" spans="1:20" s="3" customFormat="1" ht="17.25" hidden="1" customHeight="1" thickBot="1" x14ac:dyDescent="0.3">
      <c r="A62" s="190" t="s">
        <v>5</v>
      </c>
      <c r="B62" s="239"/>
      <c r="C62" s="180"/>
      <c r="D62" s="15"/>
      <c r="E62" s="14"/>
      <c r="F62" s="15"/>
      <c r="G62" s="14"/>
      <c r="H62" s="16"/>
      <c r="I62" s="16"/>
      <c r="J62" s="16"/>
      <c r="K62" s="15"/>
      <c r="L62" s="17"/>
      <c r="M62" s="18"/>
      <c r="N62" s="19"/>
      <c r="O62" s="18"/>
      <c r="P62" s="18"/>
      <c r="Q62" s="18"/>
      <c r="R62" s="18"/>
      <c r="S62" s="18"/>
      <c r="T62" s="20"/>
    </row>
    <row r="63" spans="1:20" s="3" customFormat="1" ht="18" hidden="1" customHeight="1" thickBot="1" x14ac:dyDescent="0.3">
      <c r="A63" s="190" t="s">
        <v>6</v>
      </c>
      <c r="B63" s="239"/>
      <c r="C63" s="180"/>
      <c r="D63" s="15"/>
      <c r="E63" s="14"/>
      <c r="F63" s="15"/>
      <c r="G63" s="14"/>
      <c r="H63" s="16"/>
      <c r="I63" s="16"/>
      <c r="J63" s="16"/>
      <c r="K63" s="15"/>
      <c r="L63" s="17"/>
      <c r="M63" s="18"/>
      <c r="N63" s="19"/>
      <c r="O63" s="18"/>
      <c r="P63" s="18"/>
      <c r="Q63" s="18"/>
      <c r="R63" s="18"/>
      <c r="S63" s="18"/>
      <c r="T63" s="20"/>
    </row>
    <row r="64" spans="1:20" s="3" customFormat="1" ht="15" hidden="1" customHeight="1" thickBot="1" x14ac:dyDescent="0.3">
      <c r="A64" s="190" t="s">
        <v>0</v>
      </c>
      <c r="B64" s="239"/>
      <c r="C64" s="181"/>
      <c r="D64" s="15"/>
      <c r="E64" s="14"/>
      <c r="F64" s="15"/>
      <c r="G64" s="14"/>
      <c r="H64" s="16"/>
      <c r="I64" s="16"/>
      <c r="J64" s="16"/>
      <c r="K64" s="15"/>
      <c r="L64" s="17"/>
      <c r="M64" s="18"/>
      <c r="N64" s="19"/>
      <c r="O64" s="18"/>
      <c r="P64" s="18"/>
      <c r="Q64" s="18"/>
      <c r="R64" s="18"/>
      <c r="S64" s="18"/>
      <c r="T64" s="20"/>
    </row>
    <row r="65" spans="1:20" s="3" customFormat="1" ht="15" hidden="1" customHeight="1" outlineLevel="1" thickBot="1" x14ac:dyDescent="0.3">
      <c r="A65" s="190" t="s">
        <v>1</v>
      </c>
      <c r="B65" s="239"/>
      <c r="C65" s="181"/>
      <c r="D65" s="22"/>
      <c r="E65" s="21"/>
      <c r="F65" s="22"/>
      <c r="G65" s="21"/>
      <c r="H65" s="23"/>
      <c r="I65" s="23"/>
      <c r="J65" s="23"/>
      <c r="K65" s="22"/>
      <c r="L65" s="24"/>
      <c r="M65" s="25"/>
      <c r="N65" s="26"/>
      <c r="O65" s="25"/>
      <c r="P65" s="25"/>
      <c r="Q65" s="25"/>
      <c r="R65" s="25"/>
      <c r="S65" s="25"/>
      <c r="T65" s="20"/>
    </row>
    <row r="66" spans="1:20" s="3" customFormat="1" ht="14.25" hidden="1" customHeight="1" outlineLevel="1" thickBot="1" x14ac:dyDescent="0.3">
      <c r="A66" s="190" t="s">
        <v>2</v>
      </c>
      <c r="B66" s="241"/>
      <c r="C66" s="225"/>
      <c r="D66" s="72"/>
      <c r="E66" s="71"/>
      <c r="F66" s="72"/>
      <c r="G66" s="71"/>
      <c r="H66" s="73"/>
      <c r="I66" s="73"/>
      <c r="J66" s="73"/>
      <c r="K66" s="72"/>
      <c r="L66" s="74"/>
      <c r="M66" s="75"/>
      <c r="N66" s="76"/>
      <c r="O66" s="75"/>
      <c r="P66" s="75"/>
      <c r="Q66" s="75"/>
      <c r="R66" s="75"/>
      <c r="S66" s="75"/>
      <c r="T66" s="77"/>
    </row>
    <row r="67" spans="1:20" s="3" customFormat="1" ht="15" hidden="1" customHeight="1" outlineLevel="1" thickBot="1" x14ac:dyDescent="0.3">
      <c r="A67" s="219" t="s">
        <v>25</v>
      </c>
      <c r="B67" s="337" t="s">
        <v>37</v>
      </c>
      <c r="C67" s="226">
        <f t="shared" ref="C67:T67" si="36">SUM(C60:C66)</f>
        <v>0</v>
      </c>
      <c r="D67" s="142">
        <f t="shared" si="36"/>
        <v>0</v>
      </c>
      <c r="E67" s="141">
        <f t="shared" si="36"/>
        <v>0</v>
      </c>
      <c r="F67" s="142">
        <f t="shared" si="36"/>
        <v>0</v>
      </c>
      <c r="G67" s="141">
        <f t="shared" si="36"/>
        <v>0</v>
      </c>
      <c r="H67" s="143">
        <f t="shared" si="36"/>
        <v>0</v>
      </c>
      <c r="I67" s="143">
        <f t="shared" si="36"/>
        <v>0</v>
      </c>
      <c r="J67" s="143">
        <f t="shared" si="36"/>
        <v>0</v>
      </c>
      <c r="K67" s="142">
        <f t="shared" si="36"/>
        <v>0</v>
      </c>
      <c r="L67" s="144">
        <f t="shared" si="36"/>
        <v>0</v>
      </c>
      <c r="M67" s="145">
        <f t="shared" si="36"/>
        <v>0</v>
      </c>
      <c r="N67" s="146">
        <f t="shared" si="36"/>
        <v>0</v>
      </c>
      <c r="O67" s="145">
        <f t="shared" si="36"/>
        <v>0</v>
      </c>
      <c r="P67" s="145">
        <f t="shared" si="36"/>
        <v>0</v>
      </c>
      <c r="Q67" s="145">
        <f t="shared" si="36"/>
        <v>0</v>
      </c>
      <c r="R67" s="145">
        <f t="shared" si="36"/>
        <v>0</v>
      </c>
      <c r="S67" s="145">
        <f t="shared" si="36"/>
        <v>0</v>
      </c>
      <c r="T67" s="145">
        <f t="shared" si="36"/>
        <v>0</v>
      </c>
    </row>
    <row r="68" spans="1:20" s="3" customFormat="1" ht="15" hidden="1" customHeight="1" outlineLevel="1" thickBot="1" x14ac:dyDescent="0.3">
      <c r="A68" s="133" t="s">
        <v>27</v>
      </c>
      <c r="B68" s="338"/>
      <c r="C68" s="227" t="e">
        <f t="shared" ref="C68:T68" si="37">AVERAGE(C60:C66)</f>
        <v>#DIV/0!</v>
      </c>
      <c r="D68" s="135" t="e">
        <f t="shared" si="37"/>
        <v>#DIV/0!</v>
      </c>
      <c r="E68" s="134" t="e">
        <f t="shared" si="37"/>
        <v>#DIV/0!</v>
      </c>
      <c r="F68" s="135" t="e">
        <f t="shared" si="37"/>
        <v>#DIV/0!</v>
      </c>
      <c r="G68" s="134" t="e">
        <f t="shared" si="37"/>
        <v>#DIV/0!</v>
      </c>
      <c r="H68" s="136" t="e">
        <f t="shared" si="37"/>
        <v>#DIV/0!</v>
      </c>
      <c r="I68" s="136" t="e">
        <f t="shared" si="37"/>
        <v>#DIV/0!</v>
      </c>
      <c r="J68" s="136" t="e">
        <f t="shared" si="37"/>
        <v>#DIV/0!</v>
      </c>
      <c r="K68" s="135" t="e">
        <f t="shared" si="37"/>
        <v>#DIV/0!</v>
      </c>
      <c r="L68" s="137" t="e">
        <f t="shared" si="37"/>
        <v>#DIV/0!</v>
      </c>
      <c r="M68" s="138" t="e">
        <f t="shared" si="37"/>
        <v>#DIV/0!</v>
      </c>
      <c r="N68" s="139" t="e">
        <f t="shared" si="37"/>
        <v>#DIV/0!</v>
      </c>
      <c r="O68" s="140" t="e">
        <f t="shared" si="37"/>
        <v>#DIV/0!</v>
      </c>
      <c r="P68" s="140" t="e">
        <f t="shared" si="37"/>
        <v>#DIV/0!</v>
      </c>
      <c r="Q68" s="140" t="e">
        <f t="shared" si="37"/>
        <v>#DIV/0!</v>
      </c>
      <c r="R68" s="140" t="e">
        <f t="shared" si="37"/>
        <v>#DIV/0!</v>
      </c>
      <c r="S68" s="140" t="e">
        <f t="shared" si="37"/>
        <v>#DIV/0!</v>
      </c>
      <c r="T68" s="140" t="e">
        <f t="shared" si="37"/>
        <v>#DIV/0!</v>
      </c>
    </row>
    <row r="69" spans="1:20" s="3" customFormat="1" ht="13.5" hidden="1" customHeight="1" thickBot="1" x14ac:dyDescent="0.3">
      <c r="A69" s="36" t="s">
        <v>24</v>
      </c>
      <c r="B69" s="338"/>
      <c r="C69" s="228">
        <f t="shared" ref="C69:T69" si="38">SUM(C60:C64)</f>
        <v>0</v>
      </c>
      <c r="D69" s="38">
        <f t="shared" si="38"/>
        <v>0</v>
      </c>
      <c r="E69" s="37">
        <f t="shared" si="38"/>
        <v>0</v>
      </c>
      <c r="F69" s="38">
        <f t="shared" si="38"/>
        <v>0</v>
      </c>
      <c r="G69" s="37">
        <f t="shared" si="38"/>
        <v>0</v>
      </c>
      <c r="H69" s="39">
        <f t="shared" si="38"/>
        <v>0</v>
      </c>
      <c r="I69" s="39">
        <f t="shared" si="38"/>
        <v>0</v>
      </c>
      <c r="J69" s="39">
        <f t="shared" si="38"/>
        <v>0</v>
      </c>
      <c r="K69" s="38">
        <f t="shared" si="38"/>
        <v>0</v>
      </c>
      <c r="L69" s="40">
        <f t="shared" si="38"/>
        <v>0</v>
      </c>
      <c r="M69" s="41">
        <f t="shared" si="38"/>
        <v>0</v>
      </c>
      <c r="N69" s="42">
        <f t="shared" si="38"/>
        <v>0</v>
      </c>
      <c r="O69" s="41">
        <f t="shared" si="38"/>
        <v>0</v>
      </c>
      <c r="P69" s="41">
        <f t="shared" si="38"/>
        <v>0</v>
      </c>
      <c r="Q69" s="41">
        <f t="shared" si="38"/>
        <v>0</v>
      </c>
      <c r="R69" s="41">
        <f t="shared" si="38"/>
        <v>0</v>
      </c>
      <c r="S69" s="41">
        <f t="shared" si="38"/>
        <v>0</v>
      </c>
      <c r="T69" s="41">
        <f t="shared" si="38"/>
        <v>0</v>
      </c>
    </row>
    <row r="70" spans="1:20" s="3" customFormat="1" ht="15.75" hidden="1" customHeight="1" thickBot="1" x14ac:dyDescent="0.3">
      <c r="A70" s="36" t="s">
        <v>26</v>
      </c>
      <c r="B70" s="339"/>
      <c r="C70" s="229" t="e">
        <f t="shared" ref="C70:T70" si="39">AVERAGE(C60:C64)</f>
        <v>#DIV/0!</v>
      </c>
      <c r="D70" s="44" t="e">
        <f t="shared" si="39"/>
        <v>#DIV/0!</v>
      </c>
      <c r="E70" s="43" t="e">
        <f t="shared" si="39"/>
        <v>#DIV/0!</v>
      </c>
      <c r="F70" s="44" t="e">
        <f t="shared" si="39"/>
        <v>#DIV/0!</v>
      </c>
      <c r="G70" s="43" t="e">
        <f t="shared" si="39"/>
        <v>#DIV/0!</v>
      </c>
      <c r="H70" s="45" t="e">
        <f t="shared" si="39"/>
        <v>#DIV/0!</v>
      </c>
      <c r="I70" s="45" t="e">
        <f t="shared" si="39"/>
        <v>#DIV/0!</v>
      </c>
      <c r="J70" s="45" t="e">
        <f t="shared" si="39"/>
        <v>#DIV/0!</v>
      </c>
      <c r="K70" s="44" t="e">
        <f t="shared" si="39"/>
        <v>#DIV/0!</v>
      </c>
      <c r="L70" s="46" t="e">
        <f t="shared" si="39"/>
        <v>#DIV/0!</v>
      </c>
      <c r="M70" s="48" t="e">
        <f t="shared" si="39"/>
        <v>#DIV/0!</v>
      </c>
      <c r="N70" s="47" t="e">
        <f t="shared" si="39"/>
        <v>#DIV/0!</v>
      </c>
      <c r="O70" s="48" t="e">
        <f t="shared" si="39"/>
        <v>#DIV/0!</v>
      </c>
      <c r="P70" s="48" t="e">
        <f t="shared" si="39"/>
        <v>#DIV/0!</v>
      </c>
      <c r="Q70" s="48" t="e">
        <f t="shared" si="39"/>
        <v>#DIV/0!</v>
      </c>
      <c r="R70" s="48" t="e">
        <f t="shared" si="39"/>
        <v>#DIV/0!</v>
      </c>
      <c r="S70" s="48" t="e">
        <f t="shared" si="39"/>
        <v>#DIV/0!</v>
      </c>
      <c r="T70" s="48" t="e">
        <f t="shared" si="39"/>
        <v>#DIV/0!</v>
      </c>
    </row>
    <row r="71" spans="1:20" s="3" customFormat="1" ht="21" customHeight="1" x14ac:dyDescent="0.25">
      <c r="A71" s="4"/>
      <c r="B71" s="168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</row>
    <row r="72" spans="1:20" s="3" customFormat="1" ht="40.5" customHeight="1" x14ac:dyDescent="0.25">
      <c r="A72" s="4"/>
      <c r="B72" s="168"/>
      <c r="C72" s="49"/>
      <c r="D72" s="51" t="s">
        <v>8</v>
      </c>
      <c r="E72" s="52" t="s">
        <v>9</v>
      </c>
      <c r="F72" s="52" t="s">
        <v>10</v>
      </c>
      <c r="G72" s="52" t="s">
        <v>16</v>
      </c>
      <c r="H72" s="52" t="s">
        <v>11</v>
      </c>
      <c r="I72" s="52" t="s">
        <v>12</v>
      </c>
      <c r="J72" s="52" t="s">
        <v>13</v>
      </c>
      <c r="K72" s="52" t="s">
        <v>14</v>
      </c>
      <c r="L72" s="52" t="s">
        <v>35</v>
      </c>
      <c r="M72" s="52" t="s">
        <v>15</v>
      </c>
      <c r="N72" s="52" t="s">
        <v>36</v>
      </c>
      <c r="O72" s="148"/>
      <c r="P72" s="5"/>
      <c r="Q72" s="5"/>
      <c r="R72" s="351" t="s">
        <v>66</v>
      </c>
      <c r="S72" s="352"/>
      <c r="T72" s="353"/>
    </row>
    <row r="73" spans="1:20" ht="29.25" customHeight="1" x14ac:dyDescent="0.25">
      <c r="C73" s="57" t="s">
        <v>33</v>
      </c>
      <c r="D73" s="50">
        <f>SUM(C56:D56, C45:D45, C34:D34, C23:D23, C12:D12, C67:D67  )</f>
        <v>14393</v>
      </c>
      <c r="E73" s="50">
        <f>SUM(E56:F56, E45:F45, E34:F34, E23:F23, E12:F12, E67:F67 )</f>
        <v>174198</v>
      </c>
      <c r="F73" s="50">
        <f>SUM(G56:K56, G45:K45, G34:K34, G23:K23, G12:K12, G67:K67)</f>
        <v>144869</v>
      </c>
      <c r="G73" s="50">
        <f>SUM(L56, L45, L34, L23, L12, L67)</f>
        <v>32532</v>
      </c>
      <c r="H73" s="50">
        <f>SUM(M56, M45, M34, M23, M12, M67)</f>
        <v>37421</v>
      </c>
      <c r="I73" s="50">
        <f>SUM(N56, N45, N34, N23, N12, N67)</f>
        <v>14381</v>
      </c>
      <c r="J73" s="50">
        <f>SUM(O56, O45, O34, O23, O12, O67)</f>
        <v>23821</v>
      </c>
      <c r="K73" s="50">
        <f>SUM(P56, P45, P34, P23, P12, P67)</f>
        <v>17935</v>
      </c>
      <c r="L73" s="50">
        <f t="shared" ref="L73:N73" si="40">SUM(Q56, Q45, Q34, Q23, Q12, Q67)</f>
        <v>23894</v>
      </c>
      <c r="M73" s="50">
        <f t="shared" si="40"/>
        <v>0</v>
      </c>
      <c r="N73" s="50">
        <f t="shared" si="40"/>
        <v>3779</v>
      </c>
      <c r="O73" s="79"/>
      <c r="R73" s="329" t="s">
        <v>33</v>
      </c>
      <c r="S73" s="330"/>
      <c r="T73" s="126">
        <f>SUM(T56, T45, T34, T23, T12, T67)</f>
        <v>487223</v>
      </c>
    </row>
    <row r="74" spans="1:20" ht="29.25" customHeight="1" x14ac:dyDescent="0.25">
      <c r="C74" s="57" t="s">
        <v>34</v>
      </c>
      <c r="D74" s="50">
        <f>SUM(C58:D58, C47:D47, C36:D36, C25:D25, C14:D14, C69:D69 )</f>
        <v>14393</v>
      </c>
      <c r="E74" s="50">
        <f>SUM(E58:F58, E47:F47, E36:F36, E25:F25, E14:F14, E69:F69)</f>
        <v>152324</v>
      </c>
      <c r="F74" s="50">
        <f>SUM(G58:K58, G47:K47, G36:K36, G25:K25, G14:K14, G69:K69)</f>
        <v>139455</v>
      </c>
      <c r="G74" s="50">
        <f>SUM(L58, L47, L36, L25, L14, L69)</f>
        <v>24826</v>
      </c>
      <c r="H74" s="50">
        <f>SUM(M58, M47, M36, M25, M14, M69)</f>
        <v>27548</v>
      </c>
      <c r="I74" s="50">
        <f>SUM(N58, N47, N36, N25, N14, N69)</f>
        <v>11495</v>
      </c>
      <c r="J74" s="50">
        <f>SUM(O58, O47, O36, O25, O14, O69)</f>
        <v>17995</v>
      </c>
      <c r="K74" s="50">
        <f>SUM(P58, P47, P36, P25, P14, P69)</f>
        <v>15357</v>
      </c>
      <c r="L74" s="50">
        <f t="shared" ref="L74:N74" si="41">SUM(Q58, Q47, Q36, Q25, Q14, Q69)</f>
        <v>17655</v>
      </c>
      <c r="M74" s="50">
        <f t="shared" si="41"/>
        <v>0</v>
      </c>
      <c r="N74" s="50">
        <f t="shared" si="41"/>
        <v>0</v>
      </c>
      <c r="O74" s="79"/>
      <c r="R74" s="329" t="s">
        <v>34</v>
      </c>
      <c r="S74" s="330"/>
      <c r="T74" s="125">
        <f>SUM(T14, T25, T36, T47, T58, T69)</f>
        <v>421048</v>
      </c>
    </row>
    <row r="75" spans="1:20" ht="30" customHeight="1" x14ac:dyDescent="0.25">
      <c r="R75" s="329" t="s">
        <v>72</v>
      </c>
      <c r="S75" s="330"/>
      <c r="T75" s="126">
        <f>AVERAGE(T56, T45, T34, T23, T12, T67)</f>
        <v>81203.833333333328</v>
      </c>
    </row>
    <row r="76" spans="1:20" ht="30" customHeight="1" x14ac:dyDescent="0.25">
      <c r="R76" s="329" t="s">
        <v>26</v>
      </c>
      <c r="S76" s="330"/>
      <c r="T76" s="125">
        <f>AVERAGE(T14, T25, T36, T47, T58, T69)</f>
        <v>70174.666666666672</v>
      </c>
    </row>
  </sheetData>
  <mergeCells count="42">
    <mergeCell ref="P3:P4"/>
    <mergeCell ref="Q3:Q4"/>
    <mergeCell ref="S1:S2"/>
    <mergeCell ref="M1:M2"/>
    <mergeCell ref="O1:O2"/>
    <mergeCell ref="P1:P2"/>
    <mergeCell ref="Q1:Q2"/>
    <mergeCell ref="R1:R2"/>
    <mergeCell ref="S3:S4"/>
    <mergeCell ref="M3:M4"/>
    <mergeCell ref="B67:B70"/>
    <mergeCell ref="N1:N2"/>
    <mergeCell ref="R74:S74"/>
    <mergeCell ref="R73:S73"/>
    <mergeCell ref="R72:T72"/>
    <mergeCell ref="L1:L2"/>
    <mergeCell ref="C1:D2"/>
    <mergeCell ref="N3:N4"/>
    <mergeCell ref="O3:O4"/>
    <mergeCell ref="G1:K2"/>
    <mergeCell ref="T1:T4"/>
    <mergeCell ref="B12:B15"/>
    <mergeCell ref="B23:B26"/>
    <mergeCell ref="B45:B48"/>
    <mergeCell ref="E1:F2"/>
    <mergeCell ref="F3:F4"/>
    <mergeCell ref="R76:S76"/>
    <mergeCell ref="A3:A4"/>
    <mergeCell ref="B3:B4"/>
    <mergeCell ref="R3:R4"/>
    <mergeCell ref="B34:B37"/>
    <mergeCell ref="R75:S75"/>
    <mergeCell ref="C3:C4"/>
    <mergeCell ref="D3:D4"/>
    <mergeCell ref="E3:E4"/>
    <mergeCell ref="G3:G4"/>
    <mergeCell ref="L3:L4"/>
    <mergeCell ref="H3:H4"/>
    <mergeCell ref="I3:I4"/>
    <mergeCell ref="J3:J4"/>
    <mergeCell ref="K3:K4"/>
    <mergeCell ref="B56:B59"/>
  </mergeCells>
  <pageMargins left="0.7" right="0.7" top="0.75" bottom="0.75" header="0.3" footer="0.3"/>
  <pageSetup paperSize="5" scale="47" orientation="landscape" r:id="rId1"/>
  <ignoredErrors>
    <ignoredError sqref="I12:K12 C12:H12 C56 C45 C23:C26 C34:C37 M12:S12" emptyCellReference="1"/>
    <ignoredError sqref="D13:H13 I13:I15 I23 I46:I48 I24:I26 D57:H57 I57:I58 C57:C58 C59:D59 C46:C48 D46:H48 I45 D56 I56 D23:D26 I34:I37 D34 L34:Q35 L45:Q45 L13:Q13 L23:S23 J56 L24:Q24 R34:S35 R56:S58 L57:Q57 R45:S45 J46:J48 J59 J57:J58 R13:S13 R59:S59 R46:S46 L46:Q46 R24:S24 J14:J15 J25:J26 J36:J37 S47:S48 C13:C15 D14:D15 F14:H15 F23:H26 L56 N56:Q56 D37 D36 F36:H36 F37:H37 D35 F35:H35 D58 F58:H58 F59:I59 F56:H56 K56 K46 K57 J24:K24 J23:K23 J13:K13 J45:K45 J34:K35 D45 F45:H45 F34:H34" evalError="1" emptyCellReference="1"/>
    <ignoredError sqref="T59 L67:S71 D67:I71 K67:K71" evalError="1"/>
    <ignoredError sqref="T22 T16:T21 T23 T12" formulaRange="1" emptyCellReference="1"/>
    <ignoredError sqref="T56:T58 T13:T15 T24:T48 L14:S15 K25:K26 L25:S26 L36:S37 L47:R48 L58:Q59 E23:E26 E14 K58:K59 K47:K48 K36:K37 K14:K15" evalError="1" formulaRange="1" emptyCellReference="1"/>
    <ignoredError sqref="T11 E36:E37 E58:E59 T9 T5:T8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F76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D21" sqref="D21"/>
    </sheetView>
  </sheetViews>
  <sheetFormatPr defaultRowHeight="15" outlineLevelRow="1" x14ac:dyDescent="0.25"/>
  <cols>
    <col min="1" max="1" width="18.7109375" style="1" bestFit="1" customWidth="1"/>
    <col min="2" max="2" width="10.7109375" style="169" bestFit="1" customWidth="1"/>
    <col min="3" max="3" width="15.7109375" style="13" customWidth="1"/>
    <col min="4" max="4" width="10.7109375" style="13" customWidth="1"/>
    <col min="5" max="5" width="18.5703125" style="13" bestFit="1" customWidth="1"/>
    <col min="6" max="6" width="15.42578125" style="13" bestFit="1" customWidth="1"/>
    <col min="7" max="16384" width="9.140625" style="13"/>
  </cols>
  <sheetData>
    <row r="1" spans="1:4" ht="15" customHeight="1" x14ac:dyDescent="0.25">
      <c r="A1" s="33"/>
      <c r="B1" s="230"/>
      <c r="C1" s="362" t="s">
        <v>9</v>
      </c>
      <c r="D1" s="360" t="s">
        <v>23</v>
      </c>
    </row>
    <row r="2" spans="1:4" ht="15" customHeight="1" thickBot="1" x14ac:dyDescent="0.3">
      <c r="A2" s="34"/>
      <c r="B2" s="231"/>
      <c r="C2" s="366"/>
      <c r="D2" s="361"/>
    </row>
    <row r="3" spans="1:4" ht="15" customHeight="1" x14ac:dyDescent="0.25">
      <c r="A3" s="331" t="s">
        <v>61</v>
      </c>
      <c r="B3" s="333" t="s">
        <v>62</v>
      </c>
      <c r="C3" s="344" t="s">
        <v>38</v>
      </c>
      <c r="D3" s="361"/>
    </row>
    <row r="4" spans="1:4" ht="14.25" thickBot="1" x14ac:dyDescent="0.3">
      <c r="A4" s="332"/>
      <c r="B4" s="334"/>
      <c r="C4" s="345"/>
      <c r="D4" s="361"/>
    </row>
    <row r="5" spans="1:4" s="61" customFormat="1" ht="14.25" customHeight="1" thickBot="1" x14ac:dyDescent="0.3">
      <c r="A5" s="35" t="s">
        <v>3</v>
      </c>
      <c r="B5" s="232">
        <v>42583</v>
      </c>
      <c r="C5" s="14">
        <v>769</v>
      </c>
      <c r="D5" s="20">
        <v>769</v>
      </c>
    </row>
    <row r="6" spans="1:4" s="61" customFormat="1" ht="12.75" customHeight="1" thickBot="1" x14ac:dyDescent="0.3">
      <c r="A6" s="35" t="s">
        <v>4</v>
      </c>
      <c r="B6" s="233">
        <v>42584</v>
      </c>
      <c r="C6" s="14">
        <v>1026</v>
      </c>
      <c r="D6" s="20">
        <v>1026</v>
      </c>
    </row>
    <row r="7" spans="1:4" s="61" customFormat="1" ht="14.25" customHeight="1" thickBot="1" x14ac:dyDescent="0.3">
      <c r="A7" s="35" t="s">
        <v>5</v>
      </c>
      <c r="B7" s="233">
        <v>42585</v>
      </c>
      <c r="C7" s="14">
        <v>1303</v>
      </c>
      <c r="D7" s="20">
        <v>1303</v>
      </c>
    </row>
    <row r="8" spans="1:4" s="61" customFormat="1" ht="13.5" customHeight="1" thickBot="1" x14ac:dyDescent="0.3">
      <c r="A8" s="35" t="s">
        <v>6</v>
      </c>
      <c r="B8" s="234">
        <v>42586</v>
      </c>
      <c r="C8" s="14">
        <v>1668</v>
      </c>
      <c r="D8" s="20">
        <v>1668</v>
      </c>
    </row>
    <row r="9" spans="1:4" s="61" customFormat="1" ht="14.25" thickBot="1" x14ac:dyDescent="0.3">
      <c r="A9" s="35" t="s">
        <v>0</v>
      </c>
      <c r="B9" s="234">
        <v>42587</v>
      </c>
      <c r="C9" s="14">
        <v>1476</v>
      </c>
      <c r="D9" s="20">
        <v>1476</v>
      </c>
    </row>
    <row r="10" spans="1:4" s="61" customFormat="1" ht="14.25" outlineLevel="1" thickBot="1" x14ac:dyDescent="0.3">
      <c r="A10" s="35" t="s">
        <v>1</v>
      </c>
      <c r="B10" s="247">
        <v>42588</v>
      </c>
      <c r="C10" s="21">
        <v>1485</v>
      </c>
      <c r="D10" s="20">
        <v>1485</v>
      </c>
    </row>
    <row r="11" spans="1:4" s="61" customFormat="1" ht="14.25" outlineLevel="1" thickBot="1" x14ac:dyDescent="0.3">
      <c r="A11" s="35" t="s">
        <v>2</v>
      </c>
      <c r="B11" s="233">
        <v>42589</v>
      </c>
      <c r="C11" s="27">
        <v>1444</v>
      </c>
      <c r="D11" s="20">
        <v>1444</v>
      </c>
    </row>
    <row r="12" spans="1:4" s="62" customFormat="1" ht="14.25" customHeight="1" outlineLevel="1" thickBot="1" x14ac:dyDescent="0.3">
      <c r="A12" s="219" t="s">
        <v>25</v>
      </c>
      <c r="B12" s="337" t="s">
        <v>28</v>
      </c>
      <c r="C12" s="141">
        <f>SUM(C5:C11)</f>
        <v>9171</v>
      </c>
      <c r="D12" s="141">
        <f>SUM(D5:D11)</f>
        <v>9171</v>
      </c>
    </row>
    <row r="13" spans="1:4" s="62" customFormat="1" ht="15.75" customHeight="1" outlineLevel="1" thickBot="1" x14ac:dyDescent="0.3">
      <c r="A13" s="133" t="s">
        <v>27</v>
      </c>
      <c r="B13" s="338"/>
      <c r="C13" s="134">
        <f>AVERAGE(C5:C11)</f>
        <v>1310.1428571428571</v>
      </c>
      <c r="D13" s="134">
        <f>AVERAGE(D5:D11)</f>
        <v>1310.1428571428571</v>
      </c>
    </row>
    <row r="14" spans="1:4" s="62" customFormat="1" ht="14.25" customHeight="1" thickBot="1" x14ac:dyDescent="0.3">
      <c r="A14" s="36" t="s">
        <v>24</v>
      </c>
      <c r="B14" s="338"/>
      <c r="C14" s="37">
        <f>SUM(C5:C9)</f>
        <v>6242</v>
      </c>
      <c r="D14" s="37">
        <f>SUM(D5:D9)</f>
        <v>6242</v>
      </c>
    </row>
    <row r="15" spans="1:4" s="62" customFormat="1" ht="15.75" customHeight="1" thickBot="1" x14ac:dyDescent="0.3">
      <c r="A15" s="36" t="s">
        <v>26</v>
      </c>
      <c r="B15" s="338"/>
      <c r="C15" s="43">
        <f>AVERAGE(C5:C9)</f>
        <v>1248.4000000000001</v>
      </c>
      <c r="D15" s="43">
        <f>AVERAGE(D5:D9)</f>
        <v>1248.4000000000001</v>
      </c>
    </row>
    <row r="16" spans="1:4" s="62" customFormat="1" ht="14.25" thickBot="1" x14ac:dyDescent="0.3">
      <c r="A16" s="35" t="s">
        <v>3</v>
      </c>
      <c r="B16" s="232">
        <v>42590</v>
      </c>
      <c r="C16" s="14">
        <v>854</v>
      </c>
      <c r="D16" s="246">
        <v>854</v>
      </c>
    </row>
    <row r="17" spans="1:5" s="62" customFormat="1" ht="14.25" customHeight="1" thickBot="1" x14ac:dyDescent="0.3">
      <c r="A17" s="35" t="s">
        <v>4</v>
      </c>
      <c r="B17" s="233">
        <f>B16+1</f>
        <v>42591</v>
      </c>
      <c r="C17" s="14">
        <v>965</v>
      </c>
      <c r="D17" s="77">
        <v>965</v>
      </c>
    </row>
    <row r="18" spans="1:5" s="62" customFormat="1" ht="14.25" thickBot="1" x14ac:dyDescent="0.3">
      <c r="A18" s="35" t="s">
        <v>5</v>
      </c>
      <c r="B18" s="233">
        <f t="shared" ref="B18:B22" si="0">B17+1</f>
        <v>42592</v>
      </c>
      <c r="C18" s="14">
        <v>877</v>
      </c>
      <c r="D18" s="246">
        <v>877</v>
      </c>
    </row>
    <row r="19" spans="1:5" s="62" customFormat="1" ht="14.25" thickBot="1" x14ac:dyDescent="0.3">
      <c r="A19" s="35" t="s">
        <v>6</v>
      </c>
      <c r="B19" s="234">
        <f t="shared" si="0"/>
        <v>42593</v>
      </c>
      <c r="C19" s="14">
        <v>961</v>
      </c>
      <c r="D19" s="77">
        <v>961</v>
      </c>
    </row>
    <row r="20" spans="1:5" s="62" customFormat="1" ht="14.25" thickBot="1" x14ac:dyDescent="0.3">
      <c r="A20" s="35" t="s">
        <v>0</v>
      </c>
      <c r="B20" s="234">
        <f t="shared" si="0"/>
        <v>42594</v>
      </c>
      <c r="C20" s="14">
        <v>985</v>
      </c>
      <c r="D20" s="246">
        <v>985</v>
      </c>
    </row>
    <row r="21" spans="1:5" s="62" customFormat="1" ht="14.25" outlineLevel="1" thickBot="1" x14ac:dyDescent="0.3">
      <c r="A21" s="35" t="s">
        <v>1</v>
      </c>
      <c r="B21" s="247">
        <f t="shared" si="0"/>
        <v>42595</v>
      </c>
      <c r="C21" s="21">
        <v>1337</v>
      </c>
      <c r="D21" s="77">
        <v>1337</v>
      </c>
      <c r="E21" s="194"/>
    </row>
    <row r="22" spans="1:5" s="62" customFormat="1" ht="14.25" outlineLevel="1" thickBot="1" x14ac:dyDescent="0.3">
      <c r="A22" s="35" t="s">
        <v>2</v>
      </c>
      <c r="B22" s="233">
        <f t="shared" si="0"/>
        <v>42596</v>
      </c>
      <c r="C22" s="27">
        <v>778</v>
      </c>
      <c r="D22" s="18">
        <v>778</v>
      </c>
    </row>
    <row r="23" spans="1:5" s="62" customFormat="1" ht="14.25" customHeight="1" outlineLevel="1" thickBot="1" x14ac:dyDescent="0.3">
      <c r="A23" s="219" t="s">
        <v>25</v>
      </c>
      <c r="B23" s="337" t="s">
        <v>29</v>
      </c>
      <c r="C23" s="141">
        <f>SUM(C16:C22)</f>
        <v>6757</v>
      </c>
      <c r="D23" s="141">
        <f>SUM(D16:D22)</f>
        <v>6757</v>
      </c>
    </row>
    <row r="24" spans="1:5" s="62" customFormat="1" ht="15.75" customHeight="1" outlineLevel="1" thickBot="1" x14ac:dyDescent="0.3">
      <c r="A24" s="133" t="s">
        <v>27</v>
      </c>
      <c r="B24" s="338"/>
      <c r="C24" s="134">
        <f>AVERAGE(C16:C22)</f>
        <v>965.28571428571433</v>
      </c>
      <c r="D24" s="134">
        <f>AVERAGE(D16:D22)</f>
        <v>965.28571428571433</v>
      </c>
    </row>
    <row r="25" spans="1:5" s="62" customFormat="1" ht="14.25" customHeight="1" thickBot="1" x14ac:dyDescent="0.3">
      <c r="A25" s="36" t="s">
        <v>24</v>
      </c>
      <c r="B25" s="338"/>
      <c r="C25" s="37">
        <f>SUM(C16:C20)</f>
        <v>4642</v>
      </c>
      <c r="D25" s="37">
        <f>SUM(D16:D20)</f>
        <v>4642</v>
      </c>
    </row>
    <row r="26" spans="1:5" s="62" customFormat="1" ht="15.75" customHeight="1" thickBot="1" x14ac:dyDescent="0.3">
      <c r="A26" s="36" t="s">
        <v>26</v>
      </c>
      <c r="B26" s="339"/>
      <c r="C26" s="43">
        <f>AVERAGE(C16:C20)</f>
        <v>928.4</v>
      </c>
      <c r="D26" s="43">
        <f>AVERAGE(D16:D20)</f>
        <v>928.4</v>
      </c>
    </row>
    <row r="27" spans="1:5" s="62" customFormat="1" ht="14.25" thickBot="1" x14ac:dyDescent="0.3">
      <c r="A27" s="35" t="s">
        <v>3</v>
      </c>
      <c r="B27" s="235">
        <f>B22+1</f>
        <v>42597</v>
      </c>
      <c r="C27" s="14">
        <v>842</v>
      </c>
      <c r="D27" s="246">
        <f>SUM(C27)</f>
        <v>842</v>
      </c>
    </row>
    <row r="28" spans="1:5" s="62" customFormat="1" ht="14.25" customHeight="1" thickBot="1" x14ac:dyDescent="0.3">
      <c r="A28" s="35" t="s">
        <v>4</v>
      </c>
      <c r="B28" s="236">
        <f>B27+1</f>
        <v>42598</v>
      </c>
      <c r="C28" s="14">
        <v>997</v>
      </c>
      <c r="D28" s="77">
        <f t="shared" ref="D28:D33" si="1">SUM(C28)</f>
        <v>997</v>
      </c>
    </row>
    <row r="29" spans="1:5" s="62" customFormat="1" ht="14.25" thickBot="1" x14ac:dyDescent="0.3">
      <c r="A29" s="35" t="s">
        <v>5</v>
      </c>
      <c r="B29" s="236">
        <f t="shared" ref="B29:B33" si="2">B28+1</f>
        <v>42599</v>
      </c>
      <c r="C29" s="14">
        <v>1013</v>
      </c>
      <c r="D29" s="246">
        <f t="shared" si="1"/>
        <v>1013</v>
      </c>
    </row>
    <row r="30" spans="1:5" s="62" customFormat="1" ht="14.25" thickBot="1" x14ac:dyDescent="0.3">
      <c r="A30" s="35" t="s">
        <v>6</v>
      </c>
      <c r="B30" s="236">
        <f t="shared" si="2"/>
        <v>42600</v>
      </c>
      <c r="C30" s="14">
        <v>1136</v>
      </c>
      <c r="D30" s="77">
        <f t="shared" si="1"/>
        <v>1136</v>
      </c>
    </row>
    <row r="31" spans="1:5" s="62" customFormat="1" ht="14.25" thickBot="1" x14ac:dyDescent="0.3">
      <c r="A31" s="35" t="s">
        <v>0</v>
      </c>
      <c r="B31" s="236">
        <f t="shared" si="2"/>
        <v>42601</v>
      </c>
      <c r="C31" s="14">
        <v>871</v>
      </c>
      <c r="D31" s="246">
        <f t="shared" si="1"/>
        <v>871</v>
      </c>
    </row>
    <row r="32" spans="1:5" s="62" customFormat="1" ht="14.25" outlineLevel="1" thickBot="1" x14ac:dyDescent="0.3">
      <c r="A32" s="35" t="s">
        <v>1</v>
      </c>
      <c r="B32" s="236">
        <f t="shared" si="2"/>
        <v>42602</v>
      </c>
      <c r="C32" s="21">
        <v>1111</v>
      </c>
      <c r="D32" s="77">
        <f t="shared" si="1"/>
        <v>1111</v>
      </c>
    </row>
    <row r="33" spans="1:5" s="62" customFormat="1" ht="14.25" outlineLevel="1" thickBot="1" x14ac:dyDescent="0.3">
      <c r="A33" s="35" t="s">
        <v>2</v>
      </c>
      <c r="B33" s="236">
        <f t="shared" si="2"/>
        <v>42603</v>
      </c>
      <c r="C33" s="27">
        <v>676</v>
      </c>
      <c r="D33" s="18">
        <f t="shared" si="1"/>
        <v>676</v>
      </c>
    </row>
    <row r="34" spans="1:5" s="62" customFormat="1" ht="14.25" customHeight="1" outlineLevel="1" thickBot="1" x14ac:dyDescent="0.3">
      <c r="A34" s="219" t="s">
        <v>25</v>
      </c>
      <c r="B34" s="337" t="s">
        <v>30</v>
      </c>
      <c r="C34" s="141">
        <f>SUM(C27:C33)</f>
        <v>6646</v>
      </c>
      <c r="D34" s="141">
        <f>SUM(D27:D33)</f>
        <v>6646</v>
      </c>
    </row>
    <row r="35" spans="1:5" s="62" customFormat="1" ht="15.75" customHeight="1" outlineLevel="1" thickBot="1" x14ac:dyDescent="0.3">
      <c r="A35" s="133" t="s">
        <v>27</v>
      </c>
      <c r="B35" s="338"/>
      <c r="C35" s="134">
        <f>AVERAGE(C27:C33)</f>
        <v>949.42857142857144</v>
      </c>
      <c r="D35" s="134">
        <f>AVERAGE(D27:D33)</f>
        <v>949.42857142857144</v>
      </c>
    </row>
    <row r="36" spans="1:5" s="62" customFormat="1" ht="14.25" customHeight="1" thickBot="1" x14ac:dyDescent="0.3">
      <c r="A36" s="36" t="s">
        <v>24</v>
      </c>
      <c r="B36" s="338"/>
      <c r="C36" s="41">
        <f>SUM(C27:C31)</f>
        <v>4859</v>
      </c>
      <c r="D36" s="41">
        <f>SUM(D27:D31)</f>
        <v>4859</v>
      </c>
    </row>
    <row r="37" spans="1:5" s="62" customFormat="1" ht="15.75" customHeight="1" thickBot="1" x14ac:dyDescent="0.3">
      <c r="A37" s="36" t="s">
        <v>26</v>
      </c>
      <c r="B37" s="339"/>
      <c r="C37" s="48">
        <f>AVERAGE(C27:C31)</f>
        <v>971.8</v>
      </c>
      <c r="D37" s="48">
        <f>AVERAGE(D27:D31)</f>
        <v>971.8</v>
      </c>
    </row>
    <row r="38" spans="1:5" s="62" customFormat="1" ht="14.25" thickBot="1" x14ac:dyDescent="0.3">
      <c r="A38" s="35" t="s">
        <v>3</v>
      </c>
      <c r="B38" s="237">
        <f>B33+1</f>
        <v>42604</v>
      </c>
      <c r="C38" s="14">
        <v>811</v>
      </c>
      <c r="D38" s="246">
        <f>SUM(C38)</f>
        <v>811</v>
      </c>
    </row>
    <row r="39" spans="1:5" s="62" customFormat="1" ht="14.25" customHeight="1" thickBot="1" x14ac:dyDescent="0.3">
      <c r="A39" s="35" t="s">
        <v>4</v>
      </c>
      <c r="B39" s="238">
        <f>B38+1</f>
        <v>42605</v>
      </c>
      <c r="C39" s="14">
        <v>920</v>
      </c>
      <c r="D39" s="77">
        <f t="shared" ref="D39:D44" si="3">SUM(C39)</f>
        <v>920</v>
      </c>
    </row>
    <row r="40" spans="1:5" s="62" customFormat="1" ht="14.25" thickBot="1" x14ac:dyDescent="0.3">
      <c r="A40" s="35" t="s">
        <v>5</v>
      </c>
      <c r="B40" s="238">
        <f t="shared" ref="B40:B44" si="4">B39+1</f>
        <v>42606</v>
      </c>
      <c r="C40" s="14">
        <v>993</v>
      </c>
      <c r="D40" s="246">
        <f t="shared" si="3"/>
        <v>993</v>
      </c>
    </row>
    <row r="41" spans="1:5" s="62" customFormat="1" ht="14.25" thickBot="1" x14ac:dyDescent="0.3">
      <c r="A41" s="35" t="s">
        <v>6</v>
      </c>
      <c r="B41" s="238">
        <f t="shared" si="4"/>
        <v>42607</v>
      </c>
      <c r="C41" s="14">
        <v>1076</v>
      </c>
      <c r="D41" s="77">
        <f t="shared" si="3"/>
        <v>1076</v>
      </c>
    </row>
    <row r="42" spans="1:5" s="62" customFormat="1" ht="14.25" thickBot="1" x14ac:dyDescent="0.3">
      <c r="A42" s="35" t="s">
        <v>0</v>
      </c>
      <c r="B42" s="238">
        <f t="shared" si="4"/>
        <v>42608</v>
      </c>
      <c r="C42" s="14">
        <v>1081</v>
      </c>
      <c r="D42" s="246">
        <f t="shared" si="3"/>
        <v>1081</v>
      </c>
    </row>
    <row r="43" spans="1:5" s="62" customFormat="1" ht="14.25" outlineLevel="1" thickBot="1" x14ac:dyDescent="0.3">
      <c r="A43" s="35" t="s">
        <v>1</v>
      </c>
      <c r="B43" s="238">
        <f t="shared" si="4"/>
        <v>42609</v>
      </c>
      <c r="C43" s="21">
        <v>1354</v>
      </c>
      <c r="D43" s="77">
        <f t="shared" si="3"/>
        <v>1354</v>
      </c>
      <c r="E43" s="194"/>
    </row>
    <row r="44" spans="1:5" s="62" customFormat="1" ht="14.25" outlineLevel="1" thickBot="1" x14ac:dyDescent="0.3">
      <c r="A44" s="35" t="s">
        <v>2</v>
      </c>
      <c r="B44" s="238">
        <f t="shared" si="4"/>
        <v>42610</v>
      </c>
      <c r="C44" s="27">
        <v>960</v>
      </c>
      <c r="D44" s="18">
        <f t="shared" si="3"/>
        <v>960</v>
      </c>
      <c r="E44" s="194"/>
    </row>
    <row r="45" spans="1:5" s="62" customFormat="1" ht="14.25" customHeight="1" outlineLevel="1" thickBot="1" x14ac:dyDescent="0.3">
      <c r="A45" s="219" t="s">
        <v>25</v>
      </c>
      <c r="B45" s="337" t="s">
        <v>31</v>
      </c>
      <c r="C45" s="141">
        <f>SUM(C38:C44)</f>
        <v>7195</v>
      </c>
      <c r="D45" s="141">
        <f>SUM(D38:D44)</f>
        <v>7195</v>
      </c>
      <c r="E45" s="194"/>
    </row>
    <row r="46" spans="1:5" s="62" customFormat="1" ht="15.75" customHeight="1" outlineLevel="1" thickBot="1" x14ac:dyDescent="0.3">
      <c r="A46" s="133" t="s">
        <v>27</v>
      </c>
      <c r="B46" s="338"/>
      <c r="C46" s="134">
        <f>AVERAGE(C38:C44)</f>
        <v>1027.8571428571429</v>
      </c>
      <c r="D46" s="134">
        <f>AVERAGE(D38:D44)</f>
        <v>1027.8571428571429</v>
      </c>
      <c r="E46" s="194"/>
    </row>
    <row r="47" spans="1:5" s="62" customFormat="1" ht="14.25" customHeight="1" thickBot="1" x14ac:dyDescent="0.3">
      <c r="A47" s="36" t="s">
        <v>24</v>
      </c>
      <c r="B47" s="338"/>
      <c r="C47" s="41">
        <f>SUM(C38:C42)</f>
        <v>4881</v>
      </c>
      <c r="D47" s="41">
        <f>SUM(D38:D42)</f>
        <v>4881</v>
      </c>
      <c r="E47" s="194"/>
    </row>
    <row r="48" spans="1:5" s="62" customFormat="1" ht="14.25" customHeight="1" thickBot="1" x14ac:dyDescent="0.3">
      <c r="A48" s="36" t="s">
        <v>26</v>
      </c>
      <c r="B48" s="339"/>
      <c r="C48" s="48">
        <f>AVERAGE(C38:C42)</f>
        <v>976.2</v>
      </c>
      <c r="D48" s="48">
        <f>AVERAGE(D38:D42)</f>
        <v>976.2</v>
      </c>
      <c r="E48" s="194"/>
    </row>
    <row r="49" spans="1:5" s="62" customFormat="1" ht="14.25" customHeight="1" thickBot="1" x14ac:dyDescent="0.3">
      <c r="A49" s="35" t="s">
        <v>3</v>
      </c>
      <c r="B49" s="237">
        <f>B44+1</f>
        <v>42611</v>
      </c>
      <c r="C49" s="199">
        <v>797</v>
      </c>
      <c r="D49" s="20">
        <f>SUM(C49)</f>
        <v>797</v>
      </c>
      <c r="E49" s="194"/>
    </row>
    <row r="50" spans="1:5" s="62" customFormat="1" ht="14.25" thickBot="1" x14ac:dyDescent="0.3">
      <c r="A50" s="190" t="s">
        <v>4</v>
      </c>
      <c r="B50" s="238">
        <f>B49+1</f>
        <v>42612</v>
      </c>
      <c r="C50" s="14">
        <v>820</v>
      </c>
      <c r="D50" s="20">
        <f t="shared" ref="D50:D52" si="5">SUM(C50)</f>
        <v>820</v>
      </c>
      <c r="E50" s="194"/>
    </row>
    <row r="51" spans="1:5" s="62" customFormat="1" ht="14.25" hidden="1" customHeight="1" thickBot="1" x14ac:dyDescent="0.3">
      <c r="A51" s="190" t="s">
        <v>5</v>
      </c>
      <c r="B51" s="238">
        <f t="shared" ref="B51:B55" si="6">B50+1</f>
        <v>42613</v>
      </c>
      <c r="C51" s="25"/>
      <c r="D51" s="20">
        <f t="shared" si="5"/>
        <v>0</v>
      </c>
      <c r="E51" s="194"/>
    </row>
    <row r="52" spans="1:5" s="62" customFormat="1" ht="14.25" customHeight="1" thickBot="1" x14ac:dyDescent="0.3">
      <c r="A52" s="190" t="s">
        <v>6</v>
      </c>
      <c r="B52" s="238">
        <f>B50+1</f>
        <v>42613</v>
      </c>
      <c r="C52" s="14">
        <v>742</v>
      </c>
      <c r="D52" s="20">
        <f t="shared" si="5"/>
        <v>742</v>
      </c>
      <c r="E52" s="194"/>
    </row>
    <row r="53" spans="1:5" s="62" customFormat="1" ht="19.5" hidden="1" customHeight="1" thickBot="1" x14ac:dyDescent="0.3">
      <c r="A53" s="35" t="s">
        <v>0</v>
      </c>
      <c r="B53" s="240">
        <f t="shared" si="6"/>
        <v>42614</v>
      </c>
      <c r="C53" s="14"/>
      <c r="D53" s="20"/>
      <c r="E53" s="194"/>
    </row>
    <row r="54" spans="1:5" s="62" customFormat="1" ht="14.25" hidden="1" customHeight="1" outlineLevel="1" thickBot="1" x14ac:dyDescent="0.3">
      <c r="A54" s="35" t="s">
        <v>1</v>
      </c>
      <c r="B54" s="240">
        <f t="shared" si="6"/>
        <v>42615</v>
      </c>
      <c r="C54" s="21"/>
      <c r="D54" s="20"/>
      <c r="E54" s="194"/>
    </row>
    <row r="55" spans="1:5" s="62" customFormat="1" ht="15" hidden="1" customHeight="1" outlineLevel="1" thickBot="1" x14ac:dyDescent="0.3">
      <c r="A55" s="190" t="s">
        <v>2</v>
      </c>
      <c r="B55" s="240">
        <f t="shared" si="6"/>
        <v>42616</v>
      </c>
      <c r="C55" s="27"/>
      <c r="D55" s="20"/>
    </row>
    <row r="56" spans="1:5" s="62" customFormat="1" ht="14.25" customHeight="1" outlineLevel="1" thickBot="1" x14ac:dyDescent="0.3">
      <c r="A56" s="219" t="s">
        <v>25</v>
      </c>
      <c r="B56" s="337" t="s">
        <v>32</v>
      </c>
      <c r="C56" s="141">
        <f>SUM(C49:C55)</f>
        <v>2359</v>
      </c>
      <c r="D56" s="141">
        <f t="shared" ref="D56:D70" si="7">SUM(C56)</f>
        <v>2359</v>
      </c>
    </row>
    <row r="57" spans="1:5" s="62" customFormat="1" ht="14.25" customHeight="1" outlineLevel="1" thickBot="1" x14ac:dyDescent="0.3">
      <c r="A57" s="133" t="s">
        <v>27</v>
      </c>
      <c r="B57" s="338"/>
      <c r="C57" s="134">
        <f>AVERAGE(C49:C55)</f>
        <v>786.33333333333337</v>
      </c>
      <c r="D57" s="141">
        <f t="shared" si="7"/>
        <v>786.33333333333337</v>
      </c>
    </row>
    <row r="58" spans="1:5" s="62" customFormat="1" ht="14.25" customHeight="1" thickBot="1" x14ac:dyDescent="0.3">
      <c r="A58" s="36" t="s">
        <v>24</v>
      </c>
      <c r="B58" s="338"/>
      <c r="C58" s="37">
        <f>SUM(C49:C53)</f>
        <v>2359</v>
      </c>
      <c r="D58" s="37">
        <f t="shared" si="7"/>
        <v>2359</v>
      </c>
    </row>
    <row r="59" spans="1:5" s="62" customFormat="1" ht="14.25" customHeight="1" thickBot="1" x14ac:dyDescent="0.3">
      <c r="A59" s="36" t="s">
        <v>26</v>
      </c>
      <c r="B59" s="339"/>
      <c r="C59" s="43">
        <f>AVERAGE(C49:C53)</f>
        <v>786.33333333333337</v>
      </c>
      <c r="D59" s="43">
        <f t="shared" si="7"/>
        <v>786.33333333333337</v>
      </c>
    </row>
    <row r="60" spans="1:5" s="62" customFormat="1" ht="14.25" hidden="1" thickBot="1" x14ac:dyDescent="0.3">
      <c r="A60" s="190" t="s">
        <v>3</v>
      </c>
      <c r="B60" s="237">
        <v>43706</v>
      </c>
      <c r="C60" s="14"/>
      <c r="D60" s="20"/>
    </row>
    <row r="61" spans="1:5" s="62" customFormat="1" ht="14.25" hidden="1" customHeight="1" thickBot="1" x14ac:dyDescent="0.3">
      <c r="A61" s="190" t="s">
        <v>4</v>
      </c>
      <c r="B61" s="238">
        <v>42612</v>
      </c>
      <c r="C61" s="14"/>
      <c r="D61" s="20"/>
    </row>
    <row r="62" spans="1:5" s="62" customFormat="1" ht="15.75" hidden="1" customHeight="1" thickBot="1" x14ac:dyDescent="0.3">
      <c r="A62" s="190" t="s">
        <v>5</v>
      </c>
      <c r="B62" s="239">
        <v>42613</v>
      </c>
      <c r="C62" s="14"/>
      <c r="D62" s="20"/>
    </row>
    <row r="63" spans="1:5" s="62" customFormat="1" ht="17.25" hidden="1" customHeight="1" thickBot="1" x14ac:dyDescent="0.3">
      <c r="A63" s="190" t="s">
        <v>6</v>
      </c>
      <c r="B63" s="239"/>
      <c r="C63" s="14"/>
      <c r="D63" s="20"/>
    </row>
    <row r="64" spans="1:5" s="62" customFormat="1" ht="15" hidden="1" customHeight="1" thickBot="1" x14ac:dyDescent="0.3">
      <c r="A64" s="190" t="s">
        <v>0</v>
      </c>
      <c r="B64" s="239"/>
      <c r="C64" s="14"/>
      <c r="D64" s="20"/>
    </row>
    <row r="65" spans="1:6" s="62" customFormat="1" ht="15" hidden="1" customHeight="1" outlineLevel="1" thickBot="1" x14ac:dyDescent="0.3">
      <c r="A65" s="190" t="s">
        <v>1</v>
      </c>
      <c r="B65" s="239"/>
      <c r="C65" s="21"/>
      <c r="D65" s="20"/>
    </row>
    <row r="66" spans="1:6" s="62" customFormat="1" ht="17.25" hidden="1" customHeight="1" outlineLevel="1" thickBot="1" x14ac:dyDescent="0.3">
      <c r="A66" s="190" t="s">
        <v>2</v>
      </c>
      <c r="B66" s="241"/>
      <c r="C66" s="27"/>
      <c r="D66" s="20"/>
    </row>
    <row r="67" spans="1:6" s="62" customFormat="1" ht="15.75" hidden="1" customHeight="1" outlineLevel="1" thickBot="1" x14ac:dyDescent="0.3">
      <c r="A67" s="219" t="s">
        <v>25</v>
      </c>
      <c r="B67" s="337" t="s">
        <v>37</v>
      </c>
      <c r="C67" s="141">
        <f>SUM(C60:C66)</f>
        <v>0</v>
      </c>
      <c r="D67" s="141">
        <f t="shared" si="7"/>
        <v>0</v>
      </c>
    </row>
    <row r="68" spans="1:6" s="62" customFormat="1" ht="15" hidden="1" customHeight="1" outlineLevel="1" thickBot="1" x14ac:dyDescent="0.3">
      <c r="A68" s="133" t="s">
        <v>27</v>
      </c>
      <c r="B68" s="338"/>
      <c r="C68" s="134" t="e">
        <f>AVERAGE(C60:C66)</f>
        <v>#DIV/0!</v>
      </c>
      <c r="D68" s="134" t="e">
        <f t="shared" si="7"/>
        <v>#DIV/0!</v>
      </c>
    </row>
    <row r="69" spans="1:6" s="62" customFormat="1" ht="14.25" hidden="1" customHeight="1" thickBot="1" x14ac:dyDescent="0.3">
      <c r="A69" s="36" t="s">
        <v>24</v>
      </c>
      <c r="B69" s="338"/>
      <c r="C69" s="37">
        <f>SUM(C60:C64)</f>
        <v>0</v>
      </c>
      <c r="D69" s="37">
        <f t="shared" si="7"/>
        <v>0</v>
      </c>
    </row>
    <row r="70" spans="1:6" s="62" customFormat="1" ht="18" hidden="1" customHeight="1" thickBot="1" x14ac:dyDescent="0.3">
      <c r="A70" s="36" t="s">
        <v>26</v>
      </c>
      <c r="B70" s="339"/>
      <c r="C70" s="43" t="e">
        <f>AVERAGE(C60:C64)</f>
        <v>#DIV/0!</v>
      </c>
      <c r="D70" s="43" t="e">
        <f t="shared" si="7"/>
        <v>#DIV/0!</v>
      </c>
    </row>
    <row r="71" spans="1:6" s="62" customFormat="1" x14ac:dyDescent="0.25">
      <c r="A71" s="4"/>
      <c r="B71" s="168"/>
      <c r="C71" s="65"/>
      <c r="D71" s="65"/>
    </row>
    <row r="72" spans="1:6" s="62" customFormat="1" ht="42" customHeight="1" x14ac:dyDescent="0.25">
      <c r="A72" s="253"/>
      <c r="B72" s="254" t="s">
        <v>9</v>
      </c>
      <c r="D72" s="351" t="s">
        <v>67</v>
      </c>
      <c r="E72" s="364"/>
      <c r="F72" s="365"/>
    </row>
    <row r="73" spans="1:6" ht="30" customHeight="1" x14ac:dyDescent="0.25">
      <c r="A73" s="57" t="s">
        <v>34</v>
      </c>
      <c r="B73" s="255">
        <f>SUM(C58:C58, C47:C47, C36:C36, C25:C25, C14:C14, C69:C69)</f>
        <v>22983</v>
      </c>
      <c r="D73" s="329" t="s">
        <v>34</v>
      </c>
      <c r="E73" s="330"/>
      <c r="F73" s="125">
        <f>SUM(D14, D25, D36, D47, D58, D69)</f>
        <v>22983</v>
      </c>
    </row>
    <row r="74" spans="1:6" ht="30" customHeight="1" x14ac:dyDescent="0.25">
      <c r="A74" s="57" t="s">
        <v>33</v>
      </c>
      <c r="B74" s="255">
        <f>SUM(C56:C56, C45:C45, C34:C34, C23:C23, C12:C12, C67:C67 )</f>
        <v>32128</v>
      </c>
      <c r="D74" s="329" t="s">
        <v>33</v>
      </c>
      <c r="E74" s="330"/>
      <c r="F74" s="126">
        <f>SUM(D56, D45, D34, D23, D12, D67)</f>
        <v>32128</v>
      </c>
    </row>
    <row r="75" spans="1:6" ht="30" customHeight="1" x14ac:dyDescent="0.25">
      <c r="D75" s="329" t="s">
        <v>26</v>
      </c>
      <c r="E75" s="330"/>
      <c r="F75" s="126">
        <f>AVERAGE(D14, D25, D36, D47, D58, D69)</f>
        <v>3830.5</v>
      </c>
    </row>
    <row r="76" spans="1:6" ht="30" customHeight="1" x14ac:dyDescent="0.25">
      <c r="D76" s="329" t="s">
        <v>72</v>
      </c>
      <c r="E76" s="330"/>
      <c r="F76" s="125">
        <f>AVERAGE(D56, D45, D34, D23, D12, D67)</f>
        <v>5354.666666666667</v>
      </c>
    </row>
  </sheetData>
  <mergeCells count="16">
    <mergeCell ref="A3:A4"/>
    <mergeCell ref="B3:B4"/>
    <mergeCell ref="B67:B70"/>
    <mergeCell ref="D72:F72"/>
    <mergeCell ref="D73:E73"/>
    <mergeCell ref="B23:B26"/>
    <mergeCell ref="B12:B15"/>
    <mergeCell ref="C3:C4"/>
    <mergeCell ref="D1:D4"/>
    <mergeCell ref="C1:C2"/>
    <mergeCell ref="D75:E75"/>
    <mergeCell ref="D76:E76"/>
    <mergeCell ref="B56:B59"/>
    <mergeCell ref="B45:B48"/>
    <mergeCell ref="B34:B37"/>
    <mergeCell ref="D74:E74"/>
  </mergeCells>
  <pageMargins left="0.7" right="0.7" top="0.75" bottom="0.75" header="0.3" footer="0.3"/>
  <pageSetup scale="59" orientation="portrait" r:id="rId1"/>
  <ignoredErrors>
    <ignoredError sqref="C36:C37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Q76"/>
  <sheetViews>
    <sheetView zoomScaleNormal="100" workbookViewId="0">
      <pane xSplit="2" ySplit="4" topLeftCell="C35" activePane="bottomRight" state="frozen"/>
      <selection pane="topRight" activeCell="C1" sqref="C1"/>
      <selection pane="bottomLeft" activeCell="A5" sqref="A5"/>
      <selection pane="bottomRight" activeCell="I50" sqref="I50"/>
    </sheetView>
  </sheetViews>
  <sheetFormatPr defaultRowHeight="15" outlineLevelRow="1" x14ac:dyDescent="0.25"/>
  <cols>
    <col min="1" max="1" width="18.7109375" style="1" bestFit="1" customWidth="1"/>
    <col min="2" max="2" width="10.7109375" style="169" bestFit="1" customWidth="1"/>
    <col min="3" max="10" width="15.7109375" style="13" customWidth="1"/>
    <col min="11" max="11" width="18.5703125" style="13" bestFit="1" customWidth="1"/>
    <col min="12" max="16384" width="9.140625" style="13"/>
  </cols>
  <sheetData>
    <row r="1" spans="1:11" ht="15" customHeight="1" x14ac:dyDescent="0.25">
      <c r="A1" s="33"/>
      <c r="B1" s="230"/>
      <c r="C1" s="354" t="s">
        <v>7</v>
      </c>
      <c r="D1" s="354" t="s">
        <v>39</v>
      </c>
      <c r="E1" s="354" t="s">
        <v>8</v>
      </c>
      <c r="F1" s="354" t="s">
        <v>73</v>
      </c>
      <c r="G1" s="354" t="s">
        <v>10</v>
      </c>
      <c r="H1" s="371"/>
      <c r="I1" s="372"/>
      <c r="J1" s="367" t="s">
        <v>23</v>
      </c>
    </row>
    <row r="2" spans="1:11" ht="15" customHeight="1" thickBot="1" x14ac:dyDescent="0.3">
      <c r="A2" s="34"/>
      <c r="B2" s="231"/>
      <c r="C2" s="355"/>
      <c r="D2" s="355"/>
      <c r="E2" s="355"/>
      <c r="F2" s="355"/>
      <c r="G2" s="373"/>
      <c r="H2" s="374"/>
      <c r="I2" s="375"/>
      <c r="J2" s="368"/>
    </row>
    <row r="3" spans="1:11" ht="13.5" customHeight="1" x14ac:dyDescent="0.25">
      <c r="A3" s="331" t="s">
        <v>61</v>
      </c>
      <c r="B3" s="333" t="s">
        <v>62</v>
      </c>
      <c r="C3" s="344" t="s">
        <v>7</v>
      </c>
      <c r="D3" s="344" t="s">
        <v>40</v>
      </c>
      <c r="E3" s="346" t="s">
        <v>8</v>
      </c>
      <c r="F3" s="346" t="s">
        <v>73</v>
      </c>
      <c r="G3" s="376" t="s">
        <v>10</v>
      </c>
      <c r="H3" s="370" t="s">
        <v>41</v>
      </c>
      <c r="I3" s="369" t="s">
        <v>42</v>
      </c>
      <c r="J3" s="368"/>
    </row>
    <row r="4" spans="1:11" ht="14.25" customHeight="1" thickBot="1" x14ac:dyDescent="0.3">
      <c r="A4" s="332"/>
      <c r="B4" s="334"/>
      <c r="C4" s="345"/>
      <c r="D4" s="345"/>
      <c r="E4" s="332"/>
      <c r="F4" s="332"/>
      <c r="G4" s="345"/>
      <c r="H4" s="332"/>
      <c r="I4" s="336"/>
      <c r="J4" s="368"/>
    </row>
    <row r="5" spans="1:11" s="61" customFormat="1" ht="15.75" customHeight="1" thickBot="1" x14ac:dyDescent="0.3">
      <c r="A5" s="35" t="s">
        <v>3</v>
      </c>
      <c r="B5" s="232">
        <v>42583</v>
      </c>
      <c r="C5" s="14">
        <v>343</v>
      </c>
      <c r="D5" s="14"/>
      <c r="E5" s="17">
        <v>308</v>
      </c>
      <c r="F5" s="17">
        <v>47</v>
      </c>
      <c r="G5" s="17">
        <v>684</v>
      </c>
      <c r="H5" s="17">
        <v>216</v>
      </c>
      <c r="I5" s="18">
        <v>415</v>
      </c>
      <c r="J5" s="70">
        <f t="shared" ref="J5:J10" si="0">SUM(C5:I5)</f>
        <v>2013</v>
      </c>
    </row>
    <row r="6" spans="1:11" s="61" customFormat="1" ht="14.25" thickBot="1" x14ac:dyDescent="0.3">
      <c r="A6" s="35" t="s">
        <v>4</v>
      </c>
      <c r="B6" s="247">
        <f>B5+1</f>
        <v>42584</v>
      </c>
      <c r="C6" s="14">
        <v>638</v>
      </c>
      <c r="D6" s="14"/>
      <c r="E6" s="17">
        <v>444</v>
      </c>
      <c r="F6" s="17">
        <v>47</v>
      </c>
      <c r="G6" s="17">
        <v>881</v>
      </c>
      <c r="H6" s="17">
        <v>202</v>
      </c>
      <c r="I6" s="18">
        <v>583</v>
      </c>
      <c r="J6" s="70">
        <f t="shared" si="0"/>
        <v>2795</v>
      </c>
    </row>
    <row r="7" spans="1:11" s="61" customFormat="1" ht="14.25" thickBot="1" x14ac:dyDescent="0.3">
      <c r="A7" s="35" t="s">
        <v>5</v>
      </c>
      <c r="B7" s="247">
        <f>B6+1</f>
        <v>42585</v>
      </c>
      <c r="C7" s="14">
        <v>685</v>
      </c>
      <c r="D7" s="14"/>
      <c r="E7" s="17">
        <v>462</v>
      </c>
      <c r="F7" s="17">
        <v>75</v>
      </c>
      <c r="G7" s="17">
        <v>840</v>
      </c>
      <c r="H7" s="17">
        <v>261</v>
      </c>
      <c r="I7" s="18">
        <v>684</v>
      </c>
      <c r="J7" s="70">
        <f t="shared" si="0"/>
        <v>3007</v>
      </c>
    </row>
    <row r="8" spans="1:11" s="61" customFormat="1" ht="15" customHeight="1" thickBot="1" x14ac:dyDescent="0.3">
      <c r="A8" s="35" t="s">
        <v>6</v>
      </c>
      <c r="B8" s="247">
        <f>B7+1</f>
        <v>42586</v>
      </c>
      <c r="C8" s="14">
        <v>675</v>
      </c>
      <c r="D8" s="14"/>
      <c r="E8" s="17">
        <v>345</v>
      </c>
      <c r="F8" s="17">
        <v>70</v>
      </c>
      <c r="G8" s="17">
        <v>863</v>
      </c>
      <c r="H8" s="17">
        <v>188</v>
      </c>
      <c r="I8" s="18">
        <v>590</v>
      </c>
      <c r="J8" s="70">
        <f t="shared" si="0"/>
        <v>2731</v>
      </c>
      <c r="K8" s="191"/>
    </row>
    <row r="9" spans="1:11" s="61" customFormat="1" ht="14.25" thickBot="1" x14ac:dyDescent="0.3">
      <c r="A9" s="35" t="s">
        <v>0</v>
      </c>
      <c r="B9" s="247">
        <v>42587</v>
      </c>
      <c r="C9" s="21">
        <v>735</v>
      </c>
      <c r="D9" s="14"/>
      <c r="E9" s="17">
        <v>436</v>
      </c>
      <c r="F9" s="17">
        <v>87</v>
      </c>
      <c r="G9" s="14">
        <v>1188</v>
      </c>
      <c r="H9" s="17">
        <v>190</v>
      </c>
      <c r="I9" s="18">
        <v>709</v>
      </c>
      <c r="J9" s="70">
        <f t="shared" si="0"/>
        <v>3345</v>
      </c>
      <c r="K9" s="191"/>
    </row>
    <row r="10" spans="1:11" s="61" customFormat="1" ht="14.25" outlineLevel="1" thickBot="1" x14ac:dyDescent="0.3">
      <c r="A10" s="35" t="s">
        <v>1</v>
      </c>
      <c r="B10" s="247">
        <f t="shared" ref="B10:B11" si="1">B9+1</f>
        <v>42588</v>
      </c>
      <c r="C10" s="195">
        <v>883</v>
      </c>
      <c r="D10" s="21"/>
      <c r="E10" s="24">
        <v>500</v>
      </c>
      <c r="F10" s="24">
        <v>90</v>
      </c>
      <c r="G10" s="21">
        <v>1215</v>
      </c>
      <c r="H10" s="24">
        <v>277</v>
      </c>
      <c r="I10" s="25">
        <v>2879</v>
      </c>
      <c r="J10" s="70">
        <f t="shared" si="0"/>
        <v>5844</v>
      </c>
      <c r="K10" s="191"/>
    </row>
    <row r="11" spans="1:11" s="61" customFormat="1" ht="14.25" outlineLevel="1" thickBot="1" x14ac:dyDescent="0.3">
      <c r="A11" s="35" t="s">
        <v>2</v>
      </c>
      <c r="B11" s="247">
        <f t="shared" si="1"/>
        <v>42589</v>
      </c>
      <c r="C11" s="27">
        <v>912</v>
      </c>
      <c r="D11" s="27"/>
      <c r="E11" s="30">
        <v>631</v>
      </c>
      <c r="F11" s="30">
        <v>113</v>
      </c>
      <c r="G11" s="27">
        <v>1062</v>
      </c>
      <c r="H11" s="30">
        <v>350</v>
      </c>
      <c r="I11" s="31">
        <v>3645</v>
      </c>
      <c r="J11" s="70">
        <f t="shared" ref="J11" si="2">SUM(C11:I11)</f>
        <v>6713</v>
      </c>
      <c r="K11" s="191"/>
    </row>
    <row r="12" spans="1:11" s="62" customFormat="1" ht="14.25" customHeight="1" outlineLevel="1" thickBot="1" x14ac:dyDescent="0.3">
      <c r="A12" s="219" t="s">
        <v>25</v>
      </c>
      <c r="B12" s="337" t="s">
        <v>28</v>
      </c>
      <c r="C12" s="141">
        <f>SUM(C5:C11)</f>
        <v>4871</v>
      </c>
      <c r="D12" s="141">
        <f t="shared" ref="D12:J12" si="3">SUM(D5:D11)</f>
        <v>0</v>
      </c>
      <c r="E12" s="144">
        <f>SUM(E5:E11)</f>
        <v>3126</v>
      </c>
      <c r="F12" s="144">
        <f t="shared" si="3"/>
        <v>529</v>
      </c>
      <c r="G12" s="141">
        <f t="shared" si="3"/>
        <v>6733</v>
      </c>
      <c r="H12" s="144">
        <f t="shared" si="3"/>
        <v>1684</v>
      </c>
      <c r="I12" s="145">
        <f t="shared" si="3"/>
        <v>9505</v>
      </c>
      <c r="J12" s="226">
        <f t="shared" si="3"/>
        <v>26448</v>
      </c>
    </row>
    <row r="13" spans="1:11" s="62" customFormat="1" ht="15.75" customHeight="1" outlineLevel="1" thickBot="1" x14ac:dyDescent="0.3">
      <c r="A13" s="133" t="s">
        <v>27</v>
      </c>
      <c r="B13" s="338"/>
      <c r="C13" s="134">
        <f>AVERAGE(C5:C11)</f>
        <v>695.85714285714289</v>
      </c>
      <c r="D13" s="134" t="e">
        <f t="shared" ref="D13:J13" si="4">AVERAGE(D5:D11)</f>
        <v>#DIV/0!</v>
      </c>
      <c r="E13" s="137">
        <f>AVERAGE(E5:E11)</f>
        <v>446.57142857142856</v>
      </c>
      <c r="F13" s="137">
        <f t="shared" si="4"/>
        <v>75.571428571428569</v>
      </c>
      <c r="G13" s="134">
        <f t="shared" si="4"/>
        <v>961.85714285714289</v>
      </c>
      <c r="H13" s="137">
        <f t="shared" si="4"/>
        <v>240.57142857142858</v>
      </c>
      <c r="I13" s="140">
        <f t="shared" si="4"/>
        <v>1357.8571428571429</v>
      </c>
      <c r="J13" s="227">
        <f t="shared" si="4"/>
        <v>3778.2857142857142</v>
      </c>
    </row>
    <row r="14" spans="1:11" s="62" customFormat="1" ht="14.25" customHeight="1" thickBot="1" x14ac:dyDescent="0.3">
      <c r="A14" s="36" t="s">
        <v>24</v>
      </c>
      <c r="B14" s="338"/>
      <c r="C14" s="37">
        <f>SUM(C5:C9)</f>
        <v>3076</v>
      </c>
      <c r="D14" s="37">
        <f t="shared" ref="D14:J14" si="5">SUM(D5:D9)</f>
        <v>0</v>
      </c>
      <c r="E14" s="40">
        <f t="shared" si="5"/>
        <v>1995</v>
      </c>
      <c r="F14" s="40">
        <f t="shared" si="5"/>
        <v>326</v>
      </c>
      <c r="G14" s="37">
        <f t="shared" si="5"/>
        <v>4456</v>
      </c>
      <c r="H14" s="40">
        <f t="shared" si="5"/>
        <v>1057</v>
      </c>
      <c r="I14" s="41">
        <f t="shared" si="5"/>
        <v>2981</v>
      </c>
      <c r="J14" s="228">
        <f t="shared" si="5"/>
        <v>13891</v>
      </c>
    </row>
    <row r="15" spans="1:11" s="62" customFormat="1" ht="15.75" customHeight="1" thickBot="1" x14ac:dyDescent="0.3">
      <c r="A15" s="36" t="s">
        <v>26</v>
      </c>
      <c r="B15" s="338"/>
      <c r="C15" s="43">
        <f>AVERAGE(C5:C9)</f>
        <v>615.20000000000005</v>
      </c>
      <c r="D15" s="43" t="e">
        <f t="shared" ref="D15:J15" si="6">AVERAGE(D5:D9)</f>
        <v>#DIV/0!</v>
      </c>
      <c r="E15" s="46">
        <f t="shared" si="6"/>
        <v>399</v>
      </c>
      <c r="F15" s="46">
        <f t="shared" si="6"/>
        <v>65.2</v>
      </c>
      <c r="G15" s="43">
        <f t="shared" si="6"/>
        <v>891.2</v>
      </c>
      <c r="H15" s="46">
        <f t="shared" si="6"/>
        <v>211.4</v>
      </c>
      <c r="I15" s="48">
        <f t="shared" si="6"/>
        <v>596.20000000000005</v>
      </c>
      <c r="J15" s="229">
        <f t="shared" si="6"/>
        <v>2778.2</v>
      </c>
    </row>
    <row r="16" spans="1:11" s="62" customFormat="1" ht="14.25" thickBot="1" x14ac:dyDescent="0.3">
      <c r="A16" s="35" t="s">
        <v>3</v>
      </c>
      <c r="B16" s="232">
        <f>B11+1</f>
        <v>42590</v>
      </c>
      <c r="C16" s="14">
        <v>575</v>
      </c>
      <c r="D16" s="14"/>
      <c r="E16" s="17">
        <v>501</v>
      </c>
      <c r="F16" s="17">
        <v>111</v>
      </c>
      <c r="G16" s="14">
        <v>965</v>
      </c>
      <c r="H16" s="249">
        <v>262</v>
      </c>
      <c r="I16" s="18">
        <v>481</v>
      </c>
      <c r="J16" s="19">
        <f t="shared" ref="J16:J22" si="7">SUM(C16:I16)</f>
        <v>2895</v>
      </c>
    </row>
    <row r="17" spans="1:10" s="62" customFormat="1" ht="14.25" thickBot="1" x14ac:dyDescent="0.3">
      <c r="A17" s="35" t="s">
        <v>4</v>
      </c>
      <c r="B17" s="233">
        <f>B16+1</f>
        <v>42591</v>
      </c>
      <c r="C17" s="14">
        <v>614</v>
      </c>
      <c r="D17" s="14"/>
      <c r="E17" s="17">
        <v>515</v>
      </c>
      <c r="F17" s="17">
        <v>76</v>
      </c>
      <c r="G17" s="14">
        <v>847</v>
      </c>
      <c r="H17" s="17">
        <v>183</v>
      </c>
      <c r="I17" s="18">
        <v>711</v>
      </c>
      <c r="J17" s="70">
        <f t="shared" si="7"/>
        <v>2946</v>
      </c>
    </row>
    <row r="18" spans="1:10" s="62" customFormat="1" ht="14.25" thickBot="1" x14ac:dyDescent="0.3">
      <c r="A18" s="35" t="s">
        <v>5</v>
      </c>
      <c r="B18" s="233">
        <f t="shared" ref="B18:B22" si="8">B17+1</f>
        <v>42592</v>
      </c>
      <c r="C18" s="14">
        <v>329</v>
      </c>
      <c r="D18" s="14"/>
      <c r="E18" s="17">
        <v>280</v>
      </c>
      <c r="F18" s="17">
        <v>29</v>
      </c>
      <c r="G18" s="14">
        <v>461</v>
      </c>
      <c r="H18" s="17">
        <v>100</v>
      </c>
      <c r="I18" s="18">
        <v>505</v>
      </c>
      <c r="J18" s="70">
        <f t="shared" si="7"/>
        <v>1704</v>
      </c>
    </row>
    <row r="19" spans="1:10" s="62" customFormat="1" ht="14.25" thickBot="1" x14ac:dyDescent="0.3">
      <c r="A19" s="35" t="s">
        <v>6</v>
      </c>
      <c r="B19" s="234">
        <f t="shared" si="8"/>
        <v>42593</v>
      </c>
      <c r="C19" s="14">
        <v>479</v>
      </c>
      <c r="D19" s="14"/>
      <c r="E19" s="17">
        <v>423</v>
      </c>
      <c r="F19" s="17">
        <v>45</v>
      </c>
      <c r="G19" s="14">
        <v>586</v>
      </c>
      <c r="H19" s="17">
        <v>195</v>
      </c>
      <c r="I19" s="18">
        <v>495</v>
      </c>
      <c r="J19" s="70">
        <f t="shared" si="7"/>
        <v>2223</v>
      </c>
    </row>
    <row r="20" spans="1:10" s="62" customFormat="1" ht="14.25" thickBot="1" x14ac:dyDescent="0.3">
      <c r="A20" s="35" t="s">
        <v>0</v>
      </c>
      <c r="B20" s="234">
        <f t="shared" si="8"/>
        <v>42594</v>
      </c>
      <c r="C20" s="21">
        <v>637</v>
      </c>
      <c r="D20" s="14"/>
      <c r="E20" s="17">
        <v>489</v>
      </c>
      <c r="F20" s="17">
        <v>85</v>
      </c>
      <c r="G20" s="14">
        <v>819</v>
      </c>
      <c r="H20" s="17">
        <v>240</v>
      </c>
      <c r="I20" s="18">
        <v>624</v>
      </c>
      <c r="J20" s="70">
        <f t="shared" si="7"/>
        <v>2894</v>
      </c>
    </row>
    <row r="21" spans="1:10" s="62" customFormat="1" ht="14.25" outlineLevel="1" thickBot="1" x14ac:dyDescent="0.3">
      <c r="A21" s="35" t="s">
        <v>1</v>
      </c>
      <c r="B21" s="247">
        <f t="shared" si="8"/>
        <v>42595</v>
      </c>
      <c r="C21" s="21">
        <v>883</v>
      </c>
      <c r="D21" s="21"/>
      <c r="E21" s="24">
        <v>629</v>
      </c>
      <c r="F21" s="24">
        <v>107</v>
      </c>
      <c r="G21" s="21">
        <v>1088</v>
      </c>
      <c r="H21" s="24">
        <v>313</v>
      </c>
      <c r="I21" s="25">
        <v>2994</v>
      </c>
      <c r="J21" s="70">
        <f t="shared" si="7"/>
        <v>6014</v>
      </c>
    </row>
    <row r="22" spans="1:10" s="62" customFormat="1" ht="14.25" outlineLevel="1" thickBot="1" x14ac:dyDescent="0.3">
      <c r="A22" s="35" t="s">
        <v>2</v>
      </c>
      <c r="B22" s="233">
        <f t="shared" si="8"/>
        <v>42596</v>
      </c>
      <c r="C22" s="27">
        <v>652</v>
      </c>
      <c r="D22" s="27"/>
      <c r="E22" s="30">
        <v>466</v>
      </c>
      <c r="F22" s="30">
        <v>62</v>
      </c>
      <c r="G22" s="27">
        <v>985</v>
      </c>
      <c r="H22" s="30">
        <v>319</v>
      </c>
      <c r="I22" s="31">
        <v>2374</v>
      </c>
      <c r="J22" s="177">
        <f t="shared" si="7"/>
        <v>4858</v>
      </c>
    </row>
    <row r="23" spans="1:10" s="62" customFormat="1" ht="14.25" customHeight="1" outlineLevel="1" thickBot="1" x14ac:dyDescent="0.3">
      <c r="A23" s="219" t="s">
        <v>25</v>
      </c>
      <c r="B23" s="337" t="s">
        <v>29</v>
      </c>
      <c r="C23" s="141">
        <f t="shared" ref="C23:J23" si="9">SUM(C16:C22)</f>
        <v>4169</v>
      </c>
      <c r="D23" s="141">
        <f t="shared" si="9"/>
        <v>0</v>
      </c>
      <c r="E23" s="144">
        <f t="shared" si="9"/>
        <v>3303</v>
      </c>
      <c r="F23" s="144">
        <f t="shared" si="9"/>
        <v>515</v>
      </c>
      <c r="G23" s="141">
        <f t="shared" si="9"/>
        <v>5751</v>
      </c>
      <c r="H23" s="144">
        <f t="shared" si="9"/>
        <v>1612</v>
      </c>
      <c r="I23" s="145">
        <f t="shared" si="9"/>
        <v>8184</v>
      </c>
      <c r="J23" s="226">
        <f t="shared" si="9"/>
        <v>23534</v>
      </c>
    </row>
    <row r="24" spans="1:10" s="62" customFormat="1" ht="15.75" customHeight="1" outlineLevel="1" thickBot="1" x14ac:dyDescent="0.3">
      <c r="A24" s="133" t="s">
        <v>27</v>
      </c>
      <c r="B24" s="338"/>
      <c r="C24" s="134">
        <f t="shared" ref="C24:J24" si="10">AVERAGE(C16:C22)</f>
        <v>595.57142857142856</v>
      </c>
      <c r="D24" s="134" t="e">
        <f t="shared" si="10"/>
        <v>#DIV/0!</v>
      </c>
      <c r="E24" s="137">
        <f t="shared" si="10"/>
        <v>471.85714285714283</v>
      </c>
      <c r="F24" s="137">
        <f t="shared" si="10"/>
        <v>73.571428571428569</v>
      </c>
      <c r="G24" s="134">
        <f t="shared" si="10"/>
        <v>821.57142857142856</v>
      </c>
      <c r="H24" s="137">
        <f t="shared" si="10"/>
        <v>230.28571428571428</v>
      </c>
      <c r="I24" s="140">
        <f t="shared" si="10"/>
        <v>1169.1428571428571</v>
      </c>
      <c r="J24" s="227">
        <f t="shared" si="10"/>
        <v>3362</v>
      </c>
    </row>
    <row r="25" spans="1:10" s="62" customFormat="1" ht="14.25" customHeight="1" thickBot="1" x14ac:dyDescent="0.3">
      <c r="A25" s="36" t="s">
        <v>24</v>
      </c>
      <c r="B25" s="338"/>
      <c r="C25" s="37">
        <f>SUM(C16:C20)</f>
        <v>2634</v>
      </c>
      <c r="D25" s="37">
        <f t="shared" ref="D25:J25" si="11">SUM(D16:D20)</f>
        <v>0</v>
      </c>
      <c r="E25" s="40">
        <f t="shared" si="11"/>
        <v>2208</v>
      </c>
      <c r="F25" s="40">
        <f t="shared" si="11"/>
        <v>346</v>
      </c>
      <c r="G25" s="37">
        <f t="shared" si="11"/>
        <v>3678</v>
      </c>
      <c r="H25" s="40">
        <f t="shared" si="11"/>
        <v>980</v>
      </c>
      <c r="I25" s="41">
        <f t="shared" si="11"/>
        <v>2816</v>
      </c>
      <c r="J25" s="228">
        <f t="shared" si="11"/>
        <v>12662</v>
      </c>
    </row>
    <row r="26" spans="1:10" s="62" customFormat="1" ht="15.75" customHeight="1" thickBot="1" x14ac:dyDescent="0.3">
      <c r="A26" s="36" t="s">
        <v>26</v>
      </c>
      <c r="B26" s="339"/>
      <c r="C26" s="147">
        <f>AVERAGE(C16:C20)</f>
        <v>526.79999999999995</v>
      </c>
      <c r="D26" s="147" t="e">
        <f t="shared" ref="D26:J26" si="12">AVERAGE(D16:D20)</f>
        <v>#DIV/0!</v>
      </c>
      <c r="E26" s="175">
        <f t="shared" si="12"/>
        <v>441.6</v>
      </c>
      <c r="F26" s="175">
        <f t="shared" si="12"/>
        <v>69.2</v>
      </c>
      <c r="G26" s="147">
        <f t="shared" si="12"/>
        <v>735.6</v>
      </c>
      <c r="H26" s="175">
        <f t="shared" si="12"/>
        <v>196</v>
      </c>
      <c r="I26" s="176">
        <f t="shared" si="12"/>
        <v>563.20000000000005</v>
      </c>
      <c r="J26" s="251">
        <f t="shared" si="12"/>
        <v>2532.4</v>
      </c>
    </row>
    <row r="27" spans="1:10" s="62" customFormat="1" ht="14.25" thickBot="1" x14ac:dyDescent="0.3">
      <c r="A27" s="35" t="s">
        <v>3</v>
      </c>
      <c r="B27" s="235">
        <f>B22+1</f>
        <v>42597</v>
      </c>
      <c r="C27" s="14">
        <v>515</v>
      </c>
      <c r="D27" s="14"/>
      <c r="E27" s="17">
        <v>485</v>
      </c>
      <c r="F27" s="17">
        <v>44</v>
      </c>
      <c r="G27" s="14">
        <v>1036</v>
      </c>
      <c r="H27" s="17">
        <v>276</v>
      </c>
      <c r="I27" s="18">
        <v>633</v>
      </c>
      <c r="J27" s="19">
        <f t="shared" ref="J27:J33" si="13">SUM(C27:I27)</f>
        <v>2989</v>
      </c>
    </row>
    <row r="28" spans="1:10" s="62" customFormat="1" ht="14.25" thickBot="1" x14ac:dyDescent="0.3">
      <c r="A28" s="35" t="s">
        <v>4</v>
      </c>
      <c r="B28" s="236">
        <f>B27+1</f>
        <v>42598</v>
      </c>
      <c r="C28" s="14">
        <v>521</v>
      </c>
      <c r="D28" s="14"/>
      <c r="E28" s="17">
        <v>426</v>
      </c>
      <c r="F28" s="17">
        <v>55</v>
      </c>
      <c r="G28" s="14">
        <v>822</v>
      </c>
      <c r="H28" s="17">
        <v>177</v>
      </c>
      <c r="I28" s="18">
        <v>599</v>
      </c>
      <c r="J28" s="70">
        <f t="shared" si="13"/>
        <v>2600</v>
      </c>
    </row>
    <row r="29" spans="1:10" s="62" customFormat="1" ht="14.25" thickBot="1" x14ac:dyDescent="0.3">
      <c r="A29" s="35" t="s">
        <v>5</v>
      </c>
      <c r="B29" s="236">
        <f t="shared" ref="B29:B33" si="14">B28+1</f>
        <v>42599</v>
      </c>
      <c r="C29" s="14">
        <v>414</v>
      </c>
      <c r="D29" s="14"/>
      <c r="E29" s="17">
        <v>331</v>
      </c>
      <c r="F29" s="17">
        <v>30</v>
      </c>
      <c r="G29" s="14">
        <v>713</v>
      </c>
      <c r="H29" s="17">
        <v>170</v>
      </c>
      <c r="I29" s="18">
        <v>728</v>
      </c>
      <c r="J29" s="70">
        <f t="shared" si="13"/>
        <v>2386</v>
      </c>
    </row>
    <row r="30" spans="1:10" s="62" customFormat="1" ht="14.25" thickBot="1" x14ac:dyDescent="0.3">
      <c r="A30" s="35" t="s">
        <v>6</v>
      </c>
      <c r="B30" s="236">
        <f t="shared" si="14"/>
        <v>42600</v>
      </c>
      <c r="C30" s="14">
        <v>424</v>
      </c>
      <c r="D30" s="14"/>
      <c r="E30" s="17">
        <v>383</v>
      </c>
      <c r="F30" s="17">
        <v>90</v>
      </c>
      <c r="G30" s="14">
        <v>761</v>
      </c>
      <c r="H30" s="17">
        <v>194</v>
      </c>
      <c r="I30" s="18">
        <v>257</v>
      </c>
      <c r="J30" s="70">
        <f t="shared" si="13"/>
        <v>2109</v>
      </c>
    </row>
    <row r="31" spans="1:10" s="62" customFormat="1" ht="14.25" thickBot="1" x14ac:dyDescent="0.3">
      <c r="A31" s="35" t="s">
        <v>0</v>
      </c>
      <c r="B31" s="236">
        <f t="shared" si="14"/>
        <v>42601</v>
      </c>
      <c r="C31" s="21">
        <v>553</v>
      </c>
      <c r="D31" s="14"/>
      <c r="E31" s="17">
        <v>387</v>
      </c>
      <c r="F31" s="17">
        <v>68</v>
      </c>
      <c r="G31" s="14">
        <v>726</v>
      </c>
      <c r="H31" s="17">
        <v>278</v>
      </c>
      <c r="I31" s="18">
        <v>897</v>
      </c>
      <c r="J31" s="70">
        <f t="shared" si="13"/>
        <v>2909</v>
      </c>
    </row>
    <row r="32" spans="1:10" s="62" customFormat="1" ht="14.25" outlineLevel="1" thickBot="1" x14ac:dyDescent="0.3">
      <c r="A32" s="35" t="s">
        <v>1</v>
      </c>
      <c r="B32" s="236">
        <f t="shared" si="14"/>
        <v>42602</v>
      </c>
      <c r="C32" s="21">
        <v>425</v>
      </c>
      <c r="D32" s="21"/>
      <c r="E32" s="24">
        <v>427</v>
      </c>
      <c r="F32" s="24">
        <v>55</v>
      </c>
      <c r="G32" s="21">
        <v>732</v>
      </c>
      <c r="H32" s="24">
        <v>223</v>
      </c>
      <c r="I32" s="25">
        <v>3170</v>
      </c>
      <c r="J32" s="70">
        <f t="shared" si="13"/>
        <v>5032</v>
      </c>
    </row>
    <row r="33" spans="1:11" s="62" customFormat="1" ht="14.25" outlineLevel="1" thickBot="1" x14ac:dyDescent="0.3">
      <c r="A33" s="35" t="s">
        <v>2</v>
      </c>
      <c r="B33" s="236">
        <f t="shared" si="14"/>
        <v>42603</v>
      </c>
      <c r="C33" s="27">
        <v>378</v>
      </c>
      <c r="D33" s="27"/>
      <c r="E33" s="30">
        <v>363</v>
      </c>
      <c r="F33" s="30">
        <v>45</v>
      </c>
      <c r="G33" s="27">
        <v>347</v>
      </c>
      <c r="H33" s="30">
        <v>173</v>
      </c>
      <c r="I33" s="31">
        <v>3431</v>
      </c>
      <c r="J33" s="177">
        <f t="shared" si="13"/>
        <v>4737</v>
      </c>
    </row>
    <row r="34" spans="1:11" s="62" customFormat="1" ht="14.25" customHeight="1" outlineLevel="1" thickBot="1" x14ac:dyDescent="0.3">
      <c r="A34" s="219" t="s">
        <v>25</v>
      </c>
      <c r="B34" s="337" t="s">
        <v>30</v>
      </c>
      <c r="C34" s="141">
        <f t="shared" ref="C34:J34" si="15">SUM(C27:C33)</f>
        <v>3230</v>
      </c>
      <c r="D34" s="141">
        <f t="shared" si="15"/>
        <v>0</v>
      </c>
      <c r="E34" s="144">
        <f t="shared" si="15"/>
        <v>2802</v>
      </c>
      <c r="F34" s="144">
        <f>SUM(F27:F33)</f>
        <v>387</v>
      </c>
      <c r="G34" s="141">
        <f t="shared" si="15"/>
        <v>5137</v>
      </c>
      <c r="H34" s="144">
        <f t="shared" si="15"/>
        <v>1491</v>
      </c>
      <c r="I34" s="145">
        <f t="shared" si="15"/>
        <v>9715</v>
      </c>
      <c r="J34" s="226">
        <f t="shared" si="15"/>
        <v>22762</v>
      </c>
    </row>
    <row r="35" spans="1:11" s="62" customFormat="1" ht="15.75" customHeight="1" outlineLevel="1" thickBot="1" x14ac:dyDescent="0.3">
      <c r="A35" s="133" t="s">
        <v>27</v>
      </c>
      <c r="B35" s="338"/>
      <c r="C35" s="134">
        <f t="shared" ref="C35:J35" si="16">AVERAGE(C27:C33)</f>
        <v>461.42857142857144</v>
      </c>
      <c r="D35" s="134" t="e">
        <f t="shared" si="16"/>
        <v>#DIV/0!</v>
      </c>
      <c r="E35" s="137">
        <f t="shared" si="16"/>
        <v>400.28571428571428</v>
      </c>
      <c r="F35" s="137">
        <f t="shared" si="16"/>
        <v>55.285714285714285</v>
      </c>
      <c r="G35" s="134">
        <f t="shared" si="16"/>
        <v>733.85714285714289</v>
      </c>
      <c r="H35" s="137">
        <f t="shared" si="16"/>
        <v>213</v>
      </c>
      <c r="I35" s="140">
        <f t="shared" si="16"/>
        <v>1387.8571428571429</v>
      </c>
      <c r="J35" s="227">
        <f t="shared" si="16"/>
        <v>3251.7142857142858</v>
      </c>
    </row>
    <row r="36" spans="1:11" s="62" customFormat="1" ht="14.25" customHeight="1" thickBot="1" x14ac:dyDescent="0.3">
      <c r="A36" s="36" t="s">
        <v>24</v>
      </c>
      <c r="B36" s="338"/>
      <c r="C36" s="37">
        <f>SUM(C27:C31)</f>
        <v>2427</v>
      </c>
      <c r="D36" s="37">
        <f t="shared" ref="D36:J36" si="17">SUM(D27:D31)</f>
        <v>0</v>
      </c>
      <c r="E36" s="40">
        <f t="shared" si="17"/>
        <v>2012</v>
      </c>
      <c r="F36" s="40">
        <f t="shared" si="17"/>
        <v>287</v>
      </c>
      <c r="G36" s="37">
        <f t="shared" si="17"/>
        <v>4058</v>
      </c>
      <c r="H36" s="40">
        <f t="shared" si="17"/>
        <v>1095</v>
      </c>
      <c r="I36" s="41">
        <f t="shared" si="17"/>
        <v>3114</v>
      </c>
      <c r="J36" s="228">
        <f t="shared" si="17"/>
        <v>12993</v>
      </c>
    </row>
    <row r="37" spans="1:11" s="62" customFormat="1" ht="15.75" customHeight="1" thickBot="1" x14ac:dyDescent="0.3">
      <c r="A37" s="36" t="s">
        <v>26</v>
      </c>
      <c r="B37" s="339"/>
      <c r="C37" s="43">
        <f>AVERAGE(C27:C31)</f>
        <v>485.4</v>
      </c>
      <c r="D37" s="43" t="e">
        <f t="shared" ref="D37:J37" si="18">AVERAGE(D27:D31)</f>
        <v>#DIV/0!</v>
      </c>
      <c r="E37" s="46">
        <f t="shared" si="18"/>
        <v>402.4</v>
      </c>
      <c r="F37" s="46">
        <f t="shared" si="18"/>
        <v>57.4</v>
      </c>
      <c r="G37" s="43">
        <f t="shared" si="18"/>
        <v>811.6</v>
      </c>
      <c r="H37" s="46">
        <f t="shared" si="18"/>
        <v>219</v>
      </c>
      <c r="I37" s="48">
        <f t="shared" si="18"/>
        <v>622.79999999999995</v>
      </c>
      <c r="J37" s="229">
        <f t="shared" si="18"/>
        <v>2598.6</v>
      </c>
    </row>
    <row r="38" spans="1:11" s="62" customFormat="1" ht="14.25" thickBot="1" x14ac:dyDescent="0.3">
      <c r="A38" s="35" t="s">
        <v>3</v>
      </c>
      <c r="B38" s="237">
        <f>B33+1</f>
        <v>42604</v>
      </c>
      <c r="C38" s="14">
        <v>207</v>
      </c>
      <c r="D38" s="14"/>
      <c r="E38" s="17">
        <v>361</v>
      </c>
      <c r="F38" s="17">
        <v>51</v>
      </c>
      <c r="G38" s="14">
        <v>283</v>
      </c>
      <c r="H38" s="17">
        <v>172</v>
      </c>
      <c r="I38" s="18">
        <v>689</v>
      </c>
      <c r="J38" s="19">
        <f t="shared" ref="J38:J44" si="19">SUM(C38:I38)</f>
        <v>1763</v>
      </c>
    </row>
    <row r="39" spans="1:11" s="62" customFormat="1" ht="14.25" thickBot="1" x14ac:dyDescent="0.3">
      <c r="A39" s="35" t="s">
        <v>4</v>
      </c>
      <c r="B39" s="238">
        <f>B38+1</f>
        <v>42605</v>
      </c>
      <c r="C39" s="14">
        <v>168</v>
      </c>
      <c r="D39" s="14"/>
      <c r="E39" s="17">
        <v>374</v>
      </c>
      <c r="F39" s="17">
        <v>33</v>
      </c>
      <c r="G39" s="14">
        <v>280</v>
      </c>
      <c r="H39" s="17">
        <v>121</v>
      </c>
      <c r="I39" s="18">
        <v>819</v>
      </c>
      <c r="J39" s="70">
        <f t="shared" si="19"/>
        <v>1795</v>
      </c>
    </row>
    <row r="40" spans="1:11" s="62" customFormat="1" ht="14.25" thickBot="1" x14ac:dyDescent="0.3">
      <c r="A40" s="35" t="s">
        <v>5</v>
      </c>
      <c r="B40" s="238">
        <f t="shared" ref="B40:B44" si="20">B39+1</f>
        <v>42606</v>
      </c>
      <c r="C40" s="14">
        <v>218</v>
      </c>
      <c r="D40" s="14"/>
      <c r="E40" s="17">
        <v>380</v>
      </c>
      <c r="F40" s="17">
        <v>38</v>
      </c>
      <c r="G40" s="14">
        <v>341</v>
      </c>
      <c r="H40" s="17">
        <v>145</v>
      </c>
      <c r="I40" s="18">
        <v>819</v>
      </c>
      <c r="J40" s="70">
        <f t="shared" si="19"/>
        <v>1941</v>
      </c>
    </row>
    <row r="41" spans="1:11" s="62" customFormat="1" ht="14.25" thickBot="1" x14ac:dyDescent="0.3">
      <c r="A41" s="35" t="s">
        <v>6</v>
      </c>
      <c r="B41" s="238">
        <f t="shared" si="20"/>
        <v>42607</v>
      </c>
      <c r="C41" s="14">
        <v>429</v>
      </c>
      <c r="D41" s="14"/>
      <c r="E41" s="17">
        <v>483</v>
      </c>
      <c r="F41" s="17">
        <v>58</v>
      </c>
      <c r="G41" s="14">
        <v>547</v>
      </c>
      <c r="H41" s="17">
        <v>207</v>
      </c>
      <c r="I41" s="18">
        <v>819</v>
      </c>
      <c r="J41" s="70">
        <f t="shared" si="19"/>
        <v>2543</v>
      </c>
    </row>
    <row r="42" spans="1:11" s="62" customFormat="1" ht="14.25" thickBot="1" x14ac:dyDescent="0.3">
      <c r="A42" s="35" t="s">
        <v>0</v>
      </c>
      <c r="B42" s="238">
        <f t="shared" si="20"/>
        <v>42608</v>
      </c>
      <c r="C42" s="21">
        <v>500</v>
      </c>
      <c r="D42" s="14"/>
      <c r="E42" s="17">
        <v>491</v>
      </c>
      <c r="F42" s="17">
        <v>58</v>
      </c>
      <c r="G42" s="14">
        <v>690</v>
      </c>
      <c r="H42" s="17">
        <v>216</v>
      </c>
      <c r="I42" s="18">
        <v>817</v>
      </c>
      <c r="J42" s="70">
        <f t="shared" si="19"/>
        <v>2772</v>
      </c>
    </row>
    <row r="43" spans="1:11" s="62" customFormat="1" ht="14.25" outlineLevel="1" thickBot="1" x14ac:dyDescent="0.3">
      <c r="A43" s="35" t="s">
        <v>1</v>
      </c>
      <c r="B43" s="238">
        <f t="shared" si="20"/>
        <v>42609</v>
      </c>
      <c r="C43" s="195">
        <v>652</v>
      </c>
      <c r="D43" s="21"/>
      <c r="E43" s="24">
        <v>578</v>
      </c>
      <c r="F43" s="24">
        <v>142</v>
      </c>
      <c r="G43" s="21">
        <v>1013</v>
      </c>
      <c r="H43" s="24">
        <v>243</v>
      </c>
      <c r="I43" s="25">
        <v>3074</v>
      </c>
      <c r="J43" s="70">
        <f t="shared" si="19"/>
        <v>5702</v>
      </c>
      <c r="K43" s="156"/>
    </row>
    <row r="44" spans="1:11" s="62" customFormat="1" ht="14.25" outlineLevel="1" thickBot="1" x14ac:dyDescent="0.3">
      <c r="A44" s="35" t="s">
        <v>2</v>
      </c>
      <c r="B44" s="238">
        <f t="shared" si="20"/>
        <v>42610</v>
      </c>
      <c r="C44" s="27">
        <v>400</v>
      </c>
      <c r="D44" s="27"/>
      <c r="E44" s="30">
        <v>475</v>
      </c>
      <c r="F44" s="30">
        <v>83</v>
      </c>
      <c r="G44" s="27">
        <v>496</v>
      </c>
      <c r="H44" s="30">
        <v>310</v>
      </c>
      <c r="I44" s="31">
        <v>2748</v>
      </c>
      <c r="J44" s="177">
        <f t="shared" si="19"/>
        <v>4512</v>
      </c>
      <c r="K44" s="156"/>
    </row>
    <row r="45" spans="1:11" s="62" customFormat="1" ht="14.25" customHeight="1" outlineLevel="1" thickBot="1" x14ac:dyDescent="0.3">
      <c r="A45" s="219" t="s">
        <v>25</v>
      </c>
      <c r="B45" s="337" t="s">
        <v>31</v>
      </c>
      <c r="C45" s="141">
        <f t="shared" ref="C45:J45" si="21">SUM(C38:C44)</f>
        <v>2574</v>
      </c>
      <c r="D45" s="141">
        <f t="shared" si="21"/>
        <v>0</v>
      </c>
      <c r="E45" s="144">
        <f t="shared" si="21"/>
        <v>3142</v>
      </c>
      <c r="F45" s="144">
        <f>SUM(F38:F44)</f>
        <v>463</v>
      </c>
      <c r="G45" s="141">
        <f t="shared" si="21"/>
        <v>3650</v>
      </c>
      <c r="H45" s="144">
        <f t="shared" si="21"/>
        <v>1414</v>
      </c>
      <c r="I45" s="145">
        <f t="shared" si="21"/>
        <v>9785</v>
      </c>
      <c r="J45" s="226">
        <f t="shared" si="21"/>
        <v>21028</v>
      </c>
    </row>
    <row r="46" spans="1:11" s="62" customFormat="1" ht="15.75" customHeight="1" outlineLevel="1" thickBot="1" x14ac:dyDescent="0.3">
      <c r="A46" s="133" t="s">
        <v>27</v>
      </c>
      <c r="B46" s="338"/>
      <c r="C46" s="134">
        <f t="shared" ref="C46:J46" si="22">AVERAGE(C38:C44)</f>
        <v>367.71428571428572</v>
      </c>
      <c r="D46" s="134" t="e">
        <f t="shared" si="22"/>
        <v>#DIV/0!</v>
      </c>
      <c r="E46" s="137">
        <f t="shared" si="22"/>
        <v>448.85714285714283</v>
      </c>
      <c r="F46" s="137">
        <f t="shared" si="22"/>
        <v>66.142857142857139</v>
      </c>
      <c r="G46" s="134">
        <f t="shared" si="22"/>
        <v>521.42857142857144</v>
      </c>
      <c r="H46" s="137">
        <f t="shared" si="22"/>
        <v>202</v>
      </c>
      <c r="I46" s="140">
        <f t="shared" si="22"/>
        <v>1397.8571428571429</v>
      </c>
      <c r="J46" s="227">
        <f t="shared" si="22"/>
        <v>3004</v>
      </c>
    </row>
    <row r="47" spans="1:11" s="62" customFormat="1" ht="14.25" customHeight="1" thickBot="1" x14ac:dyDescent="0.3">
      <c r="A47" s="36" t="s">
        <v>24</v>
      </c>
      <c r="B47" s="338"/>
      <c r="C47" s="37">
        <f>SUM(C38:C42)</f>
        <v>1522</v>
      </c>
      <c r="D47" s="37">
        <f t="shared" ref="D47:J47" si="23">SUM(D38:D42)</f>
        <v>0</v>
      </c>
      <c r="E47" s="40">
        <f t="shared" si="23"/>
        <v>2089</v>
      </c>
      <c r="F47" s="40">
        <f t="shared" si="23"/>
        <v>238</v>
      </c>
      <c r="G47" s="37">
        <f t="shared" si="23"/>
        <v>2141</v>
      </c>
      <c r="H47" s="40">
        <f t="shared" si="23"/>
        <v>861</v>
      </c>
      <c r="I47" s="41">
        <f t="shared" si="23"/>
        <v>3963</v>
      </c>
      <c r="J47" s="228">
        <f t="shared" si="23"/>
        <v>10814</v>
      </c>
    </row>
    <row r="48" spans="1:11" s="62" customFormat="1" ht="15.75" customHeight="1" thickBot="1" x14ac:dyDescent="0.3">
      <c r="A48" s="36" t="s">
        <v>26</v>
      </c>
      <c r="B48" s="339"/>
      <c r="C48" s="43">
        <f>AVERAGE(C38:C42)</f>
        <v>304.39999999999998</v>
      </c>
      <c r="D48" s="43" t="e">
        <f t="shared" ref="D48:J48" si="24">AVERAGE(D38:D42)</f>
        <v>#DIV/0!</v>
      </c>
      <c r="E48" s="46">
        <f t="shared" si="24"/>
        <v>417.8</v>
      </c>
      <c r="F48" s="46">
        <f t="shared" si="24"/>
        <v>47.6</v>
      </c>
      <c r="G48" s="43">
        <f t="shared" si="24"/>
        <v>428.2</v>
      </c>
      <c r="H48" s="46">
        <f t="shared" si="24"/>
        <v>172.2</v>
      </c>
      <c r="I48" s="48">
        <f t="shared" si="24"/>
        <v>792.6</v>
      </c>
      <c r="J48" s="229">
        <f t="shared" si="24"/>
        <v>2162.8000000000002</v>
      </c>
    </row>
    <row r="49" spans="1:11" s="62" customFormat="1" ht="14.25" customHeight="1" thickBot="1" x14ac:dyDescent="0.3">
      <c r="A49" s="35" t="s">
        <v>3</v>
      </c>
      <c r="B49" s="237">
        <f>B44+1</f>
        <v>42611</v>
      </c>
      <c r="C49" s="14">
        <v>431</v>
      </c>
      <c r="D49" s="14"/>
      <c r="E49" s="17">
        <v>398</v>
      </c>
      <c r="F49" s="17">
        <v>45</v>
      </c>
      <c r="G49" s="18">
        <v>558</v>
      </c>
      <c r="H49" s="17">
        <v>177</v>
      </c>
      <c r="I49" s="18">
        <v>748</v>
      </c>
      <c r="J49" s="252">
        <f>SUM(C49:I49)</f>
        <v>2357</v>
      </c>
      <c r="K49" s="194"/>
    </row>
    <row r="50" spans="1:11" s="62" customFormat="1" ht="14.25" customHeight="1" thickBot="1" x14ac:dyDescent="0.3">
      <c r="A50" s="190" t="s">
        <v>4</v>
      </c>
      <c r="B50" s="238">
        <f>B49+1</f>
        <v>42612</v>
      </c>
      <c r="C50" s="14">
        <v>352</v>
      </c>
      <c r="D50" s="14"/>
      <c r="E50" s="17">
        <v>343</v>
      </c>
      <c r="F50" s="17">
        <v>50</v>
      </c>
      <c r="G50" s="18">
        <v>575</v>
      </c>
      <c r="H50" s="17">
        <v>200</v>
      </c>
      <c r="I50" s="18">
        <v>965</v>
      </c>
      <c r="J50" s="252">
        <f t="shared" ref="J50:J52" si="25">SUM(C50:I50)</f>
        <v>2485</v>
      </c>
      <c r="K50" s="194"/>
    </row>
    <row r="51" spans="1:11" s="62" customFormat="1" ht="14.25" customHeight="1" thickBot="1" x14ac:dyDescent="0.3">
      <c r="A51" s="190" t="s">
        <v>5</v>
      </c>
      <c r="B51" s="238">
        <f t="shared" ref="B51:B55" si="26">B50+1</f>
        <v>42613</v>
      </c>
      <c r="C51" s="14">
        <v>334</v>
      </c>
      <c r="D51" s="14"/>
      <c r="E51" s="17">
        <v>300</v>
      </c>
      <c r="F51" s="17">
        <v>33</v>
      </c>
      <c r="G51" s="18">
        <v>504</v>
      </c>
      <c r="H51" s="17">
        <v>177</v>
      </c>
      <c r="I51" s="18">
        <v>758</v>
      </c>
      <c r="J51" s="252">
        <f t="shared" si="25"/>
        <v>2106</v>
      </c>
      <c r="K51" s="194"/>
    </row>
    <row r="52" spans="1:11" s="62" customFormat="1" ht="14.25" hidden="1" customHeight="1" thickBot="1" x14ac:dyDescent="0.3">
      <c r="A52" s="190" t="s">
        <v>6</v>
      </c>
      <c r="B52" s="238">
        <f t="shared" si="26"/>
        <v>42614</v>
      </c>
      <c r="C52" s="14"/>
      <c r="D52" s="14"/>
      <c r="E52" s="17"/>
      <c r="F52" s="17"/>
      <c r="G52" s="18"/>
      <c r="H52" s="17"/>
      <c r="I52" s="18"/>
      <c r="J52" s="252">
        <f t="shared" si="25"/>
        <v>0</v>
      </c>
      <c r="K52" s="194"/>
    </row>
    <row r="53" spans="1:11" s="62" customFormat="1" ht="14.25" hidden="1" customHeight="1" thickBot="1" x14ac:dyDescent="0.3">
      <c r="A53" s="35" t="s">
        <v>0</v>
      </c>
      <c r="B53" s="240">
        <f t="shared" si="26"/>
        <v>42615</v>
      </c>
      <c r="C53" s="21"/>
      <c r="D53" s="14"/>
      <c r="E53" s="17"/>
      <c r="F53" s="17"/>
      <c r="G53" s="18"/>
      <c r="H53" s="17"/>
      <c r="I53" s="18"/>
      <c r="J53" s="252"/>
      <c r="K53" s="194"/>
    </row>
    <row r="54" spans="1:11" s="62" customFormat="1" ht="14.25" hidden="1" customHeight="1" outlineLevel="1" thickBot="1" x14ac:dyDescent="0.3">
      <c r="A54" s="35" t="s">
        <v>1</v>
      </c>
      <c r="B54" s="240">
        <f t="shared" si="26"/>
        <v>42616</v>
      </c>
      <c r="C54" s="21"/>
      <c r="D54" s="21"/>
      <c r="E54" s="24"/>
      <c r="F54" s="24"/>
      <c r="G54" s="25"/>
      <c r="H54" s="24"/>
      <c r="I54" s="25"/>
      <c r="J54" s="252"/>
      <c r="K54" s="194"/>
    </row>
    <row r="55" spans="1:11" s="62" customFormat="1" ht="14.25" hidden="1" customHeight="1" outlineLevel="1" thickBot="1" x14ac:dyDescent="0.3">
      <c r="A55" s="190" t="s">
        <v>2</v>
      </c>
      <c r="B55" s="240">
        <f t="shared" si="26"/>
        <v>42617</v>
      </c>
      <c r="C55" s="27"/>
      <c r="D55" s="27"/>
      <c r="E55" s="30"/>
      <c r="F55" s="30"/>
      <c r="G55" s="31"/>
      <c r="H55" s="250"/>
      <c r="I55" s="246"/>
      <c r="J55" s="252"/>
    </row>
    <row r="56" spans="1:11" s="62" customFormat="1" ht="14.25" customHeight="1" outlineLevel="1" thickBot="1" x14ac:dyDescent="0.3">
      <c r="A56" s="219" t="s">
        <v>25</v>
      </c>
      <c r="B56" s="337" t="s">
        <v>32</v>
      </c>
      <c r="C56" s="141">
        <f t="shared" ref="C56:J56" si="27">SUM(C49:C55)</f>
        <v>1117</v>
      </c>
      <c r="D56" s="141">
        <f t="shared" si="27"/>
        <v>0</v>
      </c>
      <c r="E56" s="144">
        <f t="shared" si="27"/>
        <v>1041</v>
      </c>
      <c r="F56" s="144">
        <f t="shared" si="27"/>
        <v>128</v>
      </c>
      <c r="G56" s="141">
        <f>SUM(G49:G55)</f>
        <v>1637</v>
      </c>
      <c r="H56" s="144">
        <f>SUM(H49:H55)</f>
        <v>554</v>
      </c>
      <c r="I56" s="145">
        <f t="shared" si="27"/>
        <v>2471</v>
      </c>
      <c r="J56" s="226">
        <f t="shared" si="27"/>
        <v>6948</v>
      </c>
    </row>
    <row r="57" spans="1:11" s="62" customFormat="1" ht="15.75" customHeight="1" outlineLevel="1" thickBot="1" x14ac:dyDescent="0.3">
      <c r="A57" s="133" t="s">
        <v>27</v>
      </c>
      <c r="B57" s="338"/>
      <c r="C57" s="134">
        <f t="shared" ref="C57:J57" si="28">AVERAGE(C49:C55)</f>
        <v>372.33333333333331</v>
      </c>
      <c r="D57" s="134" t="e">
        <f t="shared" si="28"/>
        <v>#DIV/0!</v>
      </c>
      <c r="E57" s="137">
        <f t="shared" si="28"/>
        <v>347</v>
      </c>
      <c r="F57" s="137">
        <f t="shared" si="28"/>
        <v>42.666666666666664</v>
      </c>
      <c r="G57" s="134">
        <f t="shared" si="28"/>
        <v>545.66666666666663</v>
      </c>
      <c r="H57" s="137">
        <f t="shared" si="28"/>
        <v>184.66666666666666</v>
      </c>
      <c r="I57" s="140">
        <f t="shared" si="28"/>
        <v>823.66666666666663</v>
      </c>
      <c r="J57" s="227">
        <f t="shared" si="28"/>
        <v>1737</v>
      </c>
    </row>
    <row r="58" spans="1:11" s="62" customFormat="1" ht="14.25" customHeight="1" thickBot="1" x14ac:dyDescent="0.3">
      <c r="A58" s="36" t="s">
        <v>24</v>
      </c>
      <c r="B58" s="338"/>
      <c r="C58" s="37">
        <f t="shared" ref="C58:J58" si="29">SUM(C49:C53)</f>
        <v>1117</v>
      </c>
      <c r="D58" s="37">
        <f t="shared" si="29"/>
        <v>0</v>
      </c>
      <c r="E58" s="40">
        <f t="shared" si="29"/>
        <v>1041</v>
      </c>
      <c r="F58" s="40">
        <f t="shared" si="29"/>
        <v>128</v>
      </c>
      <c r="G58" s="37">
        <f t="shared" si="29"/>
        <v>1637</v>
      </c>
      <c r="H58" s="40">
        <f t="shared" si="29"/>
        <v>554</v>
      </c>
      <c r="I58" s="41">
        <f t="shared" si="29"/>
        <v>2471</v>
      </c>
      <c r="J58" s="228">
        <f t="shared" si="29"/>
        <v>6948</v>
      </c>
    </row>
    <row r="59" spans="1:11" s="62" customFormat="1" ht="14.25" thickBot="1" x14ac:dyDescent="0.3">
      <c r="A59" s="36" t="s">
        <v>26</v>
      </c>
      <c r="B59" s="339"/>
      <c r="C59" s="43">
        <f t="shared" ref="C59:J59" si="30">AVERAGE(C49:C53)</f>
        <v>372.33333333333331</v>
      </c>
      <c r="D59" s="43" t="e">
        <f t="shared" si="30"/>
        <v>#DIV/0!</v>
      </c>
      <c r="E59" s="46">
        <f t="shared" si="30"/>
        <v>347</v>
      </c>
      <c r="F59" s="46">
        <f t="shared" si="30"/>
        <v>42.666666666666664</v>
      </c>
      <c r="G59" s="43">
        <f t="shared" si="30"/>
        <v>545.66666666666663</v>
      </c>
      <c r="H59" s="46">
        <f t="shared" si="30"/>
        <v>184.66666666666666</v>
      </c>
      <c r="I59" s="48">
        <f t="shared" si="30"/>
        <v>823.66666666666663</v>
      </c>
      <c r="J59" s="229">
        <f t="shared" si="30"/>
        <v>1737</v>
      </c>
    </row>
    <row r="60" spans="1:11" s="62" customFormat="1" ht="17.25" hidden="1" customHeight="1" thickBot="1" x14ac:dyDescent="0.3">
      <c r="A60" s="190" t="s">
        <v>3</v>
      </c>
      <c r="B60" s="237">
        <f>B55+1</f>
        <v>42618</v>
      </c>
      <c r="C60" s="14"/>
      <c r="D60" s="14"/>
      <c r="E60" s="18"/>
      <c r="F60" s="172"/>
      <c r="G60" s="17"/>
      <c r="H60" s="14"/>
      <c r="I60" s="15"/>
      <c r="J60" s="252"/>
    </row>
    <row r="61" spans="1:11" s="62" customFormat="1" ht="16.5" hidden="1" customHeight="1" thickBot="1" x14ac:dyDescent="0.3">
      <c r="A61" s="190" t="s">
        <v>4</v>
      </c>
      <c r="B61" s="238">
        <f>B60+1</f>
        <v>42619</v>
      </c>
      <c r="C61" s="14"/>
      <c r="D61" s="14"/>
      <c r="E61" s="18"/>
      <c r="F61" s="172"/>
      <c r="G61" s="17"/>
      <c r="H61" s="14"/>
      <c r="I61" s="15"/>
      <c r="J61" s="252"/>
    </row>
    <row r="62" spans="1:11" s="62" customFormat="1" ht="17.25" hidden="1" customHeight="1" thickBot="1" x14ac:dyDescent="0.3">
      <c r="A62" s="190"/>
      <c r="B62" s="239"/>
      <c r="C62" s="14"/>
      <c r="D62" s="14"/>
      <c r="E62" s="18"/>
      <c r="F62" s="172"/>
      <c r="G62" s="17"/>
      <c r="H62" s="14"/>
      <c r="I62" s="15"/>
      <c r="J62" s="70"/>
    </row>
    <row r="63" spans="1:11" s="62" customFormat="1" ht="18" hidden="1" customHeight="1" thickBot="1" x14ac:dyDescent="0.3">
      <c r="A63" s="190"/>
      <c r="B63" s="239"/>
      <c r="C63" s="14"/>
      <c r="D63" s="14"/>
      <c r="E63" s="18"/>
      <c r="F63" s="172"/>
      <c r="G63" s="17"/>
      <c r="H63" s="14"/>
      <c r="I63" s="15"/>
      <c r="J63" s="70"/>
    </row>
    <row r="64" spans="1:11" s="62" customFormat="1" ht="19.5" hidden="1" customHeight="1" thickBot="1" x14ac:dyDescent="0.3">
      <c r="A64" s="35"/>
      <c r="B64" s="239"/>
      <c r="C64" s="21"/>
      <c r="D64" s="14"/>
      <c r="E64" s="18"/>
      <c r="F64" s="172"/>
      <c r="G64" s="17"/>
      <c r="H64" s="14"/>
      <c r="I64" s="15"/>
      <c r="J64" s="70"/>
    </row>
    <row r="65" spans="1:17" s="62" customFormat="1" ht="18.75" hidden="1" customHeight="1" outlineLevel="1" thickBot="1" x14ac:dyDescent="0.3">
      <c r="A65" s="35"/>
      <c r="B65" s="239"/>
      <c r="C65" s="21"/>
      <c r="D65" s="21"/>
      <c r="E65" s="25"/>
      <c r="F65" s="173"/>
      <c r="G65" s="24"/>
      <c r="H65" s="21"/>
      <c r="I65" s="22"/>
      <c r="J65" s="70"/>
    </row>
    <row r="66" spans="1:17" s="62" customFormat="1" ht="21" hidden="1" customHeight="1" outlineLevel="1" thickBot="1" x14ac:dyDescent="0.3">
      <c r="A66" s="35"/>
      <c r="B66" s="241"/>
      <c r="C66" s="27"/>
      <c r="D66" s="27"/>
      <c r="E66" s="31"/>
      <c r="F66" s="174"/>
      <c r="G66" s="30"/>
      <c r="H66" s="71"/>
      <c r="I66" s="72"/>
      <c r="J66" s="177"/>
    </row>
    <row r="67" spans="1:17" s="62" customFormat="1" ht="12" hidden="1" customHeight="1" outlineLevel="1" thickBot="1" x14ac:dyDescent="0.3">
      <c r="A67" s="219" t="s">
        <v>25</v>
      </c>
      <c r="B67" s="337" t="s">
        <v>37</v>
      </c>
      <c r="C67" s="141">
        <f t="shared" ref="C67" si="31">SUM(C60:C66)</f>
        <v>0</v>
      </c>
      <c r="D67" s="141">
        <f t="shared" ref="D67:J67" si="32">SUM(D60:D66)</f>
        <v>0</v>
      </c>
      <c r="E67" s="141">
        <f t="shared" si="32"/>
        <v>0</v>
      </c>
      <c r="F67" s="141">
        <f t="shared" si="32"/>
        <v>0</v>
      </c>
      <c r="G67" s="141">
        <f t="shared" si="32"/>
        <v>0</v>
      </c>
      <c r="H67" s="141">
        <f t="shared" si="32"/>
        <v>0</v>
      </c>
      <c r="I67" s="141">
        <f t="shared" si="32"/>
        <v>0</v>
      </c>
      <c r="J67" s="141">
        <f t="shared" si="32"/>
        <v>0</v>
      </c>
    </row>
    <row r="68" spans="1:17" s="62" customFormat="1" ht="14.25" hidden="1" customHeight="1" outlineLevel="1" thickBot="1" x14ac:dyDescent="0.3">
      <c r="A68" s="133" t="s">
        <v>27</v>
      </c>
      <c r="B68" s="338"/>
      <c r="C68" s="134" t="e">
        <f t="shared" ref="C68" si="33">AVERAGE(C60:C66)</f>
        <v>#DIV/0!</v>
      </c>
      <c r="D68" s="134" t="e">
        <f t="shared" ref="D68:J68" si="34">AVERAGE(D60:D66)</f>
        <v>#DIV/0!</v>
      </c>
      <c r="E68" s="134" t="e">
        <f t="shared" si="34"/>
        <v>#DIV/0!</v>
      </c>
      <c r="F68" s="134" t="e">
        <f t="shared" si="34"/>
        <v>#DIV/0!</v>
      </c>
      <c r="G68" s="134" t="e">
        <f t="shared" si="34"/>
        <v>#DIV/0!</v>
      </c>
      <c r="H68" s="134" t="e">
        <f t="shared" si="34"/>
        <v>#DIV/0!</v>
      </c>
      <c r="I68" s="134" t="e">
        <f t="shared" si="34"/>
        <v>#DIV/0!</v>
      </c>
      <c r="J68" s="134" t="e">
        <f t="shared" si="34"/>
        <v>#DIV/0!</v>
      </c>
    </row>
    <row r="69" spans="1:17" s="62" customFormat="1" ht="15" hidden="1" customHeight="1" thickBot="1" x14ac:dyDescent="0.3">
      <c r="A69" s="36" t="s">
        <v>24</v>
      </c>
      <c r="B69" s="338"/>
      <c r="C69" s="37">
        <f t="shared" ref="C69" si="35">SUM(C60:C64)</f>
        <v>0</v>
      </c>
      <c r="D69" s="37">
        <f t="shared" ref="D69:J69" si="36">SUM(D60:D64)</f>
        <v>0</v>
      </c>
      <c r="E69" s="37">
        <f t="shared" si="36"/>
        <v>0</v>
      </c>
      <c r="F69" s="37">
        <f t="shared" si="36"/>
        <v>0</v>
      </c>
      <c r="G69" s="37">
        <f t="shared" si="36"/>
        <v>0</v>
      </c>
      <c r="H69" s="37">
        <f t="shared" si="36"/>
        <v>0</v>
      </c>
      <c r="I69" s="37">
        <f t="shared" si="36"/>
        <v>0</v>
      </c>
      <c r="J69" s="37">
        <f t="shared" si="36"/>
        <v>0</v>
      </c>
    </row>
    <row r="70" spans="1:17" s="62" customFormat="1" ht="16.5" hidden="1" customHeight="1" thickBot="1" x14ac:dyDescent="0.3">
      <c r="A70" s="36" t="s">
        <v>26</v>
      </c>
      <c r="B70" s="339"/>
      <c r="C70" s="43" t="e">
        <f t="shared" ref="C70" si="37">AVERAGE(C60:C64)</f>
        <v>#DIV/0!</v>
      </c>
      <c r="D70" s="43" t="e">
        <f t="shared" ref="D70:J70" si="38">AVERAGE(D60:D64)</f>
        <v>#DIV/0!</v>
      </c>
      <c r="E70" s="43" t="e">
        <f t="shared" si="38"/>
        <v>#DIV/0!</v>
      </c>
      <c r="F70" s="43" t="e">
        <f t="shared" si="38"/>
        <v>#DIV/0!</v>
      </c>
      <c r="G70" s="43" t="e">
        <f t="shared" si="38"/>
        <v>#DIV/0!</v>
      </c>
      <c r="H70" s="43" t="e">
        <f t="shared" si="38"/>
        <v>#DIV/0!</v>
      </c>
      <c r="I70" s="43" t="e">
        <f t="shared" si="38"/>
        <v>#DIV/0!</v>
      </c>
      <c r="J70" s="43" t="e">
        <f t="shared" si="38"/>
        <v>#DIV/0!</v>
      </c>
    </row>
    <row r="71" spans="1:17" s="62" customFormat="1" x14ac:dyDescent="0.25">
      <c r="A71" s="4"/>
      <c r="B71" s="168"/>
      <c r="C71" s="65"/>
      <c r="D71" s="65"/>
      <c r="E71" s="65"/>
      <c r="F71" s="65"/>
      <c r="G71" s="65"/>
      <c r="H71" s="65"/>
      <c r="I71" s="65"/>
      <c r="J71" s="65"/>
    </row>
    <row r="72" spans="1:17" s="62" customFormat="1" ht="30" customHeight="1" x14ac:dyDescent="0.25">
      <c r="A72" s="253"/>
      <c r="B72" s="52" t="s">
        <v>7</v>
      </c>
      <c r="C72" s="52" t="s">
        <v>39</v>
      </c>
      <c r="D72" s="52" t="s">
        <v>8</v>
      </c>
      <c r="E72" s="52" t="s">
        <v>10</v>
      </c>
      <c r="F72" s="52" t="s">
        <v>73</v>
      </c>
      <c r="G72" s="198"/>
      <c r="H72" s="78"/>
      <c r="I72" s="351" t="s">
        <v>68</v>
      </c>
      <c r="J72" s="364"/>
      <c r="K72" s="365"/>
      <c r="L72" s="78"/>
      <c r="M72" s="78"/>
      <c r="N72" s="78"/>
      <c r="O72" s="65"/>
      <c r="P72" s="65"/>
      <c r="Q72" s="65"/>
    </row>
    <row r="73" spans="1:17" ht="29.25" customHeight="1" x14ac:dyDescent="0.25">
      <c r="A73" s="57" t="s">
        <v>34</v>
      </c>
      <c r="B73" s="256">
        <f>SUM(C58:C58, C47:C47, C36:C36, C25:C25, C14:C14, C69:C69 )</f>
        <v>10776</v>
      </c>
      <c r="C73" s="50">
        <f>SUM(D58:D58, D47:D47, D36:D36, D25:D25, D14:D14, D69:D69)</f>
        <v>0</v>
      </c>
      <c r="D73" s="50">
        <f>SUM(E69, E58, E47, E36, E25, E14, )</f>
        <v>9345</v>
      </c>
      <c r="E73" s="50">
        <f xml:space="preserve"> SUM(G14:I14, G25:I25, G36:I36, G47:I47, G58:I58, G69:I69)</f>
        <v>35862</v>
      </c>
      <c r="F73" s="50">
        <f>SUM(F14,F25,F36,F47,F58,F69)</f>
        <v>1325</v>
      </c>
      <c r="G73" s="196"/>
      <c r="H73" s="79"/>
      <c r="I73" s="329" t="s">
        <v>34</v>
      </c>
      <c r="J73" s="330"/>
      <c r="K73" s="125">
        <f>SUM(J14, J25, J36, J47, J58, J69)</f>
        <v>57308</v>
      </c>
      <c r="L73" s="79"/>
      <c r="M73" s="79"/>
      <c r="N73" s="79"/>
    </row>
    <row r="74" spans="1:17" ht="30" customHeight="1" x14ac:dyDescent="0.25">
      <c r="A74" s="57" t="s">
        <v>33</v>
      </c>
      <c r="B74" s="256">
        <f>SUM(C56:C56, C45:C45, C34:C34, C23:C23, C12:C12, C67:C67  )</f>
        <v>15961</v>
      </c>
      <c r="C74" s="50">
        <f>SUM(D56:D56, D45:D45, D34:D34, D23:D23, D12:D12, D67:D67 )</f>
        <v>0</v>
      </c>
      <c r="D74" s="50">
        <f>SUM(E67, E56, E45, E34, E23, E12)</f>
        <v>13414</v>
      </c>
      <c r="E74" s="50">
        <f xml:space="preserve"> SUM(G12:I12, G23:I23, G34:I34, G45:I45, G56:I56, G67:I67)</f>
        <v>69323</v>
      </c>
      <c r="F74" s="50">
        <f>SUM(F12,F23,F34,F45,F56,F67)</f>
        <v>2022</v>
      </c>
      <c r="G74" s="196"/>
      <c r="H74" s="79"/>
      <c r="I74" s="329" t="s">
        <v>33</v>
      </c>
      <c r="J74" s="330"/>
      <c r="K74" s="126">
        <f>SUM(J56, J45, J34, J23, J12, J67)</f>
        <v>100720</v>
      </c>
      <c r="L74" s="79"/>
      <c r="M74" s="79"/>
      <c r="N74" s="79"/>
    </row>
    <row r="75" spans="1:17" ht="30" customHeight="1" x14ac:dyDescent="0.25">
      <c r="I75" s="329" t="s">
        <v>26</v>
      </c>
      <c r="J75" s="330"/>
      <c r="K75" s="126">
        <f>AVERAGE(J14, J25, J36, J47, J58, J69)</f>
        <v>9551.3333333333339</v>
      </c>
    </row>
    <row r="76" spans="1:17" ht="30" customHeight="1" x14ac:dyDescent="0.25">
      <c r="I76" s="329" t="s">
        <v>72</v>
      </c>
      <c r="J76" s="330"/>
      <c r="K76" s="125">
        <f>AVERAGE(J56, J45, J34, J23, J12, J67)</f>
        <v>16786.666666666668</v>
      </c>
    </row>
  </sheetData>
  <mergeCells count="26">
    <mergeCell ref="J1:J4"/>
    <mergeCell ref="C1:C2"/>
    <mergeCell ref="D1:D2"/>
    <mergeCell ref="A3:A4"/>
    <mergeCell ref="B3:B4"/>
    <mergeCell ref="E1:E2"/>
    <mergeCell ref="I3:I4"/>
    <mergeCell ref="C3:C4"/>
    <mergeCell ref="D3:D4"/>
    <mergeCell ref="E3:E4"/>
    <mergeCell ref="H3:H4"/>
    <mergeCell ref="F1:F2"/>
    <mergeCell ref="F3:F4"/>
    <mergeCell ref="G1:I2"/>
    <mergeCell ref="G3:G4"/>
    <mergeCell ref="B67:B70"/>
    <mergeCell ref="I75:J75"/>
    <mergeCell ref="I76:J76"/>
    <mergeCell ref="B12:B15"/>
    <mergeCell ref="B23:B26"/>
    <mergeCell ref="B34:B37"/>
    <mergeCell ref="B45:B48"/>
    <mergeCell ref="B56:B59"/>
    <mergeCell ref="I72:K72"/>
    <mergeCell ref="I73:J73"/>
    <mergeCell ref="I74:J74"/>
  </mergeCells>
  <pageMargins left="0.7" right="0.7" top="0.75" bottom="0.75" header="0.3" footer="0.3"/>
  <pageSetup scale="59" orientation="portrait" r:id="rId1"/>
  <ignoredErrors>
    <ignoredError sqref="C12:I12" emptyCellReference="1"/>
    <ignoredError sqref="I13 C13 D13:H13" evalError="1" emptyCellReference="1"/>
    <ignoredError sqref="J13:J14 J12 C23 J16:J23" formulaRange="1" emptyCellReference="1"/>
    <ignoredError sqref="D15 D23:I23 J56:J59 C34:C37 C24:C26 C45 J24:J48 D35:I37 D24:I26 C46:C48 D46:I48 C56:C59 D57:I59 C14:C15 D56:F56 I56 J15 I14 D14 D34:E34 G34:I34 D45:E45 G45:I45 F14:H14 F15:I15" evalError="1" formulaRange="1" emptyCellReference="1"/>
    <ignoredError sqref="J49 J11 J5:J9" formulaRange="1"/>
    <ignoredError sqref="D68:D70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O76"/>
  <sheetViews>
    <sheetView zoomScaleNormal="100" workbookViewId="0">
      <pane xSplit="2" ySplit="4" topLeftCell="H5" activePane="bottomRight" state="frozen"/>
      <selection pane="topRight" activeCell="C1" sqref="C1"/>
      <selection pane="bottomLeft" activeCell="A5" sqref="A5"/>
      <selection pane="bottomRight" activeCell="J9" sqref="J9"/>
    </sheetView>
  </sheetViews>
  <sheetFormatPr defaultRowHeight="15" outlineLevelRow="1" x14ac:dyDescent="0.25"/>
  <cols>
    <col min="1" max="1" width="18.7109375" style="1" bestFit="1" customWidth="1"/>
    <col min="2" max="2" width="10.7109375" style="169" bestFit="1" customWidth="1"/>
    <col min="3" max="10" width="15.7109375" style="13" customWidth="1"/>
    <col min="11" max="11" width="10.7109375" style="13" customWidth="1"/>
    <col min="12" max="12" width="16.28515625" style="13" bestFit="1" customWidth="1"/>
    <col min="13" max="16384" width="9.140625" style="13"/>
  </cols>
  <sheetData>
    <row r="1" spans="1:11" ht="15" customHeight="1" x14ac:dyDescent="0.25">
      <c r="A1" s="33"/>
      <c r="B1" s="230"/>
      <c r="C1" s="354" t="s">
        <v>8</v>
      </c>
      <c r="D1" s="356"/>
      <c r="E1" s="356"/>
      <c r="F1" s="356"/>
      <c r="G1" s="349"/>
      <c r="H1" s="354" t="s">
        <v>9</v>
      </c>
      <c r="I1" s="354" t="s">
        <v>10</v>
      </c>
      <c r="J1" s="356"/>
      <c r="K1" s="360" t="s">
        <v>23</v>
      </c>
    </row>
    <row r="2" spans="1:11" ht="15" customHeight="1" thickBot="1" x14ac:dyDescent="0.3">
      <c r="A2" s="34"/>
      <c r="B2" s="231"/>
      <c r="C2" s="355"/>
      <c r="D2" s="357"/>
      <c r="E2" s="357"/>
      <c r="F2" s="357"/>
      <c r="G2" s="350"/>
      <c r="H2" s="355"/>
      <c r="I2" s="355"/>
      <c r="J2" s="357"/>
      <c r="K2" s="361"/>
    </row>
    <row r="3" spans="1:11" ht="14.25" customHeight="1" x14ac:dyDescent="0.25">
      <c r="A3" s="331" t="s">
        <v>61</v>
      </c>
      <c r="B3" s="333" t="s">
        <v>62</v>
      </c>
      <c r="C3" s="344" t="s">
        <v>43</v>
      </c>
      <c r="D3" s="344" t="s">
        <v>44</v>
      </c>
      <c r="E3" s="344" t="s">
        <v>45</v>
      </c>
      <c r="F3" s="342" t="s">
        <v>46</v>
      </c>
      <c r="G3" s="342" t="s">
        <v>63</v>
      </c>
      <c r="H3" s="344" t="s">
        <v>47</v>
      </c>
      <c r="I3" s="344" t="s">
        <v>48</v>
      </c>
      <c r="J3" s="347" t="s">
        <v>49</v>
      </c>
      <c r="K3" s="361"/>
    </row>
    <row r="4" spans="1:11" ht="14.25" customHeight="1" thickBot="1" x14ac:dyDescent="0.3">
      <c r="A4" s="332"/>
      <c r="B4" s="334"/>
      <c r="C4" s="345"/>
      <c r="D4" s="345"/>
      <c r="E4" s="345"/>
      <c r="F4" s="343"/>
      <c r="G4" s="343"/>
      <c r="H4" s="345"/>
      <c r="I4" s="345"/>
      <c r="J4" s="348"/>
      <c r="K4" s="361"/>
    </row>
    <row r="5" spans="1:11" s="61" customFormat="1" ht="15.75" customHeight="1" thickBot="1" x14ac:dyDescent="0.3">
      <c r="A5" s="35" t="s">
        <v>3</v>
      </c>
      <c r="B5" s="232">
        <v>42583</v>
      </c>
      <c r="C5" s="14">
        <v>5975</v>
      </c>
      <c r="D5" s="14">
        <v>1913</v>
      </c>
      <c r="E5" s="20">
        <v>967</v>
      </c>
      <c r="F5" s="19">
        <v>2238</v>
      </c>
      <c r="G5" s="15"/>
      <c r="H5" s="14">
        <v>1019</v>
      </c>
      <c r="I5" s="14">
        <v>1228</v>
      </c>
      <c r="J5" s="16">
        <v>1916</v>
      </c>
      <c r="K5" s="20">
        <f t="shared" ref="K5:K10" si="0">SUM(C5:J5)</f>
        <v>15256</v>
      </c>
    </row>
    <row r="6" spans="1:11" s="61" customFormat="1" ht="15" customHeight="1" thickBot="1" x14ac:dyDescent="0.3">
      <c r="A6" s="35" t="s">
        <v>4</v>
      </c>
      <c r="B6" s="261">
        <f>B5+1</f>
        <v>42584</v>
      </c>
      <c r="C6" s="14">
        <v>7096</v>
      </c>
      <c r="D6" s="14">
        <v>1930</v>
      </c>
      <c r="E6" s="18">
        <v>1355</v>
      </c>
      <c r="F6" s="19">
        <v>2624</v>
      </c>
      <c r="G6" s="15"/>
      <c r="H6" s="14">
        <v>1199</v>
      </c>
      <c r="I6" s="14">
        <v>1238</v>
      </c>
      <c r="J6" s="16">
        <v>2173</v>
      </c>
      <c r="K6" s="20">
        <f t="shared" si="0"/>
        <v>17615</v>
      </c>
    </row>
    <row r="7" spans="1:11" s="61" customFormat="1" ht="15.75" customHeight="1" thickBot="1" x14ac:dyDescent="0.3">
      <c r="A7" s="35" t="s">
        <v>5</v>
      </c>
      <c r="B7" s="247">
        <f>B6+1</f>
        <v>42585</v>
      </c>
      <c r="C7" s="14">
        <v>7553</v>
      </c>
      <c r="D7" s="14">
        <v>2110</v>
      </c>
      <c r="E7" s="18">
        <v>1244</v>
      </c>
      <c r="F7" s="19">
        <v>2608</v>
      </c>
      <c r="G7" s="15"/>
      <c r="H7" s="14">
        <v>1168</v>
      </c>
      <c r="I7" s="14">
        <v>1171</v>
      </c>
      <c r="J7" s="16">
        <v>2293</v>
      </c>
      <c r="K7" s="20">
        <f t="shared" si="0"/>
        <v>18147</v>
      </c>
    </row>
    <row r="8" spans="1:11" s="61" customFormat="1" ht="15" customHeight="1" thickBot="1" x14ac:dyDescent="0.3">
      <c r="A8" s="35" t="s">
        <v>6</v>
      </c>
      <c r="B8" s="247">
        <f>B7+1</f>
        <v>42586</v>
      </c>
      <c r="C8" s="14">
        <v>7486</v>
      </c>
      <c r="D8" s="21">
        <v>1912</v>
      </c>
      <c r="E8" s="18">
        <v>1182</v>
      </c>
      <c r="F8" s="19">
        <v>2608</v>
      </c>
      <c r="G8" s="15"/>
      <c r="H8" s="14">
        <v>1066</v>
      </c>
      <c r="I8" s="14">
        <v>1174</v>
      </c>
      <c r="J8" s="16">
        <v>2315</v>
      </c>
      <c r="K8" s="20">
        <f t="shared" si="0"/>
        <v>17743</v>
      </c>
    </row>
    <row r="9" spans="1:11" s="61" customFormat="1" ht="14.25" customHeight="1" thickBot="1" x14ac:dyDescent="0.3">
      <c r="A9" s="35" t="s">
        <v>0</v>
      </c>
      <c r="B9" s="247">
        <v>42587</v>
      </c>
      <c r="C9" s="21">
        <v>7024</v>
      </c>
      <c r="D9" s="21">
        <v>1852</v>
      </c>
      <c r="E9" s="25">
        <v>1073</v>
      </c>
      <c r="F9" s="19">
        <v>2341</v>
      </c>
      <c r="G9" s="15"/>
      <c r="H9" s="14">
        <v>999</v>
      </c>
      <c r="I9" s="14">
        <v>968</v>
      </c>
      <c r="J9" s="16">
        <v>1847</v>
      </c>
      <c r="K9" s="20">
        <f t="shared" si="0"/>
        <v>16104</v>
      </c>
    </row>
    <row r="10" spans="1:11" s="61" customFormat="1" ht="14.25" customHeight="1" outlineLevel="1" thickBot="1" x14ac:dyDescent="0.3">
      <c r="A10" s="35" t="s">
        <v>1</v>
      </c>
      <c r="B10" s="247">
        <f t="shared" ref="B10:B11" si="1">B9+1</f>
        <v>42588</v>
      </c>
      <c r="C10" s="21">
        <v>3905</v>
      </c>
      <c r="D10" s="21"/>
      <c r="E10" s="25"/>
      <c r="F10" s="26"/>
      <c r="G10" s="22">
        <v>2309</v>
      </c>
      <c r="H10" s="21"/>
      <c r="I10" s="21"/>
      <c r="J10" s="23"/>
      <c r="K10" s="20">
        <f t="shared" si="0"/>
        <v>6214</v>
      </c>
    </row>
    <row r="11" spans="1:11" s="61" customFormat="1" ht="14.25" customHeight="1" outlineLevel="1" thickBot="1" x14ac:dyDescent="0.3">
      <c r="A11" s="35" t="s">
        <v>2</v>
      </c>
      <c r="B11" s="247">
        <f t="shared" si="1"/>
        <v>42589</v>
      </c>
      <c r="C11" s="27">
        <v>4313</v>
      </c>
      <c r="D11" s="27"/>
      <c r="E11" s="31"/>
      <c r="F11" s="32"/>
      <c r="G11" s="28">
        <v>1876</v>
      </c>
      <c r="H11" s="27"/>
      <c r="I11" s="27"/>
      <c r="J11" s="29"/>
      <c r="K11" s="20">
        <f t="shared" ref="K11" si="2">SUM(C11:J11)</f>
        <v>6189</v>
      </c>
    </row>
    <row r="12" spans="1:11" s="62" customFormat="1" ht="14.25" customHeight="1" outlineLevel="1" thickBot="1" x14ac:dyDescent="0.3">
      <c r="A12" s="219" t="s">
        <v>25</v>
      </c>
      <c r="B12" s="337" t="s">
        <v>28</v>
      </c>
      <c r="C12" s="141">
        <f>SUM(C5:C11)</f>
        <v>43352</v>
      </c>
      <c r="D12" s="141">
        <f t="shared" ref="D12:K12" si="3">SUM(D5:D11)</f>
        <v>9717</v>
      </c>
      <c r="E12" s="145">
        <f t="shared" si="3"/>
        <v>5821</v>
      </c>
      <c r="F12" s="226">
        <f t="shared" si="3"/>
        <v>12419</v>
      </c>
      <c r="G12" s="141">
        <f>SUM(G5:G11)</f>
        <v>4185</v>
      </c>
      <c r="H12" s="141">
        <f t="shared" si="3"/>
        <v>5451</v>
      </c>
      <c r="I12" s="141">
        <f t="shared" si="3"/>
        <v>5779</v>
      </c>
      <c r="J12" s="141">
        <f t="shared" si="3"/>
        <v>10544</v>
      </c>
      <c r="K12" s="145">
        <f t="shared" si="3"/>
        <v>97268</v>
      </c>
    </row>
    <row r="13" spans="1:11" s="62" customFormat="1" ht="14.25" customHeight="1" outlineLevel="1" thickBot="1" x14ac:dyDescent="0.3">
      <c r="A13" s="133" t="s">
        <v>27</v>
      </c>
      <c r="B13" s="338"/>
      <c r="C13" s="134">
        <f>AVERAGE(C5:C11)</f>
        <v>6193.1428571428569</v>
      </c>
      <c r="D13" s="134">
        <f t="shared" ref="D13:K13" si="4">AVERAGE(D5:D11)</f>
        <v>1943.4</v>
      </c>
      <c r="E13" s="140">
        <f t="shared" si="4"/>
        <v>1164.2</v>
      </c>
      <c r="F13" s="227">
        <f t="shared" si="4"/>
        <v>2483.8000000000002</v>
      </c>
      <c r="G13" s="134">
        <f t="shared" si="4"/>
        <v>2092.5</v>
      </c>
      <c r="H13" s="134">
        <f t="shared" si="4"/>
        <v>1090.2</v>
      </c>
      <c r="I13" s="134">
        <f t="shared" si="4"/>
        <v>1155.8</v>
      </c>
      <c r="J13" s="134">
        <f t="shared" si="4"/>
        <v>2108.8000000000002</v>
      </c>
      <c r="K13" s="140">
        <f t="shared" si="4"/>
        <v>13895.428571428571</v>
      </c>
    </row>
    <row r="14" spans="1:11" s="62" customFormat="1" ht="14.25" customHeight="1" thickBot="1" x14ac:dyDescent="0.3">
      <c r="A14" s="36" t="s">
        <v>24</v>
      </c>
      <c r="B14" s="338"/>
      <c r="C14" s="37">
        <f t="shared" ref="C14:K14" si="5">SUM(C5:C9)</f>
        <v>35134</v>
      </c>
      <c r="D14" s="37">
        <f>SUM(D8:D9)</f>
        <v>3764</v>
      </c>
      <c r="E14" s="41">
        <f t="shared" si="5"/>
        <v>5821</v>
      </c>
      <c r="F14" s="228">
        <f t="shared" si="5"/>
        <v>12419</v>
      </c>
      <c r="G14" s="37">
        <f t="shared" si="5"/>
        <v>0</v>
      </c>
      <c r="H14" s="37">
        <f t="shared" si="5"/>
        <v>5451</v>
      </c>
      <c r="I14" s="37">
        <f t="shared" si="5"/>
        <v>5779</v>
      </c>
      <c r="J14" s="37">
        <f t="shared" si="5"/>
        <v>10544</v>
      </c>
      <c r="K14" s="41">
        <f t="shared" si="5"/>
        <v>84865</v>
      </c>
    </row>
    <row r="15" spans="1:11" s="62" customFormat="1" ht="14.25" customHeight="1" thickBot="1" x14ac:dyDescent="0.3">
      <c r="A15" s="36" t="s">
        <v>26</v>
      </c>
      <c r="B15" s="338"/>
      <c r="C15" s="43">
        <f t="shared" ref="C15:J15" si="6">AVERAGE(C5:C9)</f>
        <v>7026.8</v>
      </c>
      <c r="D15" s="43">
        <f>AVERAGE(D5:D8)</f>
        <v>1966.25</v>
      </c>
      <c r="E15" s="48">
        <f t="shared" si="6"/>
        <v>1164.2</v>
      </c>
      <c r="F15" s="229">
        <f t="shared" si="6"/>
        <v>2483.8000000000002</v>
      </c>
      <c r="G15" s="43" t="e">
        <f t="shared" si="6"/>
        <v>#DIV/0!</v>
      </c>
      <c r="H15" s="43">
        <f t="shared" si="6"/>
        <v>1090.2</v>
      </c>
      <c r="I15" s="43">
        <f t="shared" si="6"/>
        <v>1155.8</v>
      </c>
      <c r="J15" s="43">
        <f t="shared" si="6"/>
        <v>2108.8000000000002</v>
      </c>
      <c r="K15" s="48">
        <f>AVERAGE(K5:K9)</f>
        <v>16973</v>
      </c>
    </row>
    <row r="16" spans="1:11" s="62" customFormat="1" ht="14.25" customHeight="1" thickBot="1" x14ac:dyDescent="0.3">
      <c r="A16" s="35" t="s">
        <v>3</v>
      </c>
      <c r="B16" s="232">
        <f>B11+1</f>
        <v>42590</v>
      </c>
      <c r="C16" s="14">
        <v>6218</v>
      </c>
      <c r="D16" s="14">
        <v>1747</v>
      </c>
      <c r="E16" s="18">
        <v>942</v>
      </c>
      <c r="F16" s="263">
        <v>2295</v>
      </c>
      <c r="G16" s="20"/>
      <c r="H16" s="14">
        <v>981</v>
      </c>
      <c r="I16" s="14">
        <v>1153</v>
      </c>
      <c r="J16" s="16">
        <v>2169</v>
      </c>
      <c r="K16" s="18">
        <f t="shared" ref="K16:K22" si="7">SUM(C16:J16)</f>
        <v>15505</v>
      </c>
    </row>
    <row r="17" spans="1:11" s="62" customFormat="1" ht="14.25" customHeight="1" thickBot="1" x14ac:dyDescent="0.3">
      <c r="A17" s="35" t="s">
        <v>4</v>
      </c>
      <c r="B17" s="233">
        <f>B16+1</f>
        <v>42591</v>
      </c>
      <c r="C17" s="14">
        <v>6794</v>
      </c>
      <c r="D17" s="14">
        <v>1934</v>
      </c>
      <c r="E17" s="18">
        <v>918</v>
      </c>
      <c r="F17" s="172">
        <v>2597</v>
      </c>
      <c r="G17" s="18"/>
      <c r="H17" s="14">
        <v>1156</v>
      </c>
      <c r="I17" s="14">
        <v>1013</v>
      </c>
      <c r="J17" s="16">
        <v>2232</v>
      </c>
      <c r="K17" s="20">
        <f t="shared" si="7"/>
        <v>16644</v>
      </c>
    </row>
    <row r="18" spans="1:11" s="62" customFormat="1" ht="14.25" customHeight="1" thickBot="1" x14ac:dyDescent="0.3">
      <c r="A18" s="35" t="s">
        <v>5</v>
      </c>
      <c r="B18" s="233">
        <f t="shared" ref="B18:B22" si="8">B17+1</f>
        <v>42592</v>
      </c>
      <c r="C18" s="14">
        <v>6123</v>
      </c>
      <c r="D18" s="14">
        <v>1797</v>
      </c>
      <c r="E18" s="18">
        <v>948</v>
      </c>
      <c r="F18" s="172">
        <v>2284</v>
      </c>
      <c r="G18" s="18"/>
      <c r="H18" s="14">
        <v>985</v>
      </c>
      <c r="I18" s="14">
        <v>1289</v>
      </c>
      <c r="J18" s="16">
        <v>2284</v>
      </c>
      <c r="K18" s="20">
        <f>SUM(C18:J18)</f>
        <v>15710</v>
      </c>
    </row>
    <row r="19" spans="1:11" s="62" customFormat="1" ht="14.25" customHeight="1" thickBot="1" x14ac:dyDescent="0.3">
      <c r="A19" s="35" t="s">
        <v>6</v>
      </c>
      <c r="B19" s="234">
        <f t="shared" si="8"/>
        <v>42593</v>
      </c>
      <c r="C19" s="14">
        <v>6746</v>
      </c>
      <c r="D19" s="14">
        <v>1835</v>
      </c>
      <c r="E19" s="18">
        <v>1351</v>
      </c>
      <c r="F19" s="172">
        <v>2485</v>
      </c>
      <c r="G19" s="18"/>
      <c r="H19" s="14">
        <v>1192</v>
      </c>
      <c r="I19" s="14">
        <v>1090</v>
      </c>
      <c r="J19" s="16">
        <v>2014</v>
      </c>
      <c r="K19" s="20">
        <f t="shared" si="7"/>
        <v>16713</v>
      </c>
    </row>
    <row r="20" spans="1:11" s="62" customFormat="1" ht="14.25" customHeight="1" thickBot="1" x14ac:dyDescent="0.3">
      <c r="A20" s="35" t="s">
        <v>0</v>
      </c>
      <c r="B20" s="234">
        <f t="shared" si="8"/>
        <v>42594</v>
      </c>
      <c r="C20" s="21">
        <v>6299</v>
      </c>
      <c r="D20" s="21">
        <v>1536</v>
      </c>
      <c r="E20" s="25">
        <v>1003</v>
      </c>
      <c r="F20" s="173">
        <v>2193</v>
      </c>
      <c r="G20" s="18"/>
      <c r="H20" s="14">
        <v>869</v>
      </c>
      <c r="I20" s="14">
        <v>932</v>
      </c>
      <c r="J20" s="16">
        <v>1677</v>
      </c>
      <c r="K20" s="20">
        <f>SUM(C20:J20)</f>
        <v>14509</v>
      </c>
    </row>
    <row r="21" spans="1:11" s="62" customFormat="1" ht="14.25" customHeight="1" outlineLevel="1" thickBot="1" x14ac:dyDescent="0.3">
      <c r="A21" s="35" t="s">
        <v>1</v>
      </c>
      <c r="B21" s="247">
        <f t="shared" si="8"/>
        <v>42595</v>
      </c>
      <c r="C21" s="21">
        <v>3924</v>
      </c>
      <c r="D21" s="21"/>
      <c r="E21" s="25"/>
      <c r="F21" s="173"/>
      <c r="G21" s="25">
        <v>2268</v>
      </c>
      <c r="H21" s="21"/>
      <c r="I21" s="21"/>
      <c r="J21" s="23"/>
      <c r="K21" s="20">
        <f>SUM(C21:J21)</f>
        <v>6192</v>
      </c>
    </row>
    <row r="22" spans="1:11" s="62" customFormat="1" ht="14.25" customHeight="1" outlineLevel="1" thickBot="1" x14ac:dyDescent="0.3">
      <c r="A22" s="35" t="s">
        <v>2</v>
      </c>
      <c r="B22" s="233">
        <f t="shared" si="8"/>
        <v>42596</v>
      </c>
      <c r="C22" s="157">
        <v>2664</v>
      </c>
      <c r="D22" s="157"/>
      <c r="E22" s="216"/>
      <c r="F22" s="264"/>
      <c r="G22" s="218">
        <v>1236</v>
      </c>
      <c r="H22" s="27"/>
      <c r="I22" s="27"/>
      <c r="J22" s="29"/>
      <c r="K22" s="84">
        <f t="shared" si="7"/>
        <v>3900</v>
      </c>
    </row>
    <row r="23" spans="1:11" s="62" customFormat="1" ht="14.25" customHeight="1" outlineLevel="1" thickBot="1" x14ac:dyDescent="0.3">
      <c r="A23" s="219" t="s">
        <v>25</v>
      </c>
      <c r="B23" s="337" t="s">
        <v>29</v>
      </c>
      <c r="C23" s="141">
        <f>SUM(C16:C22)</f>
        <v>38768</v>
      </c>
      <c r="D23" s="141">
        <f t="shared" ref="D23:K23" si="9">SUM(D16:D22)</f>
        <v>8849</v>
      </c>
      <c r="E23" s="145">
        <f t="shared" si="9"/>
        <v>5162</v>
      </c>
      <c r="F23" s="226">
        <f t="shared" si="9"/>
        <v>11854</v>
      </c>
      <c r="G23" s="141">
        <f t="shared" si="9"/>
        <v>3504</v>
      </c>
      <c r="H23" s="141">
        <f>SUM(H16:H22)</f>
        <v>5183</v>
      </c>
      <c r="I23" s="141">
        <f>SUM(I16:I22)</f>
        <v>5477</v>
      </c>
      <c r="J23" s="141">
        <f t="shared" si="9"/>
        <v>10376</v>
      </c>
      <c r="K23" s="145">
        <f t="shared" si="9"/>
        <v>89173</v>
      </c>
    </row>
    <row r="24" spans="1:11" s="62" customFormat="1" ht="14.25" customHeight="1" outlineLevel="1" thickBot="1" x14ac:dyDescent="0.3">
      <c r="A24" s="133" t="s">
        <v>27</v>
      </c>
      <c r="B24" s="338"/>
      <c r="C24" s="134">
        <f>AVERAGE(C16:C22)</f>
        <v>5538.2857142857147</v>
      </c>
      <c r="D24" s="134">
        <f t="shared" ref="D24:K24" si="10">AVERAGE(D16:D22)</f>
        <v>1769.8</v>
      </c>
      <c r="E24" s="140">
        <f t="shared" si="10"/>
        <v>1032.4000000000001</v>
      </c>
      <c r="F24" s="227">
        <f t="shared" si="10"/>
        <v>2370.8000000000002</v>
      </c>
      <c r="G24" s="134">
        <f t="shared" si="10"/>
        <v>1752</v>
      </c>
      <c r="H24" s="134">
        <f>AVERAGE(H16:H22)</f>
        <v>1036.5999999999999</v>
      </c>
      <c r="I24" s="134">
        <f>AVERAGE(I16:I22)</f>
        <v>1095.4000000000001</v>
      </c>
      <c r="J24" s="134">
        <f t="shared" si="10"/>
        <v>2075.1999999999998</v>
      </c>
      <c r="K24" s="140">
        <f t="shared" si="10"/>
        <v>12739</v>
      </c>
    </row>
    <row r="25" spans="1:11" s="62" customFormat="1" ht="14.25" customHeight="1" thickBot="1" x14ac:dyDescent="0.3">
      <c r="A25" s="36" t="s">
        <v>24</v>
      </c>
      <c r="B25" s="338"/>
      <c r="C25" s="37">
        <f>SUM(C16:C20)</f>
        <v>32180</v>
      </c>
      <c r="D25" s="37">
        <f t="shared" ref="D25:K25" si="11">SUM(D16:D20)</f>
        <v>8849</v>
      </c>
      <c r="E25" s="41">
        <f t="shared" si="11"/>
        <v>5162</v>
      </c>
      <c r="F25" s="228">
        <f t="shared" si="11"/>
        <v>11854</v>
      </c>
      <c r="G25" s="37">
        <f t="shared" si="11"/>
        <v>0</v>
      </c>
      <c r="H25" s="37">
        <f>SUM(H16:H20)</f>
        <v>5183</v>
      </c>
      <c r="I25" s="37">
        <f>SUM(I16:I20)</f>
        <v>5477</v>
      </c>
      <c r="J25" s="37">
        <f t="shared" si="11"/>
        <v>10376</v>
      </c>
      <c r="K25" s="41">
        <f t="shared" si="11"/>
        <v>79081</v>
      </c>
    </row>
    <row r="26" spans="1:11" s="62" customFormat="1" ht="14.25" customHeight="1" thickBot="1" x14ac:dyDescent="0.3">
      <c r="A26" s="36" t="s">
        <v>26</v>
      </c>
      <c r="B26" s="339"/>
      <c r="C26" s="43">
        <f>AVERAGE(C16:C20)</f>
        <v>6436</v>
      </c>
      <c r="D26" s="43">
        <f t="shared" ref="D26:K26" si="12">AVERAGE(D16:D20)</f>
        <v>1769.8</v>
      </c>
      <c r="E26" s="48">
        <f t="shared" si="12"/>
        <v>1032.4000000000001</v>
      </c>
      <c r="F26" s="229">
        <f t="shared" si="12"/>
        <v>2370.8000000000002</v>
      </c>
      <c r="G26" s="43" t="e">
        <f t="shared" si="12"/>
        <v>#DIV/0!</v>
      </c>
      <c r="H26" s="43">
        <v>893</v>
      </c>
      <c r="I26" s="43">
        <f>AVERAGE(I16:I20)</f>
        <v>1095.4000000000001</v>
      </c>
      <c r="J26" s="43">
        <f t="shared" si="12"/>
        <v>2075.1999999999998</v>
      </c>
      <c r="K26" s="48">
        <f t="shared" si="12"/>
        <v>15816.2</v>
      </c>
    </row>
    <row r="27" spans="1:11" s="62" customFormat="1" ht="14.25" customHeight="1" thickBot="1" x14ac:dyDescent="0.3">
      <c r="A27" s="35" t="s">
        <v>3</v>
      </c>
      <c r="B27" s="235">
        <f>B22+1</f>
        <v>42597</v>
      </c>
      <c r="C27" s="14">
        <v>5492</v>
      </c>
      <c r="D27" s="14">
        <v>1765</v>
      </c>
      <c r="E27" s="18">
        <v>1002</v>
      </c>
      <c r="F27" s="19">
        <v>2309</v>
      </c>
      <c r="G27" s="15"/>
      <c r="H27" s="14">
        <v>1126</v>
      </c>
      <c r="I27" s="14">
        <v>1123</v>
      </c>
      <c r="J27" s="16">
        <v>1910</v>
      </c>
      <c r="K27" s="18">
        <f t="shared" ref="K27:K32" si="13">SUM(C27:J27)</f>
        <v>14727</v>
      </c>
    </row>
    <row r="28" spans="1:11" s="62" customFormat="1" ht="14.25" customHeight="1" thickBot="1" x14ac:dyDescent="0.3">
      <c r="A28" s="35" t="s">
        <v>4</v>
      </c>
      <c r="B28" s="236">
        <f>B27+1</f>
        <v>42598</v>
      </c>
      <c r="C28" s="14">
        <v>6041</v>
      </c>
      <c r="D28" s="14">
        <v>1614</v>
      </c>
      <c r="E28" s="18">
        <v>1001</v>
      </c>
      <c r="F28" s="19">
        <v>2310</v>
      </c>
      <c r="G28" s="15"/>
      <c r="H28" s="14">
        <v>1103</v>
      </c>
      <c r="I28" s="14">
        <v>1173</v>
      </c>
      <c r="J28" s="16">
        <v>2390</v>
      </c>
      <c r="K28" s="20">
        <f t="shared" si="13"/>
        <v>15632</v>
      </c>
    </row>
    <row r="29" spans="1:11" s="62" customFormat="1" ht="14.25" customHeight="1" thickBot="1" x14ac:dyDescent="0.3">
      <c r="A29" s="35" t="s">
        <v>5</v>
      </c>
      <c r="B29" s="236">
        <f t="shared" ref="B29:B33" si="14">B28+1</f>
        <v>42599</v>
      </c>
      <c r="C29" s="14">
        <v>6641</v>
      </c>
      <c r="D29" s="14">
        <v>1674</v>
      </c>
      <c r="E29" s="18">
        <v>1027</v>
      </c>
      <c r="F29" s="19">
        <v>2485</v>
      </c>
      <c r="G29" s="15"/>
      <c r="H29" s="14">
        <v>1067</v>
      </c>
      <c r="I29" s="14">
        <v>1117</v>
      </c>
      <c r="J29" s="16">
        <v>2100</v>
      </c>
      <c r="K29" s="20">
        <f t="shared" si="13"/>
        <v>16111</v>
      </c>
    </row>
    <row r="30" spans="1:11" s="62" customFormat="1" ht="14.25" customHeight="1" thickBot="1" x14ac:dyDescent="0.3">
      <c r="A30" s="35" t="s">
        <v>6</v>
      </c>
      <c r="B30" s="236">
        <f t="shared" si="14"/>
        <v>42600</v>
      </c>
      <c r="C30" s="14">
        <v>6432</v>
      </c>
      <c r="D30" s="14">
        <v>1668</v>
      </c>
      <c r="E30" s="18">
        <v>956</v>
      </c>
      <c r="F30" s="19">
        <v>2425</v>
      </c>
      <c r="G30" s="15"/>
      <c r="H30" s="14">
        <v>1137</v>
      </c>
      <c r="I30" s="14">
        <v>1065</v>
      </c>
      <c r="J30" s="16">
        <v>2079</v>
      </c>
      <c r="K30" s="20">
        <f t="shared" si="13"/>
        <v>15762</v>
      </c>
    </row>
    <row r="31" spans="1:11" s="62" customFormat="1" ht="14.25" customHeight="1" thickBot="1" x14ac:dyDescent="0.3">
      <c r="A31" s="35" t="s">
        <v>0</v>
      </c>
      <c r="B31" s="236">
        <f t="shared" si="14"/>
        <v>42601</v>
      </c>
      <c r="C31" s="21">
        <v>6054</v>
      </c>
      <c r="D31" s="21">
        <v>1402</v>
      </c>
      <c r="E31" s="25">
        <v>981</v>
      </c>
      <c r="F31" s="19">
        <v>2209</v>
      </c>
      <c r="G31" s="15"/>
      <c r="H31" s="14">
        <v>891</v>
      </c>
      <c r="I31" s="14">
        <v>875</v>
      </c>
      <c r="J31" s="16">
        <v>1707</v>
      </c>
      <c r="K31" s="20">
        <f t="shared" si="13"/>
        <v>14119</v>
      </c>
    </row>
    <row r="32" spans="1:11" s="62" customFormat="1" ht="14.25" customHeight="1" outlineLevel="1" thickBot="1" x14ac:dyDescent="0.3">
      <c r="A32" s="35" t="s">
        <v>1</v>
      </c>
      <c r="B32" s="236">
        <f t="shared" si="14"/>
        <v>42602</v>
      </c>
      <c r="C32" s="21">
        <v>4338</v>
      </c>
      <c r="D32" s="21"/>
      <c r="E32" s="25"/>
      <c r="F32" s="26"/>
      <c r="G32" s="22">
        <v>2402</v>
      </c>
      <c r="H32" s="21"/>
      <c r="I32" s="21"/>
      <c r="J32" s="23"/>
      <c r="K32" s="20">
        <f t="shared" si="13"/>
        <v>6740</v>
      </c>
    </row>
    <row r="33" spans="1:12" s="62" customFormat="1" ht="14.25" customHeight="1" outlineLevel="1" thickBot="1" x14ac:dyDescent="0.3">
      <c r="A33" s="35" t="s">
        <v>2</v>
      </c>
      <c r="B33" s="236">
        <f t="shared" si="14"/>
        <v>42603</v>
      </c>
      <c r="C33" s="27">
        <v>3030</v>
      </c>
      <c r="D33" s="27"/>
      <c r="E33" s="31"/>
      <c r="F33" s="32"/>
      <c r="G33" s="28">
        <v>1695</v>
      </c>
      <c r="H33" s="27"/>
      <c r="I33" s="27"/>
      <c r="J33" s="29"/>
      <c r="K33" s="20">
        <f t="shared" ref="K33" si="15">SUM(C33:J33)</f>
        <v>4725</v>
      </c>
    </row>
    <row r="34" spans="1:12" s="62" customFormat="1" ht="14.25" customHeight="1" outlineLevel="1" thickBot="1" x14ac:dyDescent="0.3">
      <c r="A34" s="219" t="s">
        <v>25</v>
      </c>
      <c r="B34" s="337" t="s">
        <v>30</v>
      </c>
      <c r="C34" s="141">
        <f>SUM(C27:C33)</f>
        <v>38028</v>
      </c>
      <c r="D34" s="141">
        <f t="shared" ref="D34:K34" si="16">SUM(D27:D33)</f>
        <v>8123</v>
      </c>
      <c r="E34" s="145">
        <f t="shared" si="16"/>
        <v>4967</v>
      </c>
      <c r="F34" s="226">
        <f t="shared" si="16"/>
        <v>11738</v>
      </c>
      <c r="G34" s="141">
        <f t="shared" si="16"/>
        <v>4097</v>
      </c>
      <c r="H34" s="141">
        <f t="shared" si="16"/>
        <v>5324</v>
      </c>
      <c r="I34" s="141">
        <f t="shared" si="16"/>
        <v>5353</v>
      </c>
      <c r="J34" s="141">
        <f t="shared" si="16"/>
        <v>10186</v>
      </c>
      <c r="K34" s="145">
        <f t="shared" si="16"/>
        <v>87816</v>
      </c>
    </row>
    <row r="35" spans="1:12" s="62" customFormat="1" ht="14.25" customHeight="1" outlineLevel="1" thickBot="1" x14ac:dyDescent="0.3">
      <c r="A35" s="133" t="s">
        <v>27</v>
      </c>
      <c r="B35" s="338"/>
      <c r="C35" s="134">
        <f>AVERAGE(C27:C33)</f>
        <v>5432.5714285714284</v>
      </c>
      <c r="D35" s="134">
        <f t="shared" ref="D35:K35" si="17">AVERAGE(D27:D33)</f>
        <v>1624.6</v>
      </c>
      <c r="E35" s="140">
        <f t="shared" si="17"/>
        <v>993.4</v>
      </c>
      <c r="F35" s="227">
        <f t="shared" si="17"/>
        <v>2347.6</v>
      </c>
      <c r="G35" s="134">
        <f t="shared" si="17"/>
        <v>2048.5</v>
      </c>
      <c r="H35" s="134">
        <f t="shared" si="17"/>
        <v>1064.8</v>
      </c>
      <c r="I35" s="134">
        <f t="shared" si="17"/>
        <v>1070.5999999999999</v>
      </c>
      <c r="J35" s="134">
        <f t="shared" si="17"/>
        <v>2037.2</v>
      </c>
      <c r="K35" s="140">
        <f t="shared" si="17"/>
        <v>12545.142857142857</v>
      </c>
    </row>
    <row r="36" spans="1:12" s="62" customFormat="1" ht="14.25" customHeight="1" thickBot="1" x14ac:dyDescent="0.3">
      <c r="A36" s="36" t="s">
        <v>24</v>
      </c>
      <c r="B36" s="338"/>
      <c r="C36" s="37">
        <f>SUM(C27:C31)</f>
        <v>30660</v>
      </c>
      <c r="D36" s="37">
        <f>SUM(D27:D31)</f>
        <v>8123</v>
      </c>
      <c r="E36" s="41">
        <f t="shared" ref="E36:K36" si="18">SUM(E27:E31)</f>
        <v>4967</v>
      </c>
      <c r="F36" s="228">
        <f t="shared" si="18"/>
        <v>11738</v>
      </c>
      <c r="G36" s="37">
        <f t="shared" si="18"/>
        <v>0</v>
      </c>
      <c r="H36" s="37">
        <f t="shared" si="18"/>
        <v>5324</v>
      </c>
      <c r="I36" s="37">
        <f t="shared" si="18"/>
        <v>5353</v>
      </c>
      <c r="J36" s="37">
        <f t="shared" si="18"/>
        <v>10186</v>
      </c>
      <c r="K36" s="41">
        <f t="shared" si="18"/>
        <v>76351</v>
      </c>
    </row>
    <row r="37" spans="1:12" s="62" customFormat="1" ht="14.25" customHeight="1" thickBot="1" x14ac:dyDescent="0.3">
      <c r="A37" s="36" t="s">
        <v>26</v>
      </c>
      <c r="B37" s="339"/>
      <c r="C37" s="43">
        <f>AVERAGE(C27:C31)</f>
        <v>6132</v>
      </c>
      <c r="D37" s="43">
        <f>AVERAGE(D27:D31)</f>
        <v>1624.6</v>
      </c>
      <c r="E37" s="48">
        <f t="shared" ref="E37:K37" si="19">AVERAGE(E27:E31)</f>
        <v>993.4</v>
      </c>
      <c r="F37" s="229">
        <f t="shared" si="19"/>
        <v>2347.6</v>
      </c>
      <c r="G37" s="43">
        <f>AVERAGE(G27:G33)</f>
        <v>2048.5</v>
      </c>
      <c r="H37" s="43">
        <f t="shared" si="19"/>
        <v>1064.8</v>
      </c>
      <c r="I37" s="43">
        <f t="shared" si="19"/>
        <v>1070.5999999999999</v>
      </c>
      <c r="J37" s="43">
        <f t="shared" si="19"/>
        <v>2037.2</v>
      </c>
      <c r="K37" s="48">
        <f t="shared" si="19"/>
        <v>15270.2</v>
      </c>
    </row>
    <row r="38" spans="1:12" s="62" customFormat="1" ht="14.25" customHeight="1" thickBot="1" x14ac:dyDescent="0.3">
      <c r="A38" s="35" t="s">
        <v>3</v>
      </c>
      <c r="B38" s="237">
        <f>B33+1</f>
        <v>42604</v>
      </c>
      <c r="C38" s="14">
        <v>6373</v>
      </c>
      <c r="D38" s="14">
        <v>1599</v>
      </c>
      <c r="E38" s="18">
        <v>906</v>
      </c>
      <c r="F38" s="263">
        <v>2306</v>
      </c>
      <c r="G38" s="20"/>
      <c r="H38" s="14">
        <v>1006</v>
      </c>
      <c r="I38" s="14">
        <v>1161</v>
      </c>
      <c r="J38" s="16">
        <v>2056</v>
      </c>
      <c r="K38" s="18">
        <f t="shared" ref="K38:K44" si="20">SUM(C38:J38)</f>
        <v>15407</v>
      </c>
    </row>
    <row r="39" spans="1:12" s="62" customFormat="1" ht="14.25" customHeight="1" thickBot="1" x14ac:dyDescent="0.3">
      <c r="A39" s="35" t="s">
        <v>4</v>
      </c>
      <c r="B39" s="238">
        <f>B38+1</f>
        <v>42605</v>
      </c>
      <c r="C39" s="14">
        <v>7237</v>
      </c>
      <c r="D39" s="14">
        <v>1831</v>
      </c>
      <c r="E39" s="18">
        <v>1006</v>
      </c>
      <c r="F39" s="172">
        <v>2540</v>
      </c>
      <c r="G39" s="18"/>
      <c r="H39" s="14">
        <v>1091</v>
      </c>
      <c r="I39" s="14">
        <v>841</v>
      </c>
      <c r="J39" s="16">
        <v>2093</v>
      </c>
      <c r="K39" s="20">
        <f t="shared" si="20"/>
        <v>16639</v>
      </c>
    </row>
    <row r="40" spans="1:12" s="62" customFormat="1" ht="14.25" customHeight="1" thickBot="1" x14ac:dyDescent="0.3">
      <c r="A40" s="35" t="s">
        <v>5</v>
      </c>
      <c r="B40" s="238">
        <f t="shared" ref="B40:B44" si="21">B39+1</f>
        <v>42606</v>
      </c>
      <c r="C40" s="14">
        <v>7044</v>
      </c>
      <c r="D40" s="14">
        <v>1611</v>
      </c>
      <c r="E40" s="18">
        <v>1087</v>
      </c>
      <c r="F40" s="172">
        <v>2300</v>
      </c>
      <c r="G40" s="18"/>
      <c r="H40" s="14">
        <v>1054</v>
      </c>
      <c r="I40" s="14">
        <v>964</v>
      </c>
      <c r="J40" s="16">
        <v>2001</v>
      </c>
      <c r="K40" s="20">
        <f t="shared" si="20"/>
        <v>16061</v>
      </c>
    </row>
    <row r="41" spans="1:12" s="62" customFormat="1" ht="14.25" customHeight="1" thickBot="1" x14ac:dyDescent="0.3">
      <c r="A41" s="35" t="s">
        <v>6</v>
      </c>
      <c r="B41" s="238">
        <f t="shared" si="21"/>
        <v>42607</v>
      </c>
      <c r="C41" s="14">
        <v>6257</v>
      </c>
      <c r="D41" s="14">
        <v>1734</v>
      </c>
      <c r="E41" s="18">
        <v>1070</v>
      </c>
      <c r="F41" s="172">
        <v>2323</v>
      </c>
      <c r="G41" s="18"/>
      <c r="H41" s="14">
        <v>959</v>
      </c>
      <c r="I41" s="14">
        <v>1030</v>
      </c>
      <c r="J41" s="16">
        <v>1925</v>
      </c>
      <c r="K41" s="20">
        <f t="shared" si="20"/>
        <v>15298</v>
      </c>
    </row>
    <row r="42" spans="1:12" s="62" customFormat="1" ht="14.25" customHeight="1" thickBot="1" x14ac:dyDescent="0.3">
      <c r="A42" s="35" t="s">
        <v>0</v>
      </c>
      <c r="B42" s="238">
        <f t="shared" si="21"/>
        <v>42608</v>
      </c>
      <c r="C42" s="21">
        <v>6070</v>
      </c>
      <c r="D42" s="21">
        <v>1421</v>
      </c>
      <c r="E42" s="25">
        <v>947</v>
      </c>
      <c r="F42" s="173">
        <v>2016</v>
      </c>
      <c r="G42" s="18"/>
      <c r="H42" s="14">
        <v>646</v>
      </c>
      <c r="I42" s="14">
        <v>837</v>
      </c>
      <c r="J42" s="16">
        <v>1424</v>
      </c>
      <c r="K42" s="20">
        <f t="shared" si="20"/>
        <v>13361</v>
      </c>
    </row>
    <row r="43" spans="1:12" s="62" customFormat="1" ht="14.25" customHeight="1" outlineLevel="1" thickBot="1" x14ac:dyDescent="0.3">
      <c r="A43" s="35" t="s">
        <v>1</v>
      </c>
      <c r="B43" s="238">
        <f t="shared" si="21"/>
        <v>42609</v>
      </c>
      <c r="C43" s="21">
        <v>4089</v>
      </c>
      <c r="D43" s="21"/>
      <c r="E43" s="25"/>
      <c r="F43" s="173"/>
      <c r="G43" s="25">
        <v>2533</v>
      </c>
      <c r="H43" s="21"/>
      <c r="I43" s="21"/>
      <c r="J43" s="23"/>
      <c r="K43" s="20">
        <f t="shared" si="20"/>
        <v>6622</v>
      </c>
      <c r="L43" s="156"/>
    </row>
    <row r="44" spans="1:12" s="62" customFormat="1" ht="14.25" customHeight="1" outlineLevel="1" thickBot="1" x14ac:dyDescent="0.3">
      <c r="A44" s="35" t="s">
        <v>2</v>
      </c>
      <c r="B44" s="238">
        <f t="shared" si="21"/>
        <v>42610</v>
      </c>
      <c r="C44" s="27">
        <v>3404</v>
      </c>
      <c r="D44" s="27"/>
      <c r="E44" s="31"/>
      <c r="F44" s="174"/>
      <c r="G44" s="75">
        <v>1971</v>
      </c>
      <c r="H44" s="27"/>
      <c r="I44" s="27"/>
      <c r="J44" s="29"/>
      <c r="K44" s="84">
        <f t="shared" si="20"/>
        <v>5375</v>
      </c>
      <c r="L44" s="156"/>
    </row>
    <row r="45" spans="1:12" s="62" customFormat="1" ht="14.25" customHeight="1" outlineLevel="1" thickBot="1" x14ac:dyDescent="0.3">
      <c r="A45" s="219" t="s">
        <v>25</v>
      </c>
      <c r="B45" s="337" t="s">
        <v>31</v>
      </c>
      <c r="C45" s="141">
        <f t="shared" ref="C45:K45" si="22">SUM(C38:C44)</f>
        <v>40474</v>
      </c>
      <c r="D45" s="141">
        <f t="shared" si="22"/>
        <v>8196</v>
      </c>
      <c r="E45" s="145">
        <f t="shared" si="22"/>
        <v>5016</v>
      </c>
      <c r="F45" s="226">
        <f t="shared" si="22"/>
        <v>11485</v>
      </c>
      <c r="G45" s="141">
        <f t="shared" si="22"/>
        <v>4504</v>
      </c>
      <c r="H45" s="141">
        <f t="shared" si="22"/>
        <v>4756</v>
      </c>
      <c r="I45" s="141">
        <f t="shared" si="22"/>
        <v>4833</v>
      </c>
      <c r="J45" s="141">
        <f t="shared" si="22"/>
        <v>9499</v>
      </c>
      <c r="K45" s="145">
        <f t="shared" si="22"/>
        <v>88763</v>
      </c>
    </row>
    <row r="46" spans="1:12" s="62" customFormat="1" ht="14.25" customHeight="1" outlineLevel="1" thickBot="1" x14ac:dyDescent="0.3">
      <c r="A46" s="133" t="s">
        <v>27</v>
      </c>
      <c r="B46" s="338"/>
      <c r="C46" s="134">
        <f t="shared" ref="C46:K46" si="23">AVERAGE(C38:C44)</f>
        <v>5782</v>
      </c>
      <c r="D46" s="134">
        <f t="shared" si="23"/>
        <v>1639.2</v>
      </c>
      <c r="E46" s="140">
        <f t="shared" si="23"/>
        <v>1003.2</v>
      </c>
      <c r="F46" s="227">
        <f t="shared" si="23"/>
        <v>2297</v>
      </c>
      <c r="G46" s="134">
        <f t="shared" si="23"/>
        <v>2252</v>
      </c>
      <c r="H46" s="134">
        <f t="shared" si="23"/>
        <v>951.2</v>
      </c>
      <c r="I46" s="134">
        <f t="shared" si="23"/>
        <v>966.6</v>
      </c>
      <c r="J46" s="134">
        <f t="shared" si="23"/>
        <v>1899.8</v>
      </c>
      <c r="K46" s="140">
        <f t="shared" si="23"/>
        <v>12680.428571428571</v>
      </c>
    </row>
    <row r="47" spans="1:12" s="62" customFormat="1" ht="14.25" customHeight="1" thickBot="1" x14ac:dyDescent="0.3">
      <c r="A47" s="36" t="s">
        <v>24</v>
      </c>
      <c r="B47" s="338"/>
      <c r="C47" s="37">
        <f t="shared" ref="C47:K47" si="24">SUM(C38:C42)</f>
        <v>32981</v>
      </c>
      <c r="D47" s="37">
        <f t="shared" si="24"/>
        <v>8196</v>
      </c>
      <c r="E47" s="41">
        <f t="shared" si="24"/>
        <v>5016</v>
      </c>
      <c r="F47" s="228">
        <f t="shared" si="24"/>
        <v>11485</v>
      </c>
      <c r="G47" s="37">
        <f t="shared" si="24"/>
        <v>0</v>
      </c>
      <c r="H47" s="37">
        <f t="shared" si="24"/>
        <v>4756</v>
      </c>
      <c r="I47" s="37">
        <f t="shared" si="24"/>
        <v>4833</v>
      </c>
      <c r="J47" s="37">
        <f t="shared" si="24"/>
        <v>9499</v>
      </c>
      <c r="K47" s="41">
        <f t="shared" si="24"/>
        <v>76766</v>
      </c>
    </row>
    <row r="48" spans="1:12" s="62" customFormat="1" ht="14.25" customHeight="1" thickBot="1" x14ac:dyDescent="0.3">
      <c r="A48" s="36" t="s">
        <v>26</v>
      </c>
      <c r="B48" s="339"/>
      <c r="C48" s="43">
        <f t="shared" ref="C48:K48" si="25">AVERAGE(C38:C42)</f>
        <v>6596.2</v>
      </c>
      <c r="D48" s="43">
        <f t="shared" si="25"/>
        <v>1639.2</v>
      </c>
      <c r="E48" s="48">
        <f t="shared" si="25"/>
        <v>1003.2</v>
      </c>
      <c r="F48" s="229">
        <f t="shared" si="25"/>
        <v>2297</v>
      </c>
      <c r="G48" s="43">
        <f>AVERAGE(G38:G44)</f>
        <v>2252</v>
      </c>
      <c r="H48" s="43">
        <f t="shared" si="25"/>
        <v>951.2</v>
      </c>
      <c r="I48" s="43">
        <f t="shared" si="25"/>
        <v>966.6</v>
      </c>
      <c r="J48" s="43">
        <f t="shared" si="25"/>
        <v>1899.8</v>
      </c>
      <c r="K48" s="48">
        <f t="shared" si="25"/>
        <v>15353.2</v>
      </c>
    </row>
    <row r="49" spans="1:11" s="62" customFormat="1" ht="14.25" customHeight="1" x14ac:dyDescent="0.25">
      <c r="A49" s="35" t="s">
        <v>3</v>
      </c>
      <c r="B49" s="237">
        <f>B44+1</f>
        <v>42611</v>
      </c>
      <c r="C49" s="20">
        <v>4635</v>
      </c>
      <c r="D49" s="200">
        <v>1021</v>
      </c>
      <c r="E49" s="18">
        <v>859</v>
      </c>
      <c r="F49" s="19">
        <v>2051</v>
      </c>
      <c r="G49" s="15"/>
      <c r="H49" s="14">
        <v>955</v>
      </c>
      <c r="I49" s="14">
        <v>1119</v>
      </c>
      <c r="J49" s="201">
        <v>2010</v>
      </c>
      <c r="K49" s="18">
        <f>SUM(C49:J49)</f>
        <v>12650</v>
      </c>
    </row>
    <row r="50" spans="1:11" s="62" customFormat="1" ht="14.25" customHeight="1" x14ac:dyDescent="0.25">
      <c r="A50" s="190" t="s">
        <v>4</v>
      </c>
      <c r="B50" s="238">
        <f>B49+1</f>
        <v>42612</v>
      </c>
      <c r="C50" s="18">
        <v>6121</v>
      </c>
      <c r="D50" s="180">
        <v>1528</v>
      </c>
      <c r="E50" s="18">
        <v>1039</v>
      </c>
      <c r="F50" s="19">
        <v>2275</v>
      </c>
      <c r="G50" s="15"/>
      <c r="H50" s="14">
        <v>950</v>
      </c>
      <c r="I50" s="14">
        <v>1102</v>
      </c>
      <c r="J50" s="16">
        <v>2011</v>
      </c>
      <c r="K50" s="18">
        <f t="shared" ref="K50:K52" si="26">SUM(C50:J50)</f>
        <v>15026</v>
      </c>
    </row>
    <row r="51" spans="1:11" s="62" customFormat="1" ht="14.25" customHeight="1" thickBot="1" x14ac:dyDescent="0.3">
      <c r="A51" s="190" t="s">
        <v>5</v>
      </c>
      <c r="B51" s="238">
        <f t="shared" ref="B51:B55" si="27">B50+1</f>
        <v>42613</v>
      </c>
      <c r="C51" s="18">
        <v>6256</v>
      </c>
      <c r="D51" s="180">
        <v>1556</v>
      </c>
      <c r="E51" s="18">
        <v>1121</v>
      </c>
      <c r="F51" s="19">
        <v>2255</v>
      </c>
      <c r="G51" s="15"/>
      <c r="H51" s="14">
        <v>1086</v>
      </c>
      <c r="I51" s="14">
        <v>1092</v>
      </c>
      <c r="J51" s="16">
        <v>2111</v>
      </c>
      <c r="K51" s="18">
        <f t="shared" si="26"/>
        <v>15477</v>
      </c>
    </row>
    <row r="52" spans="1:11" s="62" customFormat="1" ht="14.25" hidden="1" customHeight="1" x14ac:dyDescent="0.3">
      <c r="A52" s="190" t="s">
        <v>6</v>
      </c>
      <c r="B52" s="238">
        <f t="shared" si="27"/>
        <v>42614</v>
      </c>
      <c r="C52" s="25"/>
      <c r="D52" s="180"/>
      <c r="E52" s="18"/>
      <c r="F52" s="19"/>
      <c r="G52" s="15"/>
      <c r="H52" s="14"/>
      <c r="I52" s="14"/>
      <c r="J52" s="16"/>
      <c r="K52" s="18">
        <f t="shared" si="26"/>
        <v>0</v>
      </c>
    </row>
    <row r="53" spans="1:11" s="62" customFormat="1" ht="14.25" hidden="1" customHeight="1" x14ac:dyDescent="0.3">
      <c r="A53" s="35" t="s">
        <v>0</v>
      </c>
      <c r="B53" s="240">
        <f t="shared" si="27"/>
        <v>42615</v>
      </c>
      <c r="C53" s="14"/>
      <c r="D53" s="14"/>
      <c r="E53" s="25"/>
      <c r="F53" s="19"/>
      <c r="G53" s="15"/>
      <c r="H53" s="14"/>
      <c r="I53" s="14"/>
      <c r="J53" s="16"/>
      <c r="K53" s="18"/>
    </row>
    <row r="54" spans="1:11" s="62" customFormat="1" ht="14.25" hidden="1" customHeight="1" outlineLevel="1" x14ac:dyDescent="0.3">
      <c r="A54" s="35" t="s">
        <v>1</v>
      </c>
      <c r="B54" s="240">
        <f t="shared" si="27"/>
        <v>42616</v>
      </c>
      <c r="C54" s="21"/>
      <c r="D54" s="21"/>
      <c r="E54" s="25"/>
      <c r="F54" s="26"/>
      <c r="G54" s="22"/>
      <c r="H54" s="21"/>
      <c r="I54" s="21"/>
      <c r="J54" s="23"/>
      <c r="K54" s="18"/>
    </row>
    <row r="55" spans="1:11" s="62" customFormat="1" ht="14.25" hidden="1" customHeight="1" outlineLevel="1" thickBot="1" x14ac:dyDescent="0.3">
      <c r="A55" s="190" t="s">
        <v>2</v>
      </c>
      <c r="B55" s="240">
        <f t="shared" si="27"/>
        <v>42617</v>
      </c>
      <c r="C55" s="27"/>
      <c r="D55" s="27"/>
      <c r="E55" s="31"/>
      <c r="F55" s="32"/>
      <c r="G55" s="28"/>
      <c r="H55" s="27"/>
      <c r="I55" s="27"/>
      <c r="J55" s="29"/>
      <c r="K55" s="18"/>
    </row>
    <row r="56" spans="1:11" s="62" customFormat="1" ht="14.25" customHeight="1" outlineLevel="1" thickBot="1" x14ac:dyDescent="0.3">
      <c r="A56" s="219" t="s">
        <v>25</v>
      </c>
      <c r="B56" s="337" t="s">
        <v>32</v>
      </c>
      <c r="C56" s="141">
        <f>SUM(C49:C55)</f>
        <v>17012</v>
      </c>
      <c r="D56" s="141">
        <f t="shared" ref="D56:K56" si="28">SUM(D49:D55)</f>
        <v>4105</v>
      </c>
      <c r="E56" s="145">
        <f t="shared" si="28"/>
        <v>3019</v>
      </c>
      <c r="F56" s="226">
        <f t="shared" si="28"/>
        <v>6581</v>
      </c>
      <c r="G56" s="141">
        <f t="shared" si="28"/>
        <v>0</v>
      </c>
      <c r="H56" s="141">
        <f t="shared" si="28"/>
        <v>2991</v>
      </c>
      <c r="I56" s="141">
        <f t="shared" si="28"/>
        <v>3313</v>
      </c>
      <c r="J56" s="141">
        <f t="shared" si="28"/>
        <v>6132</v>
      </c>
      <c r="K56" s="141">
        <f t="shared" si="28"/>
        <v>43153</v>
      </c>
    </row>
    <row r="57" spans="1:11" s="62" customFormat="1" ht="14.25" customHeight="1" outlineLevel="1" thickBot="1" x14ac:dyDescent="0.3">
      <c r="A57" s="133" t="s">
        <v>27</v>
      </c>
      <c r="B57" s="338"/>
      <c r="C57" s="134">
        <f t="shared" ref="C57" si="29">AVERAGE(C49:C55)</f>
        <v>5670.666666666667</v>
      </c>
      <c r="D57" s="134">
        <f t="shared" ref="D57:K57" si="30">AVERAGE(D49:D55)</f>
        <v>1368.3333333333333</v>
      </c>
      <c r="E57" s="140">
        <f t="shared" si="30"/>
        <v>1006.3333333333334</v>
      </c>
      <c r="F57" s="227">
        <f t="shared" si="30"/>
        <v>2193.6666666666665</v>
      </c>
      <c r="G57" s="134" t="e">
        <f t="shared" si="30"/>
        <v>#DIV/0!</v>
      </c>
      <c r="H57" s="134">
        <f t="shared" si="30"/>
        <v>997</v>
      </c>
      <c r="I57" s="134">
        <f t="shared" si="30"/>
        <v>1104.3333333333333</v>
      </c>
      <c r="J57" s="134">
        <f t="shared" si="30"/>
        <v>2044</v>
      </c>
      <c r="K57" s="134">
        <f t="shared" si="30"/>
        <v>10788.25</v>
      </c>
    </row>
    <row r="58" spans="1:11" s="62" customFormat="1" ht="14.25" customHeight="1" thickBot="1" x14ac:dyDescent="0.3">
      <c r="A58" s="36" t="s">
        <v>24</v>
      </c>
      <c r="B58" s="338"/>
      <c r="C58" s="37">
        <f t="shared" ref="C58" si="31">SUM(C49:C53)</f>
        <v>17012</v>
      </c>
      <c r="D58" s="37">
        <f t="shared" ref="D58:K58" si="32">SUM(D49:D53)</f>
        <v>4105</v>
      </c>
      <c r="E58" s="41">
        <f t="shared" si="32"/>
        <v>3019</v>
      </c>
      <c r="F58" s="228">
        <f t="shared" si="32"/>
        <v>6581</v>
      </c>
      <c r="G58" s="37">
        <f t="shared" si="32"/>
        <v>0</v>
      </c>
      <c r="H58" s="37">
        <f t="shared" si="32"/>
        <v>2991</v>
      </c>
      <c r="I58" s="37">
        <f t="shared" si="32"/>
        <v>3313</v>
      </c>
      <c r="J58" s="37">
        <f t="shared" si="32"/>
        <v>6132</v>
      </c>
      <c r="K58" s="37">
        <f t="shared" si="32"/>
        <v>43153</v>
      </c>
    </row>
    <row r="59" spans="1:11" s="62" customFormat="1" ht="14.25" customHeight="1" thickBot="1" x14ac:dyDescent="0.3">
      <c r="A59" s="36" t="s">
        <v>26</v>
      </c>
      <c r="B59" s="339"/>
      <c r="C59" s="43">
        <f t="shared" ref="C59" si="33">AVERAGE(C49:C53)</f>
        <v>5670.666666666667</v>
      </c>
      <c r="D59" s="43">
        <f t="shared" ref="D59:K59" si="34">AVERAGE(D49:D53)</f>
        <v>1368.3333333333333</v>
      </c>
      <c r="E59" s="48">
        <f t="shared" si="34"/>
        <v>1006.3333333333334</v>
      </c>
      <c r="F59" s="229">
        <f t="shared" si="34"/>
        <v>2193.6666666666665</v>
      </c>
      <c r="G59" s="43" t="e">
        <f t="shared" si="34"/>
        <v>#DIV/0!</v>
      </c>
      <c r="H59" s="43">
        <f t="shared" si="34"/>
        <v>997</v>
      </c>
      <c r="I59" s="43">
        <f t="shared" si="34"/>
        <v>1104.3333333333333</v>
      </c>
      <c r="J59" s="43">
        <f t="shared" si="34"/>
        <v>2044</v>
      </c>
      <c r="K59" s="43">
        <f t="shared" si="34"/>
        <v>10788.25</v>
      </c>
    </row>
    <row r="60" spans="1:11" s="62" customFormat="1" ht="13.5" hidden="1" x14ac:dyDescent="0.25">
      <c r="A60" s="190" t="s">
        <v>3</v>
      </c>
      <c r="B60" s="237">
        <f>B55+1</f>
        <v>42618</v>
      </c>
      <c r="C60" s="14"/>
      <c r="D60" s="14"/>
      <c r="E60" s="14"/>
      <c r="F60" s="15"/>
      <c r="G60" s="15"/>
      <c r="H60" s="14"/>
      <c r="I60" s="14"/>
      <c r="J60" s="16"/>
      <c r="K60" s="18"/>
    </row>
    <row r="61" spans="1:11" s="62" customFormat="1" ht="16.5" hidden="1" customHeight="1" thickBot="1" x14ac:dyDescent="0.3">
      <c r="A61" s="190" t="s">
        <v>4</v>
      </c>
      <c r="B61" s="238">
        <f>B60+1</f>
        <v>42619</v>
      </c>
      <c r="C61" s="14"/>
      <c r="D61" s="14"/>
      <c r="E61" s="14"/>
      <c r="F61" s="15"/>
      <c r="G61" s="15"/>
      <c r="H61" s="14"/>
      <c r="I61" s="14"/>
      <c r="J61" s="16"/>
      <c r="K61" s="18"/>
    </row>
    <row r="62" spans="1:11" s="62" customFormat="1" ht="16.5" hidden="1" customHeight="1" thickBot="1" x14ac:dyDescent="0.3">
      <c r="A62" s="190"/>
      <c r="B62" s="239"/>
      <c r="C62" s="14"/>
      <c r="D62" s="14"/>
      <c r="E62" s="14"/>
      <c r="F62" s="15"/>
      <c r="G62" s="15"/>
      <c r="H62" s="14"/>
      <c r="I62" s="14"/>
      <c r="J62" s="16"/>
      <c r="K62" s="20"/>
    </row>
    <row r="63" spans="1:11" s="62" customFormat="1" ht="18" hidden="1" customHeight="1" thickBot="1" x14ac:dyDescent="0.3">
      <c r="A63" s="190"/>
      <c r="B63" s="239"/>
      <c r="C63" s="14"/>
      <c r="D63" s="14"/>
      <c r="E63" s="14"/>
      <c r="F63" s="15"/>
      <c r="G63" s="15"/>
      <c r="H63" s="14"/>
      <c r="I63" s="14"/>
      <c r="J63" s="16"/>
      <c r="K63" s="20"/>
    </row>
    <row r="64" spans="1:11" s="62" customFormat="1" ht="16.5" hidden="1" customHeight="1" thickBot="1" x14ac:dyDescent="0.3">
      <c r="A64" s="35"/>
      <c r="B64" s="239"/>
      <c r="C64" s="21"/>
      <c r="D64" s="21"/>
      <c r="E64" s="21"/>
      <c r="F64" s="15"/>
      <c r="G64" s="15"/>
      <c r="H64" s="14"/>
      <c r="I64" s="14"/>
      <c r="J64" s="16"/>
      <c r="K64" s="20"/>
    </row>
    <row r="65" spans="1:15" s="62" customFormat="1" ht="17.25" hidden="1" customHeight="1" outlineLevel="1" thickBot="1" x14ac:dyDescent="0.3">
      <c r="A65" s="35"/>
      <c r="B65" s="239"/>
      <c r="C65" s="21"/>
      <c r="D65" s="21"/>
      <c r="E65" s="21"/>
      <c r="F65" s="22"/>
      <c r="G65" s="22"/>
      <c r="H65" s="21"/>
      <c r="I65" s="21"/>
      <c r="J65" s="23"/>
      <c r="K65" s="20"/>
    </row>
    <row r="66" spans="1:15" s="62" customFormat="1" ht="14.25" hidden="1" customHeight="1" outlineLevel="1" thickBot="1" x14ac:dyDescent="0.3">
      <c r="A66" s="35"/>
      <c r="B66" s="241"/>
      <c r="C66" s="27"/>
      <c r="D66" s="27"/>
      <c r="E66" s="27"/>
      <c r="F66" s="28"/>
      <c r="G66" s="28"/>
      <c r="H66" s="27"/>
      <c r="I66" s="27"/>
      <c r="J66" s="29"/>
      <c r="K66" s="84"/>
    </row>
    <row r="67" spans="1:15" s="62" customFormat="1" ht="15.75" hidden="1" customHeight="1" outlineLevel="1" thickBot="1" x14ac:dyDescent="0.3">
      <c r="A67" s="219" t="s">
        <v>25</v>
      </c>
      <c r="B67" s="337" t="s">
        <v>37</v>
      </c>
      <c r="C67" s="141">
        <f>SUM(C60:C66)</f>
        <v>0</v>
      </c>
      <c r="D67" s="141">
        <f t="shared" ref="D67:K67" si="35">SUM(D60:D66)</f>
        <v>0</v>
      </c>
      <c r="E67" s="141">
        <f t="shared" si="35"/>
        <v>0</v>
      </c>
      <c r="F67" s="141">
        <f t="shared" si="35"/>
        <v>0</v>
      </c>
      <c r="G67" s="141">
        <f t="shared" si="35"/>
        <v>0</v>
      </c>
      <c r="H67" s="141">
        <f t="shared" si="35"/>
        <v>0</v>
      </c>
      <c r="I67" s="141">
        <f t="shared" si="35"/>
        <v>0</v>
      </c>
      <c r="J67" s="141">
        <f t="shared" si="35"/>
        <v>0</v>
      </c>
      <c r="K67" s="141">
        <f t="shared" si="35"/>
        <v>0</v>
      </c>
    </row>
    <row r="68" spans="1:15" s="62" customFormat="1" ht="16.5" hidden="1" customHeight="1" outlineLevel="1" thickBot="1" x14ac:dyDescent="0.3">
      <c r="A68" s="133" t="s">
        <v>27</v>
      </c>
      <c r="B68" s="338"/>
      <c r="C68" s="134" t="e">
        <f>AVERAGE(C60:C66)</f>
        <v>#DIV/0!</v>
      </c>
      <c r="D68" s="134" t="e">
        <f t="shared" ref="D68:K68" si="36">AVERAGE(D60:D66)</f>
        <v>#DIV/0!</v>
      </c>
      <c r="E68" s="134" t="e">
        <f t="shared" si="36"/>
        <v>#DIV/0!</v>
      </c>
      <c r="F68" s="134" t="e">
        <f t="shared" si="36"/>
        <v>#DIV/0!</v>
      </c>
      <c r="G68" s="134" t="e">
        <f t="shared" si="36"/>
        <v>#DIV/0!</v>
      </c>
      <c r="H68" s="134" t="e">
        <f t="shared" si="36"/>
        <v>#DIV/0!</v>
      </c>
      <c r="I68" s="134" t="e">
        <f t="shared" si="36"/>
        <v>#DIV/0!</v>
      </c>
      <c r="J68" s="134" t="e">
        <f t="shared" si="36"/>
        <v>#DIV/0!</v>
      </c>
      <c r="K68" s="134" t="e">
        <f t="shared" si="36"/>
        <v>#DIV/0!</v>
      </c>
    </row>
    <row r="69" spans="1:15" s="62" customFormat="1" ht="17.25" hidden="1" customHeight="1" thickBot="1" x14ac:dyDescent="0.3">
      <c r="A69" s="36" t="s">
        <v>24</v>
      </c>
      <c r="B69" s="338"/>
      <c r="C69" s="37">
        <f>SUM(C60:C64)</f>
        <v>0</v>
      </c>
      <c r="D69" s="37">
        <f t="shared" ref="D69:K69" si="37">SUM(D60:D64)</f>
        <v>0</v>
      </c>
      <c r="E69" s="37">
        <f t="shared" si="37"/>
        <v>0</v>
      </c>
      <c r="F69" s="37">
        <f t="shared" si="37"/>
        <v>0</v>
      </c>
      <c r="G69" s="37">
        <f t="shared" si="37"/>
        <v>0</v>
      </c>
      <c r="H69" s="37">
        <f t="shared" si="37"/>
        <v>0</v>
      </c>
      <c r="I69" s="37">
        <f t="shared" si="37"/>
        <v>0</v>
      </c>
      <c r="J69" s="37">
        <f t="shared" si="37"/>
        <v>0</v>
      </c>
      <c r="K69" s="37">
        <f t="shared" si="37"/>
        <v>0</v>
      </c>
    </row>
    <row r="70" spans="1:15" s="62" customFormat="1" ht="17.25" hidden="1" customHeight="1" thickBot="1" x14ac:dyDescent="0.3">
      <c r="A70" s="36" t="s">
        <v>26</v>
      </c>
      <c r="B70" s="339"/>
      <c r="C70" s="43" t="e">
        <f>AVERAGE(C60:C64)</f>
        <v>#DIV/0!</v>
      </c>
      <c r="D70" s="43" t="e">
        <f t="shared" ref="D70:K70" si="38">AVERAGE(D60:D64)</f>
        <v>#DIV/0!</v>
      </c>
      <c r="E70" s="43" t="e">
        <f t="shared" si="38"/>
        <v>#DIV/0!</v>
      </c>
      <c r="F70" s="43" t="e">
        <f t="shared" si="38"/>
        <v>#DIV/0!</v>
      </c>
      <c r="G70" s="43" t="e">
        <f t="shared" si="38"/>
        <v>#DIV/0!</v>
      </c>
      <c r="H70" s="43" t="e">
        <f t="shared" si="38"/>
        <v>#DIV/0!</v>
      </c>
      <c r="I70" s="43" t="e">
        <f t="shared" si="38"/>
        <v>#DIV/0!</v>
      </c>
      <c r="J70" s="43" t="e">
        <f t="shared" si="38"/>
        <v>#DIV/0!</v>
      </c>
      <c r="K70" s="43" t="e">
        <f t="shared" si="38"/>
        <v>#DIV/0!</v>
      </c>
    </row>
    <row r="71" spans="1:15" s="62" customFormat="1" x14ac:dyDescent="0.25">
      <c r="A71" s="4"/>
      <c r="B71" s="168"/>
      <c r="C71" s="65"/>
      <c r="D71" s="65"/>
      <c r="E71" s="65"/>
      <c r="F71" s="65"/>
      <c r="G71" s="65"/>
      <c r="H71" s="65"/>
      <c r="I71" s="65"/>
      <c r="J71" s="65"/>
      <c r="K71" s="65"/>
    </row>
    <row r="72" spans="1:15" s="62" customFormat="1" ht="30" customHeight="1" x14ac:dyDescent="0.25">
      <c r="A72" s="257"/>
      <c r="B72" s="51" t="s">
        <v>8</v>
      </c>
      <c r="C72" s="52" t="s">
        <v>9</v>
      </c>
      <c r="D72" s="52" t="s">
        <v>10</v>
      </c>
      <c r="E72" s="78"/>
      <c r="F72" s="351" t="s">
        <v>69</v>
      </c>
      <c r="G72" s="364"/>
      <c r="H72" s="365"/>
      <c r="I72" s="78"/>
      <c r="J72" s="78"/>
      <c r="K72" s="78"/>
      <c r="L72" s="78"/>
      <c r="M72" s="65"/>
      <c r="N72" s="65"/>
      <c r="O72" s="65"/>
    </row>
    <row r="73" spans="1:15" ht="29.25" customHeight="1" x14ac:dyDescent="0.25">
      <c r="A73" s="57" t="s">
        <v>34</v>
      </c>
      <c r="B73" s="258">
        <f>SUM(C58:G58, C47:G47, C36:G36, C25:G25, C14:G14, C69:G69 )</f>
        <v>259066</v>
      </c>
      <c r="C73" s="80">
        <f>SUM(H58:H58, H47:H47, H36:H36, H25:H25, H14:H14, H69:H69)</f>
        <v>23705</v>
      </c>
      <c r="D73" s="80">
        <f>SUM(I58:J58, I47:J47, I36:J36, I25:J25, I14:J14, I69:J69)</f>
        <v>71492</v>
      </c>
      <c r="E73" s="79"/>
      <c r="F73" s="329" t="s">
        <v>34</v>
      </c>
      <c r="G73" s="330"/>
      <c r="H73" s="125">
        <f>SUM(K14, K25, K36, K47, K58, K69)</f>
        <v>360216</v>
      </c>
      <c r="I73" s="79"/>
      <c r="J73" s="79"/>
      <c r="K73" s="79"/>
      <c r="L73" s="79"/>
    </row>
    <row r="74" spans="1:15" ht="30" customHeight="1" x14ac:dyDescent="0.25">
      <c r="A74" s="57" t="s">
        <v>33</v>
      </c>
      <c r="B74" s="256">
        <f>SUM(C56:G56, C45:G45, C34:G34, C23:G23, C12:G12, C67:G67  )</f>
        <v>310976</v>
      </c>
      <c r="C74" s="50">
        <f>SUM(H56:H56, H45:H45, H34:H34, H23:H23, H12:H12, H67:H67 )</f>
        <v>23705</v>
      </c>
      <c r="D74" s="50">
        <f>SUM(I56:J56, I45:J45, I34:J34, I23:J23, I12:J12, I67:J67)</f>
        <v>71492</v>
      </c>
      <c r="E74" s="79"/>
      <c r="F74" s="329" t="s">
        <v>33</v>
      </c>
      <c r="G74" s="330"/>
      <c r="H74" s="126">
        <f>SUM(K56, K45, K34, K23, K12, K67)</f>
        <v>406173</v>
      </c>
      <c r="I74" s="79"/>
      <c r="J74" s="79"/>
      <c r="K74" s="79"/>
      <c r="L74" s="79"/>
    </row>
    <row r="75" spans="1:15" ht="30" customHeight="1" x14ac:dyDescent="0.25">
      <c r="F75" s="329" t="s">
        <v>26</v>
      </c>
      <c r="G75" s="330"/>
      <c r="H75" s="126">
        <f>AVERAGE(K14, K25, K36, K47, K58, K69)</f>
        <v>60036</v>
      </c>
    </row>
    <row r="76" spans="1:15" ht="30" customHeight="1" x14ac:dyDescent="0.25">
      <c r="F76" s="329" t="s">
        <v>72</v>
      </c>
      <c r="G76" s="330"/>
      <c r="H76" s="125">
        <f>AVERAGE(K56, K45, K34, K23, K12, K67)</f>
        <v>67695.5</v>
      </c>
    </row>
  </sheetData>
  <mergeCells count="25">
    <mergeCell ref="A3:A4"/>
    <mergeCell ref="B3:B4"/>
    <mergeCell ref="C3:C4"/>
    <mergeCell ref="F72:H72"/>
    <mergeCell ref="F73:G73"/>
    <mergeCell ref="D3:D4"/>
    <mergeCell ref="E3:E4"/>
    <mergeCell ref="F3:F4"/>
    <mergeCell ref="B67:B70"/>
    <mergeCell ref="B56:B59"/>
    <mergeCell ref="B45:B48"/>
    <mergeCell ref="B34:B37"/>
    <mergeCell ref="B23:B26"/>
    <mergeCell ref="B12:B15"/>
    <mergeCell ref="F75:G75"/>
    <mergeCell ref="F76:G76"/>
    <mergeCell ref="J3:J4"/>
    <mergeCell ref="K1:K4"/>
    <mergeCell ref="C1:G2"/>
    <mergeCell ref="H1:H2"/>
    <mergeCell ref="I1:J2"/>
    <mergeCell ref="G3:G4"/>
    <mergeCell ref="H3:H4"/>
    <mergeCell ref="I3:I4"/>
    <mergeCell ref="F74:G74"/>
  </mergeCells>
  <pageMargins left="0.7" right="0.7" top="0.75" bottom="0.75" header="0.3" footer="0.3"/>
  <pageSetup scale="54" orientation="portrait" r:id="rId1"/>
  <ignoredErrors>
    <ignoredError sqref="C12:J12" emptyCellReference="1"/>
    <ignoredError sqref="K16:K49 K11 K9 K5" formulaRange="1"/>
    <ignoredError sqref="C13:J13" evalError="1" emptyCellReference="1"/>
    <ignoredError sqref="C23:J24 C56:J57 C34:G35 I34:J37 H14:J15 I25:J26 H45:J48 C58:F58 H58:J59 D59:F59 K15" evalError="1"/>
    <ignoredError sqref="H34:H37 C15:G15 C25:H26 C36:G36 C45:G47 G58:G59 C59 C14 E14:G14 C37:F37 C48:F48" evalError="1" formulaRange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H78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F50" sqref="F50"/>
    </sheetView>
  </sheetViews>
  <sheetFormatPr defaultRowHeight="15" outlineLevelRow="1" x14ac:dyDescent="0.25"/>
  <cols>
    <col min="1" max="1" width="18.7109375" style="1" bestFit="1" customWidth="1"/>
    <col min="2" max="2" width="10.7109375" style="169" bestFit="1" customWidth="1"/>
    <col min="3" max="6" width="15.7109375" style="13" customWidth="1"/>
    <col min="7" max="7" width="16" style="13" customWidth="1"/>
    <col min="8" max="8" width="18.5703125" style="13" bestFit="1" customWidth="1"/>
    <col min="9" max="16384" width="9.140625" style="13"/>
  </cols>
  <sheetData>
    <row r="1" spans="1:8" ht="14.25" customHeight="1" x14ac:dyDescent="0.25">
      <c r="A1" s="33"/>
      <c r="B1" s="230"/>
      <c r="C1" s="354" t="s">
        <v>10</v>
      </c>
      <c r="D1" s="349"/>
      <c r="E1" s="354" t="s">
        <v>16</v>
      </c>
      <c r="F1" s="349"/>
      <c r="G1" s="360" t="s">
        <v>23</v>
      </c>
    </row>
    <row r="2" spans="1:8" ht="14.25" customHeight="1" thickBot="1" x14ac:dyDescent="0.3">
      <c r="A2" s="34"/>
      <c r="B2" s="231"/>
      <c r="C2" s="355"/>
      <c r="D2" s="350"/>
      <c r="E2" s="355"/>
      <c r="F2" s="350"/>
      <c r="G2" s="361"/>
    </row>
    <row r="3" spans="1:8" ht="14.25" customHeight="1" x14ac:dyDescent="0.25">
      <c r="A3" s="331" t="s">
        <v>61</v>
      </c>
      <c r="B3" s="333" t="s">
        <v>62</v>
      </c>
      <c r="C3" s="370" t="s">
        <v>50</v>
      </c>
      <c r="D3" s="378" t="s">
        <v>51</v>
      </c>
      <c r="E3" s="376" t="s">
        <v>64</v>
      </c>
      <c r="F3" s="377" t="s">
        <v>51</v>
      </c>
      <c r="G3" s="361"/>
    </row>
    <row r="4" spans="1:8" ht="14.25" customHeight="1" thickBot="1" x14ac:dyDescent="0.3">
      <c r="A4" s="332"/>
      <c r="B4" s="334"/>
      <c r="C4" s="332"/>
      <c r="D4" s="343"/>
      <c r="E4" s="345"/>
      <c r="F4" s="359"/>
      <c r="G4" s="361"/>
    </row>
    <row r="5" spans="1:8" s="61" customFormat="1" ht="14.25" thickBot="1" x14ac:dyDescent="0.3">
      <c r="A5" s="35" t="s">
        <v>3</v>
      </c>
      <c r="B5" s="232">
        <v>42583</v>
      </c>
      <c r="C5" s="17">
        <v>1320</v>
      </c>
      <c r="D5" s="15">
        <v>1208</v>
      </c>
      <c r="E5" s="21">
        <v>835</v>
      </c>
      <c r="F5" s="26">
        <v>839</v>
      </c>
      <c r="G5" s="20">
        <f t="shared" ref="G5:G10" si="0">SUM(C5:F5)</f>
        <v>4202</v>
      </c>
    </row>
    <row r="6" spans="1:8" s="61" customFormat="1" ht="14.25" thickBot="1" x14ac:dyDescent="0.3">
      <c r="A6" s="35" t="s">
        <v>4</v>
      </c>
      <c r="B6" s="247">
        <f>B5+1</f>
        <v>42584</v>
      </c>
      <c r="C6" s="17">
        <v>1358</v>
      </c>
      <c r="D6" s="15">
        <v>1297</v>
      </c>
      <c r="E6" s="21">
        <v>948</v>
      </c>
      <c r="F6" s="26">
        <v>983</v>
      </c>
      <c r="G6" s="20">
        <f t="shared" si="0"/>
        <v>4586</v>
      </c>
    </row>
    <row r="7" spans="1:8" s="61" customFormat="1" ht="14.25" thickBot="1" x14ac:dyDescent="0.3">
      <c r="A7" s="35" t="s">
        <v>5</v>
      </c>
      <c r="B7" s="247">
        <f>B6+1</f>
        <v>42585</v>
      </c>
      <c r="C7" s="17">
        <v>1352</v>
      </c>
      <c r="D7" s="15">
        <v>1313</v>
      </c>
      <c r="E7" s="21">
        <v>1060</v>
      </c>
      <c r="F7" s="26">
        <v>992</v>
      </c>
      <c r="G7" s="20">
        <f t="shared" si="0"/>
        <v>4717</v>
      </c>
    </row>
    <row r="8" spans="1:8" s="61" customFormat="1" ht="14.25" thickBot="1" x14ac:dyDescent="0.3">
      <c r="A8" s="35" t="s">
        <v>6</v>
      </c>
      <c r="B8" s="247">
        <f>B7+1</f>
        <v>42586</v>
      </c>
      <c r="C8" s="17">
        <v>1386</v>
      </c>
      <c r="D8" s="15">
        <v>1415</v>
      </c>
      <c r="E8" s="21">
        <v>896</v>
      </c>
      <c r="F8" s="26">
        <v>1015</v>
      </c>
      <c r="G8" s="20">
        <f t="shared" si="0"/>
        <v>4712</v>
      </c>
      <c r="H8" s="191"/>
    </row>
    <row r="9" spans="1:8" s="61" customFormat="1" ht="14.25" customHeight="1" thickBot="1" x14ac:dyDescent="0.3">
      <c r="A9" s="35" t="s">
        <v>0</v>
      </c>
      <c r="B9" s="247">
        <v>42587</v>
      </c>
      <c r="C9" s="17">
        <v>1188</v>
      </c>
      <c r="D9" s="15">
        <v>1161</v>
      </c>
      <c r="E9" s="21">
        <v>867</v>
      </c>
      <c r="F9" s="26">
        <v>1152</v>
      </c>
      <c r="G9" s="20">
        <f t="shared" si="0"/>
        <v>4368</v>
      </c>
      <c r="H9" s="191"/>
    </row>
    <row r="10" spans="1:8" s="61" customFormat="1" ht="14.25" customHeight="1" outlineLevel="1" thickBot="1" x14ac:dyDescent="0.3">
      <c r="A10" s="35" t="s">
        <v>1</v>
      </c>
      <c r="B10" s="247">
        <f t="shared" ref="B10:B11" si="1">B9+1</f>
        <v>42588</v>
      </c>
      <c r="C10" s="24"/>
      <c r="D10" s="22">
        <v>656</v>
      </c>
      <c r="E10" s="21"/>
      <c r="F10" s="26">
        <v>578</v>
      </c>
      <c r="G10" s="20">
        <f t="shared" si="0"/>
        <v>1234</v>
      </c>
      <c r="H10" s="191"/>
    </row>
    <row r="11" spans="1:8" s="61" customFormat="1" ht="14.25" customHeight="1" outlineLevel="1" thickBot="1" x14ac:dyDescent="0.3">
      <c r="A11" s="35" t="s">
        <v>2</v>
      </c>
      <c r="B11" s="247">
        <f t="shared" si="1"/>
        <v>42589</v>
      </c>
      <c r="C11" s="30"/>
      <c r="D11" s="28">
        <v>2006</v>
      </c>
      <c r="E11" s="27"/>
      <c r="F11" s="32">
        <v>1745</v>
      </c>
      <c r="G11" s="20">
        <f t="shared" ref="G11" si="2">SUM(C11:F11)</f>
        <v>3751</v>
      </c>
      <c r="H11" s="191"/>
    </row>
    <row r="12" spans="1:8" s="62" customFormat="1" ht="14.25" customHeight="1" outlineLevel="1" thickBot="1" x14ac:dyDescent="0.3">
      <c r="A12" s="219" t="s">
        <v>25</v>
      </c>
      <c r="B12" s="337" t="s">
        <v>28</v>
      </c>
      <c r="C12" s="144">
        <f>SUM(C5:C11)</f>
        <v>6604</v>
      </c>
      <c r="D12" s="142">
        <f>SUM(D5:D11)</f>
        <v>9056</v>
      </c>
      <c r="E12" s="141">
        <f>SUM(E5:E11)</f>
        <v>4606</v>
      </c>
      <c r="F12" s="226">
        <f>SUM(F5:F11)</f>
        <v>7304</v>
      </c>
      <c r="G12" s="145">
        <f>SUM(G5:G11)</f>
        <v>27570</v>
      </c>
    </row>
    <row r="13" spans="1:8" s="62" customFormat="1" ht="14.25" customHeight="1" outlineLevel="1" thickBot="1" x14ac:dyDescent="0.3">
      <c r="A13" s="133" t="s">
        <v>27</v>
      </c>
      <c r="B13" s="338"/>
      <c r="C13" s="137">
        <f>AVERAGE(C5:C11)</f>
        <v>1320.8</v>
      </c>
      <c r="D13" s="135">
        <f>AVERAGE(D5:D11)</f>
        <v>1293.7142857142858</v>
      </c>
      <c r="E13" s="134">
        <f>AVERAGE(E5:E11)</f>
        <v>921.2</v>
      </c>
      <c r="F13" s="227">
        <f>AVERAGE(F5:F11)</f>
        <v>1043.4285714285713</v>
      </c>
      <c r="G13" s="140">
        <f>AVERAGE(G5:G11)</f>
        <v>3938.5714285714284</v>
      </c>
    </row>
    <row r="14" spans="1:8" s="62" customFormat="1" ht="14.25" customHeight="1" thickBot="1" x14ac:dyDescent="0.3">
      <c r="A14" s="36" t="s">
        <v>24</v>
      </c>
      <c r="B14" s="338"/>
      <c r="C14" s="40">
        <f>SUM(C5:C9)</f>
        <v>6604</v>
      </c>
      <c r="D14" s="38">
        <f>SUM(D5:D9)</f>
        <v>6394</v>
      </c>
      <c r="E14" s="37">
        <f>SUM(E5:E9)</f>
        <v>4606</v>
      </c>
      <c r="F14" s="228">
        <f>SUM(F5:F9)</f>
        <v>4981</v>
      </c>
      <c r="G14" s="37">
        <f>SUM(G5:G9)</f>
        <v>22585</v>
      </c>
    </row>
    <row r="15" spans="1:8" s="62" customFormat="1" ht="14.25" customHeight="1" thickBot="1" x14ac:dyDescent="0.3">
      <c r="A15" s="36" t="s">
        <v>26</v>
      </c>
      <c r="B15" s="338"/>
      <c r="C15" s="46">
        <f>AVERAGE(C5:C9)</f>
        <v>1320.8</v>
      </c>
      <c r="D15" s="44">
        <f>AVERAGE(D5:D9)</f>
        <v>1278.8</v>
      </c>
      <c r="E15" s="43">
        <f>AVERAGE(E5:E9)</f>
        <v>921.2</v>
      </c>
      <c r="F15" s="229">
        <f>AVERAGE(F5:F9)</f>
        <v>996.2</v>
      </c>
      <c r="G15" s="43">
        <f>AVERAGE(G5:G9)</f>
        <v>4517</v>
      </c>
    </row>
    <row r="16" spans="1:8" s="62" customFormat="1" ht="14.25" customHeight="1" thickBot="1" x14ac:dyDescent="0.3">
      <c r="A16" s="35" t="s">
        <v>3</v>
      </c>
      <c r="B16" s="232">
        <f>B11+1</f>
        <v>42590</v>
      </c>
      <c r="C16" s="17">
        <v>1292</v>
      </c>
      <c r="D16" s="15">
        <v>1284</v>
      </c>
      <c r="E16" s="14">
        <v>846</v>
      </c>
      <c r="F16" s="19">
        <v>1060</v>
      </c>
      <c r="G16" s="18">
        <f>SUM(C16:F16)</f>
        <v>4482</v>
      </c>
    </row>
    <row r="17" spans="1:8" s="62" customFormat="1" ht="14.25" customHeight="1" thickBot="1" x14ac:dyDescent="0.3">
      <c r="A17" s="35" t="s">
        <v>4</v>
      </c>
      <c r="B17" s="233">
        <f>B16+1</f>
        <v>42591</v>
      </c>
      <c r="C17" s="17">
        <v>1317</v>
      </c>
      <c r="D17" s="22">
        <v>1467</v>
      </c>
      <c r="E17" s="21">
        <v>877</v>
      </c>
      <c r="F17" s="26">
        <v>1243</v>
      </c>
      <c r="G17" s="20">
        <f t="shared" ref="G17:G22" si="3">SUM(C17:F17)</f>
        <v>4904</v>
      </c>
    </row>
    <row r="18" spans="1:8" s="62" customFormat="1" ht="14.25" customHeight="1" thickBot="1" x14ac:dyDescent="0.3">
      <c r="A18" s="35" t="s">
        <v>5</v>
      </c>
      <c r="B18" s="233">
        <f t="shared" ref="B18:B22" si="4">B17+1</f>
        <v>42592</v>
      </c>
      <c r="C18" s="17">
        <v>1336</v>
      </c>
      <c r="D18" s="22">
        <v>1155</v>
      </c>
      <c r="E18" s="21">
        <v>913</v>
      </c>
      <c r="F18" s="26">
        <v>977</v>
      </c>
      <c r="G18" s="20">
        <f t="shared" si="3"/>
        <v>4381</v>
      </c>
    </row>
    <row r="19" spans="1:8" s="62" customFormat="1" ht="14.25" customHeight="1" thickBot="1" x14ac:dyDescent="0.3">
      <c r="A19" s="35" t="s">
        <v>6</v>
      </c>
      <c r="B19" s="234">
        <f t="shared" si="4"/>
        <v>42593</v>
      </c>
      <c r="C19" s="17">
        <v>1415</v>
      </c>
      <c r="D19" s="22">
        <v>1142</v>
      </c>
      <c r="E19" s="21">
        <v>925</v>
      </c>
      <c r="F19" s="26">
        <v>888</v>
      </c>
      <c r="G19" s="20">
        <f t="shared" si="3"/>
        <v>4370</v>
      </c>
    </row>
    <row r="20" spans="1:8" s="62" customFormat="1" ht="14.25" customHeight="1" thickBot="1" x14ac:dyDescent="0.3">
      <c r="A20" s="35" t="s">
        <v>0</v>
      </c>
      <c r="B20" s="234">
        <f t="shared" si="4"/>
        <v>42594</v>
      </c>
      <c r="C20" s="17">
        <v>1125</v>
      </c>
      <c r="D20" s="22">
        <v>1195</v>
      </c>
      <c r="E20" s="21">
        <v>836</v>
      </c>
      <c r="F20" s="26">
        <v>955</v>
      </c>
      <c r="G20" s="20">
        <f t="shared" si="3"/>
        <v>4111</v>
      </c>
    </row>
    <row r="21" spans="1:8" s="62" customFormat="1" ht="14.25" customHeight="1" outlineLevel="1" thickBot="1" x14ac:dyDescent="0.3">
      <c r="A21" s="35" t="s">
        <v>1</v>
      </c>
      <c r="B21" s="247">
        <f t="shared" si="4"/>
        <v>42595</v>
      </c>
      <c r="C21" s="24"/>
      <c r="D21" s="22">
        <v>777</v>
      </c>
      <c r="E21" s="21"/>
      <c r="F21" s="26">
        <v>1185</v>
      </c>
      <c r="G21" s="20">
        <f t="shared" si="3"/>
        <v>1962</v>
      </c>
      <c r="H21" s="194"/>
    </row>
    <row r="22" spans="1:8" s="62" customFormat="1" ht="14.25" customHeight="1" outlineLevel="1" thickBot="1" x14ac:dyDescent="0.3">
      <c r="A22" s="35" t="s">
        <v>2</v>
      </c>
      <c r="B22" s="233">
        <f t="shared" si="4"/>
        <v>42596</v>
      </c>
      <c r="C22" s="30"/>
      <c r="D22" s="28">
        <v>856</v>
      </c>
      <c r="E22" s="27"/>
      <c r="F22" s="32">
        <v>1220</v>
      </c>
      <c r="G22" s="84">
        <f t="shared" si="3"/>
        <v>2076</v>
      </c>
    </row>
    <row r="23" spans="1:8" s="62" customFormat="1" ht="14.25" customHeight="1" outlineLevel="1" thickBot="1" x14ac:dyDescent="0.3">
      <c r="A23" s="219" t="s">
        <v>25</v>
      </c>
      <c r="B23" s="337" t="s">
        <v>29</v>
      </c>
      <c r="C23" s="144">
        <f>SUM(C16:C22)</f>
        <v>6485</v>
      </c>
      <c r="D23" s="142">
        <f t="shared" ref="D23:F23" si="5">SUM(D16:D22)</f>
        <v>7876</v>
      </c>
      <c r="E23" s="141">
        <f t="shared" si="5"/>
        <v>4397</v>
      </c>
      <c r="F23" s="226">
        <f t="shared" si="5"/>
        <v>7528</v>
      </c>
      <c r="G23" s="141">
        <f t="shared" ref="G23" si="6">SUM(G16:G22)</f>
        <v>26286</v>
      </c>
    </row>
    <row r="24" spans="1:8" s="62" customFormat="1" ht="14.25" customHeight="1" outlineLevel="1" thickBot="1" x14ac:dyDescent="0.3">
      <c r="A24" s="133" t="s">
        <v>27</v>
      </c>
      <c r="B24" s="338"/>
      <c r="C24" s="137">
        <f>AVERAGE(C16:C22)</f>
        <v>1297</v>
      </c>
      <c r="D24" s="135">
        <f t="shared" ref="D24:F24" si="7">AVERAGE(D16:D22)</f>
        <v>1125.1428571428571</v>
      </c>
      <c r="E24" s="134">
        <f t="shared" si="7"/>
        <v>879.4</v>
      </c>
      <c r="F24" s="227">
        <f t="shared" si="7"/>
        <v>1075.4285714285713</v>
      </c>
      <c r="G24" s="134">
        <f t="shared" ref="G24" si="8">AVERAGE(G16:G22)</f>
        <v>3755.1428571428573</v>
      </c>
    </row>
    <row r="25" spans="1:8" s="62" customFormat="1" ht="14.25" customHeight="1" thickBot="1" x14ac:dyDescent="0.3">
      <c r="A25" s="36" t="s">
        <v>24</v>
      </c>
      <c r="B25" s="338"/>
      <c r="C25" s="40">
        <f>SUM(C16:C20)</f>
        <v>6485</v>
      </c>
      <c r="D25" s="38">
        <f>SUM(D16:D20)</f>
        <v>6243</v>
      </c>
      <c r="E25" s="37">
        <f>SUM(E16:E20)</f>
        <v>4397</v>
      </c>
      <c r="F25" s="228">
        <f>SUM(F16:F20)</f>
        <v>5123</v>
      </c>
      <c r="G25" s="37">
        <f t="shared" ref="G25" si="9">SUM(G16:G20)</f>
        <v>22248</v>
      </c>
    </row>
    <row r="26" spans="1:8" s="62" customFormat="1" ht="14.25" customHeight="1" thickBot="1" x14ac:dyDescent="0.3">
      <c r="A26" s="36" t="s">
        <v>26</v>
      </c>
      <c r="B26" s="339"/>
      <c r="C26" s="46">
        <f>AVERAGE(C16:C20)</f>
        <v>1297</v>
      </c>
      <c r="D26" s="44">
        <f t="shared" ref="D26:F26" si="10">AVERAGE(D16:D20)</f>
        <v>1248.5999999999999</v>
      </c>
      <c r="E26" s="43">
        <f t="shared" si="10"/>
        <v>879.4</v>
      </c>
      <c r="F26" s="229">
        <f t="shared" si="10"/>
        <v>1024.5999999999999</v>
      </c>
      <c r="G26" s="43">
        <f t="shared" ref="G26" si="11">AVERAGE(G16:G20)</f>
        <v>4449.6000000000004</v>
      </c>
    </row>
    <row r="27" spans="1:8" s="62" customFormat="1" ht="14.25" customHeight="1" thickBot="1" x14ac:dyDescent="0.3">
      <c r="A27" s="35" t="s">
        <v>3</v>
      </c>
      <c r="B27" s="235">
        <f>B22+1</f>
        <v>42597</v>
      </c>
      <c r="C27" s="17">
        <v>1294</v>
      </c>
      <c r="D27" s="15">
        <v>1286</v>
      </c>
      <c r="E27" s="14">
        <v>1127</v>
      </c>
      <c r="F27" s="19">
        <v>1081</v>
      </c>
      <c r="G27" s="18">
        <f>SUM(C27:F27)</f>
        <v>4788</v>
      </c>
    </row>
    <row r="28" spans="1:8" s="62" customFormat="1" ht="14.25" customHeight="1" thickBot="1" x14ac:dyDescent="0.3">
      <c r="A28" s="35" t="s">
        <v>4</v>
      </c>
      <c r="B28" s="236">
        <f>B27+1</f>
        <v>42598</v>
      </c>
      <c r="C28" s="17">
        <v>1326</v>
      </c>
      <c r="D28" s="15">
        <v>1198</v>
      </c>
      <c r="E28" s="21">
        <v>855</v>
      </c>
      <c r="F28" s="26">
        <v>869</v>
      </c>
      <c r="G28" s="20">
        <f t="shared" ref="G28:G33" si="12">SUM(C28:F28)</f>
        <v>4248</v>
      </c>
    </row>
    <row r="29" spans="1:8" s="62" customFormat="1" ht="14.25" customHeight="1" thickBot="1" x14ac:dyDescent="0.3">
      <c r="A29" s="35" t="s">
        <v>5</v>
      </c>
      <c r="B29" s="236">
        <f t="shared" ref="B29:B33" si="13">B28+1</f>
        <v>42599</v>
      </c>
      <c r="C29" s="17">
        <v>1326</v>
      </c>
      <c r="D29" s="15">
        <v>1227</v>
      </c>
      <c r="E29" s="21">
        <v>937</v>
      </c>
      <c r="F29" s="26">
        <v>1095</v>
      </c>
      <c r="G29" s="20">
        <f t="shared" si="12"/>
        <v>4585</v>
      </c>
    </row>
    <row r="30" spans="1:8" s="62" customFormat="1" ht="14.25" customHeight="1" thickBot="1" x14ac:dyDescent="0.3">
      <c r="A30" s="35" t="s">
        <v>6</v>
      </c>
      <c r="B30" s="236">
        <f t="shared" si="13"/>
        <v>42600</v>
      </c>
      <c r="C30" s="17">
        <v>1366</v>
      </c>
      <c r="D30" s="15">
        <v>1261</v>
      </c>
      <c r="E30" s="21">
        <v>885</v>
      </c>
      <c r="F30" s="26">
        <v>856</v>
      </c>
      <c r="G30" s="20">
        <f t="shared" si="12"/>
        <v>4368</v>
      </c>
    </row>
    <row r="31" spans="1:8" s="62" customFormat="1" ht="14.25" customHeight="1" thickBot="1" x14ac:dyDescent="0.3">
      <c r="A31" s="35" t="s">
        <v>0</v>
      </c>
      <c r="B31" s="236">
        <f t="shared" si="13"/>
        <v>42601</v>
      </c>
      <c r="C31" s="17">
        <v>922</v>
      </c>
      <c r="D31" s="15">
        <v>1159</v>
      </c>
      <c r="E31" s="21">
        <v>761</v>
      </c>
      <c r="F31" s="26">
        <v>1173</v>
      </c>
      <c r="G31" s="20">
        <f t="shared" si="12"/>
        <v>4015</v>
      </c>
    </row>
    <row r="32" spans="1:8" s="62" customFormat="1" ht="14.25" customHeight="1" outlineLevel="1" thickBot="1" x14ac:dyDescent="0.3">
      <c r="A32" s="35" t="s">
        <v>1</v>
      </c>
      <c r="B32" s="236">
        <f t="shared" si="13"/>
        <v>42602</v>
      </c>
      <c r="C32" s="24"/>
      <c r="D32" s="22">
        <v>1399</v>
      </c>
      <c r="E32" s="21"/>
      <c r="F32" s="26">
        <v>1663</v>
      </c>
      <c r="G32" s="20">
        <f t="shared" si="12"/>
        <v>3062</v>
      </c>
    </row>
    <row r="33" spans="1:8" s="62" customFormat="1" ht="14.25" customHeight="1" outlineLevel="1" thickBot="1" x14ac:dyDescent="0.3">
      <c r="A33" s="35" t="s">
        <v>2</v>
      </c>
      <c r="B33" s="236">
        <f t="shared" si="13"/>
        <v>42603</v>
      </c>
      <c r="C33" s="30"/>
      <c r="D33" s="28">
        <v>855</v>
      </c>
      <c r="E33" s="27"/>
      <c r="F33" s="32">
        <v>925</v>
      </c>
      <c r="G33" s="84">
        <f t="shared" si="12"/>
        <v>1780</v>
      </c>
      <c r="H33" s="194"/>
    </row>
    <row r="34" spans="1:8" s="62" customFormat="1" ht="14.25" customHeight="1" outlineLevel="1" thickBot="1" x14ac:dyDescent="0.3">
      <c r="A34" s="219" t="s">
        <v>25</v>
      </c>
      <c r="B34" s="337" t="s">
        <v>30</v>
      </c>
      <c r="C34" s="144">
        <f>SUM(C27:C33)</f>
        <v>6234</v>
      </c>
      <c r="D34" s="142">
        <f t="shared" ref="D34:G34" si="14">SUM(D27:D33)</f>
        <v>8385</v>
      </c>
      <c r="E34" s="141">
        <f t="shared" si="14"/>
        <v>4565</v>
      </c>
      <c r="F34" s="226">
        <f t="shared" si="14"/>
        <v>7662</v>
      </c>
      <c r="G34" s="141">
        <f t="shared" si="14"/>
        <v>26846</v>
      </c>
    </row>
    <row r="35" spans="1:8" s="62" customFormat="1" ht="14.25" customHeight="1" outlineLevel="1" thickBot="1" x14ac:dyDescent="0.3">
      <c r="A35" s="133" t="s">
        <v>27</v>
      </c>
      <c r="B35" s="338"/>
      <c r="C35" s="137">
        <f>AVERAGE(C27:C33)</f>
        <v>1246.8</v>
      </c>
      <c r="D35" s="135">
        <f t="shared" ref="D35:G35" si="15">AVERAGE(D27:D33)</f>
        <v>1197.8571428571429</v>
      </c>
      <c r="E35" s="134">
        <f t="shared" si="15"/>
        <v>913</v>
      </c>
      <c r="F35" s="227">
        <f t="shared" si="15"/>
        <v>1094.5714285714287</v>
      </c>
      <c r="G35" s="134">
        <f t="shared" si="15"/>
        <v>3835.1428571428573</v>
      </c>
    </row>
    <row r="36" spans="1:8" s="62" customFormat="1" ht="14.25" customHeight="1" thickBot="1" x14ac:dyDescent="0.3">
      <c r="A36" s="36" t="s">
        <v>24</v>
      </c>
      <c r="B36" s="338"/>
      <c r="C36" s="40">
        <f>SUM(C27:C31)</f>
        <v>6234</v>
      </c>
      <c r="D36" s="38">
        <f t="shared" ref="D36:G36" si="16">SUM(D27:D31)</f>
        <v>6131</v>
      </c>
      <c r="E36" s="37">
        <f t="shared" si="16"/>
        <v>4565</v>
      </c>
      <c r="F36" s="228">
        <f t="shared" si="16"/>
        <v>5074</v>
      </c>
      <c r="G36" s="37">
        <f t="shared" si="16"/>
        <v>22004</v>
      </c>
    </row>
    <row r="37" spans="1:8" s="62" customFormat="1" ht="14.25" customHeight="1" thickBot="1" x14ac:dyDescent="0.3">
      <c r="A37" s="36" t="s">
        <v>26</v>
      </c>
      <c r="B37" s="339"/>
      <c r="C37" s="46">
        <f>AVERAGE(C27:C31)</f>
        <v>1246.8</v>
      </c>
      <c r="D37" s="44">
        <f t="shared" ref="D37:G37" si="17">AVERAGE(D27:D31)</f>
        <v>1226.2</v>
      </c>
      <c r="E37" s="43">
        <f t="shared" si="17"/>
        <v>913</v>
      </c>
      <c r="F37" s="229">
        <f>AVERAGE(F27:F31)</f>
        <v>1014.8</v>
      </c>
      <c r="G37" s="43">
        <f t="shared" si="17"/>
        <v>4400.8</v>
      </c>
    </row>
    <row r="38" spans="1:8" s="62" customFormat="1" ht="14.25" customHeight="1" thickBot="1" x14ac:dyDescent="0.3">
      <c r="A38" s="35" t="s">
        <v>3</v>
      </c>
      <c r="B38" s="237">
        <f>B33+1</f>
        <v>42604</v>
      </c>
      <c r="C38" s="17">
        <v>1166</v>
      </c>
      <c r="D38" s="15">
        <v>1235</v>
      </c>
      <c r="E38" s="14">
        <v>814</v>
      </c>
      <c r="F38" s="19">
        <v>1081</v>
      </c>
      <c r="G38" s="18">
        <f t="shared" ref="G38:G44" si="18">SUM(C38:F38)</f>
        <v>4296</v>
      </c>
      <c r="H38" s="194"/>
    </row>
    <row r="39" spans="1:8" s="62" customFormat="1" ht="14.25" customHeight="1" thickBot="1" x14ac:dyDescent="0.3">
      <c r="A39" s="35" t="s">
        <v>4</v>
      </c>
      <c r="B39" s="238">
        <f>B38+1</f>
        <v>42605</v>
      </c>
      <c r="C39" s="17">
        <v>1167</v>
      </c>
      <c r="D39" s="22">
        <v>1305</v>
      </c>
      <c r="E39" s="21">
        <v>853</v>
      </c>
      <c r="F39" s="26">
        <v>1105</v>
      </c>
      <c r="G39" s="20">
        <f t="shared" si="18"/>
        <v>4430</v>
      </c>
      <c r="H39" s="194"/>
    </row>
    <row r="40" spans="1:8" s="62" customFormat="1" ht="14.25" customHeight="1" thickBot="1" x14ac:dyDescent="0.3">
      <c r="A40" s="35" t="s">
        <v>5</v>
      </c>
      <c r="B40" s="238">
        <f t="shared" ref="B40:B44" si="19">B39+1</f>
        <v>42606</v>
      </c>
      <c r="C40" s="17">
        <v>1281</v>
      </c>
      <c r="D40" s="22">
        <v>1194</v>
      </c>
      <c r="E40" s="21">
        <v>856</v>
      </c>
      <c r="F40" s="26">
        <v>997</v>
      </c>
      <c r="G40" s="20">
        <f t="shared" si="18"/>
        <v>4328</v>
      </c>
      <c r="H40" s="194"/>
    </row>
    <row r="41" spans="1:8" s="62" customFormat="1" ht="14.25" customHeight="1" thickBot="1" x14ac:dyDescent="0.3">
      <c r="A41" s="35" t="s">
        <v>6</v>
      </c>
      <c r="B41" s="238">
        <f t="shared" si="19"/>
        <v>42607</v>
      </c>
      <c r="C41" s="17">
        <v>1140</v>
      </c>
      <c r="D41" s="22">
        <v>1212</v>
      </c>
      <c r="E41" s="21">
        <v>731</v>
      </c>
      <c r="F41" s="26">
        <v>1017</v>
      </c>
      <c r="G41" s="20">
        <f t="shared" si="18"/>
        <v>4100</v>
      </c>
      <c r="H41" s="194"/>
    </row>
    <row r="42" spans="1:8" s="62" customFormat="1" ht="14.25" customHeight="1" thickBot="1" x14ac:dyDescent="0.3">
      <c r="A42" s="35" t="s">
        <v>0</v>
      </c>
      <c r="B42" s="238">
        <f t="shared" si="19"/>
        <v>42608</v>
      </c>
      <c r="C42" s="17">
        <v>830</v>
      </c>
      <c r="D42" s="22">
        <v>1227</v>
      </c>
      <c r="E42" s="21">
        <v>612</v>
      </c>
      <c r="F42" s="26">
        <v>1057</v>
      </c>
      <c r="G42" s="20">
        <f t="shared" si="18"/>
        <v>3726</v>
      </c>
      <c r="H42" s="194"/>
    </row>
    <row r="43" spans="1:8" s="62" customFormat="1" ht="14.25" customHeight="1" outlineLevel="1" thickBot="1" x14ac:dyDescent="0.3">
      <c r="A43" s="35" t="s">
        <v>1</v>
      </c>
      <c r="B43" s="238">
        <f t="shared" si="19"/>
        <v>42609</v>
      </c>
      <c r="C43" s="24"/>
      <c r="D43" s="22">
        <v>1353</v>
      </c>
      <c r="E43" s="21"/>
      <c r="F43" s="26">
        <v>1667</v>
      </c>
      <c r="G43" s="20">
        <f t="shared" si="18"/>
        <v>3020</v>
      </c>
      <c r="H43" s="194"/>
    </row>
    <row r="44" spans="1:8" s="62" customFormat="1" ht="14.25" customHeight="1" outlineLevel="1" thickBot="1" x14ac:dyDescent="0.3">
      <c r="A44" s="35" t="s">
        <v>2</v>
      </c>
      <c r="B44" s="238">
        <f t="shared" si="19"/>
        <v>42610</v>
      </c>
      <c r="C44" s="30"/>
      <c r="D44" s="28">
        <v>1175</v>
      </c>
      <c r="E44" s="27"/>
      <c r="F44" s="32">
        <v>1497</v>
      </c>
      <c r="G44" s="84">
        <f t="shared" si="18"/>
        <v>2672</v>
      </c>
      <c r="H44" s="194"/>
    </row>
    <row r="45" spans="1:8" s="62" customFormat="1" ht="14.25" customHeight="1" outlineLevel="1" thickBot="1" x14ac:dyDescent="0.3">
      <c r="A45" s="219" t="s">
        <v>25</v>
      </c>
      <c r="B45" s="337" t="s">
        <v>31</v>
      </c>
      <c r="C45" s="144">
        <f>SUM(C38:C44)</f>
        <v>5584</v>
      </c>
      <c r="D45" s="142">
        <f>SUM(D38:D44)</f>
        <v>8701</v>
      </c>
      <c r="E45" s="141">
        <f t="shared" ref="E45:G45" si="20">SUM(E38:E44)</f>
        <v>3866</v>
      </c>
      <c r="F45" s="226">
        <f>SUM(F38:F44)</f>
        <v>8421</v>
      </c>
      <c r="G45" s="141">
        <f t="shared" si="20"/>
        <v>26572</v>
      </c>
    </row>
    <row r="46" spans="1:8" s="62" customFormat="1" ht="14.25" customHeight="1" outlineLevel="1" thickBot="1" x14ac:dyDescent="0.3">
      <c r="A46" s="133" t="s">
        <v>27</v>
      </c>
      <c r="B46" s="338"/>
      <c r="C46" s="137">
        <f>AVERAGE(C38:C44)</f>
        <v>1116.8</v>
      </c>
      <c r="D46" s="135">
        <f t="shared" ref="D46:G46" si="21">AVERAGE(D38:D44)</f>
        <v>1243</v>
      </c>
      <c r="E46" s="134">
        <f t="shared" si="21"/>
        <v>773.2</v>
      </c>
      <c r="F46" s="227">
        <f>AVERAGE(F38:F44)</f>
        <v>1203</v>
      </c>
      <c r="G46" s="134">
        <f t="shared" si="21"/>
        <v>3796</v>
      </c>
    </row>
    <row r="47" spans="1:8" s="62" customFormat="1" ht="14.25" customHeight="1" thickBot="1" x14ac:dyDescent="0.3">
      <c r="A47" s="36" t="s">
        <v>24</v>
      </c>
      <c r="B47" s="338"/>
      <c r="C47" s="40">
        <f>SUM(C38:C42)</f>
        <v>5584</v>
      </c>
      <c r="D47" s="38">
        <f t="shared" ref="D47:G47" si="22">SUM(D38:D42)</f>
        <v>6173</v>
      </c>
      <c r="E47" s="37">
        <f t="shared" si="22"/>
        <v>3866</v>
      </c>
      <c r="F47" s="228">
        <f>SUM(F38:F42)</f>
        <v>5257</v>
      </c>
      <c r="G47" s="37">
        <f t="shared" si="22"/>
        <v>20880</v>
      </c>
    </row>
    <row r="48" spans="1:8" s="62" customFormat="1" ht="14.25" customHeight="1" thickBot="1" x14ac:dyDescent="0.3">
      <c r="A48" s="36" t="s">
        <v>26</v>
      </c>
      <c r="B48" s="339"/>
      <c r="C48" s="46">
        <f>AVERAGE(C38:C42)</f>
        <v>1116.8</v>
      </c>
      <c r="D48" s="44">
        <f t="shared" ref="D48:G48" si="23">AVERAGE(D38:D42)</f>
        <v>1234.5999999999999</v>
      </c>
      <c r="E48" s="43">
        <f t="shared" si="23"/>
        <v>773.2</v>
      </c>
      <c r="F48" s="229">
        <f>AVERAGE(F38:F42)</f>
        <v>1051.4000000000001</v>
      </c>
      <c r="G48" s="43">
        <f t="shared" si="23"/>
        <v>4176</v>
      </c>
    </row>
    <row r="49" spans="1:8" s="62" customFormat="1" ht="14.25" customHeight="1" thickBot="1" x14ac:dyDescent="0.3">
      <c r="A49" s="35" t="s">
        <v>3</v>
      </c>
      <c r="B49" s="237">
        <f>B44+1</f>
        <v>42611</v>
      </c>
      <c r="C49" s="69">
        <v>1175</v>
      </c>
      <c r="D49" s="67">
        <v>1233</v>
      </c>
      <c r="E49" s="66">
        <v>808</v>
      </c>
      <c r="F49" s="70">
        <v>955</v>
      </c>
      <c r="G49" s="20">
        <f>SUM(C49:F49)</f>
        <v>4171</v>
      </c>
      <c r="H49" s="194"/>
    </row>
    <row r="50" spans="1:8" s="62" customFormat="1" ht="14.25" customHeight="1" thickBot="1" x14ac:dyDescent="0.3">
      <c r="A50" s="190" t="s">
        <v>4</v>
      </c>
      <c r="B50" s="238">
        <f>B49+1</f>
        <v>42612</v>
      </c>
      <c r="C50" s="17">
        <v>1269</v>
      </c>
      <c r="D50" s="15">
        <v>1194</v>
      </c>
      <c r="E50" s="14">
        <v>869</v>
      </c>
      <c r="F50" s="26">
        <v>1001</v>
      </c>
      <c r="G50" s="20">
        <f t="shared" ref="G50:G52" si="24">SUM(C50:F50)</f>
        <v>4333</v>
      </c>
      <c r="H50" s="194"/>
    </row>
    <row r="51" spans="1:8" s="62" customFormat="1" ht="14.25" customHeight="1" thickBot="1" x14ac:dyDescent="0.3">
      <c r="A51" s="190" t="s">
        <v>5</v>
      </c>
      <c r="B51" s="238">
        <f t="shared" ref="B51:B55" si="25">B50+1</f>
        <v>42613</v>
      </c>
      <c r="C51" s="17">
        <v>1158</v>
      </c>
      <c r="D51" s="15">
        <v>967</v>
      </c>
      <c r="E51" s="14">
        <v>939</v>
      </c>
      <c r="F51" s="26">
        <v>1174</v>
      </c>
      <c r="G51" s="20">
        <f t="shared" si="24"/>
        <v>4238</v>
      </c>
      <c r="H51" s="194"/>
    </row>
    <row r="52" spans="1:8" s="62" customFormat="1" ht="14.25" hidden="1" customHeight="1" thickBot="1" x14ac:dyDescent="0.3">
      <c r="A52" s="190" t="s">
        <v>6</v>
      </c>
      <c r="B52" s="238">
        <f t="shared" si="25"/>
        <v>42614</v>
      </c>
      <c r="C52" s="17"/>
      <c r="D52" s="15"/>
      <c r="E52" s="14"/>
      <c r="F52" s="26"/>
      <c r="G52" s="20">
        <f t="shared" si="24"/>
        <v>0</v>
      </c>
      <c r="H52" s="194"/>
    </row>
    <row r="53" spans="1:8" s="62" customFormat="1" ht="14.25" hidden="1" customHeight="1" thickBot="1" x14ac:dyDescent="0.3">
      <c r="A53" s="35" t="s">
        <v>0</v>
      </c>
      <c r="B53" s="240">
        <f t="shared" si="25"/>
        <v>42615</v>
      </c>
      <c r="C53" s="17"/>
      <c r="D53" s="15"/>
      <c r="E53" s="14"/>
      <c r="F53" s="26"/>
      <c r="G53" s="20"/>
      <c r="H53" s="194"/>
    </row>
    <row r="54" spans="1:8" s="62" customFormat="1" ht="14.25" hidden="1" customHeight="1" outlineLevel="1" thickBot="1" x14ac:dyDescent="0.3">
      <c r="A54" s="35" t="s">
        <v>1</v>
      </c>
      <c r="B54" s="240">
        <f t="shared" si="25"/>
        <v>42616</v>
      </c>
      <c r="C54" s="24"/>
      <c r="D54" s="22"/>
      <c r="E54" s="21"/>
      <c r="F54" s="26"/>
      <c r="G54" s="20"/>
      <c r="H54" s="194"/>
    </row>
    <row r="55" spans="1:8" s="62" customFormat="1" ht="14.25" hidden="1" customHeight="1" outlineLevel="1" thickBot="1" x14ac:dyDescent="0.3">
      <c r="A55" s="190" t="s">
        <v>2</v>
      </c>
      <c r="B55" s="240">
        <f t="shared" si="25"/>
        <v>42617</v>
      </c>
      <c r="C55" s="30"/>
      <c r="D55" s="28"/>
      <c r="E55" s="27"/>
      <c r="F55" s="32"/>
      <c r="G55" s="20"/>
    </row>
    <row r="56" spans="1:8" s="62" customFormat="1" ht="14.25" customHeight="1" outlineLevel="1" thickBot="1" x14ac:dyDescent="0.3">
      <c r="A56" s="219" t="s">
        <v>25</v>
      </c>
      <c r="B56" s="337" t="s">
        <v>32</v>
      </c>
      <c r="C56" s="144">
        <f>SUM(C49:C55)</f>
        <v>3602</v>
      </c>
      <c r="D56" s="142">
        <f>SUM(D49:D55)</f>
        <v>3394</v>
      </c>
      <c r="E56" s="141">
        <f>SUM(E49:E55)</f>
        <v>2616</v>
      </c>
      <c r="F56" s="226">
        <f>SUM(F49:F55)</f>
        <v>3130</v>
      </c>
      <c r="G56" s="145">
        <f>SUM(G49:G55)</f>
        <v>12742</v>
      </c>
    </row>
    <row r="57" spans="1:8" s="62" customFormat="1" ht="14.25" customHeight="1" outlineLevel="1" thickBot="1" x14ac:dyDescent="0.3">
      <c r="A57" s="133" t="s">
        <v>27</v>
      </c>
      <c r="B57" s="338"/>
      <c r="C57" s="137">
        <f>AVERAGE(C49:C55)</f>
        <v>1200.6666666666667</v>
      </c>
      <c r="D57" s="135">
        <f>AVERAGE(D49:D55)</f>
        <v>1131.3333333333333</v>
      </c>
      <c r="E57" s="134">
        <f>AVERAGE(E49:E55)</f>
        <v>872</v>
      </c>
      <c r="F57" s="227">
        <f>AVERAGE(F49:F55)</f>
        <v>1043.3333333333333</v>
      </c>
      <c r="G57" s="140">
        <f>AVERAGE(G49:G55)</f>
        <v>3185.5</v>
      </c>
    </row>
    <row r="58" spans="1:8" s="62" customFormat="1" ht="14.25" customHeight="1" thickBot="1" x14ac:dyDescent="0.3">
      <c r="A58" s="36" t="s">
        <v>24</v>
      </c>
      <c r="B58" s="338"/>
      <c r="C58" s="40">
        <f>SUM(C49:C53)</f>
        <v>3602</v>
      </c>
      <c r="D58" s="38">
        <f>SUM(D49:D53)</f>
        <v>3394</v>
      </c>
      <c r="E58" s="37">
        <f>SUM(E49:E53)</f>
        <v>2616</v>
      </c>
      <c r="F58" s="228">
        <f>SUM(F49:F53)</f>
        <v>3130</v>
      </c>
      <c r="G58" s="37">
        <f>SUM(G49:G53)</f>
        <v>12742</v>
      </c>
    </row>
    <row r="59" spans="1:8" s="62" customFormat="1" ht="14.25" customHeight="1" thickBot="1" x14ac:dyDescent="0.3">
      <c r="A59" s="36" t="s">
        <v>26</v>
      </c>
      <c r="B59" s="339"/>
      <c r="C59" s="46">
        <f>AVERAGE(C49:C53)</f>
        <v>1200.6666666666667</v>
      </c>
      <c r="D59" s="44">
        <f>AVERAGE(D49:D53)</f>
        <v>1131.3333333333333</v>
      </c>
      <c r="E59" s="43">
        <f>AVERAGE(E49:E53)</f>
        <v>872</v>
      </c>
      <c r="F59" s="229">
        <f>AVERAGE(F49:F53)</f>
        <v>1043.3333333333333</v>
      </c>
      <c r="G59" s="43">
        <f>AVERAGE(G49:G53)</f>
        <v>3185.5</v>
      </c>
    </row>
    <row r="60" spans="1:8" s="62" customFormat="1" ht="13.5" hidden="1" x14ac:dyDescent="0.25">
      <c r="A60" s="190" t="s">
        <v>3</v>
      </c>
      <c r="B60" s="237">
        <f>B55+1</f>
        <v>42618</v>
      </c>
      <c r="C60" s="17"/>
      <c r="D60" s="15"/>
      <c r="E60" s="180"/>
      <c r="F60" s="15"/>
      <c r="G60" s="20"/>
    </row>
    <row r="61" spans="1:8" s="62" customFormat="1" ht="14.25" hidden="1" thickBot="1" x14ac:dyDescent="0.3">
      <c r="A61" s="190" t="s">
        <v>4</v>
      </c>
      <c r="B61" s="238">
        <f>B60+1</f>
        <v>42619</v>
      </c>
      <c r="C61" s="17"/>
      <c r="D61" s="262"/>
      <c r="E61" s="181"/>
      <c r="F61" s="22"/>
      <c r="G61" s="20"/>
    </row>
    <row r="62" spans="1:8" s="62" customFormat="1" ht="13.5" hidden="1" customHeight="1" thickBot="1" x14ac:dyDescent="0.3">
      <c r="A62" s="190"/>
      <c r="B62" s="239"/>
      <c r="C62" s="14"/>
      <c r="D62" s="81"/>
      <c r="E62" s="21"/>
      <c r="F62" s="22"/>
      <c r="G62" s="20"/>
    </row>
    <row r="63" spans="1:8" s="62" customFormat="1" ht="13.5" hidden="1" customHeight="1" thickBot="1" x14ac:dyDescent="0.3">
      <c r="A63" s="190"/>
      <c r="B63" s="239"/>
      <c r="C63" s="14"/>
      <c r="D63" s="81"/>
      <c r="E63" s="21"/>
      <c r="F63" s="22"/>
      <c r="G63" s="20"/>
    </row>
    <row r="64" spans="1:8" s="62" customFormat="1" ht="16.5" hidden="1" customHeight="1" thickBot="1" x14ac:dyDescent="0.3">
      <c r="A64" s="35"/>
      <c r="B64" s="239"/>
      <c r="C64" s="14"/>
      <c r="D64" s="81"/>
      <c r="E64" s="21"/>
      <c r="F64" s="22"/>
      <c r="G64" s="20"/>
    </row>
    <row r="65" spans="1:7" s="62" customFormat="1" ht="13.5" hidden="1" customHeight="1" outlineLevel="1" thickBot="1" x14ac:dyDescent="0.3">
      <c r="A65" s="35"/>
      <c r="B65" s="239"/>
      <c r="C65" s="21"/>
      <c r="D65" s="82"/>
      <c r="E65" s="21"/>
      <c r="F65" s="22"/>
      <c r="G65" s="20"/>
    </row>
    <row r="66" spans="1:7" s="62" customFormat="1" ht="15.75" hidden="1" customHeight="1" outlineLevel="1" thickBot="1" x14ac:dyDescent="0.3">
      <c r="A66" s="35"/>
      <c r="B66" s="241"/>
      <c r="C66" s="27"/>
      <c r="D66" s="83"/>
      <c r="E66" s="27"/>
      <c r="F66" s="28"/>
      <c r="G66" s="84"/>
    </row>
    <row r="67" spans="1:7" s="62" customFormat="1" ht="15.75" hidden="1" customHeight="1" outlineLevel="1" thickBot="1" x14ac:dyDescent="0.3">
      <c r="A67" s="219" t="s">
        <v>25</v>
      </c>
      <c r="B67" s="337" t="s">
        <v>37</v>
      </c>
      <c r="C67" s="141">
        <f>SUM(C60:C66)</f>
        <v>0</v>
      </c>
      <c r="D67" s="141">
        <f t="shared" ref="D67:G67" si="26">SUM(D60:D66)</f>
        <v>0</v>
      </c>
      <c r="E67" s="141">
        <f t="shared" si="26"/>
        <v>0</v>
      </c>
      <c r="F67" s="141">
        <f t="shared" si="26"/>
        <v>0</v>
      </c>
      <c r="G67" s="141">
        <f t="shared" si="26"/>
        <v>0</v>
      </c>
    </row>
    <row r="68" spans="1:7" s="62" customFormat="1" ht="15" hidden="1" customHeight="1" outlineLevel="1" thickBot="1" x14ac:dyDescent="0.3">
      <c r="A68" s="133" t="s">
        <v>27</v>
      </c>
      <c r="B68" s="338"/>
      <c r="C68" s="134" t="e">
        <f>AVERAGE(C60:C66)</f>
        <v>#DIV/0!</v>
      </c>
      <c r="D68" s="134" t="e">
        <f t="shared" ref="D68:G68" si="27">AVERAGE(D60:D66)</f>
        <v>#DIV/0!</v>
      </c>
      <c r="E68" s="134" t="e">
        <f t="shared" si="27"/>
        <v>#DIV/0!</v>
      </c>
      <c r="F68" s="134" t="e">
        <f t="shared" si="27"/>
        <v>#DIV/0!</v>
      </c>
      <c r="G68" s="134" t="e">
        <f t="shared" si="27"/>
        <v>#DIV/0!</v>
      </c>
    </row>
    <row r="69" spans="1:7" s="62" customFormat="1" ht="14.25" hidden="1" customHeight="1" thickBot="1" x14ac:dyDescent="0.3">
      <c r="A69" s="36" t="s">
        <v>24</v>
      </c>
      <c r="B69" s="338"/>
      <c r="C69" s="37">
        <f>SUM(C60:C64)</f>
        <v>0</v>
      </c>
      <c r="D69" s="37">
        <f t="shared" ref="D69:G69" si="28">SUM(D60:D64)</f>
        <v>0</v>
      </c>
      <c r="E69" s="37">
        <f t="shared" si="28"/>
        <v>0</v>
      </c>
      <c r="F69" s="37">
        <f t="shared" si="28"/>
        <v>0</v>
      </c>
      <c r="G69" s="37">
        <f t="shared" si="28"/>
        <v>0</v>
      </c>
    </row>
    <row r="70" spans="1:7" s="62" customFormat="1" ht="19.5" hidden="1" customHeight="1" thickBot="1" x14ac:dyDescent="0.3">
      <c r="A70" s="36" t="s">
        <v>26</v>
      </c>
      <c r="B70" s="339"/>
      <c r="C70" s="43" t="e">
        <f>AVERAGE(C60:C64)</f>
        <v>#DIV/0!</v>
      </c>
      <c r="D70" s="43" t="e">
        <f t="shared" ref="D70:G70" si="29">AVERAGE(D60:D64)</f>
        <v>#DIV/0!</v>
      </c>
      <c r="E70" s="43" t="e">
        <f t="shared" si="29"/>
        <v>#DIV/0!</v>
      </c>
      <c r="F70" s="43" t="e">
        <f t="shared" si="29"/>
        <v>#DIV/0!</v>
      </c>
      <c r="G70" s="43" t="e">
        <f t="shared" si="29"/>
        <v>#DIV/0!</v>
      </c>
    </row>
    <row r="71" spans="1:7" s="62" customFormat="1" x14ac:dyDescent="0.25">
      <c r="A71" s="4"/>
      <c r="B71" s="168"/>
      <c r="C71" s="65"/>
      <c r="D71" s="65"/>
      <c r="E71" s="65"/>
      <c r="F71" s="65"/>
      <c r="G71" s="65"/>
    </row>
    <row r="72" spans="1:7" s="62" customFormat="1" ht="30" customHeight="1" x14ac:dyDescent="0.25">
      <c r="A72" s="253"/>
      <c r="B72" s="52" t="s">
        <v>10</v>
      </c>
      <c r="C72" s="52" t="s">
        <v>16</v>
      </c>
      <c r="D72" s="65"/>
      <c r="E72" s="351" t="s">
        <v>70</v>
      </c>
      <c r="F72" s="364"/>
      <c r="G72" s="365"/>
    </row>
    <row r="73" spans="1:7" ht="30" customHeight="1" x14ac:dyDescent="0.25">
      <c r="A73" s="57" t="s">
        <v>34</v>
      </c>
      <c r="B73" s="256">
        <f>SUM(C58:D58, C47:D47, C36:D36, C25:D25, C14:D14, C69:D69)</f>
        <v>56844</v>
      </c>
      <c r="C73" s="50">
        <f>SUM(E69:F69, E58:F58, E47:F47, E36:F36, E25:F25, E14:F14)</f>
        <v>43615</v>
      </c>
      <c r="D73" s="149"/>
      <c r="E73" s="329" t="s">
        <v>34</v>
      </c>
      <c r="F73" s="330"/>
      <c r="G73" s="125">
        <f>SUM(G14, G25, G36, G47, G58, G69)</f>
        <v>100459</v>
      </c>
    </row>
    <row r="74" spans="1:7" ht="30" customHeight="1" x14ac:dyDescent="0.25">
      <c r="A74" s="57" t="s">
        <v>33</v>
      </c>
      <c r="B74" s="256">
        <f>SUM(C56:D56, C45:D45, C34:D34, C23:D23, C12:D12, C67:D67)</f>
        <v>65921</v>
      </c>
      <c r="C74" s="50">
        <f>SUM(E67:F67, E56:F56, E45:F45, E34:F34, E23:F23, E12:F12)</f>
        <v>54095</v>
      </c>
      <c r="D74" s="149"/>
      <c r="E74" s="329" t="s">
        <v>33</v>
      </c>
      <c r="F74" s="330"/>
      <c r="G74" s="126">
        <f>SUM(G56, G45, G34, G23, G12, G67)</f>
        <v>120016</v>
      </c>
    </row>
    <row r="75" spans="1:7" ht="30" customHeight="1" x14ac:dyDescent="0.25">
      <c r="E75" s="329" t="s">
        <v>26</v>
      </c>
      <c r="F75" s="330"/>
      <c r="G75" s="126">
        <f>AVERAGE(G14, G25, G36, G47, G58, G69)</f>
        <v>16743.166666666668</v>
      </c>
    </row>
    <row r="76" spans="1:7" x14ac:dyDescent="0.25">
      <c r="E76" s="329" t="s">
        <v>72</v>
      </c>
      <c r="F76" s="330"/>
      <c r="G76" s="125">
        <f>AVERAGE(G56, G45, G34, G23, G12, G67)</f>
        <v>20002.666666666668</v>
      </c>
    </row>
    <row r="78" spans="1:7" x14ac:dyDescent="0.25">
      <c r="C78" s="192"/>
    </row>
  </sheetData>
  <mergeCells count="20">
    <mergeCell ref="G1:G4"/>
    <mergeCell ref="E1:F2"/>
    <mergeCell ref="C1:D2"/>
    <mergeCell ref="E72:G72"/>
    <mergeCell ref="E73:F73"/>
    <mergeCell ref="A3:A4"/>
    <mergeCell ref="B3:B4"/>
    <mergeCell ref="E3:E4"/>
    <mergeCell ref="F3:F4"/>
    <mergeCell ref="C3:C4"/>
    <mergeCell ref="D3:D4"/>
    <mergeCell ref="B67:B70"/>
    <mergeCell ref="E75:F75"/>
    <mergeCell ref="E76:F76"/>
    <mergeCell ref="B12:B15"/>
    <mergeCell ref="B23:B26"/>
    <mergeCell ref="B34:B37"/>
    <mergeCell ref="B45:B48"/>
    <mergeCell ref="B56:B59"/>
    <mergeCell ref="E74:F74"/>
  </mergeCells>
  <pageMargins left="0.7" right="0.7" top="0.75" bottom="0.75" header="0.3" footer="0.3"/>
  <pageSetup scale="73" orientation="portrait" r:id="rId1"/>
  <ignoredErrors>
    <ignoredError sqref="D12:F12 C23:C24" emptyCellReference="1"/>
    <ignoredError sqref="C15 C13:F13" evalError="1" emptyCellReference="1"/>
    <ignoredError sqref="G12 D34:F34 G23:G26 G34 C34 C26" formulaRange="1" emptyCellReference="1"/>
    <ignoredError sqref="G59 G49 G43:G44 G16:G22 G27:G33 G11 F25:F26 D25:D26 G9 G5" formulaRange="1"/>
    <ignoredError sqref="D59:F59 D35:F37 E45:F45 G35:G42 D46:F48 D56:F58 D15:F15 D14:F14 G13:G15 G45:G48 C46:C48 C56:C58 C45 C35:C37 C59" evalError="1" formulaRange="1" emptyCellReference="1"/>
    <ignoredError sqref="G56:G58" evalError="1" formulaRange="1"/>
    <ignoredError sqref="C14" evalError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104"/>
  <sheetViews>
    <sheetView tabSelected="1" zoomScaleNormal="10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I74" sqref="I74"/>
    </sheetView>
  </sheetViews>
  <sheetFormatPr defaultRowHeight="13.5" outlineLevelRow="1" x14ac:dyDescent="0.25"/>
  <cols>
    <col min="1" max="1" width="18.7109375" style="85" bestFit="1" customWidth="1"/>
    <col min="2" max="2" width="10.140625" style="85" bestFit="1" customWidth="1"/>
    <col min="3" max="7" width="15.7109375" style="85" customWidth="1"/>
    <col min="8" max="8" width="16.28515625" style="85" bestFit="1" customWidth="1"/>
    <col min="9" max="16384" width="9.140625" style="85"/>
  </cols>
  <sheetData>
    <row r="1" spans="1:7" ht="15" customHeight="1" x14ac:dyDescent="0.25">
      <c r="B1" s="170"/>
      <c r="C1" s="354" t="s">
        <v>56</v>
      </c>
      <c r="D1" s="356"/>
      <c r="E1" s="354"/>
      <c r="F1" s="349"/>
      <c r="G1" s="360" t="s">
        <v>23</v>
      </c>
    </row>
    <row r="2" spans="1:7" ht="15" customHeight="1" thickBot="1" x14ac:dyDescent="0.3">
      <c r="B2" s="170"/>
      <c r="C2" s="355"/>
      <c r="D2" s="357"/>
      <c r="E2" s="355"/>
      <c r="F2" s="350"/>
      <c r="G2" s="361"/>
    </row>
    <row r="3" spans="1:7" x14ac:dyDescent="0.25">
      <c r="A3" s="382" t="s">
        <v>61</v>
      </c>
      <c r="B3" s="383" t="s">
        <v>62</v>
      </c>
      <c r="C3" s="344" t="s">
        <v>59</v>
      </c>
      <c r="D3" s="380" t="s">
        <v>60</v>
      </c>
      <c r="E3" s="344"/>
      <c r="F3" s="380"/>
      <c r="G3" s="361"/>
    </row>
    <row r="4" spans="1:7" ht="14.25" customHeight="1" thickBot="1" x14ac:dyDescent="0.3">
      <c r="A4" s="345"/>
      <c r="B4" s="384"/>
      <c r="C4" s="345"/>
      <c r="D4" s="381"/>
      <c r="E4" s="345"/>
      <c r="F4" s="381"/>
      <c r="G4" s="361"/>
    </row>
    <row r="5" spans="1:7" s="91" customFormat="1" ht="14.25" hidden="1" customHeight="1" thickBot="1" x14ac:dyDescent="0.3">
      <c r="A5" s="187"/>
      <c r="B5" s="167"/>
      <c r="C5" s="86"/>
      <c r="D5" s="87"/>
      <c r="E5" s="88"/>
      <c r="F5" s="89"/>
      <c r="G5" s="90"/>
    </row>
    <row r="6" spans="1:7" s="91" customFormat="1" ht="14.25" hidden="1" customHeight="1" thickBot="1" x14ac:dyDescent="0.3">
      <c r="A6" s="187"/>
      <c r="B6" s="159"/>
      <c r="C6" s="86"/>
      <c r="D6" s="87"/>
      <c r="E6" s="88"/>
      <c r="F6" s="89"/>
      <c r="G6" s="90"/>
    </row>
    <row r="7" spans="1:7" s="91" customFormat="1" ht="14.25" hidden="1" customHeight="1" thickBot="1" x14ac:dyDescent="0.3">
      <c r="A7" s="187"/>
      <c r="B7" s="159"/>
      <c r="C7" s="86"/>
      <c r="D7" s="87"/>
      <c r="E7" s="88"/>
      <c r="F7" s="89"/>
      <c r="G7" s="90"/>
    </row>
    <row r="8" spans="1:7" s="91" customFormat="1" ht="14.25" hidden="1" customHeight="1" thickBot="1" x14ac:dyDescent="0.3">
      <c r="A8" s="193"/>
      <c r="B8" s="159"/>
      <c r="C8" s="86"/>
      <c r="D8" s="87"/>
      <c r="E8" s="88"/>
      <c r="F8" s="89"/>
      <c r="G8" s="90"/>
    </row>
    <row r="9" spans="1:7" s="91" customFormat="1" ht="14.25" hidden="1" customHeight="1" thickBot="1" x14ac:dyDescent="0.3">
      <c r="A9" s="193"/>
      <c r="B9" s="159"/>
      <c r="C9" s="86"/>
      <c r="D9" s="87"/>
      <c r="E9" s="88"/>
      <c r="F9" s="89"/>
      <c r="G9" s="90"/>
    </row>
    <row r="10" spans="1:7" s="91" customFormat="1" ht="14.25" customHeight="1" outlineLevel="1" thickBot="1" x14ac:dyDescent="0.3">
      <c r="A10" s="193" t="s">
        <v>1</v>
      </c>
      <c r="B10" s="217">
        <v>42588</v>
      </c>
      <c r="C10" s="88">
        <v>84</v>
      </c>
      <c r="D10" s="92"/>
      <c r="E10" s="88"/>
      <c r="F10" s="89"/>
      <c r="G10" s="90">
        <f t="shared" ref="G10:G11" si="0">SUM(C10:F10)</f>
        <v>84</v>
      </c>
    </row>
    <row r="11" spans="1:7" s="91" customFormat="1" ht="14.25" customHeight="1" outlineLevel="1" thickBot="1" x14ac:dyDescent="0.3">
      <c r="A11" s="193" t="s">
        <v>2</v>
      </c>
      <c r="B11" s="159">
        <f>B10+1</f>
        <v>42589</v>
      </c>
      <c r="C11" s="93">
        <v>114</v>
      </c>
      <c r="D11" s="94"/>
      <c r="E11" s="93"/>
      <c r="F11" s="95"/>
      <c r="G11" s="90">
        <f t="shared" si="0"/>
        <v>114</v>
      </c>
    </row>
    <row r="12" spans="1:7" s="97" customFormat="1" ht="14.25" customHeight="1" outlineLevel="1" thickBot="1" x14ac:dyDescent="0.3">
      <c r="A12" s="132" t="s">
        <v>25</v>
      </c>
      <c r="B12" s="337" t="s">
        <v>28</v>
      </c>
      <c r="C12" s="151">
        <f>SUM(C5:C11)</f>
        <v>198</v>
      </c>
      <c r="D12" s="151">
        <f t="shared" ref="D12:G12" si="1">SUM(D5:D11)</f>
        <v>0</v>
      </c>
      <c r="E12" s="151">
        <f t="shared" si="1"/>
        <v>0</v>
      </c>
      <c r="F12" s="151">
        <f t="shared" si="1"/>
        <v>0</v>
      </c>
      <c r="G12" s="151">
        <f t="shared" si="1"/>
        <v>198</v>
      </c>
    </row>
    <row r="13" spans="1:7" s="97" customFormat="1" ht="14.25" customHeight="1" outlineLevel="1" thickBot="1" x14ac:dyDescent="0.3">
      <c r="A13" s="133" t="s">
        <v>27</v>
      </c>
      <c r="B13" s="338"/>
      <c r="C13" s="152">
        <f>AVERAGE(C5:C11)</f>
        <v>99</v>
      </c>
      <c r="D13" s="152" t="e">
        <f t="shared" ref="D13:G13" si="2">AVERAGE(D5:D11)</f>
        <v>#DIV/0!</v>
      </c>
      <c r="E13" s="152" t="e">
        <f t="shared" si="2"/>
        <v>#DIV/0!</v>
      </c>
      <c r="F13" s="152" t="e">
        <f t="shared" si="2"/>
        <v>#DIV/0!</v>
      </c>
      <c r="G13" s="152">
        <f t="shared" si="2"/>
        <v>99</v>
      </c>
    </row>
    <row r="14" spans="1:7" s="97" customFormat="1" ht="14.25" customHeight="1" thickBot="1" x14ac:dyDescent="0.3">
      <c r="A14" s="36" t="s">
        <v>24</v>
      </c>
      <c r="B14" s="338"/>
      <c r="C14" s="104">
        <f>SUM(C5:C9)</f>
        <v>0</v>
      </c>
      <c r="D14" s="104">
        <f t="shared" ref="D14:G14" si="3">SUM(D5:D9)</f>
        <v>0</v>
      </c>
      <c r="E14" s="104">
        <f t="shared" si="3"/>
        <v>0</v>
      </c>
      <c r="F14" s="104">
        <f t="shared" si="3"/>
        <v>0</v>
      </c>
      <c r="G14" s="104">
        <f t="shared" si="3"/>
        <v>0</v>
      </c>
    </row>
    <row r="15" spans="1:7" s="97" customFormat="1" ht="14.25" customHeight="1" thickBot="1" x14ac:dyDescent="0.3">
      <c r="A15" s="36" t="s">
        <v>26</v>
      </c>
      <c r="B15" s="339"/>
      <c r="C15" s="105" t="e">
        <f>AVERAGE(C5:C9)</f>
        <v>#DIV/0!</v>
      </c>
      <c r="D15" s="105" t="e">
        <f t="shared" ref="D15:G15" si="4">AVERAGE(D5:D9)</f>
        <v>#DIV/0!</v>
      </c>
      <c r="E15" s="105" t="e">
        <f t="shared" si="4"/>
        <v>#DIV/0!</v>
      </c>
      <c r="F15" s="105" t="e">
        <f t="shared" si="4"/>
        <v>#DIV/0!</v>
      </c>
      <c r="G15" s="105" t="e">
        <f t="shared" si="4"/>
        <v>#DIV/0!</v>
      </c>
    </row>
    <row r="16" spans="1:7" s="97" customFormat="1" ht="14.25" hidden="1" customHeight="1" thickBot="1" x14ac:dyDescent="0.3">
      <c r="A16" s="35"/>
      <c r="B16" s="160"/>
      <c r="C16" s="86"/>
      <c r="D16" s="87"/>
      <c r="E16" s="86"/>
      <c r="F16" s="98"/>
      <c r="G16" s="197"/>
    </row>
    <row r="17" spans="1:7" s="97" customFormat="1" ht="14.25" hidden="1" customHeight="1" thickBot="1" x14ac:dyDescent="0.3">
      <c r="A17" s="35"/>
      <c r="B17" s="161"/>
      <c r="C17" s="86"/>
      <c r="D17" s="87"/>
      <c r="E17" s="88"/>
      <c r="F17" s="89"/>
      <c r="G17" s="197"/>
    </row>
    <row r="18" spans="1:7" s="97" customFormat="1" ht="14.25" hidden="1" customHeight="1" thickBot="1" x14ac:dyDescent="0.3">
      <c r="A18" s="35"/>
      <c r="B18" s="161"/>
      <c r="C18" s="86"/>
      <c r="D18" s="87"/>
      <c r="E18" s="88"/>
      <c r="F18" s="89"/>
      <c r="G18" s="197"/>
    </row>
    <row r="19" spans="1:7" s="97" customFormat="1" ht="14.25" hidden="1" customHeight="1" thickBot="1" x14ac:dyDescent="0.3">
      <c r="A19" s="35"/>
      <c r="B19" s="161"/>
      <c r="C19" s="86"/>
      <c r="D19" s="87"/>
      <c r="E19" s="88"/>
      <c r="F19" s="89"/>
      <c r="G19" s="197"/>
    </row>
    <row r="20" spans="1:7" s="97" customFormat="1" ht="14.25" hidden="1" customHeight="1" thickBot="1" x14ac:dyDescent="0.3">
      <c r="A20" s="35"/>
      <c r="B20" s="161"/>
      <c r="C20" s="86"/>
      <c r="D20" s="87"/>
      <c r="E20" s="88"/>
      <c r="F20" s="89"/>
      <c r="G20" s="197"/>
    </row>
    <row r="21" spans="1:7" s="97" customFormat="1" ht="14.25" customHeight="1" outlineLevel="1" thickBot="1" x14ac:dyDescent="0.3">
      <c r="A21" s="190" t="s">
        <v>1</v>
      </c>
      <c r="B21" s="161">
        <f>B11+6</f>
        <v>42595</v>
      </c>
      <c r="C21" s="88">
        <v>148</v>
      </c>
      <c r="D21" s="92">
        <v>148</v>
      </c>
      <c r="E21" s="88"/>
      <c r="F21" s="89"/>
      <c r="G21" s="197">
        <f>SUM(C21:F21)</f>
        <v>296</v>
      </c>
    </row>
    <row r="22" spans="1:7" s="97" customFormat="1" ht="14.25" customHeight="1" outlineLevel="1" thickBot="1" x14ac:dyDescent="0.3">
      <c r="A22" s="190" t="s">
        <v>2</v>
      </c>
      <c r="B22" s="161">
        <f>B21+1</f>
        <v>42596</v>
      </c>
      <c r="C22" s="93">
        <v>98</v>
      </c>
      <c r="D22" s="94">
        <v>126</v>
      </c>
      <c r="E22" s="93"/>
      <c r="F22" s="95"/>
      <c r="G22" s="197">
        <f t="shared" ref="G22" si="5">SUM(C22:F22)</f>
        <v>224</v>
      </c>
    </row>
    <row r="23" spans="1:7" s="97" customFormat="1" ht="14.25" customHeight="1" outlineLevel="1" thickBot="1" x14ac:dyDescent="0.3">
      <c r="A23" s="132" t="s">
        <v>25</v>
      </c>
      <c r="B23" s="337" t="s">
        <v>29</v>
      </c>
      <c r="C23" s="151">
        <f>SUM(C16:C22)</f>
        <v>246</v>
      </c>
      <c r="D23" s="151">
        <f t="shared" ref="D23:G23" si="6">SUM(D16:D22)</f>
        <v>274</v>
      </c>
      <c r="E23" s="151">
        <f t="shared" si="6"/>
        <v>0</v>
      </c>
      <c r="F23" s="151">
        <f t="shared" si="6"/>
        <v>0</v>
      </c>
      <c r="G23" s="151">
        <f t="shared" si="6"/>
        <v>520</v>
      </c>
    </row>
    <row r="24" spans="1:7" s="97" customFormat="1" ht="14.25" customHeight="1" outlineLevel="1" thickBot="1" x14ac:dyDescent="0.3">
      <c r="A24" s="133" t="s">
        <v>27</v>
      </c>
      <c r="B24" s="338"/>
      <c r="C24" s="152">
        <f>AVERAGE(C16:C22)</f>
        <v>123</v>
      </c>
      <c r="D24" s="152">
        <f t="shared" ref="D24:G24" si="7">AVERAGE(D16:D22)</f>
        <v>137</v>
      </c>
      <c r="E24" s="152" t="e">
        <f t="shared" si="7"/>
        <v>#DIV/0!</v>
      </c>
      <c r="F24" s="152" t="e">
        <f t="shared" si="7"/>
        <v>#DIV/0!</v>
      </c>
      <c r="G24" s="152">
        <f t="shared" si="7"/>
        <v>260</v>
      </c>
    </row>
    <row r="25" spans="1:7" s="97" customFormat="1" ht="14.25" customHeight="1" thickBot="1" x14ac:dyDescent="0.3">
      <c r="A25" s="36" t="s">
        <v>24</v>
      </c>
      <c r="B25" s="338"/>
      <c r="C25" s="104">
        <f>SUM(C16:C20)</f>
        <v>0</v>
      </c>
      <c r="D25" s="104">
        <f t="shared" ref="D25:G25" si="8">SUM(D16:D20)</f>
        <v>0</v>
      </c>
      <c r="E25" s="104">
        <f t="shared" si="8"/>
        <v>0</v>
      </c>
      <c r="F25" s="104">
        <f t="shared" si="8"/>
        <v>0</v>
      </c>
      <c r="G25" s="104">
        <f t="shared" si="8"/>
        <v>0</v>
      </c>
    </row>
    <row r="26" spans="1:7" s="97" customFormat="1" ht="14.25" customHeight="1" thickBot="1" x14ac:dyDescent="0.3">
      <c r="A26" s="36" t="s">
        <v>26</v>
      </c>
      <c r="B26" s="339"/>
      <c r="C26" s="105" t="e">
        <f>AVERAGE(C16:C20)</f>
        <v>#DIV/0!</v>
      </c>
      <c r="D26" s="105" t="e">
        <f t="shared" ref="D26:G26" si="9">AVERAGE(D16:D20)</f>
        <v>#DIV/0!</v>
      </c>
      <c r="E26" s="105" t="e">
        <f t="shared" si="9"/>
        <v>#DIV/0!</v>
      </c>
      <c r="F26" s="105" t="e">
        <f t="shared" si="9"/>
        <v>#DIV/0!</v>
      </c>
      <c r="G26" s="105" t="e">
        <f t="shared" si="9"/>
        <v>#DIV/0!</v>
      </c>
    </row>
    <row r="27" spans="1:7" s="97" customFormat="1" ht="14.25" hidden="1" customHeight="1" thickBot="1" x14ac:dyDescent="0.3">
      <c r="A27" s="35"/>
      <c r="B27" s="189"/>
      <c r="C27" s="86"/>
      <c r="D27" s="87"/>
      <c r="E27" s="86"/>
      <c r="F27" s="98"/>
      <c r="G27" s="197"/>
    </row>
    <row r="28" spans="1:7" s="97" customFormat="1" ht="14.25" hidden="1" customHeight="1" thickBot="1" x14ac:dyDescent="0.3">
      <c r="A28" s="35"/>
      <c r="B28" s="163"/>
      <c r="C28" s="86"/>
      <c r="D28" s="87"/>
      <c r="E28" s="88"/>
      <c r="F28" s="89"/>
      <c r="G28" s="197"/>
    </row>
    <row r="29" spans="1:7" s="97" customFormat="1" ht="14.25" hidden="1" customHeight="1" thickBot="1" x14ac:dyDescent="0.3">
      <c r="A29" s="35"/>
      <c r="B29" s="163"/>
      <c r="C29" s="86"/>
      <c r="D29" s="87"/>
      <c r="E29" s="88"/>
      <c r="F29" s="89"/>
      <c r="G29" s="197"/>
    </row>
    <row r="30" spans="1:7" s="97" customFormat="1" ht="14.25" hidden="1" customHeight="1" thickBot="1" x14ac:dyDescent="0.3">
      <c r="A30" s="35"/>
      <c r="B30" s="163"/>
      <c r="C30" s="86"/>
      <c r="D30" s="87"/>
      <c r="E30" s="88"/>
      <c r="F30" s="89"/>
      <c r="G30" s="197"/>
    </row>
    <row r="31" spans="1:7" s="97" customFormat="1" ht="14.25" hidden="1" customHeight="1" thickBot="1" x14ac:dyDescent="0.3">
      <c r="A31" s="35"/>
      <c r="B31" s="163"/>
      <c r="C31" s="86"/>
      <c r="D31" s="87"/>
      <c r="E31" s="88"/>
      <c r="F31" s="89"/>
      <c r="G31" s="197"/>
    </row>
    <row r="32" spans="1:7" s="97" customFormat="1" ht="14.25" customHeight="1" outlineLevel="1" thickBot="1" x14ac:dyDescent="0.3">
      <c r="A32" s="190" t="s">
        <v>1</v>
      </c>
      <c r="B32" s="161">
        <f>B22+6</f>
        <v>42602</v>
      </c>
      <c r="C32" s="88"/>
      <c r="D32" s="92"/>
      <c r="E32" s="88"/>
      <c r="F32" s="89"/>
      <c r="G32" s="197">
        <f>SUM(C32:F32)</f>
        <v>0</v>
      </c>
    </row>
    <row r="33" spans="1:8" s="97" customFormat="1" ht="14.25" customHeight="1" outlineLevel="1" thickBot="1" x14ac:dyDescent="0.3">
      <c r="A33" s="190" t="s">
        <v>2</v>
      </c>
      <c r="B33" s="161">
        <f>B32+1</f>
        <v>42603</v>
      </c>
      <c r="C33" s="93"/>
      <c r="D33" s="94"/>
      <c r="E33" s="93"/>
      <c r="F33" s="95"/>
      <c r="G33" s="197">
        <f>SUM(C33:F33)</f>
        <v>0</v>
      </c>
    </row>
    <row r="34" spans="1:8" s="97" customFormat="1" ht="14.25" customHeight="1" outlineLevel="1" thickBot="1" x14ac:dyDescent="0.3">
      <c r="A34" s="132" t="s">
        <v>25</v>
      </c>
      <c r="B34" s="337" t="s">
        <v>30</v>
      </c>
      <c r="C34" s="151">
        <f>SUM(C27:C33)</f>
        <v>0</v>
      </c>
      <c r="D34" s="151">
        <f t="shared" ref="D34:G34" si="10">SUM(D27:D33)</f>
        <v>0</v>
      </c>
      <c r="E34" s="151">
        <f t="shared" si="10"/>
        <v>0</v>
      </c>
      <c r="F34" s="151">
        <f t="shared" si="10"/>
        <v>0</v>
      </c>
      <c r="G34" s="151">
        <f t="shared" si="10"/>
        <v>0</v>
      </c>
    </row>
    <row r="35" spans="1:8" s="97" customFormat="1" ht="14.25" customHeight="1" outlineLevel="1" thickBot="1" x14ac:dyDescent="0.3">
      <c r="A35" s="133" t="s">
        <v>27</v>
      </c>
      <c r="B35" s="338"/>
      <c r="C35" s="152" t="e">
        <f>AVERAGE(C27:C33)</f>
        <v>#DIV/0!</v>
      </c>
      <c r="D35" s="152" t="e">
        <f t="shared" ref="D35:G35" si="11">AVERAGE(D27:D33)</f>
        <v>#DIV/0!</v>
      </c>
      <c r="E35" s="152" t="e">
        <f t="shared" si="11"/>
        <v>#DIV/0!</v>
      </c>
      <c r="F35" s="152" t="e">
        <f t="shared" si="11"/>
        <v>#DIV/0!</v>
      </c>
      <c r="G35" s="152">
        <f t="shared" si="11"/>
        <v>0</v>
      </c>
    </row>
    <row r="36" spans="1:8" s="97" customFormat="1" ht="14.25" customHeight="1" thickBot="1" x14ac:dyDescent="0.3">
      <c r="A36" s="36" t="s">
        <v>24</v>
      </c>
      <c r="B36" s="338"/>
      <c r="C36" s="104">
        <f>SUM(C27:C31)</f>
        <v>0</v>
      </c>
      <c r="D36" s="104">
        <f t="shared" ref="D36:G36" si="12">SUM(D27:D31)</f>
        <v>0</v>
      </c>
      <c r="E36" s="104">
        <f t="shared" si="12"/>
        <v>0</v>
      </c>
      <c r="F36" s="104">
        <f t="shared" si="12"/>
        <v>0</v>
      </c>
      <c r="G36" s="104">
        <f t="shared" si="12"/>
        <v>0</v>
      </c>
    </row>
    <row r="37" spans="1:8" s="97" customFormat="1" ht="14.25" customHeight="1" thickBot="1" x14ac:dyDescent="0.3">
      <c r="A37" s="36" t="s">
        <v>26</v>
      </c>
      <c r="B37" s="339"/>
      <c r="C37" s="105" t="e">
        <f>AVERAGE(C27:C31)</f>
        <v>#DIV/0!</v>
      </c>
      <c r="D37" s="105" t="e">
        <f t="shared" ref="D37:G37" si="13">AVERAGE(D27:D31)</f>
        <v>#DIV/0!</v>
      </c>
      <c r="E37" s="105" t="e">
        <f t="shared" si="13"/>
        <v>#DIV/0!</v>
      </c>
      <c r="F37" s="105" t="e">
        <f t="shared" si="13"/>
        <v>#DIV/0!</v>
      </c>
      <c r="G37" s="105" t="e">
        <f t="shared" si="13"/>
        <v>#DIV/0!</v>
      </c>
    </row>
    <row r="38" spans="1:8" s="97" customFormat="1" ht="14.25" hidden="1" customHeight="1" thickBot="1" x14ac:dyDescent="0.3">
      <c r="A38" s="35"/>
      <c r="B38" s="189"/>
      <c r="C38" s="86"/>
      <c r="D38" s="87"/>
      <c r="E38" s="86"/>
      <c r="F38" s="98"/>
      <c r="G38" s="99"/>
    </row>
    <row r="39" spans="1:8" s="97" customFormat="1" ht="14.25" hidden="1" customHeight="1" thickBot="1" x14ac:dyDescent="0.3">
      <c r="A39" s="35"/>
      <c r="B39" s="163"/>
      <c r="C39" s="86"/>
      <c r="D39" s="87"/>
      <c r="E39" s="88"/>
      <c r="F39" s="89"/>
      <c r="G39" s="90"/>
    </row>
    <row r="40" spans="1:8" s="97" customFormat="1" ht="14.25" hidden="1" customHeight="1" thickBot="1" x14ac:dyDescent="0.3">
      <c r="A40" s="35"/>
      <c r="B40" s="163"/>
      <c r="C40" s="86"/>
      <c r="D40" s="87"/>
      <c r="E40" s="88"/>
      <c r="F40" s="89"/>
      <c r="G40" s="90"/>
    </row>
    <row r="41" spans="1:8" s="97" customFormat="1" ht="14.25" hidden="1" customHeight="1" thickBot="1" x14ac:dyDescent="0.3">
      <c r="A41" s="35"/>
      <c r="B41" s="163"/>
      <c r="C41" s="86"/>
      <c r="D41" s="87"/>
      <c r="E41" s="88"/>
      <c r="F41" s="89"/>
      <c r="G41" s="90"/>
    </row>
    <row r="42" spans="1:8" s="97" customFormat="1" ht="14.25" hidden="1" customHeight="1" thickBot="1" x14ac:dyDescent="0.3">
      <c r="A42" s="35"/>
      <c r="B42" s="163"/>
      <c r="C42" s="86"/>
      <c r="D42" s="87"/>
      <c r="E42" s="88"/>
      <c r="F42" s="89"/>
      <c r="G42" s="90"/>
    </row>
    <row r="43" spans="1:8" s="97" customFormat="1" ht="14.25" customHeight="1" outlineLevel="1" thickBot="1" x14ac:dyDescent="0.3">
      <c r="A43" s="190" t="s">
        <v>1</v>
      </c>
      <c r="B43" s="161">
        <f>B33+6</f>
        <v>42609</v>
      </c>
      <c r="C43" s="88">
        <v>116</v>
      </c>
      <c r="D43" s="92">
        <v>136</v>
      </c>
      <c r="E43" s="88"/>
      <c r="F43" s="89"/>
      <c r="G43" s="90">
        <f t="shared" ref="G43:G44" si="14">SUM(C43:F43)</f>
        <v>252</v>
      </c>
      <c r="H43" s="156"/>
    </row>
    <row r="44" spans="1:8" s="97" customFormat="1" ht="14.25" customHeight="1" outlineLevel="1" thickBot="1" x14ac:dyDescent="0.3">
      <c r="A44" s="190" t="s">
        <v>2</v>
      </c>
      <c r="B44" s="161">
        <f>B43+1</f>
        <v>42610</v>
      </c>
      <c r="C44" s="93">
        <v>86</v>
      </c>
      <c r="D44" s="94">
        <v>143</v>
      </c>
      <c r="E44" s="93"/>
      <c r="F44" s="95"/>
      <c r="G44" s="96">
        <f t="shared" si="14"/>
        <v>229</v>
      </c>
      <c r="H44" s="156"/>
    </row>
    <row r="45" spans="1:8" s="97" customFormat="1" ht="14.25" customHeight="1" outlineLevel="1" thickBot="1" x14ac:dyDescent="0.3">
      <c r="A45" s="132" t="s">
        <v>25</v>
      </c>
      <c r="B45" s="337" t="s">
        <v>31</v>
      </c>
      <c r="C45" s="151">
        <f>SUM(C38:C44)</f>
        <v>202</v>
      </c>
      <c r="D45" s="151">
        <f t="shared" ref="D45:G45" si="15">SUM(D38:D44)</f>
        <v>279</v>
      </c>
      <c r="E45" s="151">
        <f t="shared" si="15"/>
        <v>0</v>
      </c>
      <c r="F45" s="151">
        <f t="shared" si="15"/>
        <v>0</v>
      </c>
      <c r="G45" s="151">
        <f t="shared" si="15"/>
        <v>481</v>
      </c>
    </row>
    <row r="46" spans="1:8" s="97" customFormat="1" ht="14.25" customHeight="1" outlineLevel="1" thickBot="1" x14ac:dyDescent="0.3">
      <c r="A46" s="133" t="s">
        <v>27</v>
      </c>
      <c r="B46" s="338"/>
      <c r="C46" s="152">
        <f>AVERAGE(C38:C44)</f>
        <v>101</v>
      </c>
      <c r="D46" s="152">
        <f t="shared" ref="D46:G46" si="16">AVERAGE(D38:D44)</f>
        <v>139.5</v>
      </c>
      <c r="E46" s="152" t="e">
        <f t="shared" si="16"/>
        <v>#DIV/0!</v>
      </c>
      <c r="F46" s="152" t="e">
        <f t="shared" si="16"/>
        <v>#DIV/0!</v>
      </c>
      <c r="G46" s="152">
        <f t="shared" si="16"/>
        <v>240.5</v>
      </c>
    </row>
    <row r="47" spans="1:8" s="97" customFormat="1" ht="14.25" customHeight="1" thickBot="1" x14ac:dyDescent="0.3">
      <c r="A47" s="36" t="s">
        <v>24</v>
      </c>
      <c r="B47" s="338"/>
      <c r="C47" s="104">
        <f>SUM(C38:C42)</f>
        <v>0</v>
      </c>
      <c r="D47" s="104">
        <f t="shared" ref="D47:G47" si="17">SUM(D38:D42)</f>
        <v>0</v>
      </c>
      <c r="E47" s="104">
        <f t="shared" si="17"/>
        <v>0</v>
      </c>
      <c r="F47" s="104">
        <f t="shared" si="17"/>
        <v>0</v>
      </c>
      <c r="G47" s="104">
        <f t="shared" si="17"/>
        <v>0</v>
      </c>
    </row>
    <row r="48" spans="1:8" s="97" customFormat="1" ht="14.25" customHeight="1" thickBot="1" x14ac:dyDescent="0.3">
      <c r="A48" s="36" t="s">
        <v>26</v>
      </c>
      <c r="B48" s="339"/>
      <c r="C48" s="105" t="e">
        <f>AVERAGE(C38:C42)</f>
        <v>#DIV/0!</v>
      </c>
      <c r="D48" s="105" t="e">
        <f t="shared" ref="D48:G48" si="18">AVERAGE(D38:D42)</f>
        <v>#DIV/0!</v>
      </c>
      <c r="E48" s="105" t="e">
        <f t="shared" si="18"/>
        <v>#DIV/0!</v>
      </c>
      <c r="F48" s="105" t="e">
        <f t="shared" si="18"/>
        <v>#DIV/0!</v>
      </c>
      <c r="G48" s="105" t="e">
        <f t="shared" si="18"/>
        <v>#DIV/0!</v>
      </c>
    </row>
    <row r="49" spans="1:7" s="97" customFormat="1" ht="14.25" hidden="1" customHeight="1" x14ac:dyDescent="0.25">
      <c r="A49" s="35"/>
      <c r="B49" s="162"/>
      <c r="C49" s="183"/>
      <c r="D49" s="184"/>
      <c r="E49" s="86"/>
      <c r="F49" s="98"/>
      <c r="G49" s="99"/>
    </row>
    <row r="50" spans="1:7" s="97" customFormat="1" ht="14.25" hidden="1" customHeight="1" thickBot="1" x14ac:dyDescent="0.3">
      <c r="A50" s="35"/>
      <c r="B50" s="182"/>
      <c r="C50" s="185"/>
      <c r="D50" s="186"/>
      <c r="E50" s="88"/>
      <c r="F50" s="89"/>
      <c r="G50" s="90"/>
    </row>
    <row r="51" spans="1:7" s="97" customFormat="1" ht="14.25" hidden="1" customHeight="1" thickBot="1" x14ac:dyDescent="0.3">
      <c r="A51" s="35"/>
      <c r="B51" s="182"/>
      <c r="C51" s="86"/>
      <c r="D51" s="98"/>
      <c r="E51" s="88"/>
      <c r="F51" s="89"/>
      <c r="G51" s="90"/>
    </row>
    <row r="52" spans="1:7" s="97" customFormat="1" ht="14.25" hidden="1" customHeight="1" thickBot="1" x14ac:dyDescent="0.3">
      <c r="A52" s="190"/>
      <c r="B52" s="182"/>
      <c r="C52" s="86"/>
      <c r="D52" s="98"/>
      <c r="E52" s="88"/>
      <c r="F52" s="89"/>
      <c r="G52" s="90"/>
    </row>
    <row r="53" spans="1:7" s="97" customFormat="1" ht="14.25" hidden="1" customHeight="1" x14ac:dyDescent="0.25">
      <c r="A53" s="190"/>
      <c r="B53" s="182"/>
      <c r="C53" s="183"/>
      <c r="D53" s="242"/>
      <c r="E53" s="93"/>
      <c r="F53" s="95"/>
      <c r="G53" s="96"/>
    </row>
    <row r="54" spans="1:7" s="97" customFormat="1" ht="14.25" hidden="1" customHeight="1" outlineLevel="1" x14ac:dyDescent="0.25">
      <c r="A54" s="245" t="s">
        <v>1</v>
      </c>
      <c r="B54" s="161">
        <v>42581</v>
      </c>
      <c r="C54" s="88"/>
      <c r="D54" s="89"/>
      <c r="E54" s="88"/>
      <c r="F54" s="89"/>
      <c r="G54" s="88"/>
    </row>
    <row r="55" spans="1:7" s="97" customFormat="1" ht="14.25" hidden="1" customHeight="1" outlineLevel="1" thickBot="1" x14ac:dyDescent="0.3">
      <c r="A55" s="190" t="s">
        <v>2</v>
      </c>
      <c r="B55" s="161">
        <f>B54+1</f>
        <v>42582</v>
      </c>
      <c r="C55" s="243"/>
      <c r="D55" s="244"/>
      <c r="E55" s="183"/>
      <c r="F55" s="242"/>
      <c r="G55" s="88"/>
    </row>
    <row r="56" spans="1:7" s="97" customFormat="1" ht="14.25" hidden="1" customHeight="1" outlineLevel="1" thickBot="1" x14ac:dyDescent="0.3">
      <c r="A56" s="132" t="s">
        <v>25</v>
      </c>
      <c r="B56" s="337" t="s">
        <v>32</v>
      </c>
      <c r="C56" s="151">
        <f>SUM(C49:C55)</f>
        <v>0</v>
      </c>
      <c r="D56" s="151">
        <f t="shared" ref="D56:G56" si="19">SUM(D49:D55)</f>
        <v>0</v>
      </c>
      <c r="E56" s="151">
        <f t="shared" si="19"/>
        <v>0</v>
      </c>
      <c r="F56" s="151">
        <f t="shared" si="19"/>
        <v>0</v>
      </c>
      <c r="G56" s="151">
        <f t="shared" si="19"/>
        <v>0</v>
      </c>
    </row>
    <row r="57" spans="1:7" s="97" customFormat="1" ht="14.25" hidden="1" customHeight="1" outlineLevel="1" thickBot="1" x14ac:dyDescent="0.3">
      <c r="A57" s="133" t="s">
        <v>27</v>
      </c>
      <c r="B57" s="338"/>
      <c r="C57" s="152" t="e">
        <f>AVERAGE(C49:C55)</f>
        <v>#DIV/0!</v>
      </c>
      <c r="D57" s="152" t="e">
        <f t="shared" ref="D57:G57" si="20">AVERAGE(D49:D55)</f>
        <v>#DIV/0!</v>
      </c>
      <c r="E57" s="152" t="e">
        <f t="shared" si="20"/>
        <v>#DIV/0!</v>
      </c>
      <c r="F57" s="152" t="e">
        <f t="shared" si="20"/>
        <v>#DIV/0!</v>
      </c>
      <c r="G57" s="152" t="e">
        <f t="shared" si="20"/>
        <v>#DIV/0!</v>
      </c>
    </row>
    <row r="58" spans="1:7" s="97" customFormat="1" ht="14.25" hidden="1" customHeight="1" thickBot="1" x14ac:dyDescent="0.3">
      <c r="A58" s="36" t="s">
        <v>24</v>
      </c>
      <c r="B58" s="338"/>
      <c r="C58" s="104">
        <f>SUM(C49:C53)</f>
        <v>0</v>
      </c>
      <c r="D58" s="104">
        <f t="shared" ref="D58:G58" si="21">SUM(D49:D53)</f>
        <v>0</v>
      </c>
      <c r="E58" s="104">
        <f t="shared" si="21"/>
        <v>0</v>
      </c>
      <c r="F58" s="104">
        <f t="shared" si="21"/>
        <v>0</v>
      </c>
      <c r="G58" s="104">
        <f t="shared" si="21"/>
        <v>0</v>
      </c>
    </row>
    <row r="59" spans="1:7" s="97" customFormat="1" ht="14.25" hidden="1" customHeight="1" thickBot="1" x14ac:dyDescent="0.3">
      <c r="A59" s="36" t="s">
        <v>26</v>
      </c>
      <c r="B59" s="339"/>
      <c r="C59" s="105" t="e">
        <f>AVERAGE(C49:C53)</f>
        <v>#DIV/0!</v>
      </c>
      <c r="D59" s="105" t="e">
        <f t="shared" ref="D59:G59" si="22">AVERAGE(D49:D53)</f>
        <v>#DIV/0!</v>
      </c>
      <c r="E59" s="105" t="e">
        <f t="shared" si="22"/>
        <v>#DIV/0!</v>
      </c>
      <c r="F59" s="105" t="e">
        <f t="shared" si="22"/>
        <v>#DIV/0!</v>
      </c>
      <c r="G59" s="105" t="e">
        <f t="shared" si="22"/>
        <v>#DIV/0!</v>
      </c>
    </row>
    <row r="60" spans="1:7" s="97" customFormat="1" ht="14.25" hidden="1" customHeight="1" thickBot="1" x14ac:dyDescent="0.3">
      <c r="A60" s="178"/>
      <c r="B60" s="165"/>
      <c r="C60" s="86"/>
      <c r="D60" s="87"/>
      <c r="E60" s="86"/>
      <c r="F60" s="98"/>
      <c r="G60" s="99"/>
    </row>
    <row r="61" spans="1:7" s="97" customFormat="1" ht="14.25" hidden="1" customHeight="1" thickBot="1" x14ac:dyDescent="0.3">
      <c r="A61" s="179"/>
      <c r="B61" s="163"/>
      <c r="C61" s="86"/>
      <c r="D61" s="87"/>
      <c r="E61" s="88"/>
      <c r="F61" s="89"/>
      <c r="G61" s="90"/>
    </row>
    <row r="62" spans="1:7" s="97" customFormat="1" ht="14.25" hidden="1" customHeight="1" thickBot="1" x14ac:dyDescent="0.3">
      <c r="A62" s="171"/>
      <c r="B62" s="163"/>
      <c r="C62" s="86"/>
      <c r="D62" s="87"/>
      <c r="E62" s="88"/>
      <c r="F62" s="89"/>
      <c r="G62" s="90"/>
    </row>
    <row r="63" spans="1:7" s="97" customFormat="1" ht="14.25" hidden="1" customHeight="1" thickBot="1" x14ac:dyDescent="0.3">
      <c r="A63" s="171"/>
      <c r="B63" s="163"/>
      <c r="C63" s="86"/>
      <c r="D63" s="87"/>
      <c r="E63" s="88"/>
      <c r="F63" s="89"/>
      <c r="G63" s="90"/>
    </row>
    <row r="64" spans="1:7" s="97" customFormat="1" ht="14.25" hidden="1" customHeight="1" thickBot="1" x14ac:dyDescent="0.3">
      <c r="A64" s="171"/>
      <c r="B64" s="163"/>
      <c r="C64" s="86"/>
      <c r="D64" s="87"/>
      <c r="E64" s="88"/>
      <c r="F64" s="89"/>
      <c r="G64" s="90"/>
    </row>
    <row r="65" spans="1:7" s="97" customFormat="1" ht="14.25" hidden="1" customHeight="1" outlineLevel="1" thickBot="1" x14ac:dyDescent="0.3">
      <c r="A65" s="171"/>
      <c r="B65" s="163"/>
      <c r="C65" s="88"/>
      <c r="D65" s="92"/>
      <c r="E65" s="88"/>
      <c r="F65" s="89"/>
      <c r="G65" s="90"/>
    </row>
    <row r="66" spans="1:7" s="97" customFormat="1" ht="14.25" hidden="1" customHeight="1" outlineLevel="1" thickBot="1" x14ac:dyDescent="0.3">
      <c r="A66" s="171"/>
      <c r="B66" s="164"/>
      <c r="C66" s="93"/>
      <c r="D66" s="94"/>
      <c r="E66" s="93"/>
      <c r="F66" s="95"/>
      <c r="G66" s="96"/>
    </row>
    <row r="67" spans="1:7" s="97" customFormat="1" ht="14.25" hidden="1" customHeight="1" outlineLevel="1" thickBot="1" x14ac:dyDescent="0.3">
      <c r="A67" s="132" t="s">
        <v>25</v>
      </c>
      <c r="B67" s="337" t="s">
        <v>37</v>
      </c>
      <c r="C67" s="151">
        <f>SUM(C60:C66)</f>
        <v>0</v>
      </c>
      <c r="D67" s="151">
        <f t="shared" ref="D67:G67" si="23">SUM(D60:D66)</f>
        <v>0</v>
      </c>
      <c r="E67" s="151">
        <f t="shared" si="23"/>
        <v>0</v>
      </c>
      <c r="F67" s="151">
        <f t="shared" si="23"/>
        <v>0</v>
      </c>
      <c r="G67" s="151">
        <f t="shared" si="23"/>
        <v>0</v>
      </c>
    </row>
    <row r="68" spans="1:7" s="97" customFormat="1" ht="14.25" hidden="1" customHeight="1" outlineLevel="1" thickBot="1" x14ac:dyDescent="0.3">
      <c r="A68" s="133" t="s">
        <v>27</v>
      </c>
      <c r="B68" s="338"/>
      <c r="C68" s="152" t="e">
        <f>AVERAGE(C60:C66)</f>
        <v>#DIV/0!</v>
      </c>
      <c r="D68" s="152" t="e">
        <f t="shared" ref="D68:G68" si="24">AVERAGE(D60:D66)</f>
        <v>#DIV/0!</v>
      </c>
      <c r="E68" s="152" t="e">
        <f t="shared" si="24"/>
        <v>#DIV/0!</v>
      </c>
      <c r="F68" s="152" t="e">
        <f t="shared" si="24"/>
        <v>#DIV/0!</v>
      </c>
      <c r="G68" s="152" t="e">
        <f t="shared" si="24"/>
        <v>#DIV/0!</v>
      </c>
    </row>
    <row r="69" spans="1:7" s="97" customFormat="1" ht="14.25" hidden="1" customHeight="1" thickBot="1" x14ac:dyDescent="0.3">
      <c r="A69" s="36" t="s">
        <v>24</v>
      </c>
      <c r="B69" s="338"/>
      <c r="C69" s="104">
        <f>SUM(C60:C64)</f>
        <v>0</v>
      </c>
      <c r="D69" s="104">
        <f t="shared" ref="D69:G69" si="25">SUM(D60:D64)</f>
        <v>0</v>
      </c>
      <c r="E69" s="104">
        <f t="shared" si="25"/>
        <v>0</v>
      </c>
      <c r="F69" s="104">
        <f t="shared" si="25"/>
        <v>0</v>
      </c>
      <c r="G69" s="104">
        <f t="shared" si="25"/>
        <v>0</v>
      </c>
    </row>
    <row r="70" spans="1:7" s="97" customFormat="1" ht="14.25" hidden="1" customHeight="1" thickBot="1" x14ac:dyDescent="0.3">
      <c r="A70" s="36" t="s">
        <v>26</v>
      </c>
      <c r="B70" s="339"/>
      <c r="C70" s="105" t="e">
        <f>AVERAGE(C60:C64)</f>
        <v>#DIV/0!</v>
      </c>
      <c r="D70" s="105" t="e">
        <f t="shared" ref="D70:G70" si="26">AVERAGE(D60:D64)</f>
        <v>#DIV/0!</v>
      </c>
      <c r="E70" s="105" t="e">
        <f t="shared" si="26"/>
        <v>#DIV/0!</v>
      </c>
      <c r="F70" s="105" t="e">
        <f t="shared" si="26"/>
        <v>#DIV/0!</v>
      </c>
      <c r="G70" s="105" t="e">
        <f t="shared" si="26"/>
        <v>#DIV/0!</v>
      </c>
    </row>
    <row r="71" spans="1:7" s="97" customFormat="1" ht="14.25" customHeight="1" x14ac:dyDescent="0.25">
      <c r="A71" s="63"/>
      <c r="B71" s="64"/>
      <c r="C71" s="100"/>
      <c r="D71" s="100"/>
      <c r="E71" s="100"/>
      <c r="F71" s="100"/>
      <c r="G71" s="100"/>
    </row>
    <row r="72" spans="1:7" s="97" customFormat="1" ht="30" customHeight="1" x14ac:dyDescent="0.25">
      <c r="B72" s="101"/>
      <c r="C72" s="52" t="s">
        <v>59</v>
      </c>
      <c r="D72" s="52" t="s">
        <v>60</v>
      </c>
      <c r="E72" s="351" t="s">
        <v>71</v>
      </c>
      <c r="F72" s="364"/>
      <c r="G72" s="365"/>
    </row>
    <row r="73" spans="1:7" ht="30" customHeight="1" x14ac:dyDescent="0.25">
      <c r="B73" s="57" t="s">
        <v>33</v>
      </c>
      <c r="C73" s="102">
        <f>SUM(C56:D56, C45:D45, C34:D34, C23:D23, C12:D12, C67:D67)</f>
        <v>1199</v>
      </c>
      <c r="D73" s="102">
        <f>SUM(E67:F67, E56:F56, E45:F45, E34:F34, E23:F23, E12:F12)</f>
        <v>0</v>
      </c>
      <c r="E73" s="329" t="s">
        <v>33</v>
      </c>
      <c r="F73" s="330"/>
      <c r="G73" s="125">
        <f>SUM(G12, G23, G34, G45, G56, G67)</f>
        <v>1199</v>
      </c>
    </row>
    <row r="74" spans="1:7" ht="30" customHeight="1" x14ac:dyDescent="0.25">
      <c r="B74" s="57" t="s">
        <v>34</v>
      </c>
      <c r="C74" s="102">
        <f>SUM(C58:D58, C47:D47, C36:D36, C25:D25, C14:D14, C69:D69)</f>
        <v>0</v>
      </c>
      <c r="D74" s="102">
        <f>SUM(E69:F69, E58:F58, E47:F47, E36:F36, E25:F25, E14:F14)</f>
        <v>0</v>
      </c>
      <c r="E74" s="379" t="s">
        <v>34</v>
      </c>
      <c r="F74" s="379"/>
      <c r="G74" s="126">
        <f>SUM(G58, G47, G36, G25, G14, G69)</f>
        <v>0</v>
      </c>
    </row>
    <row r="75" spans="1:7" ht="30" customHeight="1" x14ac:dyDescent="0.25">
      <c r="E75" s="329" t="s">
        <v>72</v>
      </c>
      <c r="F75" s="330"/>
      <c r="G75" s="126">
        <f>AVERAGE(G12, G23, G34, G45, G56, G67)</f>
        <v>199.83333333333334</v>
      </c>
    </row>
    <row r="76" spans="1:7" ht="30" customHeight="1" x14ac:dyDescent="0.25">
      <c r="E76" s="379" t="s">
        <v>26</v>
      </c>
      <c r="F76" s="379"/>
      <c r="G76" s="125">
        <f>AVERAGE(G58, G47, G36, G25, G14, G69)</f>
        <v>0</v>
      </c>
    </row>
    <row r="86" spans="2:2" x14ac:dyDescent="0.25">
      <c r="B86" s="103"/>
    </row>
    <row r="87" spans="2:2" x14ac:dyDescent="0.25">
      <c r="B87" s="103"/>
    </row>
    <row r="88" spans="2:2" x14ac:dyDescent="0.25">
      <c r="B88" s="103"/>
    </row>
    <row r="89" spans="2:2" x14ac:dyDescent="0.25">
      <c r="B89" s="103"/>
    </row>
    <row r="90" spans="2:2" x14ac:dyDescent="0.25">
      <c r="B90" s="103"/>
    </row>
    <row r="91" spans="2:2" x14ac:dyDescent="0.25">
      <c r="B91" s="103"/>
    </row>
    <row r="92" spans="2:2" x14ac:dyDescent="0.25">
      <c r="B92" s="103"/>
    </row>
    <row r="97" spans="2:2" x14ac:dyDescent="0.25">
      <c r="B97" s="103"/>
    </row>
    <row r="98" spans="2:2" x14ac:dyDescent="0.25">
      <c r="B98" s="103"/>
    </row>
    <row r="99" spans="2:2" x14ac:dyDescent="0.25">
      <c r="B99" s="103"/>
    </row>
    <row r="100" spans="2:2" x14ac:dyDescent="0.25">
      <c r="B100" s="103"/>
    </row>
    <row r="101" spans="2:2" x14ac:dyDescent="0.25">
      <c r="B101" s="103"/>
    </row>
    <row r="102" spans="2:2" x14ac:dyDescent="0.25">
      <c r="B102" s="103"/>
    </row>
    <row r="103" spans="2:2" x14ac:dyDescent="0.25">
      <c r="B103" s="103"/>
    </row>
    <row r="104" spans="2:2" x14ac:dyDescent="0.25">
      <c r="B104" s="103"/>
    </row>
  </sheetData>
  <mergeCells count="20">
    <mergeCell ref="A3:A4"/>
    <mergeCell ref="B3:B4"/>
    <mergeCell ref="B67:B70"/>
    <mergeCell ref="B12:B15"/>
    <mergeCell ref="B23:B26"/>
    <mergeCell ref="B34:B37"/>
    <mergeCell ref="B45:B48"/>
    <mergeCell ref="B56:B59"/>
    <mergeCell ref="E75:F75"/>
    <mergeCell ref="E76:F76"/>
    <mergeCell ref="C1:D2"/>
    <mergeCell ref="E1:F2"/>
    <mergeCell ref="G1:G4"/>
    <mergeCell ref="C3:C4"/>
    <mergeCell ref="D3:D4"/>
    <mergeCell ref="E3:E4"/>
    <mergeCell ref="F3:F4"/>
    <mergeCell ref="E72:G72"/>
    <mergeCell ref="E73:F73"/>
    <mergeCell ref="E74:F74"/>
  </mergeCells>
  <pageMargins left="0.7" right="0.7" top="0.75" bottom="0.75" header="0.3" footer="0.3"/>
  <pageSetup paperSize="5" scale="43" orientation="landscape" r:id="rId1"/>
  <ignoredErrors>
    <ignoredError sqref="C12:F12" emptyCellReference="1"/>
    <ignoredError sqref="C13:F13 C45:C46 E43:F43 E44:F44 C56:C58 C27:C31 E27:F31 E45:F48 E56:F59 C34:C35 E34:F42" evalError="1" emptyCellReference="1"/>
    <ignoredError sqref="G11:G12" formulaRange="1" emptyCellReference="1"/>
    <ignoredError sqref="G13:G31 D56:D59 D45:D48 C47:C48 D27:D28 D34:D42 G56:G59 E14:F26 C14:C20 D23:D26 D14:D20 C36:C42 C23:C26 G34:G48" evalError="1" formulaRange="1" emptyCellReference="1"/>
    <ignoredError sqref="D60:D71 G10" formulaRange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6AE8379B00F7343AA85C9CCF3ABC79C" ma:contentTypeVersion="6" ma:contentTypeDescription="Create a new document." ma:contentTypeScope="" ma:versionID="8ed5a08c4ea4bafe7608c7a0bbf74949">
  <xsd:schema xmlns:xsd="http://www.w3.org/2001/XMLSchema" xmlns:xs="http://www.w3.org/2001/XMLSchema" xmlns:p="http://schemas.microsoft.com/office/2006/metadata/properties" xmlns:ns2="670d3029-f9df-404e-98fc-7004dcdec636" xmlns:ns3="5f7ac3ca-9ce0-489a-bc70-1e3f2f642f01" targetNamespace="http://schemas.microsoft.com/office/2006/metadata/properties" ma:root="true" ma:fieldsID="0f6b6dc1f77d7f192bee01dd38b44bce" ns2:_="" ns3:_="">
    <xsd:import namespace="670d3029-f9df-404e-98fc-7004dcdec636"/>
    <xsd:import namespace="5f7ac3ca-9ce0-489a-bc70-1e3f2f642f0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0d3029-f9df-404e-98fc-7004dcdec63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f7ac3ca-9ce0-489a-bc70-1e3f2f642f01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1D6D5FF-1A65-438B-8109-E42974374826}"/>
</file>

<file path=customXml/itemProps2.xml><?xml version="1.0" encoding="utf-8"?>
<ds:datastoreItem xmlns:ds="http://schemas.openxmlformats.org/officeDocument/2006/customXml" ds:itemID="{A147CC34-D3B4-459A-B93B-3A694429D51E}"/>
</file>

<file path=customXml/itemProps3.xml><?xml version="1.0" encoding="utf-8"?>
<ds:datastoreItem xmlns:ds="http://schemas.openxmlformats.org/officeDocument/2006/customXml" ds:itemID="{6F7CED03-1A63-4CF5-AC7C-9FC94E1A737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4</vt:i4>
      </vt:variant>
    </vt:vector>
  </HeadingPairs>
  <TitlesOfParts>
    <vt:vector size="13" baseType="lpstr">
      <vt:lpstr>Weekday Totals</vt:lpstr>
      <vt:lpstr>Monthly Totals</vt:lpstr>
      <vt:lpstr>Billy Bey</vt:lpstr>
      <vt:lpstr>Liberty Landing Ferry</vt:lpstr>
      <vt:lpstr>New York Water Taxi</vt:lpstr>
      <vt:lpstr>NY Waterway</vt:lpstr>
      <vt:lpstr>SeaStreak</vt:lpstr>
      <vt:lpstr>Baseball</vt:lpstr>
      <vt:lpstr>Sheet1</vt:lpstr>
      <vt:lpstr>Baseball!Print_Area</vt:lpstr>
      <vt:lpstr>'Billy Bey'!Print_Area</vt:lpstr>
      <vt:lpstr>'Monthly Totals'!Print_Area</vt:lpstr>
      <vt:lpstr>'Weekday Totals'!Print_Area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2019-03-19T17:11:40Z</dcterms:created>
  <dcterms:modified xsi:type="dcterms:W3CDTF">2019-03-19T17:11:40Z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0x01010056AE8379B00F7343AA85C9CCF3ABC79C</vt:lpwstr>
  </property>
</Properties>
</file>