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135" windowWidth="15195" windowHeight="807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D34" i="4" l="1"/>
  <c r="C48" i="5"/>
  <c r="C47" i="5"/>
  <c r="J6" i="2" l="1"/>
  <c r="J7" i="2"/>
  <c r="J8" i="2"/>
  <c r="J5" i="2"/>
  <c r="D6" i="5"/>
  <c r="D7" i="5"/>
  <c r="D8" i="5"/>
  <c r="D5" i="5"/>
  <c r="T6" i="3"/>
  <c r="T7" i="3"/>
  <c r="T8" i="3"/>
  <c r="T5" i="3"/>
  <c r="K6" i="1"/>
  <c r="K7" i="1"/>
  <c r="K8" i="1"/>
  <c r="K9" i="1"/>
  <c r="K10" i="1"/>
  <c r="K11" i="1"/>
  <c r="K5" i="1"/>
  <c r="G6" i="4"/>
  <c r="G7" i="4"/>
  <c r="G8" i="4"/>
  <c r="G9" i="4"/>
  <c r="G5" i="4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C14" i="5"/>
  <c r="G14" i="4" l="1"/>
  <c r="G15" i="4"/>
  <c r="D12" i="8"/>
  <c r="C45" i="5"/>
  <c r="E56" i="2" l="1"/>
  <c r="E57" i="2"/>
  <c r="E58" i="2"/>
  <c r="C12" i="1" l="1"/>
  <c r="C13" i="1"/>
  <c r="C14" i="1"/>
  <c r="C15" i="1"/>
  <c r="T9" i="3" l="1"/>
  <c r="T10" i="3"/>
  <c r="D9" i="5"/>
  <c r="D10" i="5"/>
  <c r="D11" i="5"/>
  <c r="J9" i="2"/>
  <c r="J10" i="2"/>
  <c r="G10" i="4"/>
  <c r="G10" i="8"/>
  <c r="C26" i="4"/>
  <c r="D26" i="4"/>
  <c r="E26" i="4"/>
  <c r="F26" i="4"/>
  <c r="D67" i="2" l="1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K50" i="1" l="1"/>
  <c r="K4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K56" i="1" l="1"/>
  <c r="G21" i="8"/>
  <c r="K67" i="1" l="1"/>
  <c r="K68" i="1"/>
  <c r="K69" i="1"/>
  <c r="K70" i="1"/>
  <c r="J67" i="2"/>
  <c r="J69" i="2"/>
  <c r="J68" i="2"/>
  <c r="J70" i="2"/>
  <c r="C56" i="2"/>
  <c r="L23" i="3" l="1"/>
  <c r="G22" i="8" l="1"/>
  <c r="G43" i="8" l="1"/>
  <c r="G44" i="8"/>
  <c r="G32" i="8"/>
  <c r="G33" i="8"/>
  <c r="G11" i="8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G56" i="2"/>
  <c r="H56" i="2"/>
  <c r="I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F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F12" i="2"/>
  <c r="H12" i="2"/>
  <c r="I12" i="2"/>
  <c r="D13" i="2"/>
  <c r="E13" i="2"/>
  <c r="F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G20" i="4" l="1"/>
  <c r="G21" i="4"/>
  <c r="D21" i="5"/>
  <c r="T50" i="3"/>
  <c r="C23" i="3" l="1"/>
  <c r="C15" i="2" l="1"/>
  <c r="C14" i="2"/>
  <c r="B26" i="6" s="1"/>
  <c r="C12" i="2"/>
  <c r="C13" i="2"/>
  <c r="J11" i="2"/>
  <c r="J13" i="2" l="1"/>
  <c r="J12" i="2"/>
  <c r="G11" i="4"/>
  <c r="D50" i="5"/>
  <c r="T11" i="3"/>
  <c r="G12" i="4" l="1"/>
  <c r="G13" i="4"/>
  <c r="J50" i="2"/>
  <c r="G50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G49" i="4"/>
  <c r="G33" i="4"/>
  <c r="G32" i="4"/>
  <c r="G31" i="4"/>
  <c r="G30" i="4"/>
  <c r="G29" i="4"/>
  <c r="G28" i="4"/>
  <c r="G27" i="4"/>
  <c r="G19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J49" i="2"/>
  <c r="K28" i="6"/>
  <c r="K26" i="6"/>
  <c r="J38" i="2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B38" i="6"/>
  <c r="B44" i="6"/>
  <c r="Q10" i="6"/>
  <c r="D69" i="5"/>
  <c r="Q12" i="6" s="1"/>
  <c r="D70" i="5"/>
  <c r="D67" i="5"/>
  <c r="D14" i="5"/>
  <c r="B12" i="6" s="1"/>
  <c r="D15" i="5"/>
  <c r="T70" i="3"/>
  <c r="E18" i="6" l="1"/>
  <c r="Q18" i="6"/>
  <c r="B18" i="6"/>
  <c r="N22" i="6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E10" i="6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<sst xmlns="http://schemas.openxmlformats.org/spreadsheetml/2006/main" count="658" uniqueCount="80">
  <si>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</si>
  <si>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</si>
  <si>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</si>
  <si>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</si>
  <si>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</si>
  <si>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</si>
  <si>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</si>
  <si>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</si>
  <si>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</si>
  <si>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</si>
  <si>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</si>
  <si>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</si>
  <si>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</si>
  <si>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</si>
  <si>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</si>
  <si>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</si>
  <si>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</si>
  <si>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</si>
  <si>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</si>
  <si>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</si>
  <si>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</si>
  <si>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</si>
  <si>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</si>
  <si>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</si>
  <si>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</si>
  <si>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</si>
  <si>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</si>
  <si>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</si>
  <si>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</si>
  <si>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</si>
  <si>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</si>
  <si>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</si>
  <si>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</si>
  <si>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</si>
  <si>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</si>
  <si>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</si>
  <si>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</si>
  <si>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</si>
  <si>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</si>
  <si>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</si>
  <si>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</si>
  <si>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</si>
  <si>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</si>
  <si>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</si>
  <si>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</si>
  <si>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</si>
  <si>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</si>
  <si>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</si>
  <si>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</si>
  <si>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</si>
  <si>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</si>
  <si>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</si>
  <si>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</si>
  <si>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</si>
  <si>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</si>
  <si>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</si>
  <si>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</si>
  <si>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</si>
  <si>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</si>
  <si>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</si>
  <si>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</si>
  <si>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</si>
  <si>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</si>
  <si>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</si>
  <si>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</si>
  <si>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</si>
  <si>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</si>
  <si>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</si>
  <si>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</si>
  <si>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</si>
  <si>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</si>
  <si>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</si>
  <si>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</si>
  <si>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</si>
  <si>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September Monthly Totals</t>
  </si>
  <si>
    <t>09.01.14 - 09.05.14</t>
  </si>
  <si>
    <t>09.08.14 - 09.12.14</t>
  </si>
  <si>
    <t>09.15.14 - 09.19.14</t>
  </si>
  <si>
    <t>09.22.14 - 09.26.14</t>
  </si>
  <si>
    <t>09.29.14 - 09.30.14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</si>
</sst>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27" fillId="0" borderId="0"/>
  </cellStyleXfs>
  <cellXfs count="335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2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1" fillId="0" borderId="0" xfId="0" applyFont="1"/>
    <xf numFmtId="3" fontId="21" fillId="0" borderId="40" xfId="0" applyNumberFormat="1" applyFont="1" applyBorder="1" applyAlignment="1">
      <alignment horizontal="right"/>
    </xf>
    <xf numFmtId="3" fontId="21" fillId="0" borderId="41" xfId="0" applyNumberFormat="1" applyFont="1" applyBorder="1" applyAlignment="1">
      <alignment horizontal="right"/>
    </xf>
    <xf numFmtId="3" fontId="21" fillId="0" borderId="19" xfId="0" applyNumberFormat="1" applyFont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3" fontId="21" fillId="0" borderId="7" xfId="0" applyNumberFormat="1" applyFont="1" applyBorder="1" applyAlignment="1">
      <alignment horizontal="right"/>
    </xf>
    <xf numFmtId="3" fontId="21" fillId="0" borderId="16" xfId="0" applyNumberFormat="1" applyFont="1" applyBorder="1" applyAlignment="1">
      <alignment horizontal="right"/>
    </xf>
    <xf numFmtId="3" fontId="21" fillId="0" borderId="42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3" fontId="21" fillId="0" borderId="47" xfId="0" applyNumberFormat="1" applyFont="1" applyBorder="1" applyAlignment="1">
      <alignment horizontal="right"/>
    </xf>
    <xf numFmtId="3" fontId="21" fillId="0" borderId="17" xfId="0" applyNumberFormat="1" applyFont="1" applyBorder="1" applyAlignment="1">
      <alignment horizontal="right"/>
    </xf>
    <xf numFmtId="3" fontId="21" fillId="0" borderId="32" xfId="0" applyNumberFormat="1" applyFont="1" applyBorder="1" applyAlignment="1">
      <alignment horizontal="right"/>
    </xf>
    <xf numFmtId="3" fontId="21" fillId="0" borderId="12" xfId="0" applyNumberFormat="1" applyFont="1" applyBorder="1" applyAlignment="1">
      <alignment horizontal="right"/>
    </xf>
    <xf numFmtId="3" fontId="21" fillId="0" borderId="38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46" xfId="0" applyNumberFormat="1" applyFont="1" applyBorder="1" applyAlignment="1">
      <alignment horizontal="right"/>
    </xf>
    <xf numFmtId="3" fontId="21" fillId="0" borderId="18" xfId="0" applyNumberFormat="1" applyFont="1" applyBorder="1" applyAlignment="1">
      <alignment horizontal="right"/>
    </xf>
    <xf numFmtId="3" fontId="21" fillId="0" borderId="50" xfId="0" applyNumberFormat="1" applyFont="1" applyBorder="1" applyAlignment="1">
      <alignment horizontal="right"/>
    </xf>
    <xf numFmtId="0" fontId="21" fillId="0" borderId="1" xfId="0" applyFont="1" applyBorder="1"/>
    <xf numFmtId="0" fontId="21" fillId="0" borderId="25" xfId="0" applyFont="1" applyBorder="1"/>
    <xf numFmtId="0" fontId="21" fillId="0" borderId="25" xfId="0" applyFont="1" applyFill="1" applyBorder="1" applyAlignment="1">
      <alignment horizontal="right"/>
    </xf>
    <xf numFmtId="0" fontId="23" fillId="4" borderId="23" xfId="0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0" borderId="21" xfId="0" applyNumberFormat="1" applyFont="1" applyFill="1" applyBorder="1" applyAlignment="1">
      <alignment horizontal="right"/>
    </xf>
    <xf numFmtId="3" fontId="21" fillId="0" borderId="21" xfId="0" applyNumberFormat="1" applyFont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 wrapText="1"/>
    </xf>
    <xf numFmtId="3" fontId="23" fillId="4" borderId="43" xfId="0" applyNumberFormat="1" applyFont="1" applyFill="1" applyBorder="1" applyAlignment="1">
      <alignment horizontal="right"/>
    </xf>
    <xf numFmtId="3" fontId="23" fillId="4" borderId="16" xfId="0" applyNumberFormat="1" applyFont="1" applyFill="1" applyBorder="1" applyAlignment="1">
      <alignment horizontal="right"/>
    </xf>
    <xf numFmtId="3" fontId="23" fillId="4" borderId="44" xfId="0" applyNumberFormat="1" applyFont="1" applyFill="1" applyBorder="1" applyAlignment="1">
      <alignment horizontal="right"/>
    </xf>
    <xf numFmtId="3" fontId="23" fillId="4" borderId="36" xfId="0" applyNumberFormat="1" applyFont="1" applyFill="1" applyBorder="1" applyAlignment="1">
      <alignment horizontal="right"/>
    </xf>
    <xf numFmtId="0" fontId="23" fillId="4" borderId="21" xfId="0" applyFont="1" applyFill="1" applyBorder="1" applyAlignment="1">
      <alignment horizontal="center" vertical="center" wrapText="1"/>
    </xf>
    <xf numFmtId="3" fontId="25" fillId="0" borderId="0" xfId="0" applyNumberFormat="1" applyFont="1" applyBorder="1"/>
    <xf numFmtId="3" fontId="25" fillId="0" borderId="54" xfId="0" applyNumberFormat="1" applyFont="1" applyBorder="1"/>
    <xf numFmtId="3" fontId="24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 applyAlignment="1">
      <alignment horizontal="right"/>
    </xf>
    <xf numFmtId="14" fontId="23" fillId="0" borderId="0" xfId="0" applyNumberFormat="1" applyFont="1" applyFill="1" applyBorder="1" applyAlignment="1">
      <alignment horizontal="center" vertical="center" textRotation="90"/>
    </xf>
    <xf numFmtId="3" fontId="21" fillId="0" borderId="0" xfId="0" applyNumberFormat="1" applyFont="1" applyFill="1" applyBorder="1" applyAlignment="1">
      <alignment horizontal="right"/>
    </xf>
    <xf numFmtId="14" fontId="21" fillId="0" borderId="0" xfId="0" applyNumberFormat="1" applyFont="1"/>
    <xf numFmtId="3" fontId="21" fillId="0" borderId="43" xfId="0" applyNumberFormat="1" applyFont="1" applyBorder="1" applyAlignment="1">
      <alignment horizontal="right"/>
    </xf>
    <xf numFmtId="3" fontId="21" fillId="0" borderId="27" xfId="0" applyNumberFormat="1" applyFont="1" applyBorder="1" applyAlignment="1">
      <alignment horizontal="right"/>
    </xf>
    <xf numFmtId="3" fontId="21" fillId="0" borderId="26" xfId="0" applyNumberFormat="1" applyFont="1" applyBorder="1" applyAlignment="1">
      <alignment horizontal="right"/>
    </xf>
    <xf numFmtId="3" fontId="21" fillId="0" borderId="48" xfId="0" applyNumberFormat="1" applyFont="1" applyBorder="1" applyAlignment="1">
      <alignment horizontal="right"/>
    </xf>
    <xf numFmtId="3" fontId="21" fillId="0" borderId="31" xfId="0" applyNumberFormat="1" applyFont="1" applyBorder="1" applyAlignment="1">
      <alignment horizontal="right"/>
    </xf>
    <xf numFmtId="3" fontId="21" fillId="0" borderId="44" xfId="0" applyNumberFormat="1" applyFont="1" applyBorder="1" applyAlignment="1">
      <alignment horizontal="right"/>
    </xf>
    <xf numFmtId="3" fontId="21" fillId="0" borderId="30" xfId="0" applyNumberFormat="1" applyFont="1" applyBorder="1" applyAlignment="1">
      <alignment horizontal="right"/>
    </xf>
    <xf numFmtId="3" fontId="21" fillId="0" borderId="29" xfId="0" applyNumberFormat="1" applyFont="1" applyBorder="1" applyAlignment="1">
      <alignment horizontal="right"/>
    </xf>
    <xf numFmtId="3" fontId="21" fillId="0" borderId="49" xfId="0" applyNumberFormat="1" applyFont="1" applyBorder="1" applyAlignment="1">
      <alignment horizontal="right"/>
    </xf>
    <xf numFmtId="3" fontId="21" fillId="0" borderId="36" xfId="0" applyNumberFormat="1" applyFont="1" applyBorder="1" applyAlignment="1">
      <alignment horizontal="right"/>
    </xf>
    <xf numFmtId="3" fontId="21" fillId="0" borderId="33" xfId="0" applyNumberFormat="1" applyFont="1" applyBorder="1" applyAlignment="1">
      <alignment horizontal="right"/>
    </xf>
    <xf numFmtId="3" fontId="21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right"/>
    </xf>
    <xf numFmtId="3" fontId="21" fillId="0" borderId="19" xfId="0" applyNumberFormat="1" applyFont="1" applyBorder="1" applyAlignment="1">
      <alignment horizontal="center" vertical="center"/>
    </xf>
    <xf numFmtId="3" fontId="21" fillId="0" borderId="20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3" fontId="21" fillId="0" borderId="5" xfId="0" applyNumberFormat="1" applyFont="1" applyBorder="1" applyAlignment="1">
      <alignment horizontal="right"/>
    </xf>
    <xf numFmtId="3" fontId="21" fillId="0" borderId="4" xfId="0" applyNumberFormat="1" applyFont="1" applyBorder="1" applyAlignment="1">
      <alignment horizontal="right"/>
    </xf>
    <xf numFmtId="0" fontId="11" fillId="0" borderId="0" xfId="0" applyFont="1"/>
    <xf numFmtId="3" fontId="11" fillId="0" borderId="40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3" fontId="11" fillId="0" borderId="16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1" fillId="0" borderId="22" xfId="0" applyNumberFormat="1" applyFont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3" fontId="11" fillId="0" borderId="38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11" fillId="0" borderId="41" xfId="0" applyNumberFormat="1" applyFont="1" applyBorder="1" applyAlignment="1">
      <alignment horizontal="right"/>
    </xf>
    <xf numFmtId="3" fontId="11" fillId="0" borderId="8" xfId="0" applyNumberFormat="1" applyFont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21" xfId="0" applyNumberFormat="1" applyFont="1" applyFill="1" applyBorder="1" applyAlignment="1">
      <alignment horizontal="right"/>
    </xf>
    <xf numFmtId="3" fontId="11" fillId="0" borderId="21" xfId="0" applyNumberFormat="1" applyFont="1" applyBorder="1" applyAlignment="1">
      <alignment horizontal="center" vertical="center"/>
    </xf>
    <xf numFmtId="14" fontId="11" fillId="0" borderId="0" xfId="0" applyNumberFormat="1" applyFont="1"/>
    <xf numFmtId="3" fontId="11" fillId="4" borderId="42" xfId="0" applyNumberFormat="1" applyFont="1" applyFill="1" applyBorder="1" applyAlignment="1">
      <alignment horizontal="right"/>
    </xf>
    <xf numFmtId="3" fontId="11" fillId="4" borderId="44" xfId="0" applyNumberFormat="1" applyFont="1" applyFill="1" applyBorder="1" applyAlignment="1">
      <alignment horizontal="right"/>
    </xf>
    <xf numFmtId="3" fontId="11" fillId="0" borderId="0" xfId="0" applyNumberFormat="1" applyFont="1" applyBorder="1" applyAlignment="1">
      <alignment horizontal="center"/>
    </xf>
    <xf numFmtId="3" fontId="11" fillId="0" borderId="0" xfId="0" applyNumberFormat="1" applyFont="1" applyBorder="1"/>
    <xf numFmtId="3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Fill="1" applyBorder="1" applyAlignment="1"/>
    <xf numFmtId="3" fontId="11" fillId="0" borderId="0" xfId="0" applyNumberFormat="1" applyFont="1" applyFill="1" applyBorder="1"/>
    <xf numFmtId="3" fontId="14" fillId="0" borderId="0" xfId="0" applyNumberFormat="1" applyFont="1" applyFill="1" applyBorder="1" applyAlignment="1">
      <alignment wrapText="1"/>
    </xf>
    <xf numFmtId="3" fontId="14" fillId="0" borderId="0" xfId="0" applyNumberFormat="1" applyFont="1" applyFill="1" applyBorder="1" applyAlignment="1"/>
    <xf numFmtId="3" fontId="22" fillId="0" borderId="0" xfId="0" applyNumberFormat="1" applyFont="1" applyFill="1" applyBorder="1"/>
    <xf numFmtId="3" fontId="22" fillId="0" borderId="0" xfId="0" applyNumberFormat="1" applyFont="1" applyFill="1"/>
    <xf numFmtId="3" fontId="22" fillId="0" borderId="0" xfId="0" applyNumberFormat="1" applyFont="1" applyFill="1" applyBorder="1" applyAlignment="1">
      <alignment wrapText="1"/>
    </xf>
    <xf numFmtId="3" fontId="11" fillId="0" borderId="25" xfId="0" applyNumberFormat="1" applyFont="1" applyFill="1" applyBorder="1"/>
    <xf numFmtId="3" fontId="11" fillId="0" borderId="54" xfId="0" applyNumberFormat="1" applyFont="1" applyFill="1" applyBorder="1"/>
    <xf numFmtId="3" fontId="11" fillId="0" borderId="23" xfId="0" applyNumberFormat="1" applyFont="1" applyFill="1" applyBorder="1"/>
    <xf numFmtId="3" fontId="11" fillId="0" borderId="57" xfId="0" applyNumberFormat="1" applyFont="1" applyFill="1" applyBorder="1"/>
    <xf numFmtId="3" fontId="22" fillId="0" borderId="0" xfId="0" applyNumberFormat="1" applyFont="1" applyBorder="1"/>
    <xf numFmtId="3" fontId="22" fillId="0" borderId="0" xfId="0" applyNumberFormat="1" applyFont="1"/>
    <xf numFmtId="3" fontId="11" fillId="0" borderId="0" xfId="0" applyNumberFormat="1" applyFont="1"/>
    <xf numFmtId="3" fontId="11" fillId="0" borderId="0" xfId="0" applyNumberFormat="1" applyFont="1" applyFill="1"/>
    <xf numFmtId="0" fontId="11" fillId="0" borderId="0" xfId="0" applyFont="1" applyBorder="1" applyAlignment="1">
      <alignment horizontal="center" vertical="center"/>
    </xf>
    <xf numFmtId="3" fontId="23" fillId="0" borderId="21" xfId="0" applyNumberFormat="1" applyFont="1" applyFill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15" fillId="0" borderId="62" xfId="0" applyNumberFormat="1" applyFont="1" applyFill="1" applyBorder="1" applyAlignment="1">
      <alignment horizontal="center" vertical="center" wrapText="1"/>
    </xf>
    <xf numFmtId="3" fontId="23" fillId="5" borderId="43" xfId="0" applyNumberFormat="1" applyFont="1" applyFill="1" applyBorder="1" applyAlignment="1">
      <alignment horizontal="right"/>
    </xf>
    <xf numFmtId="3" fontId="23" fillId="5" borderId="16" xfId="0" applyNumberFormat="1" applyFont="1" applyFill="1" applyBorder="1" applyAlignment="1">
      <alignment horizontal="right"/>
    </xf>
    <xf numFmtId="3" fontId="23" fillId="5" borderId="44" xfId="0" applyNumberFormat="1" applyFont="1" applyFill="1" applyBorder="1" applyAlignment="1">
      <alignment horizontal="right"/>
    </xf>
    <xf numFmtId="3" fontId="23" fillId="5" borderId="36" xfId="0" applyNumberFormat="1" applyFont="1" applyFill="1" applyBorder="1" applyAlignment="1">
      <alignment horizontal="right"/>
    </xf>
    <xf numFmtId="0" fontId="23" fillId="5" borderId="62" xfId="0" applyFont="1" applyFill="1" applyBorder="1" applyAlignment="1">
      <alignment horizontal="right"/>
    </xf>
    <xf numFmtId="0" fontId="23" fillId="5" borderId="24" xfId="0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5" borderId="45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4" borderId="66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center" vertical="center" wrapText="1"/>
    </xf>
    <xf numFmtId="3" fontId="21" fillId="5" borderId="34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0" borderId="0" xfId="0" applyNumberFormat="1" applyFont="1"/>
    <xf numFmtId="3" fontId="15" fillId="4" borderId="62" xfId="0" applyNumberFormat="1" applyFont="1" applyFill="1" applyBorder="1" applyAlignment="1">
      <alignment horizontal="center" vertical="center" wrapText="1"/>
    </xf>
    <xf numFmtId="3" fontId="11" fillId="5" borderId="43" xfId="0" applyNumberFormat="1" applyFont="1" applyFill="1" applyBorder="1" applyAlignment="1">
      <alignment horizontal="right"/>
    </xf>
    <xf numFmtId="3" fontId="11" fillId="5" borderId="42" xfId="0" applyNumberFormat="1" applyFont="1" applyFill="1" applyBorder="1" applyAlignment="1">
      <alignment horizontal="right"/>
    </xf>
    <xf numFmtId="3" fontId="21" fillId="5" borderId="40" xfId="0" applyNumberFormat="1" applyFont="1" applyFill="1" applyBorder="1" applyAlignment="1">
      <alignment horizontal="right"/>
    </xf>
    <xf numFmtId="3" fontId="21" fillId="0" borderId="34" xfId="0" applyNumberFormat="1" applyFont="1" applyBorder="1" applyAlignment="1">
      <alignment horizontal="right"/>
    </xf>
    <xf numFmtId="3" fontId="21" fillId="0" borderId="35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0" fontId="8" fillId="0" borderId="0" xfId="0" applyFont="1" applyFill="1" applyAlignment="1">
      <alignment horizontal="right"/>
    </xf>
    <xf numFmtId="3" fontId="21" fillId="0" borderId="12" xfId="0" applyNumberFormat="1" applyFont="1" applyFill="1" applyBorder="1" applyAlignment="1">
      <alignment horizontal="right"/>
    </xf>
    <xf numFmtId="3" fontId="21" fillId="0" borderId="38" xfId="0" applyNumberFormat="1" applyFont="1" applyFill="1" applyBorder="1" applyAlignment="1">
      <alignment horizontal="right"/>
    </xf>
    <xf numFmtId="164" fontId="21" fillId="0" borderId="65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9" fillId="0" borderId="65" xfId="0" applyNumberFormat="1" applyFont="1" applyFill="1" applyBorder="1" applyAlignment="1">
      <alignment horizontal="right"/>
    </xf>
    <xf numFmtId="164" fontId="9" fillId="0" borderId="39" xfId="0" applyNumberFormat="1" applyFont="1" applyFill="1" applyBorder="1" applyAlignment="1">
      <alignment horizontal="right"/>
    </xf>
    <xf numFmtId="164" fontId="7" fillId="0" borderId="64" xfId="0" applyNumberFormat="1" applyFont="1" applyFill="1" applyBorder="1" applyAlignment="1">
      <alignment horizontal="right"/>
    </xf>
    <xf numFmtId="164" fontId="21" fillId="0" borderId="65" xfId="0" applyNumberFormat="1" applyFont="1" applyFill="1" applyBorder="1" applyAlignment="1">
      <alignment horizontal="right"/>
    </xf>
    <xf numFmtId="164" fontId="21" fillId="0" borderId="39" xfId="0" applyNumberFormat="1" applyFont="1" applyFill="1" applyBorder="1" applyAlignment="1">
      <alignment horizontal="right"/>
    </xf>
    <xf numFmtId="164" fontId="21" fillId="0" borderId="64" xfId="0" applyNumberFormat="1" applyFont="1" applyFill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164" fontId="21" fillId="0" borderId="64" xfId="0" applyNumberFormat="1" applyFont="1" applyBorder="1" applyAlignment="1">
      <alignment horizontal="right"/>
    </xf>
    <xf numFmtId="164" fontId="21" fillId="0" borderId="2" xfId="0" applyNumberFormat="1" applyFont="1" applyBorder="1"/>
    <xf numFmtId="164" fontId="21" fillId="0" borderId="0" xfId="0" applyNumberFormat="1" applyFont="1" applyBorder="1"/>
    <xf numFmtId="164" fontId="19" fillId="0" borderId="0" xfId="0" applyNumberFormat="1" applyFont="1" applyFill="1" applyBorder="1" applyAlignment="1">
      <alignment horizontal="center" vertical="center" textRotation="90"/>
    </xf>
    <xf numFmtId="164" fontId="17" fillId="0" borderId="0" xfId="0" applyNumberFormat="1" applyFont="1"/>
    <xf numFmtId="164" fontId="21" fillId="0" borderId="0" xfId="0" applyNumberFormat="1" applyFont="1"/>
    <xf numFmtId="164" fontId="23" fillId="0" borderId="0" xfId="0" applyNumberFormat="1" applyFont="1" applyFill="1" applyBorder="1" applyAlignment="1">
      <alignment horizontal="center" vertical="center" textRotation="90"/>
    </xf>
    <xf numFmtId="164" fontId="23" fillId="4" borderId="21" xfId="0" applyNumberFormat="1" applyFont="1" applyFill="1" applyBorder="1" applyAlignment="1">
      <alignment horizontal="center" vertical="center" wrapText="1"/>
    </xf>
    <xf numFmtId="0" fontId="21" fillId="0" borderId="21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6" fillId="0" borderId="25" xfId="0" applyFont="1" applyFill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1" fillId="0" borderId="53" xfId="0" applyNumberFormat="1" applyFont="1" applyBorder="1" applyAlignment="1">
      <alignment horizontal="right"/>
    </xf>
    <xf numFmtId="3" fontId="21" fillId="0" borderId="67" xfId="0" applyNumberFormat="1" applyFont="1" applyBorder="1" applyAlignment="1">
      <alignment horizontal="right"/>
    </xf>
    <xf numFmtId="3" fontId="21" fillId="4" borderId="23" xfId="0" applyNumberFormat="1" applyFont="1" applyFill="1" applyBorder="1" applyAlignment="1">
      <alignment horizontal="right"/>
    </xf>
    <xf numFmtId="3" fontId="21" fillId="4" borderId="62" xfId="0" applyNumberFormat="1" applyFont="1" applyFill="1" applyBorder="1" applyAlignment="1">
      <alignment horizontal="right"/>
    </xf>
    <xf numFmtId="3" fontId="21" fillId="0" borderId="3" xfId="0" applyNumberFormat="1" applyFont="1" applyBorder="1" applyAlignment="1">
      <alignment horizontal="right"/>
    </xf>
    <xf numFmtId="3" fontId="21" fillId="0" borderId="68" xfId="0" applyNumberFormat="1" applyFont="1" applyBorder="1" applyAlignment="1">
      <alignment horizontal="right"/>
    </xf>
    <xf numFmtId="3" fontId="21" fillId="0" borderId="65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21" fillId="0" borderId="69" xfId="0" applyNumberFormat="1" applyFont="1" applyBorder="1" applyAlignment="1">
      <alignment horizontal="right"/>
    </xf>
    <xf numFmtId="3" fontId="21" fillId="0" borderId="37" xfId="0" applyNumberFormat="1" applyFont="1" applyBorder="1" applyAlignment="1">
      <alignment horizontal="right"/>
    </xf>
    <xf numFmtId="164" fontId="7" fillId="0" borderId="65" xfId="0" applyNumberFormat="1" applyFont="1" applyFill="1" applyBorder="1" applyAlignment="1">
      <alignment horizontal="right"/>
    </xf>
    <xf numFmtId="3" fontId="11" fillId="0" borderId="68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11" fillId="0" borderId="43" xfId="0" applyNumberFormat="1" applyFont="1" applyBorder="1" applyAlignment="1">
      <alignment horizontal="right"/>
    </xf>
    <xf numFmtId="3" fontId="11" fillId="0" borderId="27" xfId="0" applyNumberFormat="1" applyFont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1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1" fillId="0" borderId="0" xfId="0" applyNumberFormat="1" applyFont="1" applyBorder="1" applyAlignment="1">
      <alignment horizontal="center" vertical="center"/>
    </xf>
    <xf numFmtId="3" fontId="11" fillId="0" borderId="62" xfId="0" applyNumberFormat="1" applyFont="1" applyBorder="1" applyAlignment="1">
      <alignment horizontal="right"/>
    </xf>
    <xf numFmtId="0" fontId="21" fillId="0" borderId="27" xfId="0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0" fontId="21" fillId="0" borderId="31" xfId="0" applyFont="1" applyFill="1" applyBorder="1" applyAlignment="1">
      <alignment horizontal="right"/>
    </xf>
    <xf numFmtId="3" fontId="23" fillId="0" borderId="0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right"/>
    </xf>
    <xf numFmtId="3" fontId="24" fillId="2" borderId="25" xfId="0" applyNumberFormat="1" applyFont="1" applyFill="1" applyBorder="1" applyAlignment="1">
      <alignment horizontal="center"/>
    </xf>
    <xf numFmtId="3" fontId="11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3" fontId="24" fillId="2" borderId="24" xfId="0" applyNumberFormat="1" applyFont="1" applyFill="1" applyBorder="1" applyAlignment="1">
      <alignment horizontal="center"/>
    </xf>
    <xf numFmtId="3" fontId="11" fillId="0" borderId="51" xfId="0" applyNumberFormat="1" applyFont="1" applyBorder="1" applyAlignment="1">
      <alignment horizontal="center"/>
    </xf>
    <xf numFmtId="3" fontId="11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2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/>
    <xf numFmtId="3" fontId="12" fillId="3" borderId="4" xfId="0" applyNumberFormat="1" applyFont="1" applyFill="1" applyBorder="1" applyAlignment="1">
      <alignment horizontal="center" vertical="center"/>
    </xf>
    <xf numFmtId="3" fontId="11" fillId="3" borderId="45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/>
    <xf numFmtId="3" fontId="12" fillId="0" borderId="45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/>
    <xf numFmtId="3" fontId="14" fillId="0" borderId="45" xfId="0" applyNumberFormat="1" applyFont="1" applyFill="1" applyBorder="1" applyAlignment="1"/>
    <xf numFmtId="3" fontId="14" fillId="3" borderId="45" xfId="0" applyNumberFormat="1" applyFont="1" applyFill="1" applyBorder="1" applyAlignment="1">
      <alignment wrapText="1"/>
    </xf>
    <xf numFmtId="3" fontId="15" fillId="4" borderId="4" xfId="0" applyNumberFormat="1" applyFont="1" applyFill="1" applyBorder="1" applyAlignment="1">
      <alignment horizontal="center" vertical="center" wrapText="1"/>
    </xf>
    <xf numFmtId="3" fontId="22" fillId="4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22" fillId="0" borderId="45" xfId="0" applyNumberFormat="1" applyFont="1" applyFill="1" applyBorder="1" applyAlignment="1">
      <alignment wrapText="1"/>
    </xf>
    <xf numFmtId="0" fontId="12" fillId="3" borderId="4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wrapText="1"/>
    </xf>
    <xf numFmtId="3" fontId="11" fillId="0" borderId="45" xfId="0" applyNumberFormat="1" applyFont="1" applyFill="1" applyBorder="1" applyAlignment="1"/>
    <xf numFmtId="3" fontId="11" fillId="0" borderId="45" xfId="0" applyNumberFormat="1" applyFont="1" applyBorder="1" applyAlignment="1"/>
    <xf numFmtId="3" fontId="24" fillId="2" borderId="23" xfId="0" applyNumberFormat="1" applyFont="1" applyFill="1" applyBorder="1" applyAlignment="1">
      <alignment horizontal="center"/>
    </xf>
    <xf numFmtId="3" fontId="11" fillId="0" borderId="57" xfId="0" applyNumberFormat="1" applyFont="1" applyBorder="1" applyAlignment="1">
      <alignment horizontal="center"/>
    </xf>
    <xf numFmtId="3" fontId="11" fillId="0" borderId="58" xfId="0" applyNumberFormat="1" applyFont="1" applyBorder="1" applyAlignment="1">
      <alignment horizontal="center"/>
    </xf>
    <xf numFmtId="3" fontId="14" fillId="0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3" fontId="14" fillId="3" borderId="4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/>
    </xf>
    <xf numFmtId="3" fontId="15" fillId="0" borderId="52" xfId="0" applyNumberFormat="1" applyFont="1" applyFill="1" applyBorder="1" applyAlignment="1">
      <alignment horizontal="center" vertical="center" wrapText="1"/>
    </xf>
    <xf numFmtId="3" fontId="14" fillId="3" borderId="52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3" fontId="22" fillId="4" borderId="45" xfId="0" applyNumberFormat="1" applyFont="1" applyFill="1" applyBorder="1" applyAlignment="1"/>
    <xf numFmtId="3" fontId="15" fillId="4" borderId="52" xfId="0" applyNumberFormat="1" applyFont="1" applyFill="1" applyBorder="1" applyAlignment="1">
      <alignment horizontal="center" vertical="center"/>
    </xf>
    <xf numFmtId="3" fontId="12" fillId="0" borderId="22" xfId="0" applyNumberFormat="1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5" fillId="0" borderId="45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4" fillId="2" borderId="60" xfId="0" applyNumberFormat="1" applyFont="1" applyFill="1" applyBorder="1" applyAlignment="1">
      <alignment horizontal="center"/>
    </xf>
    <xf numFmtId="3" fontId="25" fillId="0" borderId="61" xfId="0" applyNumberFormat="1" applyFont="1" applyBorder="1" applyAlignment="1">
      <alignment horizontal="center"/>
    </xf>
    <xf numFmtId="3" fontId="12" fillId="0" borderId="55" xfId="0" applyNumberFormat="1" applyFont="1" applyFill="1" applyBorder="1" applyAlignment="1">
      <alignment horizontal="center" vertical="center"/>
    </xf>
    <xf numFmtId="3" fontId="25" fillId="0" borderId="56" xfId="0" applyNumberFormat="1" applyFont="1" applyBorder="1" applyAlignment="1">
      <alignment horizontal="center" vertical="center"/>
    </xf>
    <xf numFmtId="3" fontId="25" fillId="0" borderId="57" xfId="0" applyNumberFormat="1" applyFont="1" applyBorder="1" applyAlignment="1">
      <alignment horizontal="center"/>
    </xf>
    <xf numFmtId="3" fontId="25" fillId="0" borderId="45" xfId="0" applyNumberFormat="1" applyFont="1" applyBorder="1" applyAlignment="1"/>
    <xf numFmtId="3" fontId="13" fillId="3" borderId="45" xfId="0" applyNumberFormat="1" applyFont="1" applyFill="1" applyBorder="1" applyAlignment="1">
      <alignment wrapText="1"/>
    </xf>
    <xf numFmtId="3" fontId="13" fillId="3" borderId="45" xfId="0" applyNumberFormat="1" applyFont="1" applyFill="1" applyBorder="1" applyAlignment="1"/>
    <xf numFmtId="0" fontId="13" fillId="3" borderId="45" xfId="0" applyFont="1" applyFill="1" applyBorder="1" applyAlignment="1">
      <alignment wrapText="1"/>
    </xf>
    <xf numFmtId="3" fontId="16" fillId="4" borderId="45" xfId="0" applyNumberFormat="1" applyFont="1" applyFill="1" applyBorder="1" applyAlignment="1">
      <alignment wrapText="1"/>
    </xf>
    <xf numFmtId="3" fontId="16" fillId="0" borderId="45" xfId="0" applyNumberFormat="1" applyFont="1" applyFill="1" applyBorder="1" applyAlignment="1">
      <alignment wrapText="1"/>
    </xf>
    <xf numFmtId="3" fontId="25" fillId="0" borderId="45" xfId="0" applyNumberFormat="1" applyFont="1" applyFill="1" applyBorder="1" applyAlignment="1"/>
    <xf numFmtId="3" fontId="13" fillId="0" borderId="45" xfId="0" applyNumberFormat="1" applyFont="1" applyFill="1" applyBorder="1" applyAlignment="1">
      <alignment wrapText="1"/>
    </xf>
    <xf numFmtId="0" fontId="25" fillId="0" borderId="45" xfId="0" applyFont="1" applyBorder="1" applyAlignment="1">
      <alignment horizontal="center" vertical="center"/>
    </xf>
    <xf numFmtId="3" fontId="16" fillId="4" borderId="45" xfId="0" applyNumberFormat="1" applyFont="1" applyFill="1" applyBorder="1" applyAlignment="1"/>
    <xf numFmtId="3" fontId="22" fillId="4" borderId="22" xfId="0" applyNumberFormat="1" applyFont="1" applyFill="1" applyBorder="1" applyAlignment="1">
      <alignment horizontal="center" vertical="center"/>
    </xf>
    <xf numFmtId="3" fontId="22" fillId="4" borderId="37" xfId="0" applyNumberFormat="1" applyFont="1" applyFill="1" applyBorder="1" applyAlignment="1">
      <alignment horizontal="center" vertical="center"/>
    </xf>
    <xf numFmtId="0" fontId="23" fillId="4" borderId="63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164" fontId="23" fillId="4" borderId="64" xfId="0" applyNumberFormat="1" applyFont="1" applyFill="1" applyBorder="1" applyAlignment="1">
      <alignment horizontal="center" vertical="center" wrapText="1"/>
    </xf>
    <xf numFmtId="164" fontId="23" fillId="4" borderId="39" xfId="0" applyNumberFormat="1" applyFont="1" applyFill="1" applyBorder="1" applyAlignment="1">
      <alignment horizontal="center" vertical="center" wrapText="1"/>
    </xf>
    <xf numFmtId="0" fontId="23" fillId="4" borderId="18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textRotation="90"/>
    </xf>
    <xf numFmtId="164" fontId="23" fillId="4" borderId="52" xfId="0" applyNumberFormat="1" applyFont="1" applyFill="1" applyBorder="1" applyAlignment="1">
      <alignment horizontal="center" vertical="center" textRotation="90"/>
    </xf>
    <xf numFmtId="164" fontId="23" fillId="4" borderId="45" xfId="0" applyNumberFormat="1" applyFont="1" applyFill="1" applyBorder="1" applyAlignment="1">
      <alignment horizontal="center" vertical="center" textRotation="90"/>
    </xf>
    <xf numFmtId="0" fontId="23" fillId="4" borderId="12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2" fillId="3" borderId="1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4" borderId="50" xfId="0" applyFont="1" applyFill="1" applyBorder="1" applyAlignment="1">
      <alignment horizontal="center" vertical="center" wrapText="1"/>
    </xf>
    <xf numFmtId="0" fontId="23" fillId="4" borderId="5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21" fillId="3" borderId="8" xfId="0" applyFont="1" applyFill="1" applyBorder="1"/>
    <xf numFmtId="0" fontId="23" fillId="4" borderId="3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 wrapText="1"/>
    </xf>
    <xf numFmtId="0" fontId="23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3" fontId="22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G1" zoomScaleNormal="100" workbookViewId="0">
      <selection activeCell="M6" sqref="M6:M7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hidden="1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23" t="s">
        <v>52</v>
      </c>
      <c r="B1" s="224"/>
      <c r="C1" s="108"/>
      <c r="D1" s="223" t="s">
        <v>52</v>
      </c>
      <c r="E1" s="224"/>
      <c r="F1" s="60"/>
      <c r="G1" s="223" t="s">
        <v>52</v>
      </c>
      <c r="H1" s="224"/>
      <c r="I1" s="109"/>
      <c r="J1" s="223" t="s">
        <v>52</v>
      </c>
      <c r="K1" s="224"/>
      <c r="L1" s="109"/>
      <c r="M1" s="223" t="s">
        <v>52</v>
      </c>
      <c r="N1" s="224"/>
      <c r="P1" s="223" t="s">
        <v>52</v>
      </c>
      <c r="Q1" s="224"/>
      <c r="R1" s="108"/>
    </row>
    <row r="2" spans="1:20" ht="15.75" customHeight="1" x14ac:dyDescent="0.25">
      <c r="A2" s="225" t="s">
        <v>75</v>
      </c>
      <c r="B2" s="226"/>
      <c r="C2" s="110"/>
      <c r="D2" s="225" t="s">
        <v>76</v>
      </c>
      <c r="E2" s="226"/>
      <c r="F2" s="111"/>
      <c r="G2" s="225" t="s">
        <v>77</v>
      </c>
      <c r="H2" s="226"/>
      <c r="I2" s="109"/>
      <c r="J2" s="225" t="s">
        <v>78</v>
      </c>
      <c r="K2" s="230"/>
      <c r="L2" s="109"/>
      <c r="M2" s="225" t="s">
        <v>79</v>
      </c>
      <c r="N2" s="226"/>
      <c r="P2" s="267"/>
      <c r="Q2" s="268"/>
      <c r="R2" s="110"/>
    </row>
    <row r="3" spans="1:20" ht="14.25" thickBot="1" x14ac:dyDescent="0.3">
      <c r="A3" s="227" t="s">
        <v>53</v>
      </c>
      <c r="B3" s="228"/>
      <c r="C3" s="108"/>
      <c r="D3" s="227" t="s">
        <v>53</v>
      </c>
      <c r="E3" s="228"/>
      <c r="F3" s="109"/>
      <c r="G3" s="227" t="s">
        <v>53</v>
      </c>
      <c r="H3" s="228"/>
      <c r="I3" s="109"/>
      <c r="J3" s="227" t="s">
        <v>53</v>
      </c>
      <c r="K3" s="229"/>
      <c r="L3" s="109"/>
      <c r="M3" s="227" t="s">
        <v>53</v>
      </c>
      <c r="N3" s="228"/>
      <c r="P3" s="227" t="s">
        <v>53</v>
      </c>
      <c r="Q3" s="228"/>
      <c r="R3" s="108"/>
    </row>
    <row r="4" spans="1:20" s="125" customFormat="1" ht="12.95" customHeight="1" x14ac:dyDescent="0.25">
      <c r="A4" s="237" t="s">
        <v>54</v>
      </c>
      <c r="B4" s="231">
        <f>SUM('NY Waterway'!K14)</f>
        <v>60646</v>
      </c>
      <c r="C4" s="7"/>
      <c r="D4" s="237" t="s">
        <v>54</v>
      </c>
      <c r="E4" s="231">
        <f>SUM('NY Waterway'!K25)</f>
        <v>72478</v>
      </c>
      <c r="F4" s="112"/>
      <c r="G4" s="237" t="s">
        <v>54</v>
      </c>
      <c r="H4" s="231">
        <f>SUM('NY Waterway'!K36)</f>
        <v>72677</v>
      </c>
      <c r="I4" s="112"/>
      <c r="J4" s="237" t="s">
        <v>54</v>
      </c>
      <c r="K4" s="231">
        <f>SUM('NY Waterway'!K47)</f>
        <v>74952</v>
      </c>
      <c r="L4" s="112"/>
      <c r="M4" s="237" t="s">
        <v>54</v>
      </c>
      <c r="N4" s="231">
        <f>SUM('NY Waterway'!K58)</f>
        <v>28653</v>
      </c>
      <c r="P4" s="237" t="s">
        <v>54</v>
      </c>
      <c r="Q4" s="231">
        <f>SUM('NY Waterway'!K69)</f>
        <v>0</v>
      </c>
      <c r="R4" s="7"/>
    </row>
    <row r="5" spans="1:20" s="125" customFormat="1" ht="12.95" customHeight="1" thickBot="1" x14ac:dyDescent="0.3">
      <c r="A5" s="238"/>
      <c r="B5" s="232"/>
      <c r="C5" s="8"/>
      <c r="D5" s="238"/>
      <c r="E5" s="232"/>
      <c r="F5" s="112"/>
      <c r="G5" s="238"/>
      <c r="H5" s="239"/>
      <c r="I5" s="112"/>
      <c r="J5" s="238"/>
      <c r="K5" s="239"/>
      <c r="L5" s="112"/>
      <c r="M5" s="238"/>
      <c r="N5" s="239"/>
      <c r="P5" s="238"/>
      <c r="Q5" s="239"/>
      <c r="R5" s="7"/>
    </row>
    <row r="6" spans="1:20" s="125" customFormat="1" ht="12.95" customHeight="1" x14ac:dyDescent="0.25">
      <c r="A6" s="233" t="s">
        <v>55</v>
      </c>
      <c r="B6" s="231">
        <f>SUM('Billy Bey'!T14)</f>
        <v>69549</v>
      </c>
      <c r="C6" s="7"/>
      <c r="D6" s="233" t="s">
        <v>55</v>
      </c>
      <c r="E6" s="231">
        <f>SUM('Billy Bey'!T25)</f>
        <v>81889</v>
      </c>
      <c r="F6" s="112"/>
      <c r="G6" s="233" t="s">
        <v>55</v>
      </c>
      <c r="H6" s="235">
        <f>SUM('Billy Bey'!T36)</f>
        <v>79714</v>
      </c>
      <c r="I6" s="112"/>
      <c r="J6" s="233" t="s">
        <v>55</v>
      </c>
      <c r="K6" s="235">
        <f>SUM('Billy Bey'!T47)</f>
        <v>84748</v>
      </c>
      <c r="L6" s="112"/>
      <c r="M6" s="233" t="s">
        <v>55</v>
      </c>
      <c r="N6" s="235">
        <f>SUM('Billy Bey'!T58)</f>
        <v>32179</v>
      </c>
      <c r="P6" s="233" t="s">
        <v>55</v>
      </c>
      <c r="Q6" s="235">
        <f>SUM('Billy Bey'!T69)</f>
        <v>0</v>
      </c>
      <c r="R6" s="9"/>
    </row>
    <row r="7" spans="1:20" s="125" customFormat="1" ht="12.95" customHeight="1" thickBot="1" x14ac:dyDescent="0.3">
      <c r="A7" s="234"/>
      <c r="B7" s="232"/>
      <c r="C7" s="8"/>
      <c r="D7" s="234"/>
      <c r="E7" s="232"/>
      <c r="F7" s="112"/>
      <c r="G7" s="234"/>
      <c r="H7" s="236"/>
      <c r="I7" s="112"/>
      <c r="J7" s="234"/>
      <c r="K7" s="236"/>
      <c r="L7" s="112"/>
      <c r="M7" s="234"/>
      <c r="N7" s="236"/>
      <c r="P7" s="234"/>
      <c r="Q7" s="236"/>
      <c r="R7" s="9"/>
    </row>
    <row r="8" spans="1:20" s="125" customFormat="1" ht="12.95" customHeight="1" x14ac:dyDescent="0.25">
      <c r="A8" s="237" t="s">
        <v>56</v>
      </c>
      <c r="B8" s="231">
        <f>SUM(SeaStreak!G14)</f>
        <v>15850</v>
      </c>
      <c r="C8" s="7"/>
      <c r="D8" s="237" t="s">
        <v>56</v>
      </c>
      <c r="E8" s="231">
        <f>SUM(SeaStreak!G25)</f>
        <v>16753</v>
      </c>
      <c r="F8" s="112"/>
      <c r="G8" s="237" t="s">
        <v>56</v>
      </c>
      <c r="H8" s="231">
        <f>SUM(SeaStreak!G36)</f>
        <v>16827</v>
      </c>
      <c r="I8" s="112"/>
      <c r="J8" s="237" t="s">
        <v>56</v>
      </c>
      <c r="K8" s="231">
        <f>SUM(SeaStreak!G47)</f>
        <v>16074</v>
      </c>
      <c r="L8" s="112"/>
      <c r="M8" s="237" t="s">
        <v>56</v>
      </c>
      <c r="N8" s="231">
        <f>SUM(SeaStreak!G58)</f>
        <v>6741</v>
      </c>
      <c r="P8" s="237" t="s">
        <v>56</v>
      </c>
      <c r="Q8" s="231">
        <f>SUM(SeaStreak!G69)</f>
        <v>0</v>
      </c>
      <c r="R8" s="7"/>
    </row>
    <row r="9" spans="1:20" s="125" customFormat="1" ht="12.95" customHeight="1" thickBot="1" x14ac:dyDescent="0.3">
      <c r="A9" s="242"/>
      <c r="B9" s="232"/>
      <c r="C9" s="113"/>
      <c r="D9" s="242"/>
      <c r="E9" s="239"/>
      <c r="F9" s="112"/>
      <c r="G9" s="242"/>
      <c r="H9" s="239"/>
      <c r="I9" s="112"/>
      <c r="J9" s="242"/>
      <c r="K9" s="239"/>
      <c r="L9" s="112"/>
      <c r="M9" s="242"/>
      <c r="N9" s="239"/>
      <c r="P9" s="242"/>
      <c r="Q9" s="239"/>
      <c r="R9" s="7"/>
    </row>
    <row r="10" spans="1:20" s="125" customFormat="1" ht="12.95" customHeight="1" x14ac:dyDescent="0.25">
      <c r="A10" s="233" t="s">
        <v>57</v>
      </c>
      <c r="B10" s="231">
        <f>SUM('New York Water Taxi'!J14)</f>
        <v>10117</v>
      </c>
      <c r="C10" s="9"/>
      <c r="D10" s="233" t="s">
        <v>57</v>
      </c>
      <c r="E10" s="235">
        <f>SUM('New York Water Taxi'!J25)</f>
        <v>5995</v>
      </c>
      <c r="F10" s="112"/>
      <c r="G10" s="233" t="s">
        <v>57</v>
      </c>
      <c r="H10" s="235">
        <f>SUM('New York Water Taxi'!J36)</f>
        <v>6395</v>
      </c>
      <c r="I10" s="112"/>
      <c r="J10" s="233" t="s">
        <v>57</v>
      </c>
      <c r="K10" s="235">
        <f>SUM('New York Water Taxi'!J47)</f>
        <v>6095</v>
      </c>
      <c r="L10" s="112"/>
      <c r="M10" s="233" t="s">
        <v>57</v>
      </c>
      <c r="N10" s="235">
        <f>SUM('New York Water Taxi'!J58)</f>
        <v>1725</v>
      </c>
      <c r="P10" s="233" t="s">
        <v>57</v>
      </c>
      <c r="Q10" s="235">
        <f>SUM('New York Water Taxi'!J69)</f>
        <v>0</v>
      </c>
      <c r="R10" s="9"/>
    </row>
    <row r="11" spans="1:20" s="125" customFormat="1" ht="12.95" customHeight="1" thickBot="1" x14ac:dyDescent="0.3">
      <c r="A11" s="240"/>
      <c r="B11" s="232"/>
      <c r="C11" s="114"/>
      <c r="D11" s="240"/>
      <c r="E11" s="241"/>
      <c r="F11" s="112"/>
      <c r="G11" s="240"/>
      <c r="H11" s="236"/>
      <c r="I11" s="112"/>
      <c r="J11" s="240"/>
      <c r="K11" s="236"/>
      <c r="L11" s="112"/>
      <c r="M11" s="240"/>
      <c r="N11" s="236"/>
      <c r="P11" s="240"/>
      <c r="Q11" s="236"/>
      <c r="R11" s="9"/>
    </row>
    <row r="12" spans="1:20" s="125" customFormat="1" ht="12.95" customHeight="1" x14ac:dyDescent="0.25">
      <c r="A12" s="247" t="s">
        <v>38</v>
      </c>
      <c r="B12" s="231">
        <f>SUM('Liberty Landing Ferry'!D14)</f>
        <v>3386</v>
      </c>
      <c r="C12" s="9"/>
      <c r="D12" s="247" t="s">
        <v>38</v>
      </c>
      <c r="E12" s="235">
        <f>SUM('Liberty Landing Ferry'!D25)</f>
        <v>3628</v>
      </c>
      <c r="F12" s="112"/>
      <c r="G12" s="247" t="s">
        <v>38</v>
      </c>
      <c r="H12" s="235">
        <f>SUM('Liberty Landing Ferry'!D36)</f>
        <v>3715</v>
      </c>
      <c r="I12" s="112"/>
      <c r="J12" s="247" t="s">
        <v>38</v>
      </c>
      <c r="K12" s="235">
        <f>SUM('Liberty Landing Ferry'!D47)</f>
        <v>3842</v>
      </c>
      <c r="L12" s="112"/>
      <c r="M12" s="247" t="s">
        <v>38</v>
      </c>
      <c r="N12" s="235">
        <f>SUM('Liberty Landing Ferry'!D58)</f>
        <v>1404</v>
      </c>
      <c r="P12" s="247" t="s">
        <v>38</v>
      </c>
      <c r="Q12" s="235">
        <f>SUM('Liberty Landing Ferry'!D69)</f>
        <v>0</v>
      </c>
      <c r="R12" s="9"/>
    </row>
    <row r="13" spans="1:20" s="125" customFormat="1" ht="12.95" customHeight="1" thickBot="1" x14ac:dyDescent="0.3">
      <c r="A13" s="248"/>
      <c r="B13" s="232"/>
      <c r="C13" s="114"/>
      <c r="D13" s="248"/>
      <c r="E13" s="241"/>
      <c r="F13" s="112"/>
      <c r="G13" s="248"/>
      <c r="H13" s="236"/>
      <c r="I13" s="112"/>
      <c r="J13" s="248"/>
      <c r="K13" s="236"/>
      <c r="L13" s="112"/>
      <c r="M13" s="248"/>
      <c r="N13" s="236"/>
      <c r="P13" s="248"/>
      <c r="Q13" s="236"/>
      <c r="R13" s="9"/>
    </row>
    <row r="14" spans="1:20" s="116" customFormat="1" ht="12.95" customHeight="1" thickBot="1" x14ac:dyDescent="0.25">
      <c r="A14" s="243" t="s">
        <v>23</v>
      </c>
      <c r="B14" s="245">
        <f>SUM(B4:B13)</f>
        <v>159548</v>
      </c>
      <c r="C14" s="10"/>
      <c r="D14" s="243" t="s">
        <v>23</v>
      </c>
      <c r="E14" s="245">
        <f>SUM(E4:E13)</f>
        <v>180743</v>
      </c>
      <c r="F14" s="115"/>
      <c r="G14" s="243" t="s">
        <v>23</v>
      </c>
      <c r="H14" s="245">
        <f>SUM(H4:H13)</f>
        <v>179328</v>
      </c>
      <c r="I14" s="115"/>
      <c r="J14" s="243" t="s">
        <v>23</v>
      </c>
      <c r="K14" s="245">
        <f>SUM(K4:K13)</f>
        <v>185711</v>
      </c>
      <c r="L14" s="115"/>
      <c r="M14" s="243" t="s">
        <v>23</v>
      </c>
      <c r="N14" s="245">
        <f>SUM(N4:N13)</f>
        <v>70702</v>
      </c>
      <c r="P14" s="243" t="s">
        <v>23</v>
      </c>
      <c r="Q14" s="245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28726.133333333331</v>
      </c>
    </row>
    <row r="15" spans="1:20" s="116" customFormat="1" ht="12.95" customHeight="1" thickBot="1" x14ac:dyDescent="0.3">
      <c r="A15" s="244"/>
      <c r="B15" s="246"/>
      <c r="C15" s="117"/>
      <c r="D15" s="244"/>
      <c r="E15" s="246"/>
      <c r="F15" s="115"/>
      <c r="G15" s="244"/>
      <c r="H15" s="246"/>
      <c r="I15" s="115"/>
      <c r="J15" s="244"/>
      <c r="K15" s="246"/>
      <c r="L15" s="115"/>
      <c r="M15" s="244"/>
      <c r="N15" s="246"/>
      <c r="P15" s="244"/>
      <c r="Q15" s="269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1" t="s">
        <v>58</v>
      </c>
      <c r="B17" s="252"/>
      <c r="C17" s="108"/>
      <c r="D17" s="251" t="s">
        <v>58</v>
      </c>
      <c r="E17" s="252"/>
      <c r="F17" s="109"/>
      <c r="G17" s="251" t="s">
        <v>58</v>
      </c>
      <c r="H17" s="252"/>
      <c r="I17" s="109"/>
      <c r="J17" s="251" t="s">
        <v>58</v>
      </c>
      <c r="K17" s="253"/>
      <c r="L17" s="109"/>
      <c r="M17" s="251" t="s">
        <v>58</v>
      </c>
      <c r="N17" s="252"/>
      <c r="P17" s="251" t="s">
        <v>58</v>
      </c>
      <c r="Q17" s="252"/>
      <c r="R17" s="108"/>
    </row>
    <row r="18" spans="1:20" ht="12.95" customHeight="1" x14ac:dyDescent="0.25">
      <c r="A18" s="237" t="s">
        <v>10</v>
      </c>
      <c r="B18" s="231">
        <f>SUM('Billy Bey'!G14:K14, 'New York Water Taxi'!G14:I14, 'NY Waterway'!I14:J14, SeaStreak!C14:D14)</f>
        <v>55133</v>
      </c>
      <c r="C18" s="7"/>
      <c r="D18" s="237" t="s">
        <v>10</v>
      </c>
      <c r="E18" s="231">
        <f>SUM('Billy Bey'!G25:K25, 'New York Water Taxi'!G25:I25, 'NY Waterway'!I25:J25, SeaStreak!C25:D25)</f>
        <v>61774</v>
      </c>
      <c r="F18" s="109"/>
      <c r="G18" s="237" t="s">
        <v>10</v>
      </c>
      <c r="H18" s="231">
        <f>SUM('Billy Bey'!G36:K36, 'New York Water Taxi'!G36:I36, 'NY Waterway'!I36:J36, SeaStreak!C36:D36)</f>
        <v>61184</v>
      </c>
      <c r="I18" s="109"/>
      <c r="J18" s="237" t="s">
        <v>10</v>
      </c>
      <c r="K18" s="231">
        <f>SUM('Billy Bey'!G47:K47, 'New York Water Taxi'!G47:I47, 'NY Waterway'!I47:J47, SeaStreak!C47:D47)</f>
        <v>59760</v>
      </c>
      <c r="L18" s="109"/>
      <c r="M18" s="237" t="s">
        <v>10</v>
      </c>
      <c r="N18" s="231">
        <f>SUM('Billy Bey'!G58:K58, 'New York Water Taxi'!G58:I58, 'NY Waterway'!I58:J58, SeaStreak!C58:D58)</f>
        <v>24898</v>
      </c>
      <c r="P18" s="237" t="s">
        <v>10</v>
      </c>
      <c r="Q18" s="231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38"/>
      <c r="B19" s="232"/>
      <c r="C19" s="8"/>
      <c r="D19" s="238"/>
      <c r="E19" s="232"/>
      <c r="F19" s="109"/>
      <c r="G19" s="238"/>
      <c r="H19" s="232"/>
      <c r="I19" s="109"/>
      <c r="J19" s="238"/>
      <c r="K19" s="232"/>
      <c r="L19" s="109"/>
      <c r="M19" s="238"/>
      <c r="N19" s="232"/>
      <c r="P19" s="238"/>
      <c r="Q19" s="232"/>
      <c r="R19" s="8"/>
    </row>
    <row r="20" spans="1:20" ht="12.95" customHeight="1" x14ac:dyDescent="0.25">
      <c r="A20" s="233" t="s">
        <v>8</v>
      </c>
      <c r="B20" s="235">
        <f>SUM('Billy Bey'!C14:D14, 'New York Water Taxi'!E14, 'NY Waterway'!C14:G14)</f>
        <v>48825</v>
      </c>
      <c r="C20" s="9"/>
      <c r="D20" s="233" t="s">
        <v>8</v>
      </c>
      <c r="E20" s="235">
        <f>SUM('Billy Bey'!C25:D25, 'New York Water Taxi'!E25, 'NY Waterway'!C25:G25)</f>
        <v>56145</v>
      </c>
      <c r="F20" s="109"/>
      <c r="G20" s="233" t="s">
        <v>8</v>
      </c>
      <c r="H20" s="235">
        <f>SUM('Billy Bey'!C36:D36, 'New York Water Taxi'!E36, 'NY Waterway'!C36:G36)</f>
        <v>57199</v>
      </c>
      <c r="I20" s="109"/>
      <c r="J20" s="233" t="s">
        <v>8</v>
      </c>
      <c r="K20" s="235">
        <f>SUM('Billy Bey'!C47:D47, 'NY Waterway'!C47:G47, 'New York Water Taxi'!E47)</f>
        <v>61574</v>
      </c>
      <c r="L20" s="109"/>
      <c r="M20" s="233" t="s">
        <v>8</v>
      </c>
      <c r="N20" s="235">
        <f>SUM('Billy Bey'!C58:D58, 'NY Waterway'!C58:G58, 'New York Water Taxi'!E58)</f>
        <v>21654</v>
      </c>
      <c r="P20" s="233" t="s">
        <v>8</v>
      </c>
      <c r="Q20" s="235">
        <f>SUM('Billy Bey'!C69:D69, 'NY Waterway'!C69:G69, 'New York Water Taxi'!E69)</f>
        <v>0</v>
      </c>
      <c r="R20" s="9"/>
    </row>
    <row r="21" spans="1:20" ht="12.95" customHeight="1" thickBot="1" x14ac:dyDescent="0.3">
      <c r="A21" s="250"/>
      <c r="B21" s="249"/>
      <c r="C21" s="111"/>
      <c r="D21" s="250"/>
      <c r="E21" s="236"/>
      <c r="F21" s="109"/>
      <c r="G21" s="250"/>
      <c r="H21" s="249"/>
      <c r="I21" s="109"/>
      <c r="J21" s="250"/>
      <c r="K21" s="249"/>
      <c r="L21" s="109"/>
      <c r="M21" s="250"/>
      <c r="N21" s="249"/>
      <c r="P21" s="250"/>
      <c r="Q21" s="249"/>
      <c r="R21" s="111"/>
    </row>
    <row r="22" spans="1:20" ht="12.95" customHeight="1" x14ac:dyDescent="0.25">
      <c r="A22" s="237" t="s">
        <v>16</v>
      </c>
      <c r="B22" s="231">
        <f>SUM('Billy Bey'!L14, SeaStreak!E14:F14)</f>
        <v>11233</v>
      </c>
      <c r="C22" s="7"/>
      <c r="D22" s="237" t="s">
        <v>16</v>
      </c>
      <c r="E22" s="231">
        <f>SUM('Billy Bey'!L25, SeaStreak!E25:F25)</f>
        <v>11148</v>
      </c>
      <c r="F22" s="109"/>
      <c r="G22" s="237" t="s">
        <v>16</v>
      </c>
      <c r="H22" s="231">
        <f>SUM('Billy Bey'!L36, SeaStreak!E36:F36)</f>
        <v>11193</v>
      </c>
      <c r="I22" s="109"/>
      <c r="J22" s="237" t="s">
        <v>16</v>
      </c>
      <c r="K22" s="231">
        <f>SUM('Billy Bey'!L47, SeaStreak!E47:F47)</f>
        <v>11162</v>
      </c>
      <c r="L22" s="109"/>
      <c r="M22" s="237" t="s">
        <v>16</v>
      </c>
      <c r="N22" s="231">
        <f>SUM('Billy Bey'!L58, SeaStreak!E58:F58)</f>
        <v>4338</v>
      </c>
      <c r="P22" s="237" t="s">
        <v>16</v>
      </c>
      <c r="Q22" s="231">
        <f>SUM('Billy Bey'!L69, SeaStreak!E69:F69)</f>
        <v>0</v>
      </c>
      <c r="R22" s="7"/>
    </row>
    <row r="23" spans="1:20" ht="12.95" customHeight="1" thickBot="1" x14ac:dyDescent="0.3">
      <c r="A23" s="242"/>
      <c r="B23" s="254"/>
      <c r="C23" s="113"/>
      <c r="D23" s="242"/>
      <c r="E23" s="254"/>
      <c r="F23" s="109"/>
      <c r="G23" s="242"/>
      <c r="H23" s="254"/>
      <c r="I23" s="109"/>
      <c r="J23" s="242"/>
      <c r="K23" s="254"/>
      <c r="L23" s="109"/>
      <c r="M23" s="242"/>
      <c r="N23" s="254"/>
      <c r="P23" s="242"/>
      <c r="Q23" s="254"/>
      <c r="R23" s="113"/>
    </row>
    <row r="24" spans="1:20" ht="12.95" customHeight="1" x14ac:dyDescent="0.25">
      <c r="A24" s="233" t="s">
        <v>9</v>
      </c>
      <c r="B24" s="235">
        <f>SUM('Billy Bey'!E14:F14, 'Liberty Landing Ferry'!C14, 'NY Waterway'!H14)</f>
        <v>27367</v>
      </c>
      <c r="C24" s="9"/>
      <c r="D24" s="233" t="s">
        <v>9</v>
      </c>
      <c r="E24" s="255">
        <f>SUM('Billy Bey'!E25:F25, 'Liberty Landing Ferry'!C25, 'NY Waterway'!H25)</f>
        <v>34955</v>
      </c>
      <c r="F24" s="109"/>
      <c r="G24" s="233" t="s">
        <v>9</v>
      </c>
      <c r="H24" s="235">
        <f>SUM('Billy Bey'!E36:F36, 'Liberty Landing Ferry'!C36, 'NY Waterway'!H36)</f>
        <v>33046</v>
      </c>
      <c r="I24" s="109"/>
      <c r="J24" s="233" t="s">
        <v>9</v>
      </c>
      <c r="K24" s="235">
        <f>SUM('Billy Bey'!E47:F47, 'Liberty Landing Ferry'!C47, 'NY Waterway'!H47)</f>
        <v>36805</v>
      </c>
      <c r="L24" s="109"/>
      <c r="M24" s="233" t="s">
        <v>9</v>
      </c>
      <c r="N24" s="235">
        <f>SUM('Billy Bey'!E58:F58, 'Liberty Landing Ferry'!C58, 'NY Waterway'!H58)</f>
        <v>14191</v>
      </c>
      <c r="P24" s="233" t="s">
        <v>9</v>
      </c>
      <c r="Q24" s="235">
        <f>SUM('Billy Bey'!E69:F69, 'Liberty Landing Ferry'!C69, 'NY Waterway'!H69)</f>
        <v>0</v>
      </c>
      <c r="R24" s="9"/>
    </row>
    <row r="25" spans="1:20" ht="12.95" customHeight="1" thickBot="1" x14ac:dyDescent="0.3">
      <c r="A25" s="240"/>
      <c r="B25" s="241"/>
      <c r="C25" s="114"/>
      <c r="D25" s="240"/>
      <c r="E25" s="241"/>
      <c r="F25" s="109"/>
      <c r="G25" s="240"/>
      <c r="H25" s="241"/>
      <c r="I25" s="109"/>
      <c r="J25" s="240"/>
      <c r="K25" s="241"/>
      <c r="L25" s="109"/>
      <c r="M25" s="240"/>
      <c r="N25" s="241"/>
      <c r="P25" s="240"/>
      <c r="Q25" s="241"/>
      <c r="R25" s="114"/>
      <c r="S25" s="123"/>
      <c r="T25" s="123"/>
    </row>
    <row r="26" spans="1:20" s="123" customFormat="1" ht="12.95" customHeight="1" x14ac:dyDescent="0.2">
      <c r="A26" s="233" t="s">
        <v>7</v>
      </c>
      <c r="B26" s="255">
        <f>SUM('New York Water Taxi'!C14)</f>
        <v>1357</v>
      </c>
      <c r="C26" s="10"/>
      <c r="D26" s="233" t="s">
        <v>7</v>
      </c>
      <c r="E26" s="255">
        <f>SUM('New York Water Taxi'!C25)</f>
        <v>1003</v>
      </c>
      <c r="F26" s="122"/>
      <c r="G26" s="233" t="s">
        <v>7</v>
      </c>
      <c r="H26" s="255">
        <f>SUM('New York Water Taxi'!C36)</f>
        <v>1087</v>
      </c>
      <c r="I26" s="122"/>
      <c r="J26" s="233" t="s">
        <v>7</v>
      </c>
      <c r="K26" s="255">
        <f>SUM('New York Water Taxi'!C47)</f>
        <v>748</v>
      </c>
      <c r="L26" s="122"/>
      <c r="M26" s="233" t="s">
        <v>7</v>
      </c>
      <c r="N26" s="255">
        <f>SUM('New York Water Taxi'!C58)</f>
        <v>0</v>
      </c>
      <c r="P26" s="233" t="s">
        <v>7</v>
      </c>
      <c r="Q26" s="255">
        <f>SUM('New York Water Taxi'!C69)</f>
        <v>0</v>
      </c>
      <c r="R26" s="11"/>
    </row>
    <row r="27" spans="1:20" s="123" customFormat="1" ht="12.95" customHeight="1" thickBot="1" x14ac:dyDescent="0.3">
      <c r="A27" s="240"/>
      <c r="B27" s="256"/>
      <c r="C27" s="117"/>
      <c r="D27" s="240"/>
      <c r="E27" s="256"/>
      <c r="F27" s="122"/>
      <c r="G27" s="240"/>
      <c r="H27" s="256"/>
      <c r="I27" s="122"/>
      <c r="J27" s="240"/>
      <c r="K27" s="256"/>
      <c r="L27" s="122"/>
      <c r="M27" s="240"/>
      <c r="N27" s="256"/>
      <c r="P27" s="240"/>
      <c r="Q27" s="256"/>
      <c r="R27" s="12"/>
      <c r="S27" s="124"/>
      <c r="T27" s="124"/>
    </row>
    <row r="28" spans="1:20" ht="12.75" customHeight="1" x14ac:dyDescent="0.25">
      <c r="A28" s="233" t="s">
        <v>39</v>
      </c>
      <c r="B28" s="255">
        <f>SUM('New York Water Taxi'!D14)</f>
        <v>0</v>
      </c>
      <c r="C28" s="109"/>
      <c r="D28" s="233" t="s">
        <v>39</v>
      </c>
      <c r="E28" s="255">
        <f>SUM('New York Water Taxi'!D25)</f>
        <v>0</v>
      </c>
      <c r="F28" s="109"/>
      <c r="G28" s="233" t="s">
        <v>39</v>
      </c>
      <c r="H28" s="255">
        <f>SUM('New York Water Taxi'!D36)</f>
        <v>0</v>
      </c>
      <c r="I28" s="109"/>
      <c r="J28" s="233" t="s">
        <v>39</v>
      </c>
      <c r="K28" s="255">
        <f>SUM('New York Water Taxi'!D47)</f>
        <v>0</v>
      </c>
      <c r="L28" s="109"/>
      <c r="M28" s="233" t="s">
        <v>39</v>
      </c>
      <c r="N28" s="255">
        <f>SUM('New York Water Taxi'!D58)</f>
        <v>0</v>
      </c>
      <c r="P28" s="233" t="s">
        <v>39</v>
      </c>
      <c r="Q28" s="255">
        <f>SUM('New York Water Taxi'!D69)</f>
        <v>0</v>
      </c>
      <c r="R28" s="11"/>
    </row>
    <row r="29" spans="1:20" ht="14.25" thickBot="1" x14ac:dyDescent="0.3">
      <c r="A29" s="240"/>
      <c r="B29" s="257"/>
      <c r="C29" s="109"/>
      <c r="D29" s="240"/>
      <c r="E29" s="257"/>
      <c r="F29" s="109"/>
      <c r="G29" s="240"/>
      <c r="H29" s="257"/>
      <c r="I29" s="109"/>
      <c r="J29" s="240"/>
      <c r="K29" s="257"/>
      <c r="L29" s="109"/>
      <c r="M29" s="240"/>
      <c r="N29" s="257"/>
      <c r="P29" s="240"/>
      <c r="Q29" s="257"/>
      <c r="R29" s="126"/>
    </row>
    <row r="30" spans="1:20" ht="12.75" customHeight="1" x14ac:dyDescent="0.25">
      <c r="A30" s="233" t="s">
        <v>73</v>
      </c>
      <c r="B30" s="255">
        <f>SUM('New York Water Taxi'!F14)</f>
        <v>240</v>
      </c>
      <c r="C30" s="109"/>
      <c r="D30" s="233" t="s">
        <v>73</v>
      </c>
      <c r="E30" s="255">
        <f>SUM('New York Water Taxi'!F25)</f>
        <v>300</v>
      </c>
      <c r="F30" s="109"/>
      <c r="G30" s="233" t="s">
        <v>73</v>
      </c>
      <c r="H30" s="255">
        <f>SUM('New York Water Taxi'!F36)</f>
        <v>200</v>
      </c>
      <c r="I30" s="109"/>
      <c r="J30" s="233" t="s">
        <v>73</v>
      </c>
      <c r="K30" s="255">
        <f>SUM('New York Water Taxi'!F47)</f>
        <v>219</v>
      </c>
      <c r="L30" s="109"/>
      <c r="M30" s="233" t="s">
        <v>73</v>
      </c>
      <c r="N30" s="255">
        <f>SUM('New York Water Taxi'!F58)</f>
        <v>56</v>
      </c>
      <c r="P30" s="233" t="s">
        <v>73</v>
      </c>
      <c r="Q30" s="255">
        <f>SUM('New York Water Taxi'!F69)</f>
        <v>0</v>
      </c>
      <c r="R30" s="11"/>
    </row>
    <row r="31" spans="1:20" ht="14.25" customHeight="1" thickBot="1" x14ac:dyDescent="0.3">
      <c r="A31" s="240"/>
      <c r="B31" s="271"/>
      <c r="C31" s="109"/>
      <c r="D31" s="240"/>
      <c r="E31" s="271"/>
      <c r="F31" s="109"/>
      <c r="G31" s="240"/>
      <c r="H31" s="271"/>
      <c r="I31" s="109"/>
      <c r="J31" s="270"/>
      <c r="K31" s="260"/>
      <c r="L31" s="109"/>
      <c r="M31" s="270"/>
      <c r="N31" s="260"/>
      <c r="P31" s="270"/>
      <c r="Q31" s="260"/>
      <c r="R31" s="11"/>
    </row>
    <row r="32" spans="1:20" x14ac:dyDescent="0.25">
      <c r="A32" s="258" t="s">
        <v>11</v>
      </c>
      <c r="B32" s="255">
        <f>SUM('Billy Bey'!M14)</f>
        <v>4738</v>
      </c>
      <c r="C32" s="109"/>
      <c r="D32" s="258" t="s">
        <v>11</v>
      </c>
      <c r="E32" s="255">
        <f>SUM('Billy Bey'!M25)</f>
        <v>4135</v>
      </c>
      <c r="F32" s="109"/>
      <c r="G32" s="258" t="s">
        <v>11</v>
      </c>
      <c r="H32" s="255">
        <f>SUM('Billy Bey'!M36)</f>
        <v>4135</v>
      </c>
      <c r="I32" s="109"/>
      <c r="J32" s="258" t="s">
        <v>11</v>
      </c>
      <c r="K32" s="255">
        <f>SUM('Billy Bey'!M47)</f>
        <v>4449</v>
      </c>
      <c r="L32" s="109"/>
      <c r="M32" s="258" t="s">
        <v>11</v>
      </c>
      <c r="N32" s="255">
        <f>SUM('Billy Bey'!M58)</f>
        <v>1423</v>
      </c>
      <c r="P32" s="258" t="s">
        <v>11</v>
      </c>
      <c r="Q32" s="255">
        <f>SUM('Billy Bey'!M69)</f>
        <v>0</v>
      </c>
      <c r="R32" s="11"/>
    </row>
    <row r="33" spans="1:18" ht="14.25" thickBot="1" x14ac:dyDescent="0.3">
      <c r="A33" s="259"/>
      <c r="B33" s="260"/>
      <c r="C33" s="109"/>
      <c r="D33" s="259"/>
      <c r="E33" s="260"/>
      <c r="F33" s="109"/>
      <c r="G33" s="259"/>
      <c r="H33" s="260"/>
      <c r="I33" s="109"/>
      <c r="J33" s="259"/>
      <c r="K33" s="260"/>
      <c r="L33" s="109"/>
      <c r="M33" s="259"/>
      <c r="N33" s="260"/>
      <c r="P33" s="259"/>
      <c r="Q33" s="260"/>
      <c r="R33" s="11"/>
    </row>
    <row r="34" spans="1:18" ht="12.75" customHeight="1" x14ac:dyDescent="0.25">
      <c r="A34" s="258" t="s">
        <v>12</v>
      </c>
      <c r="B34" s="255">
        <f>SUM('Billy Bey'!N14)</f>
        <v>1496</v>
      </c>
      <c r="C34" s="109"/>
      <c r="D34" s="258" t="s">
        <v>12</v>
      </c>
      <c r="E34" s="255">
        <f>SUM('Billy Bey'!N25)</f>
        <v>1573</v>
      </c>
      <c r="F34" s="109"/>
      <c r="G34" s="258" t="s">
        <v>12</v>
      </c>
      <c r="H34" s="255">
        <f>SUM('Billy Bey'!N36)</f>
        <v>1573</v>
      </c>
      <c r="I34" s="109"/>
      <c r="J34" s="258" t="s">
        <v>12</v>
      </c>
      <c r="K34" s="255">
        <f>SUM('Billy Bey'!N47)</f>
        <v>1510</v>
      </c>
      <c r="L34" s="109"/>
      <c r="M34" s="258" t="s">
        <v>12</v>
      </c>
      <c r="N34" s="255">
        <f>SUM('Billy Bey'!N58)</f>
        <v>611</v>
      </c>
      <c r="P34" s="258" t="s">
        <v>12</v>
      </c>
      <c r="Q34" s="255">
        <f>SUM('Billy Bey'!N69)</f>
        <v>0</v>
      </c>
      <c r="R34" s="11"/>
    </row>
    <row r="35" spans="1:18" ht="13.5" customHeight="1" thickBot="1" x14ac:dyDescent="0.3">
      <c r="A35" s="259"/>
      <c r="B35" s="260"/>
      <c r="C35" s="109"/>
      <c r="D35" s="259"/>
      <c r="E35" s="260"/>
      <c r="F35" s="109"/>
      <c r="G35" s="259"/>
      <c r="H35" s="260"/>
      <c r="I35" s="109"/>
      <c r="J35" s="259"/>
      <c r="K35" s="260"/>
      <c r="L35" s="109"/>
      <c r="M35" s="259"/>
      <c r="N35" s="260"/>
      <c r="P35" s="259"/>
      <c r="Q35" s="260"/>
      <c r="R35" s="11"/>
    </row>
    <row r="36" spans="1:18" ht="12.75" customHeight="1" x14ac:dyDescent="0.25">
      <c r="A36" s="258" t="s">
        <v>13</v>
      </c>
      <c r="B36" s="255">
        <f>SUM('Billy Bey'!O14)</f>
        <v>4493</v>
      </c>
      <c r="C36" s="109"/>
      <c r="D36" s="258" t="s">
        <v>13</v>
      </c>
      <c r="E36" s="255">
        <f>SUM('Billy Bey'!O25)</f>
        <v>4971</v>
      </c>
      <c r="F36" s="109"/>
      <c r="G36" s="258" t="s">
        <v>13</v>
      </c>
      <c r="H36" s="255">
        <f>SUM('Billy Bey'!O36)</f>
        <v>4972</v>
      </c>
      <c r="I36" s="109"/>
      <c r="J36" s="258" t="s">
        <v>13</v>
      </c>
      <c r="K36" s="255">
        <f>SUM('Billy Bey'!O47)</f>
        <v>4982</v>
      </c>
      <c r="L36" s="109"/>
      <c r="M36" s="258" t="s">
        <v>13</v>
      </c>
      <c r="N36" s="255">
        <f>SUM('Billy Bey'!O58)</f>
        <v>1807</v>
      </c>
      <c r="P36" s="258" t="s">
        <v>13</v>
      </c>
      <c r="Q36" s="255">
        <f>SUM('Billy Bey'!O69)</f>
        <v>0</v>
      </c>
      <c r="R36" s="11"/>
    </row>
    <row r="37" spans="1:18" ht="13.5" customHeight="1" thickBot="1" x14ac:dyDescent="0.3">
      <c r="A37" s="259"/>
      <c r="B37" s="260"/>
      <c r="C37" s="109"/>
      <c r="D37" s="259"/>
      <c r="E37" s="260"/>
      <c r="F37" s="109"/>
      <c r="G37" s="259"/>
      <c r="H37" s="260"/>
      <c r="I37" s="109"/>
      <c r="J37" s="259"/>
      <c r="K37" s="260"/>
      <c r="L37" s="109"/>
      <c r="M37" s="259"/>
      <c r="N37" s="260"/>
      <c r="P37" s="259"/>
      <c r="Q37" s="260"/>
      <c r="R37" s="11"/>
    </row>
    <row r="38" spans="1:18" ht="12.75" customHeight="1" x14ac:dyDescent="0.25">
      <c r="A38" s="258" t="s">
        <v>14</v>
      </c>
      <c r="B38" s="255">
        <f>SUM('Billy Bey'!P14)</f>
        <v>1869</v>
      </c>
      <c r="C38" s="109"/>
      <c r="D38" s="258" t="s">
        <v>14</v>
      </c>
      <c r="E38" s="255">
        <f>SUM('Billy Bey'!P25)</f>
        <v>2009</v>
      </c>
      <c r="F38" s="109"/>
      <c r="G38" s="258" t="s">
        <v>14</v>
      </c>
      <c r="H38" s="255">
        <f>SUM('Billy Bey'!P36)</f>
        <v>2009</v>
      </c>
      <c r="I38" s="109"/>
      <c r="J38" s="258" t="s">
        <v>14</v>
      </c>
      <c r="K38" s="255">
        <f>SUM('Billy Bey'!P47)</f>
        <v>1914</v>
      </c>
      <c r="L38" s="109"/>
      <c r="M38" s="258" t="s">
        <v>14</v>
      </c>
      <c r="N38" s="255">
        <f>SUM('Billy Bey'!P58)</f>
        <v>768</v>
      </c>
      <c r="P38" s="258" t="s">
        <v>14</v>
      </c>
      <c r="Q38" s="255">
        <f>SUM('Billy Bey'!P69)</f>
        <v>0</v>
      </c>
      <c r="R38" s="11"/>
    </row>
    <row r="39" spans="1:18" ht="13.5" customHeight="1" thickBot="1" x14ac:dyDescent="0.3">
      <c r="A39" s="259"/>
      <c r="B39" s="260"/>
      <c r="C39" s="109"/>
      <c r="D39" s="259"/>
      <c r="E39" s="260"/>
      <c r="F39" s="109"/>
      <c r="G39" s="259"/>
      <c r="H39" s="260"/>
      <c r="I39" s="109"/>
      <c r="J39" s="259"/>
      <c r="K39" s="260"/>
      <c r="L39" s="109"/>
      <c r="M39" s="259"/>
      <c r="N39" s="260"/>
      <c r="P39" s="259"/>
      <c r="Q39" s="260"/>
      <c r="R39" s="11"/>
    </row>
    <row r="40" spans="1:18" ht="12.75" customHeight="1" x14ac:dyDescent="0.25">
      <c r="A40" s="258" t="s">
        <v>35</v>
      </c>
      <c r="B40" s="255">
        <f>SUM('Billy Bey'!Q14)</f>
        <v>2393</v>
      </c>
      <c r="C40" s="109"/>
      <c r="D40" s="258" t="s">
        <v>35</v>
      </c>
      <c r="E40" s="255">
        <f>SUM('Billy Bey'!Q25)</f>
        <v>2730</v>
      </c>
      <c r="F40" s="109"/>
      <c r="G40" s="258" t="s">
        <v>35</v>
      </c>
      <c r="H40" s="255">
        <f>SUM('Billy Bey'!Q36)</f>
        <v>2730</v>
      </c>
      <c r="I40" s="109"/>
      <c r="J40" s="258" t="s">
        <v>35</v>
      </c>
      <c r="K40" s="255">
        <f>SUM('Billy Bey'!Q47)</f>
        <v>2588</v>
      </c>
      <c r="L40" s="109"/>
      <c r="M40" s="258" t="s">
        <v>35</v>
      </c>
      <c r="N40" s="255">
        <f>SUM('Billy Bey'!Q58)</f>
        <v>956</v>
      </c>
      <c r="P40" s="258" t="s">
        <v>35</v>
      </c>
      <c r="Q40" s="255">
        <f>SUM('Billy Bey'!Q69)</f>
        <v>0</v>
      </c>
      <c r="R40" s="11"/>
    </row>
    <row r="41" spans="1:18" ht="13.5" customHeight="1" thickBot="1" x14ac:dyDescent="0.3">
      <c r="A41" s="259"/>
      <c r="B41" s="260"/>
      <c r="C41" s="109"/>
      <c r="D41" s="259"/>
      <c r="E41" s="260"/>
      <c r="F41" s="109"/>
      <c r="G41" s="259"/>
      <c r="H41" s="260"/>
      <c r="I41" s="109"/>
      <c r="J41" s="259"/>
      <c r="K41" s="260"/>
      <c r="L41" s="109"/>
      <c r="M41" s="259"/>
      <c r="N41" s="260"/>
      <c r="P41" s="259"/>
      <c r="Q41" s="260"/>
      <c r="R41" s="11"/>
    </row>
    <row r="42" spans="1:18" ht="12.75" customHeight="1" x14ac:dyDescent="0.25">
      <c r="A42" s="258" t="s">
        <v>15</v>
      </c>
      <c r="B42" s="255">
        <f>SUM('Billy Bey'!R14)</f>
        <v>0</v>
      </c>
      <c r="C42" s="109"/>
      <c r="D42" s="258" t="s">
        <v>15</v>
      </c>
      <c r="E42" s="255">
        <f>SUM('Billy Bey'!R25)</f>
        <v>0</v>
      </c>
      <c r="F42" s="109"/>
      <c r="G42" s="258" t="s">
        <v>15</v>
      </c>
      <c r="H42" s="255">
        <f>SUM('Billy Bey'!R36)</f>
        <v>0</v>
      </c>
      <c r="I42" s="109"/>
      <c r="J42" s="258" t="s">
        <v>15</v>
      </c>
      <c r="K42" s="255">
        <f>SUM('Billy Bey'!R47)</f>
        <v>0</v>
      </c>
      <c r="L42" s="109"/>
      <c r="M42" s="258" t="s">
        <v>15</v>
      </c>
      <c r="N42" s="255">
        <f>SUM('Billy Bey'!R58)</f>
        <v>0</v>
      </c>
      <c r="P42" s="258" t="s">
        <v>15</v>
      </c>
      <c r="Q42" s="255">
        <f>SUM('Billy Bey'!R69)</f>
        <v>0</v>
      </c>
      <c r="R42" s="11"/>
    </row>
    <row r="43" spans="1:18" ht="13.5" customHeight="1" thickBot="1" x14ac:dyDescent="0.3">
      <c r="A43" s="259"/>
      <c r="B43" s="260"/>
      <c r="C43" s="109"/>
      <c r="D43" s="259"/>
      <c r="E43" s="260"/>
      <c r="F43" s="109"/>
      <c r="G43" s="259"/>
      <c r="H43" s="260"/>
      <c r="I43" s="109"/>
      <c r="J43" s="259"/>
      <c r="K43" s="260"/>
      <c r="L43" s="109"/>
      <c r="M43" s="259"/>
      <c r="N43" s="260"/>
      <c r="P43" s="259"/>
      <c r="Q43" s="260"/>
      <c r="R43" s="11"/>
    </row>
    <row r="44" spans="1:18" ht="13.5" customHeight="1" x14ac:dyDescent="0.25">
      <c r="A44" s="262" t="s">
        <v>36</v>
      </c>
      <c r="B44" s="255">
        <f>SUM('Billy Bey'!S14)</f>
        <v>404</v>
      </c>
      <c r="C44" s="109"/>
      <c r="D44" s="262" t="s">
        <v>36</v>
      </c>
      <c r="E44" s="255">
        <f>SUM('Billy Bey'!S25)</f>
        <v>0</v>
      </c>
      <c r="F44" s="109"/>
      <c r="G44" s="262" t="s">
        <v>36</v>
      </c>
      <c r="H44" s="263">
        <f>SUM('Billy Bey'!S36)</f>
        <v>0</v>
      </c>
      <c r="I44" s="109"/>
      <c r="J44" s="262" t="s">
        <v>36</v>
      </c>
      <c r="K44" s="263">
        <f>SUM('Billy Bey'!S47)</f>
        <v>0</v>
      </c>
      <c r="L44" s="109"/>
      <c r="M44" s="262" t="s">
        <v>36</v>
      </c>
      <c r="N44" s="263">
        <f>SUM('Billy Bey'!S58)</f>
        <v>0</v>
      </c>
      <c r="P44" s="262" t="s">
        <v>36</v>
      </c>
      <c r="Q44" s="263">
        <f>SUM('Billy Bey'!S69)</f>
        <v>0</v>
      </c>
      <c r="R44" s="11"/>
    </row>
    <row r="45" spans="1:18" ht="13.5" customHeight="1" thickBot="1" x14ac:dyDescent="0.3">
      <c r="A45" s="259"/>
      <c r="B45" s="260"/>
      <c r="C45" s="109"/>
      <c r="D45" s="259"/>
      <c r="E45" s="260"/>
      <c r="F45" s="109"/>
      <c r="G45" s="259"/>
      <c r="H45" s="260"/>
      <c r="I45" s="109"/>
      <c r="J45" s="259"/>
      <c r="K45" s="260"/>
      <c r="L45" s="109"/>
      <c r="M45" s="259"/>
      <c r="N45" s="260"/>
      <c r="P45" s="259"/>
      <c r="Q45" s="260"/>
      <c r="R45" s="11"/>
    </row>
    <row r="46" spans="1:18" ht="13.5" customHeight="1" x14ac:dyDescent="0.25">
      <c r="A46" s="264" t="s">
        <v>23</v>
      </c>
      <c r="B46" s="245">
        <f>SUM(B18:B45)</f>
        <v>159548</v>
      </c>
      <c r="C46" s="109"/>
      <c r="D46" s="264" t="s">
        <v>23</v>
      </c>
      <c r="E46" s="245">
        <f>SUM(E18:E45)</f>
        <v>180743</v>
      </c>
      <c r="F46" s="109"/>
      <c r="G46" s="264" t="s">
        <v>23</v>
      </c>
      <c r="H46" s="245">
        <f>SUM(H18:H45)</f>
        <v>179328</v>
      </c>
      <c r="I46" s="109"/>
      <c r="J46" s="266" t="s">
        <v>23</v>
      </c>
      <c r="K46" s="261">
        <f>SUM(K18:K45)</f>
        <v>185711</v>
      </c>
      <c r="L46" s="109"/>
      <c r="M46" s="264" t="s">
        <v>23</v>
      </c>
      <c r="N46" s="261">
        <f>SUM(N18:N45)</f>
        <v>70702</v>
      </c>
      <c r="P46" s="266" t="s">
        <v>23</v>
      </c>
      <c r="Q46" s="261">
        <f>SUM(Q18:Q45)</f>
        <v>0</v>
      </c>
      <c r="R46" s="11"/>
    </row>
    <row r="47" spans="1:18" ht="13.5" customHeight="1" thickBot="1" x14ac:dyDescent="0.3">
      <c r="A47" s="265"/>
      <c r="B47" s="246"/>
      <c r="C47" s="109"/>
      <c r="D47" s="265"/>
      <c r="E47" s="246"/>
      <c r="F47" s="109"/>
      <c r="G47" s="265"/>
      <c r="H47" s="246"/>
      <c r="I47" s="109"/>
      <c r="J47" s="265"/>
      <c r="K47" s="246"/>
      <c r="L47" s="109"/>
      <c r="M47" s="265"/>
      <c r="N47" s="246"/>
      <c r="P47" s="265"/>
      <c r="Q47" s="246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M24" sqref="M24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2" t="s">
        <v>74</v>
      </c>
      <c r="B1" s="273"/>
    </row>
    <row r="2" spans="1:2" ht="15.75" thickBot="1" x14ac:dyDescent="0.3">
      <c r="A2" s="274"/>
      <c r="B2" s="275"/>
    </row>
    <row r="3" spans="1:2" ht="15.75" thickBot="1" x14ac:dyDescent="0.3">
      <c r="A3" s="251" t="s">
        <v>53</v>
      </c>
      <c r="B3" s="276"/>
    </row>
    <row r="4" spans="1:2" ht="12.75" customHeight="1" x14ac:dyDescent="0.25">
      <c r="A4" s="237" t="s">
        <v>54</v>
      </c>
      <c r="B4" s="231">
        <f>SUM('NY Waterway'!H74)</f>
        <v>352275</v>
      </c>
    </row>
    <row r="5" spans="1:2" ht="13.5" customHeight="1" thickBot="1" x14ac:dyDescent="0.3">
      <c r="A5" s="238"/>
      <c r="B5" s="239"/>
    </row>
    <row r="6" spans="1:2" ht="12.75" customHeight="1" x14ac:dyDescent="0.25">
      <c r="A6" s="233" t="s">
        <v>55</v>
      </c>
      <c r="B6" s="235">
        <f>SUM('Billy Bey'!T73)</f>
        <v>394899</v>
      </c>
    </row>
    <row r="7" spans="1:2" ht="13.5" customHeight="1" thickBot="1" x14ac:dyDescent="0.3">
      <c r="A7" s="277"/>
      <c r="B7" s="236"/>
    </row>
    <row r="8" spans="1:2" ht="12.75" customHeight="1" x14ac:dyDescent="0.25">
      <c r="A8" s="237" t="s">
        <v>56</v>
      </c>
      <c r="B8" s="231">
        <f>SUM(SeaStreak!G74)</f>
        <v>81757</v>
      </c>
    </row>
    <row r="9" spans="1:2" ht="13.5" customHeight="1" thickBot="1" x14ac:dyDescent="0.3">
      <c r="A9" s="278"/>
      <c r="B9" s="239"/>
    </row>
    <row r="10" spans="1:2" ht="12.75" customHeight="1" x14ac:dyDescent="0.25">
      <c r="A10" s="233" t="s">
        <v>57</v>
      </c>
      <c r="B10" s="235">
        <f>SUM('New York Water Taxi'!K74)</f>
        <v>58245</v>
      </c>
    </row>
    <row r="11" spans="1:2" ht="13.5" customHeight="1" thickBot="1" x14ac:dyDescent="0.3">
      <c r="A11" s="279"/>
      <c r="B11" s="236"/>
    </row>
    <row r="12" spans="1:2" ht="12.75" customHeight="1" x14ac:dyDescent="0.25">
      <c r="A12" s="247" t="s">
        <v>38</v>
      </c>
      <c r="B12" s="235">
        <f>SUM('Liberty Landing Ferry'!F74)</f>
        <v>21428</v>
      </c>
    </row>
    <row r="13" spans="1:2" ht="13.5" customHeight="1" thickBot="1" x14ac:dyDescent="0.3">
      <c r="A13" s="280"/>
      <c r="B13" s="236"/>
    </row>
    <row r="14" spans="1:2" x14ac:dyDescent="0.25">
      <c r="A14" s="243" t="s">
        <v>23</v>
      </c>
      <c r="B14" s="245">
        <f>SUM(B4:B13)</f>
        <v>908604</v>
      </c>
    </row>
    <row r="15" spans="1:2" ht="15.75" thickBot="1" x14ac:dyDescent="0.3">
      <c r="A15" s="281"/>
      <c r="B15" s="282"/>
    </row>
    <row r="16" spans="1:2" ht="15.75" thickBot="1" x14ac:dyDescent="0.3">
      <c r="A16" s="58"/>
      <c r="B16" s="59"/>
    </row>
    <row r="17" spans="1:2" ht="15.75" thickBot="1" x14ac:dyDescent="0.3">
      <c r="A17" s="251" t="s">
        <v>58</v>
      </c>
      <c r="B17" s="276"/>
    </row>
    <row r="18" spans="1:2" x14ac:dyDescent="0.25">
      <c r="A18" s="237" t="s">
        <v>10</v>
      </c>
      <c r="B18" s="231">
        <f>SUM('Billy Bey'!F73, 'New York Water Taxi'!E74, 'NY Waterway'!D74, SeaStreak!B74)</f>
        <v>295342</v>
      </c>
    </row>
    <row r="19" spans="1:2" ht="15.75" thickBot="1" x14ac:dyDescent="0.3">
      <c r="A19" s="238"/>
      <c r="B19" s="232"/>
    </row>
    <row r="20" spans="1:2" x14ac:dyDescent="0.25">
      <c r="A20" s="233" t="s">
        <v>8</v>
      </c>
      <c r="B20" s="235">
        <f>SUM('Billy Bey'!D73, 'NY Waterway'!B74, 'New York Water Taxi'!D74)</f>
        <v>290908</v>
      </c>
    </row>
    <row r="21" spans="1:2" ht="15.75" thickBot="1" x14ac:dyDescent="0.3">
      <c r="A21" s="277"/>
      <c r="B21" s="283"/>
    </row>
    <row r="22" spans="1:2" x14ac:dyDescent="0.25">
      <c r="A22" s="237" t="s">
        <v>16</v>
      </c>
      <c r="B22" s="231">
        <f>SUM('Billy Bey'!G73, SeaStreak!C74)</f>
        <v>61780</v>
      </c>
    </row>
    <row r="23" spans="1:2" ht="15.75" thickBot="1" x14ac:dyDescent="0.3">
      <c r="A23" s="278"/>
      <c r="B23" s="284"/>
    </row>
    <row r="24" spans="1:2" ht="12.75" customHeight="1" x14ac:dyDescent="0.25">
      <c r="A24" s="233" t="s">
        <v>9</v>
      </c>
      <c r="B24" s="231">
        <f>SUM('Billy Bey'!E73, 'Liberty Landing Ferry'!B74, 'NY Waterway'!C74)</f>
        <v>151817</v>
      </c>
    </row>
    <row r="25" spans="1:2" ht="15.75" thickBot="1" x14ac:dyDescent="0.3">
      <c r="A25" s="279"/>
      <c r="B25" s="284"/>
    </row>
    <row r="26" spans="1:2" x14ac:dyDescent="0.25">
      <c r="A26" s="233" t="s">
        <v>7</v>
      </c>
      <c r="B26" s="255">
        <f>SUM('New York Water Taxi'!B74)</f>
        <v>5986</v>
      </c>
    </row>
    <row r="27" spans="1:2" ht="15.75" thickBot="1" x14ac:dyDescent="0.3">
      <c r="A27" s="279"/>
      <c r="B27" s="256"/>
    </row>
    <row r="28" spans="1:2" x14ac:dyDescent="0.25">
      <c r="A28" s="233" t="s">
        <v>39</v>
      </c>
      <c r="B28" s="255">
        <f>SUM('New York Water Taxi'!C74)</f>
        <v>0</v>
      </c>
    </row>
    <row r="29" spans="1:2" ht="15.75" thickBot="1" x14ac:dyDescent="0.3">
      <c r="A29" s="279"/>
      <c r="B29" s="285"/>
    </row>
    <row r="30" spans="1:2" ht="13.5" customHeight="1" x14ac:dyDescent="0.25">
      <c r="A30" s="258" t="s">
        <v>11</v>
      </c>
      <c r="B30" s="255">
        <f>SUM('Billy Bey'!H73)</f>
        <v>30780</v>
      </c>
    </row>
    <row r="31" spans="1:2" ht="14.25" customHeight="1" thickBot="1" x14ac:dyDescent="0.3">
      <c r="A31" s="259"/>
      <c r="B31" s="260"/>
    </row>
    <row r="32" spans="1:2" ht="14.25" customHeight="1" x14ac:dyDescent="0.25">
      <c r="A32" s="258" t="s">
        <v>73</v>
      </c>
      <c r="B32" s="255">
        <f>SUM('New York Water Taxi'!F74)</f>
        <v>1562</v>
      </c>
    </row>
    <row r="33" spans="1:2" ht="14.25" customHeight="1" thickBot="1" x14ac:dyDescent="0.3">
      <c r="A33" s="259"/>
      <c r="B33" s="271"/>
    </row>
    <row r="34" spans="1:2" ht="13.5" customHeight="1" x14ac:dyDescent="0.25">
      <c r="A34" s="258" t="s">
        <v>12</v>
      </c>
      <c r="B34" s="255">
        <f>SUM('Billy Bey'!I73)</f>
        <v>8326</v>
      </c>
    </row>
    <row r="35" spans="1:2" ht="14.25" customHeight="1" thickBot="1" x14ac:dyDescent="0.3">
      <c r="A35" s="259"/>
      <c r="B35" s="260"/>
    </row>
    <row r="36" spans="1:2" ht="13.5" customHeight="1" x14ac:dyDescent="0.25">
      <c r="A36" s="258" t="s">
        <v>13</v>
      </c>
      <c r="B36" s="263">
        <f>SUM('Billy Bey'!J73)</f>
        <v>31288</v>
      </c>
    </row>
    <row r="37" spans="1:2" ht="14.25" customHeight="1" thickBot="1" x14ac:dyDescent="0.3">
      <c r="A37" s="259"/>
      <c r="B37" s="263"/>
    </row>
    <row r="38" spans="1:2" ht="13.5" customHeight="1" x14ac:dyDescent="0.25">
      <c r="A38" s="258" t="s">
        <v>14</v>
      </c>
      <c r="B38" s="255">
        <f>SUM('Billy Bey'!K73)</f>
        <v>11208</v>
      </c>
    </row>
    <row r="39" spans="1:2" ht="14.25" customHeight="1" thickBot="1" x14ac:dyDescent="0.3">
      <c r="A39" s="259"/>
      <c r="B39" s="260"/>
    </row>
    <row r="40" spans="1:2" ht="13.5" customHeight="1" x14ac:dyDescent="0.25">
      <c r="A40" s="258" t="s">
        <v>35</v>
      </c>
      <c r="B40" s="263">
        <f>SUM('Billy Bey'!L73)</f>
        <v>16260</v>
      </c>
    </row>
    <row r="41" spans="1:2" ht="14.25" customHeight="1" thickBot="1" x14ac:dyDescent="0.3">
      <c r="A41" s="259"/>
      <c r="B41" s="260"/>
    </row>
    <row r="42" spans="1:2" ht="14.25" customHeight="1" x14ac:dyDescent="0.25">
      <c r="A42" s="258" t="s">
        <v>15</v>
      </c>
      <c r="B42" s="255">
        <f>SUM('Billy Bey'!M73)</f>
        <v>0</v>
      </c>
    </row>
    <row r="43" spans="1:2" ht="14.25" customHeight="1" thickBot="1" x14ac:dyDescent="0.3">
      <c r="A43" s="259"/>
      <c r="B43" s="260"/>
    </row>
    <row r="44" spans="1:2" ht="14.25" customHeight="1" x14ac:dyDescent="0.25">
      <c r="A44" s="258" t="s">
        <v>36</v>
      </c>
      <c r="B44" s="263">
        <f>SUM('Billy Bey'!N73)</f>
        <v>3347</v>
      </c>
    </row>
    <row r="45" spans="1:2" ht="14.25" customHeight="1" thickBot="1" x14ac:dyDescent="0.3">
      <c r="A45" s="259"/>
      <c r="B45" s="260"/>
    </row>
    <row r="46" spans="1:2" x14ac:dyDescent="0.25">
      <c r="A46" s="264" t="s">
        <v>23</v>
      </c>
      <c r="B46" s="245">
        <f>SUM(B18:B45)</f>
        <v>908604</v>
      </c>
    </row>
    <row r="47" spans="1:2" ht="15.75" thickBot="1" x14ac:dyDescent="0.3">
      <c r="A47" s="286"/>
      <c r="B47" s="282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0" sqref="R50"/>
    </sheetView>
  </sheetViews>
  <sheetFormatPr defaultRowHeight="15" outlineLevelRow="1" x14ac:dyDescent="0.25"/>
  <cols>
    <col min="1" max="1" width="18.7109375" style="1" bestFit="1" customWidth="1"/>
    <col min="2" max="2" width="10.7109375" style="179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6"/>
      <c r="C1" s="310" t="s">
        <v>8</v>
      </c>
      <c r="D1" s="305"/>
      <c r="E1" s="310" t="s">
        <v>9</v>
      </c>
      <c r="F1" s="305"/>
      <c r="G1" s="310" t="s">
        <v>10</v>
      </c>
      <c r="H1" s="314"/>
      <c r="I1" s="314"/>
      <c r="J1" s="314"/>
      <c r="K1" s="305"/>
      <c r="L1" s="310" t="s">
        <v>16</v>
      </c>
      <c r="M1" s="318" t="s">
        <v>11</v>
      </c>
      <c r="N1" s="305" t="s">
        <v>12</v>
      </c>
      <c r="O1" s="318" t="s">
        <v>13</v>
      </c>
      <c r="P1" s="318" t="s">
        <v>14</v>
      </c>
      <c r="Q1" s="318" t="s">
        <v>35</v>
      </c>
      <c r="R1" s="318" t="s">
        <v>15</v>
      </c>
      <c r="S1" s="318" t="s">
        <v>36</v>
      </c>
      <c r="T1" s="316" t="s">
        <v>23</v>
      </c>
    </row>
    <row r="2" spans="1:21" ht="15" customHeight="1" thickBot="1" x14ac:dyDescent="0.3">
      <c r="A2" s="34"/>
      <c r="B2" s="177"/>
      <c r="C2" s="311"/>
      <c r="D2" s="306"/>
      <c r="E2" s="311"/>
      <c r="F2" s="306"/>
      <c r="G2" s="311"/>
      <c r="H2" s="315"/>
      <c r="I2" s="315"/>
      <c r="J2" s="315"/>
      <c r="K2" s="306"/>
      <c r="L2" s="311"/>
      <c r="M2" s="319"/>
      <c r="N2" s="306"/>
      <c r="O2" s="319"/>
      <c r="P2" s="319"/>
      <c r="Q2" s="319"/>
      <c r="R2" s="319"/>
      <c r="S2" s="319"/>
      <c r="T2" s="317"/>
    </row>
    <row r="3" spans="1:21" x14ac:dyDescent="0.25">
      <c r="A3" s="289" t="s">
        <v>61</v>
      </c>
      <c r="B3" s="291" t="s">
        <v>62</v>
      </c>
      <c r="C3" s="298" t="s">
        <v>17</v>
      </c>
      <c r="D3" s="299" t="s">
        <v>18</v>
      </c>
      <c r="E3" s="298" t="s">
        <v>17</v>
      </c>
      <c r="F3" s="299" t="s">
        <v>19</v>
      </c>
      <c r="G3" s="298" t="s">
        <v>17</v>
      </c>
      <c r="H3" s="303" t="s">
        <v>20</v>
      </c>
      <c r="I3" s="303" t="s">
        <v>21</v>
      </c>
      <c r="J3" s="303" t="s">
        <v>19</v>
      </c>
      <c r="K3" s="299" t="s">
        <v>22</v>
      </c>
      <c r="L3" s="301" t="s">
        <v>22</v>
      </c>
      <c r="M3" s="293" t="s">
        <v>22</v>
      </c>
      <c r="N3" s="312" t="s">
        <v>22</v>
      </c>
      <c r="O3" s="293" t="s">
        <v>22</v>
      </c>
      <c r="P3" s="293" t="s">
        <v>22</v>
      </c>
      <c r="Q3" s="293" t="s">
        <v>22</v>
      </c>
      <c r="R3" s="293" t="s">
        <v>22</v>
      </c>
      <c r="S3" s="293" t="s">
        <v>22</v>
      </c>
      <c r="T3" s="317"/>
    </row>
    <row r="4" spans="1:21" ht="15.75" thickBot="1" x14ac:dyDescent="0.3">
      <c r="A4" s="290"/>
      <c r="B4" s="292"/>
      <c r="C4" s="290"/>
      <c r="D4" s="300"/>
      <c r="E4" s="290"/>
      <c r="F4" s="300"/>
      <c r="G4" s="290"/>
      <c r="H4" s="304"/>
      <c r="I4" s="304"/>
      <c r="J4" s="304"/>
      <c r="K4" s="300"/>
      <c r="L4" s="302"/>
      <c r="M4" s="294"/>
      <c r="N4" s="313"/>
      <c r="O4" s="294"/>
      <c r="P4" s="294"/>
      <c r="Q4" s="294"/>
      <c r="R4" s="294"/>
      <c r="S4" s="294"/>
      <c r="T4" s="317"/>
    </row>
    <row r="5" spans="1:21" s="2" customFormat="1" ht="15.75" thickBot="1" x14ac:dyDescent="0.3">
      <c r="A5" s="213" t="s">
        <v>3</v>
      </c>
      <c r="B5" s="175">
        <v>41883</v>
      </c>
      <c r="C5" s="14"/>
      <c r="D5" s="15"/>
      <c r="E5" s="14"/>
      <c r="F5" s="15"/>
      <c r="G5" s="14"/>
      <c r="H5" s="16"/>
      <c r="I5" s="16"/>
      <c r="J5" s="16"/>
      <c r="K5" s="15">
        <v>724</v>
      </c>
      <c r="L5" s="17">
        <v>605</v>
      </c>
      <c r="M5" s="18">
        <v>1303</v>
      </c>
      <c r="N5" s="19">
        <v>217</v>
      </c>
      <c r="O5" s="18">
        <v>760</v>
      </c>
      <c r="P5" s="18">
        <v>213</v>
      </c>
      <c r="Q5" s="18">
        <v>518</v>
      </c>
      <c r="R5" s="18"/>
      <c r="S5" s="18">
        <v>404</v>
      </c>
      <c r="T5" s="20">
        <f>SUM(C5:S5)</f>
        <v>4744</v>
      </c>
    </row>
    <row r="6" spans="1:21" s="2" customFormat="1" ht="15.75" thickBot="1" x14ac:dyDescent="0.3">
      <c r="A6" s="213" t="s">
        <v>4</v>
      </c>
      <c r="B6" s="166">
        <v>41884</v>
      </c>
      <c r="C6" s="21">
        <v>608</v>
      </c>
      <c r="D6" s="15"/>
      <c r="E6" s="14">
        <v>2680</v>
      </c>
      <c r="F6" s="15">
        <v>2249</v>
      </c>
      <c r="G6" s="14">
        <v>1866</v>
      </c>
      <c r="H6" s="16">
        <v>717</v>
      </c>
      <c r="I6" s="16">
        <v>428</v>
      </c>
      <c r="J6" s="16">
        <v>3037</v>
      </c>
      <c r="K6" s="162">
        <v>993</v>
      </c>
      <c r="L6" s="17">
        <v>1068</v>
      </c>
      <c r="M6" s="18">
        <v>850</v>
      </c>
      <c r="N6" s="19">
        <v>283</v>
      </c>
      <c r="O6" s="18">
        <v>767</v>
      </c>
      <c r="P6" s="18">
        <v>304</v>
      </c>
      <c r="Q6" s="18">
        <v>363</v>
      </c>
      <c r="R6" s="18"/>
      <c r="S6" s="18"/>
      <c r="T6" s="20">
        <f t="shared" ref="T6:T8" si="0">SUM(C6:S6)</f>
        <v>16213</v>
      </c>
    </row>
    <row r="7" spans="1:21" s="2" customFormat="1" ht="15.75" outlineLevel="1" thickBot="1" x14ac:dyDescent="0.3">
      <c r="A7" s="213" t="s">
        <v>5</v>
      </c>
      <c r="B7" s="166">
        <v>41885</v>
      </c>
      <c r="C7" s="21">
        <v>666</v>
      </c>
      <c r="D7" s="22"/>
      <c r="E7" s="21">
        <v>3020</v>
      </c>
      <c r="F7" s="22">
        <v>2069</v>
      </c>
      <c r="G7" s="21">
        <v>1810</v>
      </c>
      <c r="H7" s="23">
        <v>715</v>
      </c>
      <c r="I7" s="23">
        <v>364</v>
      </c>
      <c r="J7" s="23">
        <v>2453</v>
      </c>
      <c r="K7" s="22">
        <v>853</v>
      </c>
      <c r="L7" s="160">
        <v>920</v>
      </c>
      <c r="M7" s="25">
        <v>838</v>
      </c>
      <c r="N7" s="26">
        <v>358</v>
      </c>
      <c r="O7" s="25">
        <v>920</v>
      </c>
      <c r="P7" s="25">
        <v>496</v>
      </c>
      <c r="Q7" s="25">
        <v>540</v>
      </c>
      <c r="R7" s="25"/>
      <c r="S7" s="25"/>
      <c r="T7" s="20">
        <f t="shared" si="0"/>
        <v>16022</v>
      </c>
    </row>
    <row r="8" spans="1:21" s="2" customFormat="1" ht="15.75" outlineLevel="1" thickBot="1" x14ac:dyDescent="0.3">
      <c r="A8" s="213" t="s">
        <v>6</v>
      </c>
      <c r="B8" s="166">
        <v>41886</v>
      </c>
      <c r="C8" s="27">
        <v>544</v>
      </c>
      <c r="D8" s="28"/>
      <c r="E8" s="27">
        <v>3174</v>
      </c>
      <c r="F8" s="28">
        <v>2281</v>
      </c>
      <c r="G8" s="27">
        <v>2113</v>
      </c>
      <c r="H8" s="29">
        <v>619</v>
      </c>
      <c r="I8" s="29">
        <v>384</v>
      </c>
      <c r="J8" s="29">
        <v>2883</v>
      </c>
      <c r="K8" s="28">
        <v>828</v>
      </c>
      <c r="L8" s="174">
        <v>651</v>
      </c>
      <c r="M8" s="31">
        <v>829</v>
      </c>
      <c r="N8" s="32">
        <v>283</v>
      </c>
      <c r="O8" s="31">
        <v>933</v>
      </c>
      <c r="P8" s="31">
        <v>374</v>
      </c>
      <c r="Q8" s="31">
        <v>448</v>
      </c>
      <c r="R8" s="31"/>
      <c r="S8" s="31"/>
      <c r="T8" s="20">
        <f t="shared" si="0"/>
        <v>16344</v>
      </c>
      <c r="U8" s="211"/>
    </row>
    <row r="9" spans="1:21" s="2" customFormat="1" ht="15.75" outlineLevel="1" thickBot="1" x14ac:dyDescent="0.3">
      <c r="A9" s="213" t="s">
        <v>0</v>
      </c>
      <c r="B9" s="166">
        <v>41887</v>
      </c>
      <c r="C9" s="27">
        <v>532</v>
      </c>
      <c r="D9" s="28"/>
      <c r="E9" s="27">
        <v>3023</v>
      </c>
      <c r="F9" s="28">
        <v>1959</v>
      </c>
      <c r="G9" s="27">
        <v>1752</v>
      </c>
      <c r="H9" s="29">
        <v>595</v>
      </c>
      <c r="I9" s="29">
        <v>342</v>
      </c>
      <c r="J9" s="29">
        <v>2655</v>
      </c>
      <c r="K9" s="28">
        <v>918</v>
      </c>
      <c r="L9" s="174">
        <v>1058</v>
      </c>
      <c r="M9" s="31">
        <v>918</v>
      </c>
      <c r="N9" s="32">
        <v>355</v>
      </c>
      <c r="O9" s="31">
        <v>1113</v>
      </c>
      <c r="P9" s="31">
        <v>482</v>
      </c>
      <c r="Q9" s="31">
        <v>524</v>
      </c>
      <c r="R9" s="31"/>
      <c r="S9" s="31"/>
      <c r="T9" s="20">
        <f t="shared" ref="T9:T10" si="1">SUM(C9:S9)</f>
        <v>16226</v>
      </c>
      <c r="U9" s="211"/>
    </row>
    <row r="10" spans="1:21" s="2" customFormat="1" ht="15.75" outlineLevel="1" thickBot="1" x14ac:dyDescent="0.3">
      <c r="A10" s="213" t="s">
        <v>1</v>
      </c>
      <c r="B10" s="166">
        <v>41888</v>
      </c>
      <c r="C10" s="27"/>
      <c r="D10" s="28"/>
      <c r="E10" s="27"/>
      <c r="F10" s="28"/>
      <c r="G10" s="27"/>
      <c r="H10" s="29"/>
      <c r="I10" s="29"/>
      <c r="J10" s="29"/>
      <c r="K10" s="28">
        <v>481</v>
      </c>
      <c r="L10" s="174">
        <v>626</v>
      </c>
      <c r="M10" s="31">
        <v>861</v>
      </c>
      <c r="N10" s="32"/>
      <c r="O10" s="31">
        <v>1020</v>
      </c>
      <c r="P10" s="31">
        <v>216</v>
      </c>
      <c r="Q10" s="31">
        <v>304</v>
      </c>
      <c r="R10" s="31"/>
      <c r="S10" s="31">
        <v>201</v>
      </c>
      <c r="T10" s="20">
        <f t="shared" si="1"/>
        <v>3709</v>
      </c>
      <c r="U10" s="211"/>
    </row>
    <row r="11" spans="1:21" s="2" customFormat="1" ht="15.75" outlineLevel="1" thickBot="1" x14ac:dyDescent="0.3">
      <c r="A11" s="194" t="s">
        <v>2</v>
      </c>
      <c r="B11" s="166">
        <v>41889</v>
      </c>
      <c r="C11" s="27"/>
      <c r="D11" s="28"/>
      <c r="E11" s="27"/>
      <c r="F11" s="28"/>
      <c r="G11" s="27"/>
      <c r="H11" s="29"/>
      <c r="I11" s="29"/>
      <c r="J11" s="29"/>
      <c r="K11" s="28">
        <v>741</v>
      </c>
      <c r="L11" s="30">
        <v>947</v>
      </c>
      <c r="M11" s="31">
        <v>1760</v>
      </c>
      <c r="N11" s="32">
        <v>244</v>
      </c>
      <c r="O11" s="31">
        <v>1353</v>
      </c>
      <c r="P11" s="31">
        <v>353</v>
      </c>
      <c r="Q11" s="31">
        <v>624</v>
      </c>
      <c r="R11" s="31"/>
      <c r="S11" s="31">
        <v>642</v>
      </c>
      <c r="T11" s="20">
        <f t="shared" ref="T11" si="2">SUM(C11:S11)</f>
        <v>6664</v>
      </c>
      <c r="U11" s="211"/>
    </row>
    <row r="12" spans="1:21" s="3" customFormat="1" ht="15.75" customHeight="1" outlineLevel="1" thickBot="1" x14ac:dyDescent="0.3">
      <c r="A12" s="134" t="s">
        <v>25</v>
      </c>
      <c r="B12" s="295" t="s">
        <v>28</v>
      </c>
      <c r="C12" s="130">
        <f t="shared" ref="C12:T12" si="3">SUM(C5:C11)</f>
        <v>2350</v>
      </c>
      <c r="D12" s="130">
        <f t="shared" si="3"/>
        <v>0</v>
      </c>
      <c r="E12" s="130">
        <f t="shared" si="3"/>
        <v>11897</v>
      </c>
      <c r="F12" s="130">
        <f t="shared" si="3"/>
        <v>8558</v>
      </c>
      <c r="G12" s="130">
        <f t="shared" si="3"/>
        <v>7541</v>
      </c>
      <c r="H12" s="130">
        <f t="shared" si="3"/>
        <v>2646</v>
      </c>
      <c r="I12" s="130">
        <f t="shared" si="3"/>
        <v>1518</v>
      </c>
      <c r="J12" s="130">
        <f t="shared" si="3"/>
        <v>11028</v>
      </c>
      <c r="K12" s="130">
        <f t="shared" si="3"/>
        <v>5538</v>
      </c>
      <c r="L12" s="130">
        <f t="shared" si="3"/>
        <v>5875</v>
      </c>
      <c r="M12" s="130">
        <f t="shared" si="3"/>
        <v>7359</v>
      </c>
      <c r="N12" s="130">
        <f t="shared" si="3"/>
        <v>1740</v>
      </c>
      <c r="O12" s="130">
        <f t="shared" si="3"/>
        <v>6866</v>
      </c>
      <c r="P12" s="130">
        <f t="shared" si="3"/>
        <v>2438</v>
      </c>
      <c r="Q12" s="130">
        <f t="shared" si="3"/>
        <v>3321</v>
      </c>
      <c r="R12" s="130">
        <f t="shared" si="3"/>
        <v>0</v>
      </c>
      <c r="S12" s="130">
        <f t="shared" si="3"/>
        <v>1247</v>
      </c>
      <c r="T12" s="130">
        <f t="shared" si="3"/>
        <v>79922</v>
      </c>
    </row>
    <row r="13" spans="1:21" s="3" customFormat="1" ht="15.75" outlineLevel="1" thickBot="1" x14ac:dyDescent="0.3">
      <c r="A13" s="135" t="s">
        <v>27</v>
      </c>
      <c r="B13" s="296"/>
      <c r="C13" s="132">
        <f t="shared" ref="C13:T13" si="4">AVERAGE(C5:C11)</f>
        <v>587.5</v>
      </c>
      <c r="D13" s="132" t="e">
        <f t="shared" si="4"/>
        <v>#DIV/0!</v>
      </c>
      <c r="E13" s="132">
        <f t="shared" si="4"/>
        <v>2974.25</v>
      </c>
      <c r="F13" s="132">
        <f t="shared" si="4"/>
        <v>2139.5</v>
      </c>
      <c r="G13" s="132">
        <f t="shared" si="4"/>
        <v>1885.25</v>
      </c>
      <c r="H13" s="132">
        <f t="shared" si="4"/>
        <v>661.5</v>
      </c>
      <c r="I13" s="132">
        <f t="shared" si="4"/>
        <v>379.5</v>
      </c>
      <c r="J13" s="132">
        <f t="shared" si="4"/>
        <v>2757</v>
      </c>
      <c r="K13" s="132">
        <f t="shared" si="4"/>
        <v>791.14285714285711</v>
      </c>
      <c r="L13" s="132">
        <f t="shared" si="4"/>
        <v>839.28571428571433</v>
      </c>
      <c r="M13" s="132">
        <f t="shared" si="4"/>
        <v>1051.2857142857142</v>
      </c>
      <c r="N13" s="132">
        <f t="shared" si="4"/>
        <v>290</v>
      </c>
      <c r="O13" s="132">
        <f t="shared" si="4"/>
        <v>980.85714285714289</v>
      </c>
      <c r="P13" s="132">
        <f t="shared" si="4"/>
        <v>348.28571428571428</v>
      </c>
      <c r="Q13" s="132">
        <f t="shared" si="4"/>
        <v>474.42857142857144</v>
      </c>
      <c r="R13" s="132" t="e">
        <f t="shared" si="4"/>
        <v>#DIV/0!</v>
      </c>
      <c r="S13" s="132">
        <f t="shared" si="4"/>
        <v>415.66666666666669</v>
      </c>
      <c r="T13" s="132">
        <f t="shared" si="4"/>
        <v>11417.428571428571</v>
      </c>
    </row>
    <row r="14" spans="1:21" s="3" customFormat="1" ht="15.75" thickBot="1" x14ac:dyDescent="0.3">
      <c r="A14" s="36" t="s">
        <v>24</v>
      </c>
      <c r="B14" s="296"/>
      <c r="C14" s="53">
        <f>SUM(C5:C9)</f>
        <v>2350</v>
      </c>
      <c r="D14" s="53">
        <f t="shared" ref="D14:T14" si="5">SUM(D5:D9)</f>
        <v>0</v>
      </c>
      <c r="E14" s="53">
        <f t="shared" si="5"/>
        <v>11897</v>
      </c>
      <c r="F14" s="53">
        <f t="shared" si="5"/>
        <v>8558</v>
      </c>
      <c r="G14" s="53">
        <f t="shared" si="5"/>
        <v>7541</v>
      </c>
      <c r="H14" s="53">
        <f t="shared" si="5"/>
        <v>2646</v>
      </c>
      <c r="I14" s="53">
        <f t="shared" si="5"/>
        <v>1518</v>
      </c>
      <c r="J14" s="53">
        <f t="shared" si="5"/>
        <v>11028</v>
      </c>
      <c r="K14" s="53">
        <f t="shared" si="5"/>
        <v>4316</v>
      </c>
      <c r="L14" s="53">
        <f t="shared" si="5"/>
        <v>4302</v>
      </c>
      <c r="M14" s="53">
        <f t="shared" si="5"/>
        <v>4738</v>
      </c>
      <c r="N14" s="53">
        <f t="shared" si="5"/>
        <v>1496</v>
      </c>
      <c r="O14" s="53">
        <f t="shared" si="5"/>
        <v>4493</v>
      </c>
      <c r="P14" s="53">
        <f t="shared" si="5"/>
        <v>1869</v>
      </c>
      <c r="Q14" s="53">
        <f t="shared" si="5"/>
        <v>2393</v>
      </c>
      <c r="R14" s="53">
        <f t="shared" si="5"/>
        <v>0</v>
      </c>
      <c r="S14" s="53">
        <f t="shared" si="5"/>
        <v>404</v>
      </c>
      <c r="T14" s="53">
        <f t="shared" si="5"/>
        <v>69549</v>
      </c>
    </row>
    <row r="15" spans="1:21" s="3" customFormat="1" ht="15.75" thickBot="1" x14ac:dyDescent="0.3">
      <c r="A15" s="36" t="s">
        <v>26</v>
      </c>
      <c r="B15" s="296"/>
      <c r="C15" s="55">
        <f>AVERAGE(C5:C9)</f>
        <v>587.5</v>
      </c>
      <c r="D15" s="55" t="e">
        <f t="shared" ref="D15:T15" si="6">AVERAGE(D5:D9)</f>
        <v>#DIV/0!</v>
      </c>
      <c r="E15" s="55">
        <f t="shared" si="6"/>
        <v>2974.25</v>
      </c>
      <c r="F15" s="55">
        <f t="shared" si="6"/>
        <v>2139.5</v>
      </c>
      <c r="G15" s="55">
        <f t="shared" si="6"/>
        <v>1885.25</v>
      </c>
      <c r="H15" s="55">
        <f t="shared" si="6"/>
        <v>661.5</v>
      </c>
      <c r="I15" s="55">
        <f t="shared" si="6"/>
        <v>379.5</v>
      </c>
      <c r="J15" s="55">
        <f t="shared" si="6"/>
        <v>2757</v>
      </c>
      <c r="K15" s="55">
        <f t="shared" si="6"/>
        <v>863.2</v>
      </c>
      <c r="L15" s="55">
        <f t="shared" si="6"/>
        <v>860.4</v>
      </c>
      <c r="M15" s="55">
        <f t="shared" si="6"/>
        <v>947.6</v>
      </c>
      <c r="N15" s="55">
        <f t="shared" si="6"/>
        <v>299.2</v>
      </c>
      <c r="O15" s="55">
        <f t="shared" si="6"/>
        <v>898.6</v>
      </c>
      <c r="P15" s="55">
        <f t="shared" si="6"/>
        <v>373.8</v>
      </c>
      <c r="Q15" s="55">
        <f t="shared" si="6"/>
        <v>478.6</v>
      </c>
      <c r="R15" s="55" t="e">
        <f t="shared" si="6"/>
        <v>#DIV/0!</v>
      </c>
      <c r="S15" s="55">
        <f t="shared" si="6"/>
        <v>404</v>
      </c>
      <c r="T15" s="55">
        <f t="shared" si="6"/>
        <v>13909.8</v>
      </c>
    </row>
    <row r="16" spans="1:21" s="3" customFormat="1" ht="15.75" thickBot="1" x14ac:dyDescent="0.3">
      <c r="A16" s="35" t="s">
        <v>3</v>
      </c>
      <c r="B16" s="167">
        <v>41890</v>
      </c>
      <c r="C16" s="197">
        <v>640</v>
      </c>
      <c r="D16" s="15"/>
      <c r="E16" s="14">
        <v>3198</v>
      </c>
      <c r="F16" s="15">
        <v>2061</v>
      </c>
      <c r="G16" s="14">
        <v>1710</v>
      </c>
      <c r="H16" s="16">
        <v>775</v>
      </c>
      <c r="I16" s="16">
        <v>363</v>
      </c>
      <c r="J16" s="16">
        <v>2807</v>
      </c>
      <c r="K16" s="15">
        <v>796</v>
      </c>
      <c r="L16" s="17">
        <v>814</v>
      </c>
      <c r="M16" s="18">
        <v>762</v>
      </c>
      <c r="N16" s="19">
        <v>226</v>
      </c>
      <c r="O16" s="18">
        <v>875</v>
      </c>
      <c r="P16" s="18">
        <v>387</v>
      </c>
      <c r="Q16" s="18">
        <v>457</v>
      </c>
      <c r="R16" s="18"/>
      <c r="S16" s="18"/>
      <c r="T16" s="18">
        <f t="shared" ref="T16:T22" si="7">SUM(C16:S16)</f>
        <v>15871</v>
      </c>
    </row>
    <row r="17" spans="1:20" s="3" customFormat="1" ht="15.75" thickBot="1" x14ac:dyDescent="0.3">
      <c r="A17" s="35" t="s">
        <v>4</v>
      </c>
      <c r="B17" s="219">
        <v>41891</v>
      </c>
      <c r="C17" s="197">
        <v>561</v>
      </c>
      <c r="D17" s="15"/>
      <c r="E17" s="14">
        <v>3088</v>
      </c>
      <c r="F17" s="15">
        <v>2031</v>
      </c>
      <c r="G17" s="14">
        <v>1557</v>
      </c>
      <c r="H17" s="16">
        <v>640</v>
      </c>
      <c r="I17" s="16">
        <v>391</v>
      </c>
      <c r="J17" s="16">
        <v>2944</v>
      </c>
      <c r="K17" s="15">
        <v>754</v>
      </c>
      <c r="L17" s="17">
        <v>775</v>
      </c>
      <c r="M17" s="18">
        <v>519</v>
      </c>
      <c r="N17" s="19">
        <v>328</v>
      </c>
      <c r="O17" s="18">
        <v>972</v>
      </c>
      <c r="P17" s="18">
        <v>353</v>
      </c>
      <c r="Q17" s="18">
        <v>428</v>
      </c>
      <c r="R17" s="18"/>
      <c r="S17" s="18"/>
      <c r="T17" s="20">
        <f t="shared" si="7"/>
        <v>15341</v>
      </c>
    </row>
    <row r="18" spans="1:20" s="3" customFormat="1" ht="15.75" thickBot="1" x14ac:dyDescent="0.3">
      <c r="A18" s="35" t="s">
        <v>5</v>
      </c>
      <c r="B18" s="168">
        <v>41892</v>
      </c>
      <c r="C18" s="197">
        <v>653</v>
      </c>
      <c r="D18" s="15"/>
      <c r="E18" s="14">
        <v>3324</v>
      </c>
      <c r="F18" s="15">
        <v>1987</v>
      </c>
      <c r="G18" s="14">
        <v>1853</v>
      </c>
      <c r="H18" s="16">
        <v>635</v>
      </c>
      <c r="I18" s="16">
        <v>413</v>
      </c>
      <c r="J18" s="16">
        <v>2922</v>
      </c>
      <c r="K18" s="15">
        <v>799</v>
      </c>
      <c r="L18" s="17">
        <v>959</v>
      </c>
      <c r="M18" s="18">
        <v>937</v>
      </c>
      <c r="N18" s="19">
        <v>287</v>
      </c>
      <c r="O18" s="18">
        <v>1033</v>
      </c>
      <c r="P18" s="18">
        <v>360</v>
      </c>
      <c r="Q18" s="18">
        <v>497</v>
      </c>
      <c r="R18" s="18"/>
      <c r="S18" s="18"/>
      <c r="T18" s="20">
        <f t="shared" si="7"/>
        <v>16659</v>
      </c>
    </row>
    <row r="19" spans="1:20" s="3" customFormat="1" ht="15.75" thickBot="1" x14ac:dyDescent="0.3">
      <c r="A19" s="35" t="s">
        <v>6</v>
      </c>
      <c r="B19" s="168">
        <v>41893</v>
      </c>
      <c r="C19" s="197">
        <v>657</v>
      </c>
      <c r="D19" s="15"/>
      <c r="E19" s="14">
        <v>3366</v>
      </c>
      <c r="F19" s="15">
        <v>2158</v>
      </c>
      <c r="G19" s="14">
        <v>2313</v>
      </c>
      <c r="H19" s="16">
        <v>565</v>
      </c>
      <c r="I19" s="16">
        <v>399</v>
      </c>
      <c r="J19" s="16">
        <v>2960</v>
      </c>
      <c r="K19" s="15">
        <v>678</v>
      </c>
      <c r="L19" s="17">
        <v>743</v>
      </c>
      <c r="M19" s="18">
        <v>685</v>
      </c>
      <c r="N19" s="19">
        <v>368</v>
      </c>
      <c r="O19" s="18">
        <v>919</v>
      </c>
      <c r="P19" s="18">
        <v>442</v>
      </c>
      <c r="Q19" s="18">
        <v>621</v>
      </c>
      <c r="R19" s="18"/>
      <c r="S19" s="18"/>
      <c r="T19" s="20">
        <f t="shared" si="7"/>
        <v>16874</v>
      </c>
    </row>
    <row r="20" spans="1:20" s="3" customFormat="1" ht="15.75" thickBot="1" x14ac:dyDescent="0.3">
      <c r="A20" s="35" t="s">
        <v>0</v>
      </c>
      <c r="B20" s="168">
        <v>41894</v>
      </c>
      <c r="C20" s="198">
        <v>551</v>
      </c>
      <c r="D20" s="15"/>
      <c r="E20" s="14">
        <v>3467</v>
      </c>
      <c r="F20" s="15">
        <v>1972</v>
      </c>
      <c r="G20" s="14">
        <v>1605</v>
      </c>
      <c r="H20" s="16">
        <v>593</v>
      </c>
      <c r="I20" s="16">
        <v>358</v>
      </c>
      <c r="J20" s="16">
        <v>2578</v>
      </c>
      <c r="K20" s="15">
        <v>962</v>
      </c>
      <c r="L20" s="17">
        <v>1096</v>
      </c>
      <c r="M20" s="18">
        <v>1232</v>
      </c>
      <c r="N20" s="19">
        <v>364</v>
      </c>
      <c r="O20" s="18">
        <v>1172</v>
      </c>
      <c r="P20" s="18">
        <v>467</v>
      </c>
      <c r="Q20" s="18">
        <v>727</v>
      </c>
      <c r="R20" s="18"/>
      <c r="S20" s="18"/>
      <c r="T20" s="20">
        <f t="shared" si="7"/>
        <v>17144</v>
      </c>
    </row>
    <row r="21" spans="1:20" s="3" customFormat="1" ht="15.75" outlineLevel="1" thickBot="1" x14ac:dyDescent="0.3">
      <c r="A21" s="35" t="s">
        <v>1</v>
      </c>
      <c r="B21" s="168">
        <v>41895</v>
      </c>
      <c r="C21" s="198"/>
      <c r="D21" s="22"/>
      <c r="E21" s="21"/>
      <c r="F21" s="22"/>
      <c r="G21" s="21"/>
      <c r="H21" s="23"/>
      <c r="I21" s="23"/>
      <c r="J21" s="23"/>
      <c r="K21" s="22">
        <v>343</v>
      </c>
      <c r="L21" s="24">
        <v>417</v>
      </c>
      <c r="M21" s="25">
        <v>646</v>
      </c>
      <c r="N21" s="26">
        <v>86</v>
      </c>
      <c r="O21" s="25">
        <v>576</v>
      </c>
      <c r="P21" s="25">
        <v>213</v>
      </c>
      <c r="Q21" s="25">
        <v>305</v>
      </c>
      <c r="R21" s="25"/>
      <c r="S21" s="25">
        <v>200</v>
      </c>
      <c r="T21" s="20">
        <f t="shared" si="7"/>
        <v>2786</v>
      </c>
    </row>
    <row r="22" spans="1:20" s="3" customFormat="1" ht="15.75" outlineLevel="1" thickBot="1" x14ac:dyDescent="0.3">
      <c r="A22" s="35" t="s">
        <v>2</v>
      </c>
      <c r="B22" s="169">
        <v>41896</v>
      </c>
      <c r="C22" s="207"/>
      <c r="D22" s="28"/>
      <c r="E22" s="27"/>
      <c r="F22" s="28"/>
      <c r="G22" s="27"/>
      <c r="H22" s="29"/>
      <c r="I22" s="29"/>
      <c r="J22" s="29"/>
      <c r="K22" s="28">
        <v>714</v>
      </c>
      <c r="L22" s="30">
        <v>1163</v>
      </c>
      <c r="M22" s="31">
        <v>1721</v>
      </c>
      <c r="N22" s="32">
        <v>263</v>
      </c>
      <c r="O22" s="31">
        <v>1585</v>
      </c>
      <c r="P22" s="31">
        <v>362</v>
      </c>
      <c r="Q22" s="31">
        <v>676</v>
      </c>
      <c r="R22" s="31"/>
      <c r="S22" s="31">
        <v>388</v>
      </c>
      <c r="T22" s="86">
        <f t="shared" si="7"/>
        <v>6872</v>
      </c>
    </row>
    <row r="23" spans="1:20" s="3" customFormat="1" ht="15.75" customHeight="1" outlineLevel="1" thickBot="1" x14ac:dyDescent="0.3">
      <c r="A23" s="134" t="s">
        <v>25</v>
      </c>
      <c r="B23" s="296" t="s">
        <v>29</v>
      </c>
      <c r="C23" s="130">
        <f t="shared" ref="C23" si="8">SUM(C16:C22)</f>
        <v>3062</v>
      </c>
      <c r="D23" s="130">
        <f t="shared" ref="D23:T23" si="9">SUM(D16:D22)</f>
        <v>0</v>
      </c>
      <c r="E23" s="130">
        <f t="shared" si="9"/>
        <v>16443</v>
      </c>
      <c r="F23" s="130">
        <f t="shared" si="9"/>
        <v>10209</v>
      </c>
      <c r="G23" s="130">
        <f t="shared" si="9"/>
        <v>9038</v>
      </c>
      <c r="H23" s="130">
        <f t="shared" si="9"/>
        <v>3208</v>
      </c>
      <c r="I23" s="130">
        <f t="shared" si="9"/>
        <v>1924</v>
      </c>
      <c r="J23" s="130">
        <f t="shared" si="9"/>
        <v>14211</v>
      </c>
      <c r="K23" s="130">
        <f>SUM(K16:K22)</f>
        <v>5046</v>
      </c>
      <c r="L23" s="130">
        <f>SUM(L16:L22)</f>
        <v>5967</v>
      </c>
      <c r="M23" s="130">
        <f t="shared" si="9"/>
        <v>6502</v>
      </c>
      <c r="N23" s="130">
        <f t="shared" si="9"/>
        <v>1922</v>
      </c>
      <c r="O23" s="130">
        <f t="shared" si="9"/>
        <v>7132</v>
      </c>
      <c r="P23" s="130">
        <f t="shared" si="9"/>
        <v>2584</v>
      </c>
      <c r="Q23" s="130">
        <f t="shared" si="9"/>
        <v>3711</v>
      </c>
      <c r="R23" s="130">
        <f t="shared" si="9"/>
        <v>0</v>
      </c>
      <c r="S23" s="130">
        <f t="shared" si="9"/>
        <v>588</v>
      </c>
      <c r="T23" s="130">
        <f t="shared" si="9"/>
        <v>91547</v>
      </c>
    </row>
    <row r="24" spans="1:20" s="3" customFormat="1" ht="15.75" outlineLevel="1" thickBot="1" x14ac:dyDescent="0.3">
      <c r="A24" s="135" t="s">
        <v>27</v>
      </c>
      <c r="B24" s="296"/>
      <c r="C24" s="132">
        <f t="shared" ref="C24" si="10">AVERAGE(C16:C22)</f>
        <v>612.4</v>
      </c>
      <c r="D24" s="132" t="e">
        <f t="shared" ref="D24:T24" si="11">AVERAGE(D16:D22)</f>
        <v>#DIV/0!</v>
      </c>
      <c r="E24" s="132">
        <f t="shared" si="11"/>
        <v>3288.6</v>
      </c>
      <c r="F24" s="132">
        <f t="shared" si="11"/>
        <v>2041.8</v>
      </c>
      <c r="G24" s="132">
        <f t="shared" si="11"/>
        <v>1807.6</v>
      </c>
      <c r="H24" s="132">
        <f t="shared" si="11"/>
        <v>641.6</v>
      </c>
      <c r="I24" s="132">
        <f t="shared" si="11"/>
        <v>384.8</v>
      </c>
      <c r="J24" s="132">
        <f t="shared" si="11"/>
        <v>2842.2</v>
      </c>
      <c r="K24" s="132">
        <f>AVERAGE(K16:K22)</f>
        <v>720.85714285714289</v>
      </c>
      <c r="L24" s="132">
        <f>AVERAGE(L16:L22)</f>
        <v>852.42857142857144</v>
      </c>
      <c r="M24" s="132">
        <f t="shared" si="11"/>
        <v>928.85714285714289</v>
      </c>
      <c r="N24" s="132">
        <f t="shared" si="11"/>
        <v>274.57142857142856</v>
      </c>
      <c r="O24" s="132">
        <f t="shared" si="11"/>
        <v>1018.8571428571429</v>
      </c>
      <c r="P24" s="132">
        <f t="shared" si="11"/>
        <v>369.14285714285717</v>
      </c>
      <c r="Q24" s="132">
        <f t="shared" si="11"/>
        <v>530.14285714285711</v>
      </c>
      <c r="R24" s="132" t="e">
        <f t="shared" si="11"/>
        <v>#DIV/0!</v>
      </c>
      <c r="S24" s="132">
        <f t="shared" si="11"/>
        <v>294</v>
      </c>
      <c r="T24" s="132">
        <f t="shared" si="11"/>
        <v>13078.142857142857</v>
      </c>
    </row>
    <row r="25" spans="1:20" s="3" customFormat="1" ht="15.75" thickBot="1" x14ac:dyDescent="0.3">
      <c r="A25" s="36" t="s">
        <v>24</v>
      </c>
      <c r="B25" s="296"/>
      <c r="C25" s="53">
        <f>SUM(C16:C20)</f>
        <v>3062</v>
      </c>
      <c r="D25" s="53">
        <f t="shared" ref="D25:T25" si="12">SUM(D16:D20)</f>
        <v>0</v>
      </c>
      <c r="E25" s="53">
        <f t="shared" si="12"/>
        <v>16443</v>
      </c>
      <c r="F25" s="53">
        <f t="shared" si="12"/>
        <v>10209</v>
      </c>
      <c r="G25" s="53">
        <f t="shared" si="12"/>
        <v>9038</v>
      </c>
      <c r="H25" s="53">
        <f t="shared" si="12"/>
        <v>3208</v>
      </c>
      <c r="I25" s="53">
        <f t="shared" si="12"/>
        <v>1924</v>
      </c>
      <c r="J25" s="53">
        <f t="shared" si="12"/>
        <v>14211</v>
      </c>
      <c r="K25" s="53">
        <f>SUM(K16:K20)</f>
        <v>3989</v>
      </c>
      <c r="L25" s="53">
        <f>SUM(L16:L20)</f>
        <v>4387</v>
      </c>
      <c r="M25" s="53">
        <f t="shared" si="12"/>
        <v>4135</v>
      </c>
      <c r="N25" s="53">
        <f t="shared" si="12"/>
        <v>1573</v>
      </c>
      <c r="O25" s="53">
        <f t="shared" si="12"/>
        <v>4971</v>
      </c>
      <c r="P25" s="53">
        <f t="shared" si="12"/>
        <v>2009</v>
      </c>
      <c r="Q25" s="53">
        <f t="shared" si="12"/>
        <v>2730</v>
      </c>
      <c r="R25" s="53">
        <f t="shared" si="12"/>
        <v>0</v>
      </c>
      <c r="S25" s="53">
        <f t="shared" si="12"/>
        <v>0</v>
      </c>
      <c r="T25" s="53">
        <f t="shared" si="12"/>
        <v>81889</v>
      </c>
    </row>
    <row r="26" spans="1:20" s="3" customFormat="1" ht="15.75" thickBot="1" x14ac:dyDescent="0.3">
      <c r="A26" s="36" t="s">
        <v>26</v>
      </c>
      <c r="B26" s="297"/>
      <c r="C26" s="55">
        <f>AVERAGE(C16:C20)</f>
        <v>612.4</v>
      </c>
      <c r="D26" s="55" t="e">
        <f t="shared" ref="D26:T26" si="13">AVERAGE(D16:D20)</f>
        <v>#DIV/0!</v>
      </c>
      <c r="E26" s="55">
        <f t="shared" si="13"/>
        <v>3288.6</v>
      </c>
      <c r="F26" s="55">
        <f t="shared" si="13"/>
        <v>2041.8</v>
      </c>
      <c r="G26" s="55">
        <f t="shared" si="13"/>
        <v>1807.6</v>
      </c>
      <c r="H26" s="55">
        <f t="shared" si="13"/>
        <v>641.6</v>
      </c>
      <c r="I26" s="55">
        <f t="shared" si="13"/>
        <v>384.8</v>
      </c>
      <c r="J26" s="55">
        <f t="shared" si="13"/>
        <v>2842.2</v>
      </c>
      <c r="K26" s="55">
        <f>AVERAGE(K16:K20)</f>
        <v>797.8</v>
      </c>
      <c r="L26" s="55">
        <f>AVERAGE(L16:L20)</f>
        <v>877.4</v>
      </c>
      <c r="M26" s="55">
        <f t="shared" si="13"/>
        <v>827</v>
      </c>
      <c r="N26" s="55">
        <f t="shared" si="13"/>
        <v>314.60000000000002</v>
      </c>
      <c r="O26" s="55">
        <f t="shared" si="13"/>
        <v>994.2</v>
      </c>
      <c r="P26" s="55">
        <f t="shared" si="13"/>
        <v>401.8</v>
      </c>
      <c r="Q26" s="55">
        <f t="shared" si="13"/>
        <v>546</v>
      </c>
      <c r="R26" s="55" t="e">
        <f t="shared" si="13"/>
        <v>#DIV/0!</v>
      </c>
      <c r="S26" s="55" t="e">
        <f t="shared" si="13"/>
        <v>#DIV/0!</v>
      </c>
      <c r="T26" s="55">
        <f t="shared" si="13"/>
        <v>16377.8</v>
      </c>
    </row>
    <row r="27" spans="1:20" s="3" customFormat="1" ht="15.75" thickBot="1" x14ac:dyDescent="0.3">
      <c r="A27" s="35" t="s">
        <v>3</v>
      </c>
      <c r="B27" s="209">
        <v>41897</v>
      </c>
      <c r="C27" s="14">
        <v>613</v>
      </c>
      <c r="D27" s="15"/>
      <c r="E27" s="14">
        <v>3073</v>
      </c>
      <c r="F27" s="15">
        <v>2116</v>
      </c>
      <c r="G27" s="14">
        <v>1891</v>
      </c>
      <c r="H27" s="16">
        <v>696</v>
      </c>
      <c r="I27" s="16">
        <v>418</v>
      </c>
      <c r="J27" s="16">
        <v>2921</v>
      </c>
      <c r="K27" s="15">
        <v>796</v>
      </c>
      <c r="L27" s="17">
        <v>814</v>
      </c>
      <c r="M27" s="18">
        <v>762</v>
      </c>
      <c r="N27" s="19">
        <v>226</v>
      </c>
      <c r="O27" s="18">
        <v>875</v>
      </c>
      <c r="P27" s="18">
        <v>387</v>
      </c>
      <c r="Q27" s="18">
        <v>457</v>
      </c>
      <c r="R27" s="18"/>
      <c r="S27" s="18"/>
      <c r="T27" s="18">
        <f t="shared" ref="T27:T33" si="14">SUM(C27:S27)</f>
        <v>16045</v>
      </c>
    </row>
    <row r="28" spans="1:20" s="3" customFormat="1" ht="15.75" thickBot="1" x14ac:dyDescent="0.3">
      <c r="A28" s="35" t="s">
        <v>4</v>
      </c>
      <c r="B28" s="171">
        <v>41898</v>
      </c>
      <c r="C28" s="14">
        <v>567</v>
      </c>
      <c r="D28" s="15"/>
      <c r="E28" s="14">
        <v>3135</v>
      </c>
      <c r="F28" s="15">
        <v>1832</v>
      </c>
      <c r="G28" s="14">
        <v>1986</v>
      </c>
      <c r="H28" s="16">
        <v>660</v>
      </c>
      <c r="I28" s="16">
        <v>380</v>
      </c>
      <c r="J28" s="16">
        <v>2752</v>
      </c>
      <c r="K28" s="15">
        <v>754</v>
      </c>
      <c r="L28" s="17">
        <v>775</v>
      </c>
      <c r="M28" s="18">
        <v>519</v>
      </c>
      <c r="N28" s="19">
        <v>328</v>
      </c>
      <c r="O28" s="18">
        <v>972</v>
      </c>
      <c r="P28" s="18">
        <v>353</v>
      </c>
      <c r="Q28" s="18">
        <v>428</v>
      </c>
      <c r="R28" s="18"/>
      <c r="S28" s="18"/>
      <c r="T28" s="20">
        <f t="shared" si="14"/>
        <v>15441</v>
      </c>
    </row>
    <row r="29" spans="1:20" s="3" customFormat="1" ht="15.75" thickBot="1" x14ac:dyDescent="0.3">
      <c r="A29" s="35" t="s">
        <v>5</v>
      </c>
      <c r="B29" s="171">
        <v>41899</v>
      </c>
      <c r="C29" s="14">
        <v>569</v>
      </c>
      <c r="D29" s="15"/>
      <c r="E29" s="14">
        <v>2677</v>
      </c>
      <c r="F29" s="15">
        <v>2057</v>
      </c>
      <c r="G29" s="14">
        <v>2032</v>
      </c>
      <c r="H29" s="16">
        <v>694</v>
      </c>
      <c r="I29" s="16">
        <v>364</v>
      </c>
      <c r="J29" s="16">
        <v>2765</v>
      </c>
      <c r="K29" s="15">
        <v>799</v>
      </c>
      <c r="L29" s="17">
        <v>959</v>
      </c>
      <c r="M29" s="18">
        <v>937</v>
      </c>
      <c r="N29" s="19">
        <v>287</v>
      </c>
      <c r="O29" s="18">
        <v>1034</v>
      </c>
      <c r="P29" s="18">
        <v>360</v>
      </c>
      <c r="Q29" s="18">
        <v>497</v>
      </c>
      <c r="R29" s="18"/>
      <c r="S29" s="18"/>
      <c r="T29" s="20">
        <f t="shared" si="14"/>
        <v>16031</v>
      </c>
    </row>
    <row r="30" spans="1:20" s="3" customFormat="1" ht="15.75" thickBot="1" x14ac:dyDescent="0.3">
      <c r="A30" s="35" t="s">
        <v>6</v>
      </c>
      <c r="B30" s="171">
        <v>41900</v>
      </c>
      <c r="C30" s="14">
        <v>567</v>
      </c>
      <c r="D30" s="15"/>
      <c r="E30" s="14">
        <v>3458</v>
      </c>
      <c r="F30" s="15">
        <v>2101</v>
      </c>
      <c r="G30" s="14">
        <v>2226</v>
      </c>
      <c r="H30" s="16">
        <v>633</v>
      </c>
      <c r="I30" s="16">
        <v>387</v>
      </c>
      <c r="J30" s="16">
        <v>2500</v>
      </c>
      <c r="K30" s="15">
        <v>678</v>
      </c>
      <c r="L30" s="17">
        <v>743</v>
      </c>
      <c r="M30" s="18">
        <v>685</v>
      </c>
      <c r="N30" s="19">
        <v>368</v>
      </c>
      <c r="O30" s="18">
        <v>919</v>
      </c>
      <c r="P30" s="18">
        <v>442</v>
      </c>
      <c r="Q30" s="18">
        <v>621</v>
      </c>
      <c r="R30" s="18"/>
      <c r="S30" s="18"/>
      <c r="T30" s="20">
        <f>SUM(C30:S30)</f>
        <v>16328</v>
      </c>
    </row>
    <row r="31" spans="1:20" s="3" customFormat="1" ht="15.75" thickBot="1" x14ac:dyDescent="0.3">
      <c r="A31" s="35" t="s">
        <v>0</v>
      </c>
      <c r="B31" s="171">
        <v>41901</v>
      </c>
      <c r="C31" s="21">
        <v>521</v>
      </c>
      <c r="D31" s="15"/>
      <c r="E31" s="14">
        <v>2527</v>
      </c>
      <c r="F31" s="15">
        <v>1856</v>
      </c>
      <c r="G31" s="14">
        <v>1502</v>
      </c>
      <c r="H31" s="16">
        <v>530</v>
      </c>
      <c r="I31" s="16">
        <v>413</v>
      </c>
      <c r="J31" s="16">
        <v>2500</v>
      </c>
      <c r="K31" s="15">
        <v>962</v>
      </c>
      <c r="L31" s="17">
        <v>1096</v>
      </c>
      <c r="M31" s="18">
        <v>1232</v>
      </c>
      <c r="N31" s="19">
        <v>364</v>
      </c>
      <c r="O31" s="18">
        <v>1172</v>
      </c>
      <c r="P31" s="18">
        <v>467</v>
      </c>
      <c r="Q31" s="18">
        <v>727</v>
      </c>
      <c r="R31" s="18"/>
      <c r="S31" s="18"/>
      <c r="T31" s="20">
        <f t="shared" si="14"/>
        <v>15869</v>
      </c>
    </row>
    <row r="32" spans="1:20" s="3" customFormat="1" ht="15.75" outlineLevel="1" thickBot="1" x14ac:dyDescent="0.3">
      <c r="A32" s="35" t="s">
        <v>1</v>
      </c>
      <c r="B32" s="171">
        <v>41902</v>
      </c>
      <c r="C32" s="21"/>
      <c r="D32" s="22"/>
      <c r="E32" s="21"/>
      <c r="F32" s="22"/>
      <c r="G32" s="21"/>
      <c r="H32" s="23"/>
      <c r="I32" s="23"/>
      <c r="J32" s="23"/>
      <c r="K32" s="22">
        <v>343</v>
      </c>
      <c r="L32" s="24">
        <v>417</v>
      </c>
      <c r="M32" s="25">
        <v>646</v>
      </c>
      <c r="N32" s="26">
        <v>86</v>
      </c>
      <c r="O32" s="25">
        <v>576</v>
      </c>
      <c r="P32" s="25">
        <v>213</v>
      </c>
      <c r="Q32" s="25">
        <v>305</v>
      </c>
      <c r="R32" s="25"/>
      <c r="S32" s="25">
        <v>200</v>
      </c>
      <c r="T32" s="20">
        <f t="shared" si="14"/>
        <v>2786</v>
      </c>
    </row>
    <row r="33" spans="1:21" s="3" customFormat="1" ht="15.75" outlineLevel="1" thickBot="1" x14ac:dyDescent="0.3">
      <c r="A33" s="35" t="s">
        <v>2</v>
      </c>
      <c r="B33" s="172">
        <v>41903</v>
      </c>
      <c r="C33" s="27"/>
      <c r="D33" s="28"/>
      <c r="E33" s="27"/>
      <c r="F33" s="28"/>
      <c r="G33" s="27"/>
      <c r="H33" s="29"/>
      <c r="I33" s="29"/>
      <c r="J33" s="29"/>
      <c r="K33" s="28">
        <v>714</v>
      </c>
      <c r="L33" s="30">
        <v>1163</v>
      </c>
      <c r="M33" s="31">
        <v>1721</v>
      </c>
      <c r="N33" s="32">
        <v>263</v>
      </c>
      <c r="O33" s="25">
        <v>1585</v>
      </c>
      <c r="P33" s="31">
        <v>362</v>
      </c>
      <c r="Q33" s="31">
        <v>676</v>
      </c>
      <c r="R33" s="31"/>
      <c r="S33" s="31">
        <v>388</v>
      </c>
      <c r="T33" s="86">
        <f t="shared" si="14"/>
        <v>6872</v>
      </c>
    </row>
    <row r="34" spans="1:21" s="3" customFormat="1" ht="15.75" customHeight="1" outlineLevel="1" thickBot="1" x14ac:dyDescent="0.3">
      <c r="A34" s="134" t="s">
        <v>25</v>
      </c>
      <c r="B34" s="295" t="s">
        <v>30</v>
      </c>
      <c r="C34" s="130">
        <f t="shared" ref="C34:T34" si="15">SUM(C27:C33)</f>
        <v>2837</v>
      </c>
      <c r="D34" s="130">
        <f t="shared" si="15"/>
        <v>0</v>
      </c>
      <c r="E34" s="130">
        <f t="shared" si="15"/>
        <v>14870</v>
      </c>
      <c r="F34" s="130">
        <f t="shared" si="15"/>
        <v>9962</v>
      </c>
      <c r="G34" s="130">
        <f t="shared" si="15"/>
        <v>9637</v>
      </c>
      <c r="H34" s="130">
        <f t="shared" si="15"/>
        <v>3213</v>
      </c>
      <c r="I34" s="130">
        <f t="shared" si="15"/>
        <v>1962</v>
      </c>
      <c r="J34" s="130">
        <f t="shared" si="15"/>
        <v>13438</v>
      </c>
      <c r="K34" s="130">
        <f t="shared" si="15"/>
        <v>5046</v>
      </c>
      <c r="L34" s="130">
        <f>SUM(L27:L33)</f>
        <v>5967</v>
      </c>
      <c r="M34" s="130">
        <f t="shared" si="15"/>
        <v>6502</v>
      </c>
      <c r="N34" s="130">
        <f t="shared" si="15"/>
        <v>1922</v>
      </c>
      <c r="O34" s="130">
        <f t="shared" si="15"/>
        <v>7133</v>
      </c>
      <c r="P34" s="130">
        <f t="shared" si="15"/>
        <v>2584</v>
      </c>
      <c r="Q34" s="130">
        <f t="shared" si="15"/>
        <v>3711</v>
      </c>
      <c r="R34" s="130">
        <f t="shared" si="15"/>
        <v>0</v>
      </c>
      <c r="S34" s="130">
        <f t="shared" si="15"/>
        <v>588</v>
      </c>
      <c r="T34" s="131">
        <f t="shared" si="15"/>
        <v>89372</v>
      </c>
    </row>
    <row r="35" spans="1:21" s="3" customFormat="1" ht="15.75" outlineLevel="1" thickBot="1" x14ac:dyDescent="0.3">
      <c r="A35" s="135" t="s">
        <v>27</v>
      </c>
      <c r="B35" s="296"/>
      <c r="C35" s="132">
        <f t="shared" ref="C35:T35" si="16">AVERAGE(C27:C33)</f>
        <v>567.4</v>
      </c>
      <c r="D35" s="132" t="e">
        <f t="shared" si="16"/>
        <v>#DIV/0!</v>
      </c>
      <c r="E35" s="132">
        <f t="shared" si="16"/>
        <v>2974</v>
      </c>
      <c r="F35" s="132">
        <f t="shared" si="16"/>
        <v>1992.4</v>
      </c>
      <c r="G35" s="132">
        <f t="shared" si="16"/>
        <v>1927.4</v>
      </c>
      <c r="H35" s="132">
        <f t="shared" si="16"/>
        <v>642.6</v>
      </c>
      <c r="I35" s="132">
        <f t="shared" si="16"/>
        <v>392.4</v>
      </c>
      <c r="J35" s="132">
        <f t="shared" si="16"/>
        <v>2687.6</v>
      </c>
      <c r="K35" s="132">
        <f t="shared" si="16"/>
        <v>720.85714285714289</v>
      </c>
      <c r="L35" s="132">
        <f t="shared" si="16"/>
        <v>852.42857142857144</v>
      </c>
      <c r="M35" s="132">
        <f t="shared" si="16"/>
        <v>928.85714285714289</v>
      </c>
      <c r="N35" s="132">
        <f t="shared" si="16"/>
        <v>274.57142857142856</v>
      </c>
      <c r="O35" s="132">
        <f t="shared" si="16"/>
        <v>1019</v>
      </c>
      <c r="P35" s="132">
        <f t="shared" si="16"/>
        <v>369.14285714285717</v>
      </c>
      <c r="Q35" s="132">
        <f t="shared" si="16"/>
        <v>530.14285714285711</v>
      </c>
      <c r="R35" s="132" t="e">
        <f t="shared" si="16"/>
        <v>#DIV/0!</v>
      </c>
      <c r="S35" s="132">
        <f t="shared" si="16"/>
        <v>294</v>
      </c>
      <c r="T35" s="133">
        <f t="shared" si="16"/>
        <v>12767.428571428571</v>
      </c>
    </row>
    <row r="36" spans="1:21" s="3" customFormat="1" ht="15.75" customHeight="1" thickBot="1" x14ac:dyDescent="0.3">
      <c r="A36" s="36" t="s">
        <v>24</v>
      </c>
      <c r="B36" s="296"/>
      <c r="C36" s="53">
        <f t="shared" ref="C36:T36" si="17">SUM(C27:C31)</f>
        <v>2837</v>
      </c>
      <c r="D36" s="53">
        <f t="shared" si="17"/>
        <v>0</v>
      </c>
      <c r="E36" s="53">
        <f t="shared" si="17"/>
        <v>14870</v>
      </c>
      <c r="F36" s="53">
        <f t="shared" si="17"/>
        <v>9962</v>
      </c>
      <c r="G36" s="53">
        <f t="shared" si="17"/>
        <v>9637</v>
      </c>
      <c r="H36" s="53">
        <f t="shared" si="17"/>
        <v>3213</v>
      </c>
      <c r="I36" s="53">
        <f t="shared" si="17"/>
        <v>1962</v>
      </c>
      <c r="J36" s="53">
        <f t="shared" si="17"/>
        <v>13438</v>
      </c>
      <c r="K36" s="53">
        <f t="shared" si="17"/>
        <v>3989</v>
      </c>
      <c r="L36" s="53">
        <f t="shared" si="17"/>
        <v>4387</v>
      </c>
      <c r="M36" s="53">
        <f t="shared" si="17"/>
        <v>4135</v>
      </c>
      <c r="N36" s="53">
        <f t="shared" si="17"/>
        <v>1573</v>
      </c>
      <c r="O36" s="53">
        <f t="shared" si="17"/>
        <v>4972</v>
      </c>
      <c r="P36" s="53">
        <f t="shared" si="17"/>
        <v>2009</v>
      </c>
      <c r="Q36" s="53">
        <f t="shared" si="17"/>
        <v>2730</v>
      </c>
      <c r="R36" s="53">
        <f t="shared" si="17"/>
        <v>0</v>
      </c>
      <c r="S36" s="53">
        <f t="shared" si="17"/>
        <v>0</v>
      </c>
      <c r="T36" s="54">
        <f t="shared" si="17"/>
        <v>79714</v>
      </c>
    </row>
    <row r="37" spans="1:21" s="3" customFormat="1" ht="15.75" thickBot="1" x14ac:dyDescent="0.3">
      <c r="A37" s="36" t="s">
        <v>26</v>
      </c>
      <c r="B37" s="297"/>
      <c r="C37" s="55">
        <f t="shared" ref="C37:T37" si="18">AVERAGE(C27:C31)</f>
        <v>567.4</v>
      </c>
      <c r="D37" s="55" t="e">
        <f t="shared" si="18"/>
        <v>#DIV/0!</v>
      </c>
      <c r="E37" s="55">
        <f t="shared" si="18"/>
        <v>2974</v>
      </c>
      <c r="F37" s="55">
        <f t="shared" si="18"/>
        <v>1992.4</v>
      </c>
      <c r="G37" s="55">
        <f t="shared" si="18"/>
        <v>1927.4</v>
      </c>
      <c r="H37" s="55">
        <f t="shared" si="18"/>
        <v>642.6</v>
      </c>
      <c r="I37" s="55">
        <f t="shared" si="18"/>
        <v>392.4</v>
      </c>
      <c r="J37" s="55">
        <f t="shared" si="18"/>
        <v>2687.6</v>
      </c>
      <c r="K37" s="55">
        <f t="shared" si="18"/>
        <v>797.8</v>
      </c>
      <c r="L37" s="55">
        <f t="shared" si="18"/>
        <v>877.4</v>
      </c>
      <c r="M37" s="55">
        <f t="shared" si="18"/>
        <v>827</v>
      </c>
      <c r="N37" s="55">
        <f t="shared" si="18"/>
        <v>314.60000000000002</v>
      </c>
      <c r="O37" s="55">
        <f t="shared" si="18"/>
        <v>994.4</v>
      </c>
      <c r="P37" s="55">
        <f t="shared" si="18"/>
        <v>401.8</v>
      </c>
      <c r="Q37" s="55">
        <f t="shared" si="18"/>
        <v>546</v>
      </c>
      <c r="R37" s="55" t="e">
        <f t="shared" si="18"/>
        <v>#DIV/0!</v>
      </c>
      <c r="S37" s="55" t="e">
        <f t="shared" si="18"/>
        <v>#DIV/0!</v>
      </c>
      <c r="T37" s="56">
        <f t="shared" si="18"/>
        <v>15942.8</v>
      </c>
    </row>
    <row r="38" spans="1:21" s="3" customFormat="1" ht="15.75" thickBot="1" x14ac:dyDescent="0.3">
      <c r="A38" s="35" t="s">
        <v>3</v>
      </c>
      <c r="B38" s="209">
        <v>41904</v>
      </c>
      <c r="C38" s="14">
        <v>860</v>
      </c>
      <c r="D38" s="15"/>
      <c r="E38" s="14">
        <v>3600</v>
      </c>
      <c r="F38" s="15">
        <v>2513</v>
      </c>
      <c r="G38" s="14">
        <v>1717</v>
      </c>
      <c r="H38" s="16">
        <v>739</v>
      </c>
      <c r="I38" s="16">
        <v>424</v>
      </c>
      <c r="J38" s="16">
        <v>3145</v>
      </c>
      <c r="K38" s="15">
        <v>778</v>
      </c>
      <c r="L38" s="17">
        <v>772</v>
      </c>
      <c r="M38" s="18">
        <v>790</v>
      </c>
      <c r="N38" s="19">
        <v>424</v>
      </c>
      <c r="O38" s="18">
        <v>1073</v>
      </c>
      <c r="P38" s="18">
        <v>447</v>
      </c>
      <c r="Q38" s="18">
        <v>661</v>
      </c>
      <c r="R38" s="18"/>
      <c r="S38" s="18"/>
      <c r="T38" s="18">
        <f t="shared" ref="T38:T44" si="19">SUM(C38:S38)</f>
        <v>17943</v>
      </c>
    </row>
    <row r="39" spans="1:21" s="3" customFormat="1" ht="15.75" thickBot="1" x14ac:dyDescent="0.3">
      <c r="A39" s="35" t="s">
        <v>4</v>
      </c>
      <c r="B39" s="171">
        <v>41905</v>
      </c>
      <c r="C39" s="14">
        <v>1504</v>
      </c>
      <c r="D39" s="15"/>
      <c r="E39" s="14">
        <v>4122</v>
      </c>
      <c r="F39" s="15">
        <v>3108</v>
      </c>
      <c r="G39" s="14">
        <v>1934</v>
      </c>
      <c r="H39" s="16">
        <v>727</v>
      </c>
      <c r="I39" s="16">
        <v>394</v>
      </c>
      <c r="J39" s="16">
        <v>3062</v>
      </c>
      <c r="K39" s="15">
        <v>886</v>
      </c>
      <c r="L39" s="17">
        <v>1023</v>
      </c>
      <c r="M39" s="18">
        <v>930</v>
      </c>
      <c r="N39" s="19">
        <v>344</v>
      </c>
      <c r="O39" s="18">
        <v>957</v>
      </c>
      <c r="P39" s="18">
        <v>382</v>
      </c>
      <c r="Q39" s="18">
        <v>536</v>
      </c>
      <c r="R39" s="18"/>
      <c r="S39" s="18"/>
      <c r="T39" s="20">
        <f t="shared" si="19"/>
        <v>19909</v>
      </c>
    </row>
    <row r="40" spans="1:21" s="3" customFormat="1" ht="15.75" thickBot="1" x14ac:dyDescent="0.3">
      <c r="A40" s="35" t="s">
        <v>5</v>
      </c>
      <c r="B40" s="171">
        <v>41906</v>
      </c>
      <c r="C40" s="14">
        <v>629</v>
      </c>
      <c r="D40" s="15"/>
      <c r="E40" s="14">
        <v>3243</v>
      </c>
      <c r="F40" s="15">
        <v>2179</v>
      </c>
      <c r="G40" s="14">
        <v>2006</v>
      </c>
      <c r="H40" s="16">
        <v>665</v>
      </c>
      <c r="I40" s="16">
        <v>390</v>
      </c>
      <c r="J40" s="16">
        <v>2962</v>
      </c>
      <c r="K40" s="15">
        <v>777</v>
      </c>
      <c r="L40" s="17">
        <v>785</v>
      </c>
      <c r="M40" s="18">
        <v>759</v>
      </c>
      <c r="N40" s="19">
        <v>271</v>
      </c>
      <c r="O40" s="18">
        <v>1007</v>
      </c>
      <c r="P40" s="18">
        <v>358</v>
      </c>
      <c r="Q40" s="18">
        <v>497</v>
      </c>
      <c r="R40" s="18"/>
      <c r="S40" s="18"/>
      <c r="T40" s="20">
        <f t="shared" si="19"/>
        <v>16528</v>
      </c>
    </row>
    <row r="41" spans="1:21" s="3" customFormat="1" ht="15.75" thickBot="1" x14ac:dyDescent="0.3">
      <c r="A41" s="35" t="s">
        <v>6</v>
      </c>
      <c r="B41" s="171">
        <v>41907</v>
      </c>
      <c r="C41" s="14">
        <v>562</v>
      </c>
      <c r="D41" s="15"/>
      <c r="E41" s="14">
        <v>2655</v>
      </c>
      <c r="F41" s="15">
        <v>1824</v>
      </c>
      <c r="G41" s="14">
        <v>2000</v>
      </c>
      <c r="H41" s="16">
        <v>534</v>
      </c>
      <c r="I41" s="16">
        <v>310</v>
      </c>
      <c r="J41" s="16">
        <v>2484</v>
      </c>
      <c r="K41" s="15">
        <v>506</v>
      </c>
      <c r="L41" s="17">
        <v>605</v>
      </c>
      <c r="M41" s="18">
        <v>319</v>
      </c>
      <c r="N41" s="19">
        <v>153</v>
      </c>
      <c r="O41" s="18">
        <v>690</v>
      </c>
      <c r="P41" s="18">
        <v>256</v>
      </c>
      <c r="Q41" s="18">
        <v>283</v>
      </c>
      <c r="R41" s="18"/>
      <c r="S41" s="18"/>
      <c r="T41" s="20">
        <f t="shared" si="19"/>
        <v>13181</v>
      </c>
    </row>
    <row r="42" spans="1:21" s="3" customFormat="1" ht="15.75" thickBot="1" x14ac:dyDescent="0.3">
      <c r="A42" s="35" t="s">
        <v>0</v>
      </c>
      <c r="B42" s="171">
        <v>41908</v>
      </c>
      <c r="C42" s="21">
        <v>586</v>
      </c>
      <c r="D42" s="15"/>
      <c r="E42" s="14">
        <v>3117</v>
      </c>
      <c r="F42" s="15">
        <v>2017</v>
      </c>
      <c r="G42" s="14">
        <v>1792</v>
      </c>
      <c r="H42" s="16">
        <v>541</v>
      </c>
      <c r="I42" s="16">
        <v>301</v>
      </c>
      <c r="J42" s="16">
        <v>2265</v>
      </c>
      <c r="K42" s="15">
        <v>1148</v>
      </c>
      <c r="L42" s="17">
        <v>1114</v>
      </c>
      <c r="M42" s="18">
        <v>1651</v>
      </c>
      <c r="N42" s="19">
        <v>318</v>
      </c>
      <c r="O42" s="18">
        <v>1255</v>
      </c>
      <c r="P42" s="18">
        <v>471</v>
      </c>
      <c r="Q42" s="18">
        <v>611</v>
      </c>
      <c r="R42" s="18"/>
      <c r="S42" s="18"/>
      <c r="T42" s="20">
        <f t="shared" si="19"/>
        <v>17187</v>
      </c>
    </row>
    <row r="43" spans="1:21" s="3" customFormat="1" ht="15.75" outlineLevel="1" thickBot="1" x14ac:dyDescent="0.3">
      <c r="A43" s="35" t="s">
        <v>1</v>
      </c>
      <c r="B43" s="171">
        <v>41909</v>
      </c>
      <c r="C43" s="21"/>
      <c r="D43" s="22"/>
      <c r="E43" s="21"/>
      <c r="F43" s="22"/>
      <c r="G43" s="21"/>
      <c r="H43" s="23"/>
      <c r="I43" s="23"/>
      <c r="J43" s="23"/>
      <c r="K43" s="22">
        <v>1133</v>
      </c>
      <c r="L43" s="24">
        <v>1482</v>
      </c>
      <c r="M43" s="25">
        <v>2191</v>
      </c>
      <c r="N43" s="26">
        <v>328</v>
      </c>
      <c r="O43" s="25">
        <v>1897</v>
      </c>
      <c r="P43" s="25">
        <v>507</v>
      </c>
      <c r="Q43" s="25">
        <v>1086</v>
      </c>
      <c r="R43" s="25"/>
      <c r="S43" s="25">
        <v>598</v>
      </c>
      <c r="T43" s="20">
        <f t="shared" si="19"/>
        <v>9222</v>
      </c>
      <c r="U43" s="163"/>
    </row>
    <row r="44" spans="1:21" s="3" customFormat="1" ht="15.75" outlineLevel="1" thickBot="1" x14ac:dyDescent="0.3">
      <c r="A44" s="35" t="s">
        <v>2</v>
      </c>
      <c r="B44" s="171">
        <v>41910</v>
      </c>
      <c r="C44" s="27"/>
      <c r="D44" s="28"/>
      <c r="E44" s="27"/>
      <c r="F44" s="28"/>
      <c r="G44" s="27"/>
      <c r="H44" s="29"/>
      <c r="I44" s="29"/>
      <c r="J44" s="29"/>
      <c r="K44" s="28">
        <v>827</v>
      </c>
      <c r="L44" s="30">
        <v>1338</v>
      </c>
      <c r="M44" s="31">
        <v>2354</v>
      </c>
      <c r="N44" s="32">
        <v>293</v>
      </c>
      <c r="O44" s="25">
        <v>1471</v>
      </c>
      <c r="P44" s="31">
        <v>413</v>
      </c>
      <c r="Q44" s="31">
        <v>887</v>
      </c>
      <c r="R44" s="31"/>
      <c r="S44" s="31">
        <v>326</v>
      </c>
      <c r="T44" s="86">
        <f t="shared" si="19"/>
        <v>7909</v>
      </c>
      <c r="U44" s="163"/>
    </row>
    <row r="45" spans="1:21" s="3" customFormat="1" ht="15.75" customHeight="1" outlineLevel="1" thickBot="1" x14ac:dyDescent="0.3">
      <c r="A45" s="134" t="s">
        <v>25</v>
      </c>
      <c r="B45" s="295" t="s">
        <v>31</v>
      </c>
      <c r="C45" s="130">
        <f t="shared" ref="C45:T45" si="20">SUM(C38:C44)</f>
        <v>4141</v>
      </c>
      <c r="D45" s="130">
        <f t="shared" si="20"/>
        <v>0</v>
      </c>
      <c r="E45" s="130">
        <f t="shared" si="20"/>
        <v>16737</v>
      </c>
      <c r="F45" s="130">
        <f t="shared" si="20"/>
        <v>11641</v>
      </c>
      <c r="G45" s="130">
        <f t="shared" si="20"/>
        <v>9449</v>
      </c>
      <c r="H45" s="130">
        <f t="shared" si="20"/>
        <v>3206</v>
      </c>
      <c r="I45" s="130">
        <f t="shared" si="20"/>
        <v>1819</v>
      </c>
      <c r="J45" s="130">
        <f t="shared" si="20"/>
        <v>13918</v>
      </c>
      <c r="K45" s="130">
        <f t="shared" si="20"/>
        <v>6055</v>
      </c>
      <c r="L45" s="130">
        <f t="shared" si="20"/>
        <v>7119</v>
      </c>
      <c r="M45" s="130">
        <f t="shared" si="20"/>
        <v>8994</v>
      </c>
      <c r="N45" s="130">
        <f t="shared" si="20"/>
        <v>2131</v>
      </c>
      <c r="O45" s="130">
        <f t="shared" si="20"/>
        <v>8350</v>
      </c>
      <c r="P45" s="130">
        <f t="shared" si="20"/>
        <v>2834</v>
      </c>
      <c r="Q45" s="130">
        <f t="shared" si="20"/>
        <v>4561</v>
      </c>
      <c r="R45" s="130">
        <f t="shared" si="20"/>
        <v>0</v>
      </c>
      <c r="S45" s="130">
        <f t="shared" si="20"/>
        <v>924</v>
      </c>
      <c r="T45" s="131">
        <f t="shared" si="20"/>
        <v>101879</v>
      </c>
    </row>
    <row r="46" spans="1:21" s="3" customFormat="1" ht="15.75" outlineLevel="1" thickBot="1" x14ac:dyDescent="0.3">
      <c r="A46" s="135" t="s">
        <v>27</v>
      </c>
      <c r="B46" s="296"/>
      <c r="C46" s="132">
        <f t="shared" ref="C46:T46" si="21">AVERAGE(C38:C44)</f>
        <v>828.2</v>
      </c>
      <c r="D46" s="132" t="e">
        <f t="shared" si="21"/>
        <v>#DIV/0!</v>
      </c>
      <c r="E46" s="132">
        <f t="shared" si="21"/>
        <v>3347.4</v>
      </c>
      <c r="F46" s="132">
        <f t="shared" si="21"/>
        <v>2328.1999999999998</v>
      </c>
      <c r="G46" s="132">
        <f t="shared" si="21"/>
        <v>1889.8</v>
      </c>
      <c r="H46" s="132">
        <f t="shared" si="21"/>
        <v>641.20000000000005</v>
      </c>
      <c r="I46" s="132">
        <f t="shared" si="21"/>
        <v>363.8</v>
      </c>
      <c r="J46" s="132">
        <f t="shared" si="21"/>
        <v>2783.6</v>
      </c>
      <c r="K46" s="132">
        <f t="shared" si="21"/>
        <v>865</v>
      </c>
      <c r="L46" s="132">
        <f t="shared" si="21"/>
        <v>1017</v>
      </c>
      <c r="M46" s="132">
        <f t="shared" si="21"/>
        <v>1284.8571428571429</v>
      </c>
      <c r="N46" s="132">
        <f t="shared" si="21"/>
        <v>304.42857142857144</v>
      </c>
      <c r="O46" s="132">
        <f t="shared" si="21"/>
        <v>1192.8571428571429</v>
      </c>
      <c r="P46" s="132">
        <f t="shared" si="21"/>
        <v>404.85714285714283</v>
      </c>
      <c r="Q46" s="132">
        <f t="shared" si="21"/>
        <v>651.57142857142856</v>
      </c>
      <c r="R46" s="132" t="e">
        <f t="shared" si="21"/>
        <v>#DIV/0!</v>
      </c>
      <c r="S46" s="132">
        <f t="shared" si="21"/>
        <v>462</v>
      </c>
      <c r="T46" s="133">
        <f t="shared" si="21"/>
        <v>14554.142857142857</v>
      </c>
    </row>
    <row r="47" spans="1:21" s="3" customFormat="1" ht="15.75" customHeight="1" thickBot="1" x14ac:dyDescent="0.3">
      <c r="A47" s="36" t="s">
        <v>24</v>
      </c>
      <c r="B47" s="296"/>
      <c r="C47" s="53">
        <f t="shared" ref="C47:T47" si="22">SUM(C38:C42)</f>
        <v>4141</v>
      </c>
      <c r="D47" s="53">
        <f t="shared" si="22"/>
        <v>0</v>
      </c>
      <c r="E47" s="53">
        <f t="shared" si="22"/>
        <v>16737</v>
      </c>
      <c r="F47" s="53">
        <f t="shared" si="22"/>
        <v>11641</v>
      </c>
      <c r="G47" s="53">
        <f t="shared" si="22"/>
        <v>9449</v>
      </c>
      <c r="H47" s="53">
        <f t="shared" si="22"/>
        <v>3206</v>
      </c>
      <c r="I47" s="53">
        <f t="shared" si="22"/>
        <v>1819</v>
      </c>
      <c r="J47" s="53">
        <f t="shared" si="22"/>
        <v>13918</v>
      </c>
      <c r="K47" s="53">
        <f t="shared" si="22"/>
        <v>4095</v>
      </c>
      <c r="L47" s="53">
        <f t="shared" si="22"/>
        <v>4299</v>
      </c>
      <c r="M47" s="53">
        <f t="shared" si="22"/>
        <v>4449</v>
      </c>
      <c r="N47" s="53">
        <f t="shared" si="22"/>
        <v>1510</v>
      </c>
      <c r="O47" s="53">
        <f t="shared" si="22"/>
        <v>4982</v>
      </c>
      <c r="P47" s="53">
        <f t="shared" si="22"/>
        <v>1914</v>
      </c>
      <c r="Q47" s="53">
        <f t="shared" si="22"/>
        <v>2588</v>
      </c>
      <c r="R47" s="53">
        <f t="shared" si="22"/>
        <v>0</v>
      </c>
      <c r="S47" s="53">
        <f t="shared" si="22"/>
        <v>0</v>
      </c>
      <c r="T47" s="54">
        <f t="shared" si="22"/>
        <v>84748</v>
      </c>
    </row>
    <row r="48" spans="1:21" s="3" customFormat="1" ht="15.75" thickBot="1" x14ac:dyDescent="0.3">
      <c r="A48" s="36" t="s">
        <v>26</v>
      </c>
      <c r="B48" s="297"/>
      <c r="C48" s="55">
        <f t="shared" ref="C48:T48" si="23">AVERAGE(C38:C42)</f>
        <v>828.2</v>
      </c>
      <c r="D48" s="55" t="e">
        <f t="shared" si="23"/>
        <v>#DIV/0!</v>
      </c>
      <c r="E48" s="55">
        <f t="shared" si="23"/>
        <v>3347.4</v>
      </c>
      <c r="F48" s="55">
        <f t="shared" si="23"/>
        <v>2328.1999999999998</v>
      </c>
      <c r="G48" s="55">
        <f t="shared" si="23"/>
        <v>1889.8</v>
      </c>
      <c r="H48" s="55">
        <f t="shared" si="23"/>
        <v>641.20000000000005</v>
      </c>
      <c r="I48" s="55">
        <f t="shared" si="23"/>
        <v>363.8</v>
      </c>
      <c r="J48" s="55">
        <f t="shared" si="23"/>
        <v>2783.6</v>
      </c>
      <c r="K48" s="55">
        <f t="shared" si="23"/>
        <v>819</v>
      </c>
      <c r="L48" s="55">
        <f t="shared" si="23"/>
        <v>859.8</v>
      </c>
      <c r="M48" s="55">
        <f t="shared" si="23"/>
        <v>889.8</v>
      </c>
      <c r="N48" s="55">
        <f t="shared" si="23"/>
        <v>302</v>
      </c>
      <c r="O48" s="55">
        <f t="shared" si="23"/>
        <v>996.4</v>
      </c>
      <c r="P48" s="55">
        <f t="shared" si="23"/>
        <v>382.8</v>
      </c>
      <c r="Q48" s="55">
        <f t="shared" si="23"/>
        <v>517.6</v>
      </c>
      <c r="R48" s="55" t="e">
        <f t="shared" si="23"/>
        <v>#DIV/0!</v>
      </c>
      <c r="S48" s="55" t="e">
        <f t="shared" si="23"/>
        <v>#DIV/0!</v>
      </c>
      <c r="T48" s="56">
        <f t="shared" si="23"/>
        <v>16949.599999999999</v>
      </c>
    </row>
    <row r="49" spans="1:20" s="3" customFormat="1" ht="15.75" thickBot="1" x14ac:dyDescent="0.3">
      <c r="A49" s="35" t="s">
        <v>3</v>
      </c>
      <c r="B49" s="170">
        <v>41911</v>
      </c>
      <c r="C49" s="197">
        <v>599</v>
      </c>
      <c r="D49" s="15"/>
      <c r="E49" s="14">
        <v>3002</v>
      </c>
      <c r="F49" s="15">
        <v>2140</v>
      </c>
      <c r="G49" s="14">
        <v>1774</v>
      </c>
      <c r="H49" s="16">
        <v>771</v>
      </c>
      <c r="I49" s="16">
        <v>378</v>
      </c>
      <c r="J49" s="16">
        <v>2854</v>
      </c>
      <c r="K49" s="15">
        <v>873</v>
      </c>
      <c r="L49" s="17">
        <v>859</v>
      </c>
      <c r="M49" s="18">
        <v>742</v>
      </c>
      <c r="N49" s="19">
        <v>296</v>
      </c>
      <c r="O49" s="18">
        <v>962</v>
      </c>
      <c r="P49" s="18">
        <v>323</v>
      </c>
      <c r="Q49" s="18">
        <v>474</v>
      </c>
      <c r="R49" s="18"/>
      <c r="S49" s="18"/>
      <c r="T49" s="78">
        <f t="shared" ref="T49:T50" si="24">SUM(C49:S49)</f>
        <v>16047</v>
      </c>
    </row>
    <row r="50" spans="1:20" s="3" customFormat="1" ht="15.75" thickBot="1" x14ac:dyDescent="0.3">
      <c r="A50" s="35" t="s">
        <v>4</v>
      </c>
      <c r="B50" s="199">
        <v>41912</v>
      </c>
      <c r="C50" s="197">
        <v>635</v>
      </c>
      <c r="D50" s="15"/>
      <c r="E50" s="14">
        <v>3353</v>
      </c>
      <c r="F50" s="15">
        <v>2206</v>
      </c>
      <c r="G50" s="14">
        <v>1624</v>
      </c>
      <c r="H50" s="16">
        <v>639</v>
      </c>
      <c r="I50" s="16">
        <v>331</v>
      </c>
      <c r="J50" s="16">
        <v>2909</v>
      </c>
      <c r="K50" s="222">
        <v>849</v>
      </c>
      <c r="L50" s="17">
        <v>818</v>
      </c>
      <c r="M50" s="18">
        <v>681</v>
      </c>
      <c r="N50" s="19">
        <v>315</v>
      </c>
      <c r="O50" s="18">
        <v>845</v>
      </c>
      <c r="P50" s="18">
        <v>445</v>
      </c>
      <c r="Q50" s="18">
        <v>482</v>
      </c>
      <c r="R50" s="18"/>
      <c r="S50" s="18"/>
      <c r="T50" s="78">
        <f t="shared" si="24"/>
        <v>16132</v>
      </c>
    </row>
    <row r="51" spans="1:20" s="3" customFormat="1" ht="15.75" hidden="1" thickBot="1" x14ac:dyDescent="0.3">
      <c r="A51" s="35"/>
      <c r="B51" s="199"/>
      <c r="C51" s="197"/>
      <c r="D51" s="15"/>
      <c r="E51" s="14"/>
      <c r="F51" s="15"/>
      <c r="G51" s="14"/>
      <c r="H51" s="16"/>
      <c r="I51" s="16"/>
      <c r="J51" s="16"/>
      <c r="K51" s="15"/>
      <c r="L51" s="17"/>
      <c r="M51" s="18"/>
      <c r="N51" s="19"/>
      <c r="O51" s="18"/>
      <c r="P51" s="18"/>
      <c r="Q51" s="18"/>
      <c r="R51" s="18"/>
      <c r="S51" s="18"/>
      <c r="T51" s="78"/>
    </row>
    <row r="52" spans="1:20" s="3" customFormat="1" ht="15.75" hidden="1" thickBot="1" x14ac:dyDescent="0.3">
      <c r="A52" s="210"/>
      <c r="B52" s="199"/>
      <c r="C52" s="197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78"/>
    </row>
    <row r="53" spans="1:20" s="3" customFormat="1" ht="15.75" hidden="1" thickBot="1" x14ac:dyDescent="0.3">
      <c r="A53" s="210"/>
      <c r="B53" s="199"/>
      <c r="C53" s="198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61"/>
      <c r="R53" s="18"/>
      <c r="S53" s="18"/>
      <c r="T53" s="78"/>
    </row>
    <row r="54" spans="1:20" s="3" customFormat="1" ht="15.75" hidden="1" outlineLevel="1" thickBot="1" x14ac:dyDescent="0.3">
      <c r="A54" s="210"/>
      <c r="B54" s="199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10"/>
      <c r="B55" s="172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295" t="s">
        <v>32</v>
      </c>
      <c r="C56" s="130">
        <f t="shared" ref="C56:T56" si="25">SUM(C49:C55)</f>
        <v>1234</v>
      </c>
      <c r="D56" s="130">
        <f t="shared" si="25"/>
        <v>0</v>
      </c>
      <c r="E56" s="130">
        <f t="shared" si="25"/>
        <v>6355</v>
      </c>
      <c r="F56" s="130">
        <f t="shared" si="25"/>
        <v>4346</v>
      </c>
      <c r="G56" s="130">
        <f t="shared" si="25"/>
        <v>3398</v>
      </c>
      <c r="H56" s="130">
        <f t="shared" si="25"/>
        <v>1410</v>
      </c>
      <c r="I56" s="130">
        <f t="shared" si="25"/>
        <v>709</v>
      </c>
      <c r="J56" s="130">
        <f t="shared" si="25"/>
        <v>5763</v>
      </c>
      <c r="K56" s="130">
        <f t="shared" si="25"/>
        <v>1722</v>
      </c>
      <c r="L56" s="130">
        <f t="shared" si="25"/>
        <v>1677</v>
      </c>
      <c r="M56" s="130">
        <f t="shared" si="25"/>
        <v>1423</v>
      </c>
      <c r="N56" s="130">
        <f t="shared" si="25"/>
        <v>611</v>
      </c>
      <c r="O56" s="130">
        <f t="shared" si="25"/>
        <v>1807</v>
      </c>
      <c r="P56" s="130">
        <f t="shared" si="25"/>
        <v>768</v>
      </c>
      <c r="Q56" s="130">
        <f t="shared" si="25"/>
        <v>956</v>
      </c>
      <c r="R56" s="130">
        <f t="shared" si="25"/>
        <v>0</v>
      </c>
      <c r="S56" s="130">
        <f t="shared" si="25"/>
        <v>0</v>
      </c>
      <c r="T56" s="131">
        <f t="shared" si="25"/>
        <v>32179</v>
      </c>
    </row>
    <row r="57" spans="1:20" s="3" customFormat="1" ht="15.75" outlineLevel="1" thickBot="1" x14ac:dyDescent="0.3">
      <c r="A57" s="135" t="s">
        <v>27</v>
      </c>
      <c r="B57" s="296"/>
      <c r="C57" s="132">
        <f t="shared" ref="C57:T57" si="26">AVERAGE(C49:C55)</f>
        <v>617</v>
      </c>
      <c r="D57" s="132" t="e">
        <f t="shared" si="26"/>
        <v>#DIV/0!</v>
      </c>
      <c r="E57" s="132">
        <f t="shared" si="26"/>
        <v>3177.5</v>
      </c>
      <c r="F57" s="132">
        <f t="shared" si="26"/>
        <v>2173</v>
      </c>
      <c r="G57" s="132">
        <f t="shared" si="26"/>
        <v>1699</v>
      </c>
      <c r="H57" s="132">
        <f t="shared" si="26"/>
        <v>705</v>
      </c>
      <c r="I57" s="132">
        <f t="shared" si="26"/>
        <v>354.5</v>
      </c>
      <c r="J57" s="132">
        <f t="shared" si="26"/>
        <v>2881.5</v>
      </c>
      <c r="K57" s="132">
        <f t="shared" si="26"/>
        <v>861</v>
      </c>
      <c r="L57" s="132">
        <f t="shared" si="26"/>
        <v>838.5</v>
      </c>
      <c r="M57" s="132">
        <f t="shared" si="26"/>
        <v>711.5</v>
      </c>
      <c r="N57" s="132">
        <f t="shared" si="26"/>
        <v>305.5</v>
      </c>
      <c r="O57" s="132">
        <f t="shared" si="26"/>
        <v>903.5</v>
      </c>
      <c r="P57" s="132">
        <f t="shared" si="26"/>
        <v>384</v>
      </c>
      <c r="Q57" s="132">
        <f t="shared" si="26"/>
        <v>478</v>
      </c>
      <c r="R57" s="132" t="e">
        <f t="shared" si="26"/>
        <v>#DIV/0!</v>
      </c>
      <c r="S57" s="132" t="e">
        <f t="shared" si="26"/>
        <v>#DIV/0!</v>
      </c>
      <c r="T57" s="133">
        <f t="shared" si="26"/>
        <v>16089.5</v>
      </c>
    </row>
    <row r="58" spans="1:20" s="3" customFormat="1" ht="15.75" customHeight="1" thickBot="1" x14ac:dyDescent="0.3">
      <c r="A58" s="36" t="s">
        <v>24</v>
      </c>
      <c r="B58" s="296"/>
      <c r="C58" s="53">
        <f t="shared" ref="C58:T58" si="27">SUM(C49:C53)</f>
        <v>1234</v>
      </c>
      <c r="D58" s="53">
        <f t="shared" si="27"/>
        <v>0</v>
      </c>
      <c r="E58" s="53">
        <f t="shared" si="27"/>
        <v>6355</v>
      </c>
      <c r="F58" s="53">
        <f t="shared" si="27"/>
        <v>4346</v>
      </c>
      <c r="G58" s="53">
        <f t="shared" si="27"/>
        <v>3398</v>
      </c>
      <c r="H58" s="53">
        <f t="shared" si="27"/>
        <v>1410</v>
      </c>
      <c r="I58" s="53">
        <f t="shared" si="27"/>
        <v>709</v>
      </c>
      <c r="J58" s="53">
        <f t="shared" si="27"/>
        <v>5763</v>
      </c>
      <c r="K58" s="53">
        <f t="shared" si="27"/>
        <v>1722</v>
      </c>
      <c r="L58" s="53">
        <f t="shared" si="27"/>
        <v>1677</v>
      </c>
      <c r="M58" s="53">
        <f t="shared" si="27"/>
        <v>1423</v>
      </c>
      <c r="N58" s="53">
        <f t="shared" si="27"/>
        <v>611</v>
      </c>
      <c r="O58" s="53">
        <f t="shared" si="27"/>
        <v>1807</v>
      </c>
      <c r="P58" s="53">
        <f t="shared" si="27"/>
        <v>768</v>
      </c>
      <c r="Q58" s="53">
        <f t="shared" si="27"/>
        <v>956</v>
      </c>
      <c r="R58" s="53">
        <f t="shared" si="27"/>
        <v>0</v>
      </c>
      <c r="S58" s="53">
        <f t="shared" si="27"/>
        <v>0</v>
      </c>
      <c r="T58" s="54">
        <f t="shared" si="27"/>
        <v>32179</v>
      </c>
    </row>
    <row r="59" spans="1:20" s="3" customFormat="1" ht="15.75" thickBot="1" x14ac:dyDescent="0.3">
      <c r="A59" s="36" t="s">
        <v>26</v>
      </c>
      <c r="B59" s="297"/>
      <c r="C59" s="55">
        <f t="shared" ref="C59:T59" si="28">AVERAGE(C49:C53)</f>
        <v>617</v>
      </c>
      <c r="D59" s="55" t="e">
        <f t="shared" si="28"/>
        <v>#DIV/0!</v>
      </c>
      <c r="E59" s="55">
        <f t="shared" si="28"/>
        <v>3177.5</v>
      </c>
      <c r="F59" s="55">
        <f t="shared" si="28"/>
        <v>2173</v>
      </c>
      <c r="G59" s="55">
        <f t="shared" si="28"/>
        <v>1699</v>
      </c>
      <c r="H59" s="55">
        <f t="shared" si="28"/>
        <v>705</v>
      </c>
      <c r="I59" s="55">
        <f t="shared" si="28"/>
        <v>354.5</v>
      </c>
      <c r="J59" s="55">
        <f t="shared" si="28"/>
        <v>2881.5</v>
      </c>
      <c r="K59" s="55">
        <f t="shared" si="28"/>
        <v>861</v>
      </c>
      <c r="L59" s="55">
        <f t="shared" si="28"/>
        <v>838.5</v>
      </c>
      <c r="M59" s="55">
        <f t="shared" si="28"/>
        <v>711.5</v>
      </c>
      <c r="N59" s="55">
        <f t="shared" si="28"/>
        <v>305.5</v>
      </c>
      <c r="O59" s="55">
        <f t="shared" si="28"/>
        <v>903.5</v>
      </c>
      <c r="P59" s="55">
        <f t="shared" si="28"/>
        <v>384</v>
      </c>
      <c r="Q59" s="55">
        <f t="shared" si="28"/>
        <v>478</v>
      </c>
      <c r="R59" s="55" t="e">
        <f t="shared" si="28"/>
        <v>#DIV/0!</v>
      </c>
      <c r="S59" s="55" t="e">
        <f t="shared" si="28"/>
        <v>#DIV/0!</v>
      </c>
      <c r="T59" s="56">
        <f t="shared" si="28"/>
        <v>16089.5</v>
      </c>
    </row>
    <row r="60" spans="1:20" s="3" customFormat="1" ht="15.75" hidden="1" thickBot="1" x14ac:dyDescent="0.3">
      <c r="A60" s="210"/>
      <c r="B60" s="173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196"/>
      <c r="B61" s="171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1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1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1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1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2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4" t="s">
        <v>25</v>
      </c>
      <c r="B67" s="295" t="s">
        <v>37</v>
      </c>
      <c r="C67" s="143">
        <f t="shared" ref="C67:T67" si="29">SUM(C60:C66)</f>
        <v>0</v>
      </c>
      <c r="D67" s="144">
        <f t="shared" si="29"/>
        <v>0</v>
      </c>
      <c r="E67" s="143">
        <f t="shared" si="29"/>
        <v>0</v>
      </c>
      <c r="F67" s="144">
        <f t="shared" si="29"/>
        <v>0</v>
      </c>
      <c r="G67" s="143">
        <f t="shared" si="29"/>
        <v>0</v>
      </c>
      <c r="H67" s="145">
        <f t="shared" si="29"/>
        <v>0</v>
      </c>
      <c r="I67" s="145">
        <f t="shared" si="29"/>
        <v>0</v>
      </c>
      <c r="J67" s="145">
        <f t="shared" si="29"/>
        <v>0</v>
      </c>
      <c r="K67" s="144">
        <f t="shared" si="29"/>
        <v>0</v>
      </c>
      <c r="L67" s="146">
        <f t="shared" si="29"/>
        <v>0</v>
      </c>
      <c r="M67" s="147">
        <f t="shared" si="29"/>
        <v>0</v>
      </c>
      <c r="N67" s="148">
        <f t="shared" si="29"/>
        <v>0</v>
      </c>
      <c r="O67" s="147">
        <f t="shared" si="29"/>
        <v>0</v>
      </c>
      <c r="P67" s="147">
        <f t="shared" si="29"/>
        <v>0</v>
      </c>
      <c r="Q67" s="147">
        <f t="shared" si="29"/>
        <v>0</v>
      </c>
      <c r="R67" s="147">
        <f t="shared" si="29"/>
        <v>0</v>
      </c>
      <c r="S67" s="147">
        <f t="shared" si="29"/>
        <v>0</v>
      </c>
      <c r="T67" s="147">
        <f t="shared" si="29"/>
        <v>0</v>
      </c>
    </row>
    <row r="68" spans="1:20" s="3" customFormat="1" ht="15.75" hidden="1" outlineLevel="1" thickBot="1" x14ac:dyDescent="0.3">
      <c r="A68" s="135" t="s">
        <v>27</v>
      </c>
      <c r="B68" s="296"/>
      <c r="C68" s="136" t="e">
        <f t="shared" ref="C68:T68" si="30">AVERAGE(C60:C66)</f>
        <v>#DIV/0!</v>
      </c>
      <c r="D68" s="137" t="e">
        <f t="shared" si="30"/>
        <v>#DIV/0!</v>
      </c>
      <c r="E68" s="136" t="e">
        <f t="shared" si="30"/>
        <v>#DIV/0!</v>
      </c>
      <c r="F68" s="137" t="e">
        <f t="shared" si="30"/>
        <v>#DIV/0!</v>
      </c>
      <c r="G68" s="136" t="e">
        <f t="shared" si="30"/>
        <v>#DIV/0!</v>
      </c>
      <c r="H68" s="138" t="e">
        <f t="shared" si="30"/>
        <v>#DIV/0!</v>
      </c>
      <c r="I68" s="138" t="e">
        <f t="shared" si="30"/>
        <v>#DIV/0!</v>
      </c>
      <c r="J68" s="138" t="e">
        <f t="shared" si="30"/>
        <v>#DIV/0!</v>
      </c>
      <c r="K68" s="137" t="e">
        <f t="shared" si="30"/>
        <v>#DIV/0!</v>
      </c>
      <c r="L68" s="139" t="e">
        <f t="shared" si="30"/>
        <v>#DIV/0!</v>
      </c>
      <c r="M68" s="140" t="e">
        <f t="shared" si="30"/>
        <v>#DIV/0!</v>
      </c>
      <c r="N68" s="141" t="e">
        <f t="shared" si="30"/>
        <v>#DIV/0!</v>
      </c>
      <c r="O68" s="142" t="e">
        <f t="shared" si="30"/>
        <v>#DIV/0!</v>
      </c>
      <c r="P68" s="142" t="e">
        <f t="shared" si="30"/>
        <v>#DIV/0!</v>
      </c>
      <c r="Q68" s="142" t="e">
        <f t="shared" si="30"/>
        <v>#DIV/0!</v>
      </c>
      <c r="R68" s="142" t="e">
        <f t="shared" si="30"/>
        <v>#DIV/0!</v>
      </c>
      <c r="S68" s="142" t="e">
        <f t="shared" si="30"/>
        <v>#DIV/0!</v>
      </c>
      <c r="T68" s="142" t="e">
        <f t="shared" si="30"/>
        <v>#DIV/0!</v>
      </c>
    </row>
    <row r="69" spans="1:20" s="3" customFormat="1" ht="15.75" hidden="1" customHeight="1" thickBot="1" x14ac:dyDescent="0.3">
      <c r="A69" s="36" t="s">
        <v>24</v>
      </c>
      <c r="B69" s="296"/>
      <c r="C69" s="37">
        <f t="shared" ref="C69:T69" si="31">SUM(C60:C64)</f>
        <v>0</v>
      </c>
      <c r="D69" s="38">
        <f t="shared" si="31"/>
        <v>0</v>
      </c>
      <c r="E69" s="37">
        <f t="shared" si="31"/>
        <v>0</v>
      </c>
      <c r="F69" s="38">
        <f t="shared" si="31"/>
        <v>0</v>
      </c>
      <c r="G69" s="37">
        <f t="shared" si="31"/>
        <v>0</v>
      </c>
      <c r="H69" s="39">
        <f t="shared" si="31"/>
        <v>0</v>
      </c>
      <c r="I69" s="39">
        <f t="shared" si="31"/>
        <v>0</v>
      </c>
      <c r="J69" s="39">
        <f t="shared" si="31"/>
        <v>0</v>
      </c>
      <c r="K69" s="38">
        <f t="shared" si="31"/>
        <v>0</v>
      </c>
      <c r="L69" s="40">
        <f t="shared" si="31"/>
        <v>0</v>
      </c>
      <c r="M69" s="41">
        <f t="shared" si="31"/>
        <v>0</v>
      </c>
      <c r="N69" s="42">
        <f t="shared" si="31"/>
        <v>0</v>
      </c>
      <c r="O69" s="41">
        <f t="shared" si="31"/>
        <v>0</v>
      </c>
      <c r="P69" s="41">
        <f t="shared" si="31"/>
        <v>0</v>
      </c>
      <c r="Q69" s="41">
        <f t="shared" si="31"/>
        <v>0</v>
      </c>
      <c r="R69" s="41">
        <f t="shared" si="31"/>
        <v>0</v>
      </c>
      <c r="S69" s="41">
        <f t="shared" si="31"/>
        <v>0</v>
      </c>
      <c r="T69" s="41">
        <f t="shared" si="31"/>
        <v>0</v>
      </c>
    </row>
    <row r="70" spans="1:20" s="3" customFormat="1" ht="15.75" hidden="1" thickBot="1" x14ac:dyDescent="0.3">
      <c r="A70" s="36" t="s">
        <v>26</v>
      </c>
      <c r="B70" s="297"/>
      <c r="C70" s="43" t="e">
        <f t="shared" ref="C70:T70" si="32">AVERAGE(C60:C64)</f>
        <v>#DIV/0!</v>
      </c>
      <c r="D70" s="44" t="e">
        <f t="shared" si="32"/>
        <v>#DIV/0!</v>
      </c>
      <c r="E70" s="43" t="e">
        <f t="shared" si="32"/>
        <v>#DIV/0!</v>
      </c>
      <c r="F70" s="44" t="e">
        <f t="shared" si="32"/>
        <v>#DIV/0!</v>
      </c>
      <c r="G70" s="43" t="e">
        <f t="shared" si="32"/>
        <v>#DIV/0!</v>
      </c>
      <c r="H70" s="45" t="e">
        <f t="shared" si="32"/>
        <v>#DIV/0!</v>
      </c>
      <c r="I70" s="45" t="e">
        <f t="shared" si="32"/>
        <v>#DIV/0!</v>
      </c>
      <c r="J70" s="45" t="e">
        <f t="shared" si="32"/>
        <v>#DIV/0!</v>
      </c>
      <c r="K70" s="44" t="e">
        <f t="shared" si="32"/>
        <v>#DIV/0!</v>
      </c>
      <c r="L70" s="46" t="e">
        <f t="shared" si="32"/>
        <v>#DIV/0!</v>
      </c>
      <c r="M70" s="48" t="e">
        <f t="shared" si="32"/>
        <v>#DIV/0!</v>
      </c>
      <c r="N70" s="47" t="e">
        <f t="shared" si="32"/>
        <v>#DIV/0!</v>
      </c>
      <c r="O70" s="48" t="e">
        <f t="shared" si="32"/>
        <v>#DIV/0!</v>
      </c>
      <c r="P70" s="48" t="e">
        <f t="shared" si="32"/>
        <v>#DIV/0!</v>
      </c>
      <c r="Q70" s="48" t="e">
        <f t="shared" si="32"/>
        <v>#DIV/0!</v>
      </c>
      <c r="R70" s="48" t="e">
        <f t="shared" si="32"/>
        <v>#DIV/0!</v>
      </c>
      <c r="S70" s="48" t="e">
        <f t="shared" si="32"/>
        <v>#DIV/0!</v>
      </c>
      <c r="T70" s="48" t="e">
        <f t="shared" si="32"/>
        <v>#DIV/0!</v>
      </c>
    </row>
    <row r="71" spans="1:20" s="3" customFormat="1" x14ac:dyDescent="0.25">
      <c r="A71" s="4"/>
      <c r="B71" s="17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8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07" t="s">
        <v>66</v>
      </c>
      <c r="S72" s="308"/>
      <c r="T72" s="309"/>
    </row>
    <row r="73" spans="1:20" ht="29.25" customHeight="1" x14ac:dyDescent="0.25">
      <c r="C73" s="57" t="s">
        <v>33</v>
      </c>
      <c r="D73" s="50">
        <f>SUM(C56:D56, C45:D45, C34:D34, C23:D23, C12:D12, C67:D67  )</f>
        <v>13624</v>
      </c>
      <c r="E73" s="50">
        <f>SUM(E56:F56, E45:F45, E34:F34, E23:F23, E12:F12, E67:F67 )</f>
        <v>111018</v>
      </c>
      <c r="F73" s="50">
        <f>SUM(G56:K56, G45:K45, G34:K34, G23:K23, G12:K12, G67:K67)</f>
        <v>142443</v>
      </c>
      <c r="G73" s="50">
        <f t="shared" ref="G73:N73" si="33">SUM(L56, L45, L34, L23, L12, L67)</f>
        <v>26605</v>
      </c>
      <c r="H73" s="50">
        <f t="shared" si="33"/>
        <v>30780</v>
      </c>
      <c r="I73" s="50">
        <f t="shared" si="33"/>
        <v>8326</v>
      </c>
      <c r="J73" s="50">
        <f t="shared" si="33"/>
        <v>31288</v>
      </c>
      <c r="K73" s="50">
        <f t="shared" si="33"/>
        <v>11208</v>
      </c>
      <c r="L73" s="50">
        <f t="shared" si="33"/>
        <v>16260</v>
      </c>
      <c r="M73" s="50">
        <f t="shared" si="33"/>
        <v>0</v>
      </c>
      <c r="N73" s="50">
        <f t="shared" si="33"/>
        <v>3347</v>
      </c>
      <c r="O73" s="80"/>
      <c r="R73" s="287" t="s">
        <v>33</v>
      </c>
      <c r="S73" s="288"/>
      <c r="T73" s="128">
        <f>SUM(T56, T45, T34, T23, T12, T67)</f>
        <v>394899</v>
      </c>
    </row>
    <row r="74" spans="1:20" ht="29.25" customHeight="1" x14ac:dyDescent="0.25">
      <c r="C74" s="57" t="s">
        <v>34</v>
      </c>
      <c r="D74" s="50">
        <f>SUM(C58:D58, C47:D47, C36:D36, C25:D25, C14:D14, C69:D69 )</f>
        <v>13624</v>
      </c>
      <c r="E74" s="50">
        <f>SUM(E58:F58, E47:F47, E36:F36, E25:F25, E14:F14, E69:F69)</f>
        <v>111018</v>
      </c>
      <c r="F74" s="50">
        <f>SUM(G58:K58, G47:K47, G36:K36, G25:K25, G14:K14, G69:K69)</f>
        <v>137147</v>
      </c>
      <c r="G74" s="50">
        <f t="shared" ref="G74:N74" si="34">SUM(L58, L47, L36, L25, L14, L69)</f>
        <v>19052</v>
      </c>
      <c r="H74" s="50">
        <f t="shared" si="34"/>
        <v>18880</v>
      </c>
      <c r="I74" s="50">
        <f t="shared" si="34"/>
        <v>6763</v>
      </c>
      <c r="J74" s="50">
        <f t="shared" si="34"/>
        <v>21225</v>
      </c>
      <c r="K74" s="50">
        <f t="shared" si="34"/>
        <v>8569</v>
      </c>
      <c r="L74" s="50">
        <f t="shared" si="34"/>
        <v>11397</v>
      </c>
      <c r="M74" s="50">
        <f t="shared" si="34"/>
        <v>0</v>
      </c>
      <c r="N74" s="50">
        <f t="shared" si="34"/>
        <v>404</v>
      </c>
      <c r="O74" s="80"/>
      <c r="R74" s="287" t="s">
        <v>34</v>
      </c>
      <c r="S74" s="288"/>
      <c r="T74" s="127">
        <f>SUM(T14, T25, T36, T47, T58, T69)</f>
        <v>348079</v>
      </c>
    </row>
    <row r="75" spans="1:20" ht="30" customHeight="1" x14ac:dyDescent="0.25">
      <c r="R75" s="287" t="s">
        <v>72</v>
      </c>
      <c r="S75" s="288"/>
      <c r="T75" s="128">
        <f>AVERAGE(T56, T45, T34, T23, T12, T67)</f>
        <v>65816.5</v>
      </c>
    </row>
    <row r="76" spans="1:20" ht="30" customHeight="1" x14ac:dyDescent="0.25">
      <c r="R76" s="287" t="s">
        <v>26</v>
      </c>
      <c r="S76" s="288"/>
      <c r="T76" s="127">
        <f>AVERAGE(T14, T25, T36, T47, T58, T69)</f>
        <v>58013.166666666664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S12 C12:H12 C13:C15 C56 C45 C23:C26 C34:C37" emptyCellReference="1"/>
    <ignoredError sqref="D13:H15 I13:I15 I23 I46:I48 I24:I26 D57:H58 I57:I58 C57:C58 C59:I59 C46:C48 D45:H48 I45 D56:H56 I56 D23:H26 I34:I37 D34:H37 J34:Q35 J45:Q45 J13:Q13 J23:S23 J56 J24:Q24 R34:S35 R56:S58 K56:Q58 R45:S45 J46:J48 J59 J57:J58 R13:S13 R59:S59 K59:Q59 R46:S46 K46:Q46 R24:S24 J14:J15 J25:J26 J36:J37 S47:S48" evalError="1" emptyCellReference="1"/>
    <ignoredError sqref="T59 K60:S71 D60:I71 J22 J32:J33 J51:S55 J44 R16:S16 R17:S17 R18:S18 R19:S19 J21 R21 R22 R20:S20 J43 R49:S49 R50:S50" evalError="1"/>
    <ignoredError sqref="T22 T16:T21 T23 T9:T11 T12" formulaRange="1" emptyCellReference="1"/>
    <ignoredError sqref="T56:T58 T38:T42 T27:T33 T34:T37 T44 T43 T45 T13:T15 T46:T50 T24:T26 R14:S15 K14:Q15 K25:K26 L25:L26 M25:Q26 R25:S26 R36:S37 K36:Q37 K47:Q48 R47:R48" evalError="1" formulaRange="1" emptyCellReference="1"/>
    <ignoredError sqref="T5:T8 T51:T5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3.5" outlineLevelRow="1" x14ac:dyDescent="0.25"/>
  <cols>
    <col min="1" max="1" width="18.7109375" style="13" bestFit="1" customWidth="1"/>
    <col min="2" max="2" width="10.7109375" style="180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18" t="s">
        <v>9</v>
      </c>
      <c r="D1" s="316" t="s">
        <v>23</v>
      </c>
    </row>
    <row r="2" spans="1:4" ht="15" customHeight="1" thickBot="1" x14ac:dyDescent="0.3">
      <c r="C2" s="322"/>
      <c r="D2" s="317"/>
    </row>
    <row r="3" spans="1:4" ht="15" customHeight="1" x14ac:dyDescent="0.25">
      <c r="A3" s="289" t="s">
        <v>61</v>
      </c>
      <c r="B3" s="291" t="s">
        <v>62</v>
      </c>
      <c r="C3" s="298" t="s">
        <v>38</v>
      </c>
      <c r="D3" s="317"/>
    </row>
    <row r="4" spans="1:4" ht="14.25" thickBot="1" x14ac:dyDescent="0.3">
      <c r="A4" s="290"/>
      <c r="B4" s="292"/>
      <c r="C4" s="290"/>
      <c r="D4" s="317"/>
    </row>
    <row r="5" spans="1:4" s="61" customFormat="1" ht="14.25" thickBot="1" x14ac:dyDescent="0.3">
      <c r="A5" s="213" t="s">
        <v>3</v>
      </c>
      <c r="B5" s="175">
        <v>41883</v>
      </c>
      <c r="C5" s="14">
        <v>777</v>
      </c>
      <c r="D5" s="20">
        <f>SUM(C5)</f>
        <v>777</v>
      </c>
    </row>
    <row r="6" spans="1:4" s="61" customFormat="1" ht="14.25" customHeight="1" thickBot="1" x14ac:dyDescent="0.3">
      <c r="A6" s="213" t="s">
        <v>4</v>
      </c>
      <c r="B6" s="166">
        <v>41884</v>
      </c>
      <c r="C6" s="14">
        <v>640</v>
      </c>
      <c r="D6" s="20">
        <f t="shared" ref="D6:D8" si="0">SUM(C6)</f>
        <v>640</v>
      </c>
    </row>
    <row r="7" spans="1:4" s="61" customFormat="1" ht="14.25" thickBot="1" x14ac:dyDescent="0.3">
      <c r="A7" s="213" t="s">
        <v>5</v>
      </c>
      <c r="B7" s="166">
        <v>41885</v>
      </c>
      <c r="C7" s="14">
        <v>680</v>
      </c>
      <c r="D7" s="20">
        <f t="shared" si="0"/>
        <v>680</v>
      </c>
    </row>
    <row r="8" spans="1:4" s="61" customFormat="1" ht="14.25" thickBot="1" x14ac:dyDescent="0.3">
      <c r="A8" s="213" t="s">
        <v>6</v>
      </c>
      <c r="B8" s="166">
        <v>41886</v>
      </c>
      <c r="C8" s="14">
        <v>695</v>
      </c>
      <c r="D8" s="20">
        <f t="shared" si="0"/>
        <v>695</v>
      </c>
    </row>
    <row r="9" spans="1:4" s="61" customFormat="1" ht="14.25" thickBot="1" x14ac:dyDescent="0.3">
      <c r="A9" s="213" t="s">
        <v>0</v>
      </c>
      <c r="B9" s="166">
        <v>41887</v>
      </c>
      <c r="C9" s="14">
        <v>594</v>
      </c>
      <c r="D9" s="20">
        <f t="shared" ref="D9:D11" si="1">SUM(C9)</f>
        <v>594</v>
      </c>
    </row>
    <row r="10" spans="1:4" s="61" customFormat="1" ht="14.25" outlineLevel="1" thickBot="1" x14ac:dyDescent="0.3">
      <c r="A10" s="213" t="s">
        <v>1</v>
      </c>
      <c r="B10" s="166">
        <v>41888</v>
      </c>
      <c r="C10" s="21">
        <v>526</v>
      </c>
      <c r="D10" s="20">
        <f t="shared" si="1"/>
        <v>526</v>
      </c>
    </row>
    <row r="11" spans="1:4" s="61" customFormat="1" ht="14.25" outlineLevel="1" thickBot="1" x14ac:dyDescent="0.3">
      <c r="A11" s="194" t="s">
        <v>2</v>
      </c>
      <c r="B11" s="166">
        <v>41889</v>
      </c>
      <c r="C11" s="27">
        <v>582</v>
      </c>
      <c r="D11" s="20">
        <f t="shared" si="1"/>
        <v>582</v>
      </c>
    </row>
    <row r="12" spans="1:4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4494</v>
      </c>
      <c r="D12" s="147">
        <f>SUM(D5:D11)</f>
        <v>4494</v>
      </c>
    </row>
    <row r="13" spans="1:4" s="62" customFormat="1" ht="15.75" customHeight="1" outlineLevel="1" thickBot="1" x14ac:dyDescent="0.3">
      <c r="A13" s="135" t="s">
        <v>27</v>
      </c>
      <c r="B13" s="296"/>
      <c r="C13" s="136">
        <f>AVERAGE(C5:C11)</f>
        <v>642</v>
      </c>
      <c r="D13" s="142">
        <f>AVERAGE(D5:D11)</f>
        <v>642</v>
      </c>
    </row>
    <row r="14" spans="1:4" s="62" customFormat="1" ht="14.25" customHeight="1" thickBot="1" x14ac:dyDescent="0.3">
      <c r="A14" s="36" t="s">
        <v>24</v>
      </c>
      <c r="B14" s="296"/>
      <c r="C14" s="37">
        <f>SUM(C5:C9)</f>
        <v>3386</v>
      </c>
      <c r="D14" s="41">
        <f>SUM(D5:D9)</f>
        <v>3386</v>
      </c>
    </row>
    <row r="15" spans="1:4" s="62" customFormat="1" ht="15.75" customHeight="1" thickBot="1" x14ac:dyDescent="0.3">
      <c r="A15" s="36" t="s">
        <v>26</v>
      </c>
      <c r="B15" s="296"/>
      <c r="C15" s="43">
        <f>AVERAGE(C5:C9)</f>
        <v>677.2</v>
      </c>
      <c r="D15" s="48">
        <f>AVERAGE(D5:D9)</f>
        <v>677.2</v>
      </c>
    </row>
    <row r="16" spans="1:4" s="62" customFormat="1" ht="14.25" thickBot="1" x14ac:dyDescent="0.3">
      <c r="A16" s="35" t="s">
        <v>3</v>
      </c>
      <c r="B16" s="167">
        <v>41890</v>
      </c>
      <c r="C16" s="14">
        <v>641</v>
      </c>
      <c r="D16" s="18">
        <f t="shared" ref="D16:D22" si="2">SUM(C16:C16)</f>
        <v>641</v>
      </c>
    </row>
    <row r="17" spans="1:5" s="62" customFormat="1" ht="14.25" customHeight="1" thickBot="1" x14ac:dyDescent="0.3">
      <c r="A17" s="35" t="s">
        <v>4</v>
      </c>
      <c r="B17" s="219">
        <v>41891</v>
      </c>
      <c r="C17" s="14">
        <v>733</v>
      </c>
      <c r="D17" s="20">
        <f t="shared" si="2"/>
        <v>733</v>
      </c>
    </row>
    <row r="18" spans="1:5" s="62" customFormat="1" ht="14.25" thickBot="1" x14ac:dyDescent="0.3">
      <c r="A18" s="35" t="s">
        <v>5</v>
      </c>
      <c r="B18" s="168">
        <v>41892</v>
      </c>
      <c r="C18" s="14">
        <v>817</v>
      </c>
      <c r="D18" s="20">
        <f t="shared" si="2"/>
        <v>817</v>
      </c>
    </row>
    <row r="19" spans="1:5" s="62" customFormat="1" ht="14.25" thickBot="1" x14ac:dyDescent="0.3">
      <c r="A19" s="35" t="s">
        <v>6</v>
      </c>
      <c r="B19" s="168">
        <v>41893</v>
      </c>
      <c r="C19" s="14">
        <v>646</v>
      </c>
      <c r="D19" s="20">
        <f t="shared" si="2"/>
        <v>646</v>
      </c>
    </row>
    <row r="20" spans="1:5" s="62" customFormat="1" ht="14.25" thickBot="1" x14ac:dyDescent="0.3">
      <c r="A20" s="35" t="s">
        <v>0</v>
      </c>
      <c r="B20" s="168">
        <v>41894</v>
      </c>
      <c r="C20" s="14">
        <v>791</v>
      </c>
      <c r="D20" s="20">
        <f t="shared" si="2"/>
        <v>791</v>
      </c>
    </row>
    <row r="21" spans="1:5" s="62" customFormat="1" ht="14.25" outlineLevel="1" thickBot="1" x14ac:dyDescent="0.3">
      <c r="A21" s="35" t="s">
        <v>1</v>
      </c>
      <c r="B21" s="168">
        <v>41895</v>
      </c>
      <c r="C21" s="21">
        <v>544</v>
      </c>
      <c r="D21" s="20">
        <f t="shared" si="2"/>
        <v>544</v>
      </c>
      <c r="E21" s="214"/>
    </row>
    <row r="22" spans="1:5" s="62" customFormat="1" ht="14.25" outlineLevel="1" thickBot="1" x14ac:dyDescent="0.3">
      <c r="A22" s="35" t="s">
        <v>2</v>
      </c>
      <c r="B22" s="169">
        <v>41896</v>
      </c>
      <c r="C22" s="27">
        <v>740</v>
      </c>
      <c r="D22" s="86">
        <f t="shared" si="2"/>
        <v>740</v>
      </c>
    </row>
    <row r="23" spans="1:5" s="62" customFormat="1" ht="14.25" customHeight="1" outlineLevel="1" thickBot="1" x14ac:dyDescent="0.3">
      <c r="A23" s="134" t="s">
        <v>25</v>
      </c>
      <c r="B23" s="296" t="s">
        <v>29</v>
      </c>
      <c r="C23" s="143">
        <f>SUM(C16:C22)</f>
        <v>4912</v>
      </c>
      <c r="D23" s="147">
        <f>SUM(D16:D22)</f>
        <v>4912</v>
      </c>
    </row>
    <row r="24" spans="1:5" s="62" customFormat="1" ht="15.75" customHeight="1" outlineLevel="1" thickBot="1" x14ac:dyDescent="0.3">
      <c r="A24" s="135" t="s">
        <v>27</v>
      </c>
      <c r="B24" s="296"/>
      <c r="C24" s="136">
        <f>AVERAGE(C16:C22)</f>
        <v>701.71428571428567</v>
      </c>
      <c r="D24" s="142">
        <f>AVERAGE(D16:D22)</f>
        <v>701.71428571428567</v>
      </c>
    </row>
    <row r="25" spans="1:5" s="62" customFormat="1" ht="14.25" customHeight="1" thickBot="1" x14ac:dyDescent="0.3">
      <c r="A25" s="36" t="s">
        <v>24</v>
      </c>
      <c r="B25" s="296"/>
      <c r="C25" s="37">
        <f>SUM(C16:C20)</f>
        <v>3628</v>
      </c>
      <c r="D25" s="41">
        <f>SUM(D16:D20)</f>
        <v>3628</v>
      </c>
    </row>
    <row r="26" spans="1:5" s="62" customFormat="1" ht="15.75" customHeight="1" thickBot="1" x14ac:dyDescent="0.3">
      <c r="A26" s="36" t="s">
        <v>26</v>
      </c>
      <c r="B26" s="297"/>
      <c r="C26" s="43">
        <f>AVERAGE(C16:C20)</f>
        <v>725.6</v>
      </c>
      <c r="D26" s="48">
        <f>AVERAGE(D16:D20)</f>
        <v>725.6</v>
      </c>
    </row>
    <row r="27" spans="1:5" s="62" customFormat="1" ht="14.25" thickBot="1" x14ac:dyDescent="0.3">
      <c r="A27" s="35" t="s">
        <v>3</v>
      </c>
      <c r="B27" s="209">
        <v>41897</v>
      </c>
      <c r="C27" s="14">
        <v>727</v>
      </c>
      <c r="D27" s="18">
        <f t="shared" ref="D27:D33" si="3">SUM(C27:C27)</f>
        <v>727</v>
      </c>
    </row>
    <row r="28" spans="1:5" s="62" customFormat="1" ht="14.25" customHeight="1" thickBot="1" x14ac:dyDescent="0.3">
      <c r="A28" s="35" t="s">
        <v>4</v>
      </c>
      <c r="B28" s="171">
        <v>41898</v>
      </c>
      <c r="C28" s="14">
        <v>638</v>
      </c>
      <c r="D28" s="20">
        <f t="shared" si="3"/>
        <v>638</v>
      </c>
    </row>
    <row r="29" spans="1:5" s="62" customFormat="1" ht="14.25" thickBot="1" x14ac:dyDescent="0.3">
      <c r="A29" s="35" t="s">
        <v>5</v>
      </c>
      <c r="B29" s="171">
        <v>41899</v>
      </c>
      <c r="C29" s="14">
        <v>805</v>
      </c>
      <c r="D29" s="20">
        <f t="shared" si="3"/>
        <v>805</v>
      </c>
    </row>
    <row r="30" spans="1:5" s="62" customFormat="1" ht="14.25" thickBot="1" x14ac:dyDescent="0.3">
      <c r="A30" s="35" t="s">
        <v>6</v>
      </c>
      <c r="B30" s="171">
        <v>41900</v>
      </c>
      <c r="C30" s="14">
        <v>796</v>
      </c>
      <c r="D30" s="20">
        <f t="shared" si="3"/>
        <v>796</v>
      </c>
    </row>
    <row r="31" spans="1:5" s="62" customFormat="1" ht="14.25" thickBot="1" x14ac:dyDescent="0.3">
      <c r="A31" s="35" t="s">
        <v>0</v>
      </c>
      <c r="B31" s="171">
        <v>41901</v>
      </c>
      <c r="C31" s="14">
        <v>749</v>
      </c>
      <c r="D31" s="20">
        <f t="shared" si="3"/>
        <v>749</v>
      </c>
    </row>
    <row r="32" spans="1:5" s="62" customFormat="1" ht="14.25" outlineLevel="1" thickBot="1" x14ac:dyDescent="0.3">
      <c r="A32" s="35" t="s">
        <v>1</v>
      </c>
      <c r="B32" s="171">
        <v>41902</v>
      </c>
      <c r="C32" s="21">
        <v>752</v>
      </c>
      <c r="D32" s="20">
        <f t="shared" si="3"/>
        <v>752</v>
      </c>
    </row>
    <row r="33" spans="1:5" s="62" customFormat="1" ht="14.25" outlineLevel="1" thickBot="1" x14ac:dyDescent="0.3">
      <c r="A33" s="35" t="s">
        <v>2</v>
      </c>
      <c r="B33" s="172">
        <v>41903</v>
      </c>
      <c r="C33" s="27">
        <v>758</v>
      </c>
      <c r="D33" s="86">
        <f t="shared" si="3"/>
        <v>758</v>
      </c>
    </row>
    <row r="34" spans="1:5" s="62" customFormat="1" ht="14.25" customHeight="1" outlineLevel="1" thickBot="1" x14ac:dyDescent="0.3">
      <c r="A34" s="134" t="s">
        <v>25</v>
      </c>
      <c r="B34" s="295" t="s">
        <v>30</v>
      </c>
      <c r="C34" s="143">
        <f>SUM(C27:C33)</f>
        <v>5225</v>
      </c>
      <c r="D34" s="147">
        <f>SUM(D27:D33)</f>
        <v>5225</v>
      </c>
    </row>
    <row r="35" spans="1:5" s="62" customFormat="1" ht="15.75" customHeight="1" outlineLevel="1" thickBot="1" x14ac:dyDescent="0.3">
      <c r="A35" s="135" t="s">
        <v>27</v>
      </c>
      <c r="B35" s="296"/>
      <c r="C35" s="136">
        <f>AVERAGE(C27:C33)</f>
        <v>746.42857142857144</v>
      </c>
      <c r="D35" s="142">
        <f>AVERAGE(D27:D33)</f>
        <v>746.42857142857144</v>
      </c>
    </row>
    <row r="36" spans="1:5" s="62" customFormat="1" ht="14.25" customHeight="1" thickBot="1" x14ac:dyDescent="0.3">
      <c r="A36" s="36" t="s">
        <v>24</v>
      </c>
      <c r="B36" s="296"/>
      <c r="C36" s="41">
        <f>SUM(C27:C31)</f>
        <v>3715</v>
      </c>
      <c r="D36" s="41">
        <f>SUM(D27:D31)</f>
        <v>3715</v>
      </c>
    </row>
    <row r="37" spans="1:5" s="62" customFormat="1" ht="15.75" customHeight="1" thickBot="1" x14ac:dyDescent="0.3">
      <c r="A37" s="36" t="s">
        <v>26</v>
      </c>
      <c r="B37" s="297"/>
      <c r="C37" s="48">
        <f>AVERAGE(C27:C31)</f>
        <v>743</v>
      </c>
      <c r="D37" s="48">
        <f>AVERAGE(D27:D31)</f>
        <v>743</v>
      </c>
    </row>
    <row r="38" spans="1:5" s="62" customFormat="1" ht="14.25" thickBot="1" x14ac:dyDescent="0.3">
      <c r="A38" s="35" t="s">
        <v>3</v>
      </c>
      <c r="B38" s="209">
        <v>41904</v>
      </c>
      <c r="C38" s="14">
        <v>738</v>
      </c>
      <c r="D38" s="18">
        <f t="shared" ref="D38:D44" si="4">SUM(C38:C38)</f>
        <v>738</v>
      </c>
    </row>
    <row r="39" spans="1:5" s="62" customFormat="1" ht="14.25" customHeight="1" thickBot="1" x14ac:dyDescent="0.3">
      <c r="A39" s="35" t="s">
        <v>4</v>
      </c>
      <c r="B39" s="171">
        <v>41905</v>
      </c>
      <c r="C39" s="14">
        <v>834</v>
      </c>
      <c r="D39" s="20">
        <f t="shared" si="4"/>
        <v>834</v>
      </c>
    </row>
    <row r="40" spans="1:5" s="62" customFormat="1" ht="14.25" thickBot="1" x14ac:dyDescent="0.3">
      <c r="A40" s="35" t="s">
        <v>5</v>
      </c>
      <c r="B40" s="171">
        <v>41906</v>
      </c>
      <c r="C40" s="14">
        <v>765</v>
      </c>
      <c r="D40" s="20">
        <f t="shared" si="4"/>
        <v>765</v>
      </c>
    </row>
    <row r="41" spans="1:5" s="62" customFormat="1" ht="14.25" thickBot="1" x14ac:dyDescent="0.3">
      <c r="A41" s="35" t="s">
        <v>6</v>
      </c>
      <c r="B41" s="171">
        <v>41907</v>
      </c>
      <c r="C41" s="14">
        <v>610</v>
      </c>
      <c r="D41" s="20">
        <f t="shared" si="4"/>
        <v>610</v>
      </c>
    </row>
    <row r="42" spans="1:5" s="62" customFormat="1" ht="14.25" thickBot="1" x14ac:dyDescent="0.3">
      <c r="A42" s="35" t="s">
        <v>0</v>
      </c>
      <c r="B42" s="171">
        <v>41908</v>
      </c>
      <c r="C42" s="14">
        <v>895</v>
      </c>
      <c r="D42" s="20">
        <f t="shared" si="4"/>
        <v>895</v>
      </c>
    </row>
    <row r="43" spans="1:5" s="62" customFormat="1" ht="14.25" outlineLevel="1" thickBot="1" x14ac:dyDescent="0.3">
      <c r="A43" s="35" t="s">
        <v>1</v>
      </c>
      <c r="B43" s="171">
        <v>41909</v>
      </c>
      <c r="C43" s="21">
        <v>789</v>
      </c>
      <c r="D43" s="20">
        <f t="shared" si="4"/>
        <v>789</v>
      </c>
      <c r="E43" s="163"/>
    </row>
    <row r="44" spans="1:5" s="62" customFormat="1" ht="14.25" outlineLevel="1" thickBot="1" x14ac:dyDescent="0.3">
      <c r="A44" s="35" t="s">
        <v>2</v>
      </c>
      <c r="B44" s="171">
        <v>41910</v>
      </c>
      <c r="C44" s="27">
        <v>762</v>
      </c>
      <c r="D44" s="86">
        <f t="shared" si="4"/>
        <v>762</v>
      </c>
      <c r="E44" s="163"/>
    </row>
    <row r="45" spans="1:5" s="62" customFormat="1" ht="14.25" customHeight="1" outlineLevel="1" thickBot="1" x14ac:dyDescent="0.3">
      <c r="A45" s="134" t="s">
        <v>25</v>
      </c>
      <c r="B45" s="295" t="s">
        <v>31</v>
      </c>
      <c r="C45" s="143">
        <f>SUM(C38:C44)</f>
        <v>5393</v>
      </c>
      <c r="D45" s="147">
        <f>SUM(D38:D44)</f>
        <v>5393</v>
      </c>
    </row>
    <row r="46" spans="1:5" s="62" customFormat="1" ht="15.75" customHeight="1" outlineLevel="1" thickBot="1" x14ac:dyDescent="0.3">
      <c r="A46" s="135" t="s">
        <v>27</v>
      </c>
      <c r="B46" s="296"/>
      <c r="C46" s="136">
        <f>AVERAGE(C38:C44)</f>
        <v>770.42857142857144</v>
      </c>
      <c r="D46" s="142">
        <f>AVERAGE(D38:D44)</f>
        <v>770.42857142857144</v>
      </c>
    </row>
    <row r="47" spans="1:5" s="62" customFormat="1" ht="14.25" customHeight="1" thickBot="1" x14ac:dyDescent="0.3">
      <c r="A47" s="36" t="s">
        <v>24</v>
      </c>
      <c r="B47" s="296"/>
      <c r="C47" s="41">
        <f>SUM(C38:C42)</f>
        <v>3842</v>
      </c>
      <c r="D47" s="41">
        <f>SUM(D38:D42)</f>
        <v>3842</v>
      </c>
    </row>
    <row r="48" spans="1:5" s="62" customFormat="1" ht="15.75" customHeight="1" thickBot="1" x14ac:dyDescent="0.3">
      <c r="A48" s="36" t="s">
        <v>26</v>
      </c>
      <c r="B48" s="297"/>
      <c r="C48" s="48">
        <f>AVERAGE(C38:C42)</f>
        <v>768.4</v>
      </c>
      <c r="D48" s="48">
        <f>AVERAGE(D38:D42)</f>
        <v>768.4</v>
      </c>
    </row>
    <row r="49" spans="1:4" s="62" customFormat="1" ht="14.25" thickBot="1" x14ac:dyDescent="0.3">
      <c r="A49" s="35" t="s">
        <v>3</v>
      </c>
      <c r="B49" s="170">
        <v>41911</v>
      </c>
      <c r="C49" s="67">
        <v>706</v>
      </c>
      <c r="D49" s="20">
        <f t="shared" ref="D49:D50" si="5">SUM(C49:C49)</f>
        <v>706</v>
      </c>
    </row>
    <row r="50" spans="1:4" s="62" customFormat="1" ht="14.25" customHeight="1" thickBot="1" x14ac:dyDescent="0.3">
      <c r="A50" s="35" t="s">
        <v>4</v>
      </c>
      <c r="B50" s="199">
        <v>41912</v>
      </c>
      <c r="C50" s="14">
        <v>698</v>
      </c>
      <c r="D50" s="20">
        <f t="shared" si="5"/>
        <v>698</v>
      </c>
    </row>
    <row r="51" spans="1:4" s="62" customFormat="1" ht="14.25" hidden="1" thickBot="1" x14ac:dyDescent="0.3">
      <c r="A51" s="35"/>
      <c r="B51" s="199"/>
      <c r="C51" s="25"/>
      <c r="D51" s="20"/>
    </row>
    <row r="52" spans="1:4" s="62" customFormat="1" ht="14.25" hidden="1" customHeight="1" thickBot="1" x14ac:dyDescent="0.3">
      <c r="A52" s="210"/>
      <c r="B52" s="199"/>
      <c r="C52" s="14"/>
      <c r="D52" s="20"/>
    </row>
    <row r="53" spans="1:4" s="62" customFormat="1" ht="14.25" hidden="1" customHeight="1" thickBot="1" x14ac:dyDescent="0.3">
      <c r="A53" s="210"/>
      <c r="B53" s="199"/>
      <c r="C53" s="14"/>
      <c r="D53" s="20"/>
    </row>
    <row r="54" spans="1:4" s="62" customFormat="1" ht="14.25" hidden="1" customHeight="1" outlineLevel="1" thickBot="1" x14ac:dyDescent="0.3">
      <c r="A54" s="210"/>
      <c r="B54" s="199"/>
      <c r="C54" s="21"/>
      <c r="D54" s="20"/>
    </row>
    <row r="55" spans="1:4" s="62" customFormat="1" ht="14.25" hidden="1" customHeight="1" outlineLevel="1" thickBot="1" x14ac:dyDescent="0.3">
      <c r="A55" s="210"/>
      <c r="B55" s="172"/>
      <c r="C55" s="27"/>
      <c r="D55" s="20"/>
    </row>
    <row r="56" spans="1:4" s="62" customFormat="1" ht="14.25" customHeight="1" outlineLevel="1" thickBot="1" x14ac:dyDescent="0.3">
      <c r="A56" s="134" t="s">
        <v>25</v>
      </c>
      <c r="B56" s="295" t="s">
        <v>32</v>
      </c>
      <c r="C56" s="143">
        <f>SUM(C49:C55)</f>
        <v>1404</v>
      </c>
      <c r="D56" s="147">
        <f>SUM(D49:D55)</f>
        <v>1404</v>
      </c>
    </row>
    <row r="57" spans="1:4" s="62" customFormat="1" ht="15.75" customHeight="1" outlineLevel="1" thickBot="1" x14ac:dyDescent="0.3">
      <c r="A57" s="135" t="s">
        <v>27</v>
      </c>
      <c r="B57" s="296"/>
      <c r="C57" s="136">
        <f>AVERAGE(C49:C55)</f>
        <v>702</v>
      </c>
      <c r="D57" s="142">
        <f>AVERAGE(D49:D55)</f>
        <v>702</v>
      </c>
    </row>
    <row r="58" spans="1:4" s="62" customFormat="1" ht="14.25" customHeight="1" thickBot="1" x14ac:dyDescent="0.3">
      <c r="A58" s="36" t="s">
        <v>24</v>
      </c>
      <c r="B58" s="296"/>
      <c r="C58" s="37">
        <f>SUM(C49:C53)</f>
        <v>1404</v>
      </c>
      <c r="D58" s="41">
        <f>SUM(D49:D53)</f>
        <v>1404</v>
      </c>
    </row>
    <row r="59" spans="1:4" s="62" customFormat="1" ht="15.75" customHeight="1" thickBot="1" x14ac:dyDescent="0.3">
      <c r="A59" s="36" t="s">
        <v>26</v>
      </c>
      <c r="B59" s="297"/>
      <c r="C59" s="43">
        <f>AVERAGE(C49:C53)</f>
        <v>702</v>
      </c>
      <c r="D59" s="48">
        <f>AVERAGE(D49:D53)</f>
        <v>702</v>
      </c>
    </row>
    <row r="60" spans="1:4" s="62" customFormat="1" hidden="1" x14ac:dyDescent="0.25">
      <c r="A60" s="210"/>
      <c r="B60" s="173"/>
      <c r="C60" s="14"/>
      <c r="D60" s="18"/>
    </row>
    <row r="61" spans="1:4" s="62" customFormat="1" ht="14.25" hidden="1" customHeight="1" x14ac:dyDescent="0.25">
      <c r="A61" s="196"/>
      <c r="B61" s="171"/>
      <c r="C61" s="14"/>
      <c r="D61" s="18"/>
    </row>
    <row r="62" spans="1:4" s="62" customFormat="1" hidden="1" x14ac:dyDescent="0.25">
      <c r="A62" s="35"/>
      <c r="B62" s="171"/>
      <c r="C62" s="14"/>
      <c r="D62" s="18"/>
    </row>
    <row r="63" spans="1:4" s="62" customFormat="1" hidden="1" x14ac:dyDescent="0.25">
      <c r="A63" s="35"/>
      <c r="B63" s="171"/>
      <c r="C63" s="14"/>
      <c r="D63" s="18"/>
    </row>
    <row r="64" spans="1:4" s="62" customFormat="1" hidden="1" x14ac:dyDescent="0.25">
      <c r="A64" s="35"/>
      <c r="B64" s="171"/>
      <c r="C64" s="14"/>
      <c r="D64" s="18"/>
    </row>
    <row r="65" spans="1:6" s="62" customFormat="1" hidden="1" outlineLevel="1" x14ac:dyDescent="0.25">
      <c r="A65" s="35"/>
      <c r="B65" s="171"/>
      <c r="C65" s="21"/>
      <c r="D65" s="18"/>
    </row>
    <row r="66" spans="1:6" s="62" customFormat="1" ht="14.25" hidden="1" outlineLevel="1" thickBot="1" x14ac:dyDescent="0.3">
      <c r="A66" s="35"/>
      <c r="B66" s="172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5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6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6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7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1"/>
      <c r="C71" s="65"/>
      <c r="D71" s="65"/>
    </row>
    <row r="72" spans="1:6" s="62" customFormat="1" ht="42" customHeight="1" x14ac:dyDescent="0.25">
      <c r="A72" s="49"/>
      <c r="B72" s="182" t="s">
        <v>9</v>
      </c>
      <c r="D72" s="307" t="s">
        <v>67</v>
      </c>
      <c r="E72" s="320"/>
      <c r="F72" s="321"/>
    </row>
    <row r="73" spans="1:6" ht="30" customHeight="1" x14ac:dyDescent="0.25">
      <c r="A73" s="57" t="s">
        <v>34</v>
      </c>
      <c r="B73" s="183">
        <f>SUM(C58:C58, C47:C47, C36:C36, C25:C25, C14:C14, C69:C69)</f>
        <v>15975</v>
      </c>
      <c r="D73" s="287" t="s">
        <v>34</v>
      </c>
      <c r="E73" s="288"/>
      <c r="F73" s="127">
        <f>SUM(D14, D25, D36, D47, D58, D69)</f>
        <v>15975</v>
      </c>
    </row>
    <row r="74" spans="1:6" ht="30" customHeight="1" x14ac:dyDescent="0.25">
      <c r="A74" s="57" t="s">
        <v>33</v>
      </c>
      <c r="B74" s="183">
        <f>SUM(C56:C56, C45:C45, C34:C34, C23:C23, C12:C12, C67:C67 )</f>
        <v>21428</v>
      </c>
      <c r="D74" s="287" t="s">
        <v>33</v>
      </c>
      <c r="E74" s="288"/>
      <c r="F74" s="128">
        <f>SUM(D56, D45, D34, D23, D12, D67)</f>
        <v>21428</v>
      </c>
    </row>
    <row r="75" spans="1:6" ht="30" customHeight="1" x14ac:dyDescent="0.25">
      <c r="D75" s="287" t="s">
        <v>26</v>
      </c>
      <c r="E75" s="288"/>
      <c r="F75" s="128">
        <f>AVERAGE(D14, D25, D36, D47, D58, D69)</f>
        <v>2662.5</v>
      </c>
    </row>
    <row r="76" spans="1:6" ht="30" customHeight="1" x14ac:dyDescent="0.25">
      <c r="D76" s="287" t="s">
        <v>72</v>
      </c>
      <c r="E76" s="288"/>
      <c r="F76" s="127">
        <f>AVERAGE(D56, D45, D34, D23, D12, D67)</f>
        <v>3571.3333333333335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12:D13 D14:D34" emptyCellReference="1"/>
    <ignoredError sqref="D35:D37 D44 D43 D42 D41 D40 D39 D38 D45" evalError="1" emptyCellReference="1"/>
    <ignoredError sqref="C60:D71 C46:D46 C51:D59 D47 D48 D49 D50" evalError="1"/>
    <ignoredError sqref="C14:C15 C23:C26 C34" formulaRange="1" emptyCellReference="1"/>
    <ignoredError sqref="C35:C37 C45" evalError="1" formulaRange="1" emptyCellReference="1"/>
    <ignoredError sqref="C47:C4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46" sqref="E4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80"/>
      <c r="C1" s="310" t="s">
        <v>7</v>
      </c>
      <c r="D1" s="310" t="s">
        <v>39</v>
      </c>
      <c r="E1" s="318" t="s">
        <v>8</v>
      </c>
      <c r="F1" s="310" t="s">
        <v>73</v>
      </c>
      <c r="G1" s="310" t="s">
        <v>10</v>
      </c>
      <c r="H1" s="327"/>
      <c r="I1" s="328"/>
      <c r="J1" s="323" t="s">
        <v>23</v>
      </c>
    </row>
    <row r="2" spans="1:11" ht="15" customHeight="1" thickBot="1" x14ac:dyDescent="0.3">
      <c r="B2" s="180"/>
      <c r="C2" s="311"/>
      <c r="D2" s="311"/>
      <c r="E2" s="319"/>
      <c r="F2" s="311"/>
      <c r="G2" s="329"/>
      <c r="H2" s="330"/>
      <c r="I2" s="331"/>
      <c r="J2" s="324"/>
    </row>
    <row r="3" spans="1:11" ht="13.5" customHeight="1" x14ac:dyDescent="0.25">
      <c r="A3" s="289" t="s">
        <v>61</v>
      </c>
      <c r="B3" s="291" t="s">
        <v>62</v>
      </c>
      <c r="C3" s="298" t="s">
        <v>7</v>
      </c>
      <c r="D3" s="298" t="s">
        <v>40</v>
      </c>
      <c r="E3" s="293" t="s">
        <v>8</v>
      </c>
      <c r="F3" s="301" t="s">
        <v>73</v>
      </c>
      <c r="G3" s="298" t="s">
        <v>10</v>
      </c>
      <c r="H3" s="326" t="s">
        <v>41</v>
      </c>
      <c r="I3" s="325" t="s">
        <v>42</v>
      </c>
      <c r="J3" s="324"/>
    </row>
    <row r="4" spans="1:11" ht="14.25" thickBot="1" x14ac:dyDescent="0.3">
      <c r="A4" s="290"/>
      <c r="B4" s="292"/>
      <c r="C4" s="290"/>
      <c r="D4" s="290"/>
      <c r="E4" s="294"/>
      <c r="F4" s="302"/>
      <c r="G4" s="290"/>
      <c r="H4" s="290"/>
      <c r="I4" s="300"/>
      <c r="J4" s="324"/>
    </row>
    <row r="5" spans="1:11" s="61" customFormat="1" ht="14.25" thickBot="1" x14ac:dyDescent="0.3">
      <c r="A5" s="213" t="s">
        <v>3</v>
      </c>
      <c r="B5" s="175">
        <v>41883</v>
      </c>
      <c r="C5" s="14">
        <v>222</v>
      </c>
      <c r="D5" s="14"/>
      <c r="E5" s="18">
        <v>338</v>
      </c>
      <c r="F5" s="186">
        <v>44</v>
      </c>
      <c r="G5" s="17">
        <v>309</v>
      </c>
      <c r="H5" s="14">
        <v>193</v>
      </c>
      <c r="I5" s="15">
        <v>3243</v>
      </c>
      <c r="J5" s="71">
        <f>SUM(C5:I5)</f>
        <v>4349</v>
      </c>
    </row>
    <row r="6" spans="1:11" s="61" customFormat="1" ht="14.25" thickBot="1" x14ac:dyDescent="0.3">
      <c r="A6" s="213" t="s">
        <v>4</v>
      </c>
      <c r="B6" s="166">
        <v>41884</v>
      </c>
      <c r="C6" s="14">
        <v>191</v>
      </c>
      <c r="D6" s="14"/>
      <c r="E6" s="18">
        <v>230</v>
      </c>
      <c r="F6" s="186">
        <v>46</v>
      </c>
      <c r="G6" s="17">
        <v>261</v>
      </c>
      <c r="H6" s="14">
        <v>99</v>
      </c>
      <c r="I6" s="15">
        <v>445</v>
      </c>
      <c r="J6" s="71">
        <f t="shared" ref="J6:J8" si="0">SUM(C6:I6)</f>
        <v>1272</v>
      </c>
    </row>
    <row r="7" spans="1:11" s="61" customFormat="1" ht="14.25" thickBot="1" x14ac:dyDescent="0.3">
      <c r="A7" s="213" t="s">
        <v>5</v>
      </c>
      <c r="B7" s="166">
        <v>41885</v>
      </c>
      <c r="C7" s="14">
        <v>308</v>
      </c>
      <c r="D7" s="14"/>
      <c r="E7" s="18">
        <v>206</v>
      </c>
      <c r="F7" s="186">
        <v>52</v>
      </c>
      <c r="G7" s="17">
        <v>228</v>
      </c>
      <c r="H7" s="14">
        <v>69</v>
      </c>
      <c r="I7" s="15">
        <v>558</v>
      </c>
      <c r="J7" s="71">
        <f t="shared" si="0"/>
        <v>1421</v>
      </c>
    </row>
    <row r="8" spans="1:11" s="61" customFormat="1" ht="14.25" thickBot="1" x14ac:dyDescent="0.3">
      <c r="A8" s="213" t="s">
        <v>6</v>
      </c>
      <c r="B8" s="166">
        <v>41886</v>
      </c>
      <c r="C8" s="14">
        <v>274</v>
      </c>
      <c r="D8" s="14"/>
      <c r="E8" s="18">
        <v>317</v>
      </c>
      <c r="F8" s="186">
        <v>33</v>
      </c>
      <c r="G8" s="17">
        <v>276</v>
      </c>
      <c r="H8" s="14">
        <v>105</v>
      </c>
      <c r="I8" s="15">
        <v>410</v>
      </c>
      <c r="J8" s="71">
        <f t="shared" si="0"/>
        <v>1415</v>
      </c>
      <c r="K8" s="211"/>
    </row>
    <row r="9" spans="1:11" s="61" customFormat="1" ht="14.25" thickBot="1" x14ac:dyDescent="0.3">
      <c r="A9" s="213" t="s">
        <v>0</v>
      </c>
      <c r="B9" s="166">
        <v>41887</v>
      </c>
      <c r="C9" s="21">
        <v>362</v>
      </c>
      <c r="D9" s="14"/>
      <c r="E9" s="18">
        <v>340</v>
      </c>
      <c r="F9" s="186">
        <v>65</v>
      </c>
      <c r="G9" s="17">
        <v>219</v>
      </c>
      <c r="H9" s="14">
        <v>124</v>
      </c>
      <c r="I9" s="15">
        <v>550</v>
      </c>
      <c r="J9" s="71">
        <f t="shared" ref="J9:J10" si="1">SUM(C9:I9)</f>
        <v>1660</v>
      </c>
      <c r="K9" s="211"/>
    </row>
    <row r="10" spans="1:11" s="61" customFormat="1" ht="14.25" outlineLevel="1" thickBot="1" x14ac:dyDescent="0.3">
      <c r="A10" s="213" t="s">
        <v>1</v>
      </c>
      <c r="B10" s="166">
        <v>41888</v>
      </c>
      <c r="C10" s="21">
        <v>290</v>
      </c>
      <c r="D10" s="21"/>
      <c r="E10" s="25">
        <v>250</v>
      </c>
      <c r="F10" s="187">
        <v>59</v>
      </c>
      <c r="G10" s="21">
        <v>269</v>
      </c>
      <c r="H10" s="21">
        <v>159</v>
      </c>
      <c r="I10" s="22">
        <v>2131</v>
      </c>
      <c r="J10" s="71">
        <f t="shared" si="1"/>
        <v>3158</v>
      </c>
      <c r="K10" s="211"/>
    </row>
    <row r="11" spans="1:11" s="61" customFormat="1" ht="14.25" outlineLevel="1" thickBot="1" x14ac:dyDescent="0.3">
      <c r="A11" s="194" t="s">
        <v>2</v>
      </c>
      <c r="B11" s="166">
        <v>41889</v>
      </c>
      <c r="C11" s="27">
        <v>306</v>
      </c>
      <c r="D11" s="27"/>
      <c r="E11" s="31">
        <v>306</v>
      </c>
      <c r="F11" s="188">
        <v>54</v>
      </c>
      <c r="G11" s="27">
        <v>221</v>
      </c>
      <c r="H11" s="27">
        <v>156</v>
      </c>
      <c r="I11" s="28">
        <v>2891</v>
      </c>
      <c r="J11" s="71">
        <f>SUM(C11:I11)</f>
        <v>3934</v>
      </c>
      <c r="K11" s="211"/>
    </row>
    <row r="12" spans="1:11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1953</v>
      </c>
      <c r="D12" s="143">
        <f t="shared" ref="D12:J12" si="2">SUM(D5:D11)</f>
        <v>0</v>
      </c>
      <c r="E12" s="143">
        <f t="shared" si="2"/>
        <v>1987</v>
      </c>
      <c r="F12" s="146">
        <f t="shared" si="2"/>
        <v>353</v>
      </c>
      <c r="G12" s="143">
        <f t="shared" si="2"/>
        <v>1783</v>
      </c>
      <c r="H12" s="143">
        <f t="shared" si="2"/>
        <v>905</v>
      </c>
      <c r="I12" s="147">
        <f t="shared" si="2"/>
        <v>10228</v>
      </c>
      <c r="J12" s="143">
        <f t="shared" si="2"/>
        <v>17209</v>
      </c>
    </row>
    <row r="13" spans="1:11" s="62" customFormat="1" ht="15.75" customHeight="1" outlineLevel="1" thickBot="1" x14ac:dyDescent="0.3">
      <c r="A13" s="135" t="s">
        <v>27</v>
      </c>
      <c r="B13" s="296"/>
      <c r="C13" s="136">
        <f>AVERAGE(C5:C11)</f>
        <v>279</v>
      </c>
      <c r="D13" s="136" t="e">
        <f t="shared" ref="D13:J13" si="3">AVERAGE(D5:D11)</f>
        <v>#DIV/0!</v>
      </c>
      <c r="E13" s="136">
        <f t="shared" si="3"/>
        <v>283.85714285714283</v>
      </c>
      <c r="F13" s="139">
        <f t="shared" si="3"/>
        <v>50.428571428571431</v>
      </c>
      <c r="G13" s="136">
        <f t="shared" si="3"/>
        <v>254.71428571428572</v>
      </c>
      <c r="H13" s="136">
        <f t="shared" si="3"/>
        <v>129.28571428571428</v>
      </c>
      <c r="I13" s="142">
        <f t="shared" si="3"/>
        <v>1461.1428571428571</v>
      </c>
      <c r="J13" s="136">
        <f t="shared" si="3"/>
        <v>2458.4285714285716</v>
      </c>
    </row>
    <row r="14" spans="1:11" s="62" customFormat="1" ht="14.25" customHeight="1" thickBot="1" x14ac:dyDescent="0.3">
      <c r="A14" s="36" t="s">
        <v>24</v>
      </c>
      <c r="B14" s="296"/>
      <c r="C14" s="37">
        <f>SUM(C5:C9)</f>
        <v>1357</v>
      </c>
      <c r="D14" s="37">
        <f t="shared" ref="D14:J14" si="4">SUM(D5:D9)</f>
        <v>0</v>
      </c>
      <c r="E14" s="37">
        <f t="shared" si="4"/>
        <v>1431</v>
      </c>
      <c r="F14" s="40">
        <f t="shared" si="4"/>
        <v>240</v>
      </c>
      <c r="G14" s="37">
        <f t="shared" si="4"/>
        <v>1293</v>
      </c>
      <c r="H14" s="37">
        <f t="shared" si="4"/>
        <v>590</v>
      </c>
      <c r="I14" s="41">
        <f t="shared" si="4"/>
        <v>5206</v>
      </c>
      <c r="J14" s="37">
        <f t="shared" si="4"/>
        <v>10117</v>
      </c>
    </row>
    <row r="15" spans="1:11" s="62" customFormat="1" ht="15.75" customHeight="1" thickBot="1" x14ac:dyDescent="0.3">
      <c r="A15" s="36" t="s">
        <v>26</v>
      </c>
      <c r="B15" s="296"/>
      <c r="C15" s="43">
        <f>AVERAGE(C5:C9)</f>
        <v>271.39999999999998</v>
      </c>
      <c r="D15" s="43" t="e">
        <f t="shared" ref="D15:J15" si="5">AVERAGE(D5:D9)</f>
        <v>#DIV/0!</v>
      </c>
      <c r="E15" s="43">
        <f t="shared" si="5"/>
        <v>286.2</v>
      </c>
      <c r="F15" s="46">
        <f t="shared" si="5"/>
        <v>48</v>
      </c>
      <c r="G15" s="43">
        <f t="shared" si="5"/>
        <v>258.60000000000002</v>
      </c>
      <c r="H15" s="43">
        <f t="shared" si="5"/>
        <v>118</v>
      </c>
      <c r="I15" s="48">
        <f t="shared" si="5"/>
        <v>1041.2</v>
      </c>
      <c r="J15" s="43">
        <f t="shared" si="5"/>
        <v>2023.4</v>
      </c>
    </row>
    <row r="16" spans="1:11" s="62" customFormat="1" ht="14.25" thickBot="1" x14ac:dyDescent="0.3">
      <c r="A16" s="35" t="s">
        <v>3</v>
      </c>
      <c r="B16" s="167">
        <v>41890</v>
      </c>
      <c r="C16" s="14">
        <v>202</v>
      </c>
      <c r="D16" s="14"/>
      <c r="E16" s="18">
        <v>254</v>
      </c>
      <c r="F16" s="186">
        <v>29</v>
      </c>
      <c r="G16" s="14">
        <v>235</v>
      </c>
      <c r="H16" s="14">
        <v>127</v>
      </c>
      <c r="I16" s="15">
        <v>362</v>
      </c>
      <c r="J16" s="19">
        <f t="shared" ref="J16:J22" si="6">SUM(C16:I16)</f>
        <v>1209</v>
      </c>
    </row>
    <row r="17" spans="1:10" s="62" customFormat="1" ht="14.25" thickBot="1" x14ac:dyDescent="0.3">
      <c r="A17" s="35" t="s">
        <v>4</v>
      </c>
      <c r="B17" s="219">
        <v>41891</v>
      </c>
      <c r="C17" s="14">
        <v>124</v>
      </c>
      <c r="D17" s="14"/>
      <c r="E17" s="18">
        <v>178</v>
      </c>
      <c r="F17" s="186">
        <v>38</v>
      </c>
      <c r="G17" s="14">
        <v>188</v>
      </c>
      <c r="H17" s="14">
        <v>53</v>
      </c>
      <c r="I17" s="15">
        <v>318</v>
      </c>
      <c r="J17" s="71">
        <f t="shared" si="6"/>
        <v>899</v>
      </c>
    </row>
    <row r="18" spans="1:10" s="62" customFormat="1" ht="14.25" thickBot="1" x14ac:dyDescent="0.3">
      <c r="A18" s="35" t="s">
        <v>5</v>
      </c>
      <c r="B18" s="168">
        <v>41892</v>
      </c>
      <c r="C18" s="14">
        <v>222</v>
      </c>
      <c r="D18" s="14"/>
      <c r="E18" s="18">
        <v>259</v>
      </c>
      <c r="F18" s="186">
        <v>37</v>
      </c>
      <c r="G18" s="14">
        <v>264</v>
      </c>
      <c r="H18" s="14">
        <v>93</v>
      </c>
      <c r="I18" s="15">
        <v>321</v>
      </c>
      <c r="J18" s="71">
        <f t="shared" si="6"/>
        <v>1196</v>
      </c>
    </row>
    <row r="19" spans="1:10" s="62" customFormat="1" ht="14.25" thickBot="1" x14ac:dyDescent="0.3">
      <c r="A19" s="35" t="s">
        <v>6</v>
      </c>
      <c r="B19" s="168">
        <v>41893</v>
      </c>
      <c r="C19" s="14">
        <v>168</v>
      </c>
      <c r="D19" s="14"/>
      <c r="E19" s="18">
        <v>166</v>
      </c>
      <c r="F19" s="186">
        <v>56</v>
      </c>
      <c r="G19" s="14">
        <v>186</v>
      </c>
      <c r="H19" s="14">
        <v>70</v>
      </c>
      <c r="I19" s="15">
        <v>257</v>
      </c>
      <c r="J19" s="71">
        <f t="shared" si="6"/>
        <v>903</v>
      </c>
    </row>
    <row r="20" spans="1:10" s="62" customFormat="1" ht="14.25" thickBot="1" x14ac:dyDescent="0.3">
      <c r="A20" s="35" t="s">
        <v>0</v>
      </c>
      <c r="B20" s="168">
        <v>41894</v>
      </c>
      <c r="C20" s="21">
        <v>287</v>
      </c>
      <c r="D20" s="14"/>
      <c r="E20" s="18">
        <v>394</v>
      </c>
      <c r="F20" s="186">
        <v>140</v>
      </c>
      <c r="G20" s="14">
        <v>244</v>
      </c>
      <c r="H20" s="14">
        <v>134</v>
      </c>
      <c r="I20" s="15">
        <v>589</v>
      </c>
      <c r="J20" s="71">
        <f t="shared" si="6"/>
        <v>1788</v>
      </c>
    </row>
    <row r="21" spans="1:10" s="62" customFormat="1" ht="14.25" outlineLevel="1" thickBot="1" x14ac:dyDescent="0.3">
      <c r="A21" s="35" t="s">
        <v>1</v>
      </c>
      <c r="B21" s="168">
        <v>41895</v>
      </c>
      <c r="C21" s="21">
        <v>175</v>
      </c>
      <c r="D21" s="21"/>
      <c r="E21" s="25">
        <v>226</v>
      </c>
      <c r="F21" s="187">
        <v>41</v>
      </c>
      <c r="G21" s="21">
        <v>113</v>
      </c>
      <c r="H21" s="21">
        <v>75</v>
      </c>
      <c r="I21" s="22">
        <v>1977</v>
      </c>
      <c r="J21" s="71">
        <f t="shared" si="6"/>
        <v>2607</v>
      </c>
    </row>
    <row r="22" spans="1:10" s="62" customFormat="1" ht="14.25" outlineLevel="1" thickBot="1" x14ac:dyDescent="0.3">
      <c r="A22" s="35" t="s">
        <v>2</v>
      </c>
      <c r="B22" s="169">
        <v>41896</v>
      </c>
      <c r="C22" s="27">
        <v>321</v>
      </c>
      <c r="D22" s="27"/>
      <c r="E22" s="31">
        <v>348</v>
      </c>
      <c r="F22" s="188">
        <v>86</v>
      </c>
      <c r="G22" s="27">
        <v>174</v>
      </c>
      <c r="H22" s="27">
        <v>147</v>
      </c>
      <c r="I22" s="28">
        <v>2661</v>
      </c>
      <c r="J22" s="191">
        <f t="shared" si="6"/>
        <v>3737</v>
      </c>
    </row>
    <row r="23" spans="1:10" s="62" customFormat="1" ht="14.25" customHeight="1" outlineLevel="1" thickBot="1" x14ac:dyDescent="0.3">
      <c r="A23" s="134" t="s">
        <v>25</v>
      </c>
      <c r="B23" s="296" t="s">
        <v>29</v>
      </c>
      <c r="C23" s="143">
        <f t="shared" ref="C23:J23" si="7">SUM(C16:C22)</f>
        <v>1499</v>
      </c>
      <c r="D23" s="143">
        <f t="shared" si="7"/>
        <v>0</v>
      </c>
      <c r="E23" s="143">
        <f t="shared" si="7"/>
        <v>1825</v>
      </c>
      <c r="F23" s="146">
        <f t="shared" si="7"/>
        <v>427</v>
      </c>
      <c r="G23" s="143">
        <f t="shared" si="7"/>
        <v>1404</v>
      </c>
      <c r="H23" s="143">
        <f t="shared" si="7"/>
        <v>699</v>
      </c>
      <c r="I23" s="147">
        <f t="shared" si="7"/>
        <v>6485</v>
      </c>
      <c r="J23" s="143">
        <f t="shared" si="7"/>
        <v>12339</v>
      </c>
    </row>
    <row r="24" spans="1:10" s="62" customFormat="1" ht="15.75" customHeight="1" outlineLevel="1" thickBot="1" x14ac:dyDescent="0.3">
      <c r="A24" s="135" t="s">
        <v>27</v>
      </c>
      <c r="B24" s="296"/>
      <c r="C24" s="136">
        <f t="shared" ref="C24:J24" si="8">AVERAGE(C16:C22)</f>
        <v>214.14285714285714</v>
      </c>
      <c r="D24" s="136" t="e">
        <f t="shared" si="8"/>
        <v>#DIV/0!</v>
      </c>
      <c r="E24" s="136">
        <f t="shared" si="8"/>
        <v>260.71428571428572</v>
      </c>
      <c r="F24" s="139">
        <f t="shared" si="8"/>
        <v>61</v>
      </c>
      <c r="G24" s="136">
        <f t="shared" si="8"/>
        <v>200.57142857142858</v>
      </c>
      <c r="H24" s="136">
        <f t="shared" si="8"/>
        <v>99.857142857142861</v>
      </c>
      <c r="I24" s="142">
        <f t="shared" si="8"/>
        <v>926.42857142857144</v>
      </c>
      <c r="J24" s="136">
        <f t="shared" si="8"/>
        <v>1762.7142857142858</v>
      </c>
    </row>
    <row r="25" spans="1:10" s="62" customFormat="1" ht="14.25" customHeight="1" thickBot="1" x14ac:dyDescent="0.3">
      <c r="A25" s="36" t="s">
        <v>24</v>
      </c>
      <c r="B25" s="296"/>
      <c r="C25" s="37">
        <f>SUM(C16:C20)</f>
        <v>1003</v>
      </c>
      <c r="D25" s="37">
        <f t="shared" ref="D25:J25" si="9">SUM(D16:D20)</f>
        <v>0</v>
      </c>
      <c r="E25" s="37">
        <f t="shared" si="9"/>
        <v>1251</v>
      </c>
      <c r="F25" s="40">
        <f t="shared" si="9"/>
        <v>300</v>
      </c>
      <c r="G25" s="37">
        <f t="shared" si="9"/>
        <v>1117</v>
      </c>
      <c r="H25" s="37">
        <f t="shared" si="9"/>
        <v>477</v>
      </c>
      <c r="I25" s="41">
        <f t="shared" si="9"/>
        <v>1847</v>
      </c>
      <c r="J25" s="37">
        <f t="shared" si="9"/>
        <v>5995</v>
      </c>
    </row>
    <row r="26" spans="1:10" s="62" customFormat="1" ht="15.75" customHeight="1" thickBot="1" x14ac:dyDescent="0.3">
      <c r="A26" s="36" t="s">
        <v>26</v>
      </c>
      <c r="B26" s="297"/>
      <c r="C26" s="149">
        <f>AVERAGE(C16:C20)</f>
        <v>200.6</v>
      </c>
      <c r="D26" s="149" t="e">
        <f t="shared" ref="D26:J26" si="10">AVERAGE(D16:D20)</f>
        <v>#DIV/0!</v>
      </c>
      <c r="E26" s="149">
        <f t="shared" si="10"/>
        <v>250.2</v>
      </c>
      <c r="F26" s="189">
        <f t="shared" si="10"/>
        <v>60</v>
      </c>
      <c r="G26" s="149">
        <f t="shared" si="10"/>
        <v>223.4</v>
      </c>
      <c r="H26" s="149">
        <f t="shared" si="10"/>
        <v>95.4</v>
      </c>
      <c r="I26" s="190">
        <f t="shared" si="10"/>
        <v>369.4</v>
      </c>
      <c r="J26" s="149">
        <f t="shared" si="10"/>
        <v>1199</v>
      </c>
    </row>
    <row r="27" spans="1:10" s="62" customFormat="1" ht="14.25" thickBot="1" x14ac:dyDescent="0.3">
      <c r="A27" s="35" t="s">
        <v>3</v>
      </c>
      <c r="B27" s="209">
        <v>41897</v>
      </c>
      <c r="C27" s="14">
        <v>236</v>
      </c>
      <c r="D27" s="14"/>
      <c r="E27" s="18">
        <v>277</v>
      </c>
      <c r="F27" s="186">
        <v>28</v>
      </c>
      <c r="G27" s="14">
        <v>229</v>
      </c>
      <c r="H27" s="14">
        <v>143</v>
      </c>
      <c r="I27" s="15">
        <v>322</v>
      </c>
      <c r="J27" s="19">
        <f t="shared" ref="J27:J33" si="11">SUM(C27:I27)</f>
        <v>1235</v>
      </c>
    </row>
    <row r="28" spans="1:10" s="62" customFormat="1" ht="14.25" thickBot="1" x14ac:dyDescent="0.3">
      <c r="A28" s="35" t="s">
        <v>4</v>
      </c>
      <c r="B28" s="171">
        <v>41898</v>
      </c>
      <c r="C28" s="14">
        <v>92</v>
      </c>
      <c r="D28" s="14"/>
      <c r="E28" s="18">
        <v>132</v>
      </c>
      <c r="F28" s="186">
        <v>9</v>
      </c>
      <c r="G28" s="14">
        <v>159</v>
      </c>
      <c r="H28" s="14">
        <v>21</v>
      </c>
      <c r="I28" s="15">
        <v>338</v>
      </c>
      <c r="J28" s="71">
        <f t="shared" si="11"/>
        <v>751</v>
      </c>
    </row>
    <row r="29" spans="1:10" s="62" customFormat="1" ht="14.25" thickBot="1" x14ac:dyDescent="0.3">
      <c r="A29" s="35" t="s">
        <v>5</v>
      </c>
      <c r="B29" s="171">
        <v>41899</v>
      </c>
      <c r="C29" s="14">
        <v>271</v>
      </c>
      <c r="D29" s="14"/>
      <c r="E29" s="18">
        <v>370</v>
      </c>
      <c r="F29" s="186">
        <v>39</v>
      </c>
      <c r="G29" s="14">
        <v>354</v>
      </c>
      <c r="H29" s="14">
        <v>146</v>
      </c>
      <c r="I29" s="15">
        <v>338</v>
      </c>
      <c r="J29" s="71">
        <f t="shared" si="11"/>
        <v>1518</v>
      </c>
    </row>
    <row r="30" spans="1:10" s="62" customFormat="1" ht="14.25" thickBot="1" x14ac:dyDescent="0.3">
      <c r="A30" s="35" t="s">
        <v>6</v>
      </c>
      <c r="B30" s="171">
        <v>41900</v>
      </c>
      <c r="C30" s="14">
        <v>238</v>
      </c>
      <c r="D30" s="14"/>
      <c r="E30" s="18">
        <v>350</v>
      </c>
      <c r="F30" s="186">
        <v>55</v>
      </c>
      <c r="G30" s="14">
        <v>315</v>
      </c>
      <c r="H30" s="14">
        <v>132</v>
      </c>
      <c r="I30" s="15">
        <v>383</v>
      </c>
      <c r="J30" s="71">
        <f t="shared" si="11"/>
        <v>1473</v>
      </c>
    </row>
    <row r="31" spans="1:10" s="62" customFormat="1" ht="14.25" thickBot="1" x14ac:dyDescent="0.3">
      <c r="A31" s="35" t="s">
        <v>0</v>
      </c>
      <c r="B31" s="171">
        <v>41901</v>
      </c>
      <c r="C31" s="21">
        <v>250</v>
      </c>
      <c r="D31" s="14"/>
      <c r="E31" s="18">
        <v>296</v>
      </c>
      <c r="F31" s="186">
        <v>69</v>
      </c>
      <c r="G31" s="14">
        <v>204</v>
      </c>
      <c r="H31" s="14">
        <v>97</v>
      </c>
      <c r="I31" s="15">
        <v>502</v>
      </c>
      <c r="J31" s="71">
        <f t="shared" si="11"/>
        <v>1418</v>
      </c>
    </row>
    <row r="32" spans="1:10" s="62" customFormat="1" ht="14.25" outlineLevel="1" thickBot="1" x14ac:dyDescent="0.3">
      <c r="A32" s="35" t="s">
        <v>1</v>
      </c>
      <c r="B32" s="171">
        <v>41902</v>
      </c>
      <c r="C32" s="21">
        <v>453</v>
      </c>
      <c r="D32" s="21"/>
      <c r="E32" s="25">
        <v>396</v>
      </c>
      <c r="F32" s="187">
        <v>72</v>
      </c>
      <c r="G32" s="21">
        <v>258</v>
      </c>
      <c r="H32" s="21">
        <v>224</v>
      </c>
      <c r="I32" s="22">
        <v>2479</v>
      </c>
      <c r="J32" s="71">
        <f t="shared" si="11"/>
        <v>3882</v>
      </c>
    </row>
    <row r="33" spans="1:11" s="62" customFormat="1" ht="14.25" outlineLevel="1" thickBot="1" x14ac:dyDescent="0.3">
      <c r="A33" s="35" t="s">
        <v>2</v>
      </c>
      <c r="B33" s="172">
        <v>41903</v>
      </c>
      <c r="C33" s="27">
        <v>246</v>
      </c>
      <c r="D33" s="27"/>
      <c r="E33" s="31">
        <v>231</v>
      </c>
      <c r="F33" s="188">
        <v>48</v>
      </c>
      <c r="G33" s="27">
        <v>222</v>
      </c>
      <c r="H33" s="27">
        <v>105</v>
      </c>
      <c r="I33" s="28">
        <v>2077</v>
      </c>
      <c r="J33" s="191">
        <f t="shared" si="11"/>
        <v>2929</v>
      </c>
    </row>
    <row r="34" spans="1:11" s="62" customFormat="1" ht="14.25" customHeight="1" outlineLevel="1" thickBot="1" x14ac:dyDescent="0.3">
      <c r="A34" s="134" t="s">
        <v>25</v>
      </c>
      <c r="B34" s="295" t="s">
        <v>30</v>
      </c>
      <c r="C34" s="143">
        <f t="shared" ref="C34:J34" si="12">SUM(C27:C33)</f>
        <v>1786</v>
      </c>
      <c r="D34" s="143">
        <f t="shared" si="12"/>
        <v>0</v>
      </c>
      <c r="E34" s="143">
        <f t="shared" si="12"/>
        <v>2052</v>
      </c>
      <c r="F34" s="146">
        <f t="shared" si="12"/>
        <v>320</v>
      </c>
      <c r="G34" s="143">
        <f t="shared" si="12"/>
        <v>1741</v>
      </c>
      <c r="H34" s="143">
        <f t="shared" si="12"/>
        <v>868</v>
      </c>
      <c r="I34" s="147">
        <f t="shared" si="12"/>
        <v>6439</v>
      </c>
      <c r="J34" s="143">
        <f t="shared" si="12"/>
        <v>13206</v>
      </c>
    </row>
    <row r="35" spans="1:11" s="62" customFormat="1" ht="15.75" customHeight="1" outlineLevel="1" thickBot="1" x14ac:dyDescent="0.3">
      <c r="A35" s="135" t="s">
        <v>27</v>
      </c>
      <c r="B35" s="296"/>
      <c r="C35" s="136">
        <f t="shared" ref="C35:J35" si="13">AVERAGE(C27:C33)</f>
        <v>255.14285714285714</v>
      </c>
      <c r="D35" s="136" t="e">
        <f t="shared" si="13"/>
        <v>#DIV/0!</v>
      </c>
      <c r="E35" s="136">
        <f t="shared" si="13"/>
        <v>293.14285714285717</v>
      </c>
      <c r="F35" s="139">
        <f t="shared" si="13"/>
        <v>45.714285714285715</v>
      </c>
      <c r="G35" s="136">
        <f t="shared" si="13"/>
        <v>248.71428571428572</v>
      </c>
      <c r="H35" s="136">
        <f t="shared" si="13"/>
        <v>124</v>
      </c>
      <c r="I35" s="142">
        <f t="shared" si="13"/>
        <v>919.85714285714289</v>
      </c>
      <c r="J35" s="136">
        <f t="shared" si="13"/>
        <v>1886.5714285714287</v>
      </c>
    </row>
    <row r="36" spans="1:11" s="62" customFormat="1" ht="14.25" customHeight="1" thickBot="1" x14ac:dyDescent="0.3">
      <c r="A36" s="36" t="s">
        <v>24</v>
      </c>
      <c r="B36" s="296"/>
      <c r="C36" s="37">
        <f>SUM(C27:C31)</f>
        <v>1087</v>
      </c>
      <c r="D36" s="37">
        <f t="shared" ref="D36:J36" si="14">SUM(D27:D31)</f>
        <v>0</v>
      </c>
      <c r="E36" s="37">
        <f t="shared" si="14"/>
        <v>1425</v>
      </c>
      <c r="F36" s="40">
        <f t="shared" si="14"/>
        <v>200</v>
      </c>
      <c r="G36" s="37">
        <f t="shared" si="14"/>
        <v>1261</v>
      </c>
      <c r="H36" s="37">
        <f t="shared" si="14"/>
        <v>539</v>
      </c>
      <c r="I36" s="41">
        <f t="shared" si="14"/>
        <v>1883</v>
      </c>
      <c r="J36" s="37">
        <f t="shared" si="14"/>
        <v>6395</v>
      </c>
    </row>
    <row r="37" spans="1:11" s="62" customFormat="1" ht="15.75" customHeight="1" thickBot="1" x14ac:dyDescent="0.3">
      <c r="A37" s="36" t="s">
        <v>26</v>
      </c>
      <c r="B37" s="297"/>
      <c r="C37" s="43">
        <f>AVERAGE(C27:C31)</f>
        <v>217.4</v>
      </c>
      <c r="D37" s="43" t="e">
        <f t="shared" ref="D37:J37" si="15">AVERAGE(D27:D31)</f>
        <v>#DIV/0!</v>
      </c>
      <c r="E37" s="43">
        <f t="shared" si="15"/>
        <v>285</v>
      </c>
      <c r="F37" s="46">
        <f t="shared" si="15"/>
        <v>40</v>
      </c>
      <c r="G37" s="43">
        <f t="shared" si="15"/>
        <v>252.2</v>
      </c>
      <c r="H37" s="43">
        <f t="shared" si="15"/>
        <v>107.8</v>
      </c>
      <c r="I37" s="48">
        <f t="shared" si="15"/>
        <v>376.6</v>
      </c>
      <c r="J37" s="43">
        <f t="shared" si="15"/>
        <v>1279</v>
      </c>
    </row>
    <row r="38" spans="1:11" s="62" customFormat="1" ht="14.25" thickBot="1" x14ac:dyDescent="0.3">
      <c r="A38" s="35" t="s">
        <v>3</v>
      </c>
      <c r="B38" s="209">
        <v>41904</v>
      </c>
      <c r="C38" s="14">
        <v>242</v>
      </c>
      <c r="D38" s="14"/>
      <c r="E38" s="18">
        <v>301</v>
      </c>
      <c r="F38" s="186">
        <v>53</v>
      </c>
      <c r="G38" s="14">
        <v>212</v>
      </c>
      <c r="H38" s="14">
        <v>95</v>
      </c>
      <c r="I38" s="15">
        <v>291</v>
      </c>
      <c r="J38" s="19">
        <f t="shared" ref="J38:J44" si="16">SUM(C38:I38)</f>
        <v>1194</v>
      </c>
    </row>
    <row r="39" spans="1:11" s="62" customFormat="1" ht="14.25" thickBot="1" x14ac:dyDescent="0.3">
      <c r="A39" s="35" t="s">
        <v>4</v>
      </c>
      <c r="B39" s="171">
        <v>41905</v>
      </c>
      <c r="C39" s="14">
        <v>233</v>
      </c>
      <c r="D39" s="14"/>
      <c r="E39" s="18">
        <v>310</v>
      </c>
      <c r="F39" s="186">
        <v>44</v>
      </c>
      <c r="G39" s="14">
        <v>179</v>
      </c>
      <c r="H39" s="14">
        <v>122</v>
      </c>
      <c r="I39" s="15">
        <v>391</v>
      </c>
      <c r="J39" s="71">
        <f t="shared" si="16"/>
        <v>1279</v>
      </c>
    </row>
    <row r="40" spans="1:11" s="62" customFormat="1" ht="14.25" thickBot="1" x14ac:dyDescent="0.3">
      <c r="A40" s="35" t="s">
        <v>5</v>
      </c>
      <c r="B40" s="171">
        <v>41906</v>
      </c>
      <c r="C40" s="14">
        <v>222</v>
      </c>
      <c r="D40" s="14"/>
      <c r="E40" s="18">
        <v>220</v>
      </c>
      <c r="F40" s="186">
        <v>40</v>
      </c>
      <c r="G40" s="14">
        <v>250</v>
      </c>
      <c r="H40" s="14">
        <v>104</v>
      </c>
      <c r="I40" s="15">
        <v>323</v>
      </c>
      <c r="J40" s="71">
        <f t="shared" si="16"/>
        <v>1159</v>
      </c>
    </row>
    <row r="41" spans="1:11" s="62" customFormat="1" ht="14.25" thickBot="1" x14ac:dyDescent="0.3">
      <c r="A41" s="35" t="s">
        <v>6</v>
      </c>
      <c r="B41" s="171">
        <v>41907</v>
      </c>
      <c r="C41" s="14">
        <v>39</v>
      </c>
      <c r="D41" s="14"/>
      <c r="E41" s="18">
        <v>98</v>
      </c>
      <c r="F41" s="186">
        <v>10</v>
      </c>
      <c r="G41" s="14">
        <v>69</v>
      </c>
      <c r="H41" s="14">
        <v>16</v>
      </c>
      <c r="I41" s="15">
        <v>271</v>
      </c>
      <c r="J41" s="71">
        <f t="shared" si="16"/>
        <v>503</v>
      </c>
    </row>
    <row r="42" spans="1:11" s="62" customFormat="1" ht="14.25" thickBot="1" x14ac:dyDescent="0.3">
      <c r="A42" s="35" t="s">
        <v>0</v>
      </c>
      <c r="B42" s="171">
        <v>41908</v>
      </c>
      <c r="C42" s="21">
        <v>12</v>
      </c>
      <c r="D42" s="14"/>
      <c r="E42" s="18">
        <v>559</v>
      </c>
      <c r="F42" s="186">
        <v>72</v>
      </c>
      <c r="G42" s="14">
        <v>579</v>
      </c>
      <c r="H42" s="14">
        <v>160</v>
      </c>
      <c r="I42" s="15">
        <v>578</v>
      </c>
      <c r="J42" s="71">
        <f t="shared" si="16"/>
        <v>1960</v>
      </c>
    </row>
    <row r="43" spans="1:11" s="62" customFormat="1" ht="14.25" outlineLevel="1" thickBot="1" x14ac:dyDescent="0.3">
      <c r="A43" s="35" t="s">
        <v>1</v>
      </c>
      <c r="B43" s="171">
        <v>41909</v>
      </c>
      <c r="C43" s="215">
        <v>0</v>
      </c>
      <c r="D43" s="21"/>
      <c r="E43" s="25">
        <v>496</v>
      </c>
      <c r="F43" s="187">
        <v>90</v>
      </c>
      <c r="G43" s="21">
        <v>604</v>
      </c>
      <c r="H43" s="21">
        <v>180</v>
      </c>
      <c r="I43" s="22">
        <v>2773</v>
      </c>
      <c r="J43" s="71">
        <f t="shared" si="16"/>
        <v>4143</v>
      </c>
      <c r="K43" s="163"/>
    </row>
    <row r="44" spans="1:11" s="62" customFormat="1" ht="14.25" outlineLevel="1" thickBot="1" x14ac:dyDescent="0.3">
      <c r="A44" s="35" t="s">
        <v>2</v>
      </c>
      <c r="B44" s="171">
        <v>41910</v>
      </c>
      <c r="C44" s="27">
        <v>0</v>
      </c>
      <c r="D44" s="27"/>
      <c r="E44" s="31">
        <v>389</v>
      </c>
      <c r="F44" s="188">
        <v>97</v>
      </c>
      <c r="G44" s="27">
        <v>376</v>
      </c>
      <c r="H44" s="27">
        <v>204</v>
      </c>
      <c r="I44" s="28">
        <v>2462</v>
      </c>
      <c r="J44" s="191">
        <f t="shared" si="16"/>
        <v>3528</v>
      </c>
      <c r="K44" s="163"/>
    </row>
    <row r="45" spans="1:11" s="62" customFormat="1" ht="14.25" customHeight="1" outlineLevel="1" thickBot="1" x14ac:dyDescent="0.3">
      <c r="A45" s="134" t="s">
        <v>25</v>
      </c>
      <c r="B45" s="295" t="s">
        <v>31</v>
      </c>
      <c r="C45" s="143">
        <f t="shared" ref="C45:J45" si="17">SUM(C38:C44)</f>
        <v>748</v>
      </c>
      <c r="D45" s="143">
        <f t="shared" si="17"/>
        <v>0</v>
      </c>
      <c r="E45" s="143">
        <f t="shared" si="17"/>
        <v>2373</v>
      </c>
      <c r="F45" s="146">
        <f t="shared" si="17"/>
        <v>406</v>
      </c>
      <c r="G45" s="143">
        <f t="shared" si="17"/>
        <v>2269</v>
      </c>
      <c r="H45" s="143">
        <f t="shared" si="17"/>
        <v>881</v>
      </c>
      <c r="I45" s="147">
        <f t="shared" si="17"/>
        <v>7089</v>
      </c>
      <c r="J45" s="143">
        <f t="shared" si="17"/>
        <v>13766</v>
      </c>
    </row>
    <row r="46" spans="1:11" s="62" customFormat="1" ht="15.75" customHeight="1" outlineLevel="1" thickBot="1" x14ac:dyDescent="0.3">
      <c r="A46" s="135" t="s">
        <v>27</v>
      </c>
      <c r="B46" s="296"/>
      <c r="C46" s="136">
        <f t="shared" ref="C46:J46" si="18">AVERAGE(C38:C44)</f>
        <v>106.85714285714286</v>
      </c>
      <c r="D46" s="136" t="e">
        <f t="shared" si="18"/>
        <v>#DIV/0!</v>
      </c>
      <c r="E46" s="136">
        <f t="shared" si="18"/>
        <v>339</v>
      </c>
      <c r="F46" s="139">
        <f t="shared" si="18"/>
        <v>58</v>
      </c>
      <c r="G46" s="136">
        <f t="shared" si="18"/>
        <v>324.14285714285717</v>
      </c>
      <c r="H46" s="136">
        <f t="shared" si="18"/>
        <v>125.85714285714286</v>
      </c>
      <c r="I46" s="142">
        <f t="shared" si="18"/>
        <v>1012.7142857142857</v>
      </c>
      <c r="J46" s="136">
        <f t="shared" si="18"/>
        <v>1966.5714285714287</v>
      </c>
    </row>
    <row r="47" spans="1:11" s="62" customFormat="1" ht="14.25" customHeight="1" thickBot="1" x14ac:dyDescent="0.3">
      <c r="A47" s="36" t="s">
        <v>24</v>
      </c>
      <c r="B47" s="296"/>
      <c r="C47" s="37">
        <f>SUM(C38:C42)</f>
        <v>748</v>
      </c>
      <c r="D47" s="37">
        <f t="shared" ref="D47:J47" si="19">SUM(D38:D42)</f>
        <v>0</v>
      </c>
      <c r="E47" s="37">
        <f t="shared" si="19"/>
        <v>1488</v>
      </c>
      <c r="F47" s="40">
        <f t="shared" si="19"/>
        <v>219</v>
      </c>
      <c r="G47" s="37">
        <f t="shared" si="19"/>
        <v>1289</v>
      </c>
      <c r="H47" s="37">
        <f t="shared" si="19"/>
        <v>497</v>
      </c>
      <c r="I47" s="41">
        <f t="shared" si="19"/>
        <v>1854</v>
      </c>
      <c r="J47" s="37">
        <f t="shared" si="19"/>
        <v>6095</v>
      </c>
    </row>
    <row r="48" spans="1:11" s="62" customFormat="1" ht="15.75" customHeight="1" thickBot="1" x14ac:dyDescent="0.3">
      <c r="A48" s="36" t="s">
        <v>26</v>
      </c>
      <c r="B48" s="297"/>
      <c r="C48" s="43">
        <f>AVERAGE(C38:C42)</f>
        <v>149.6</v>
      </c>
      <c r="D48" s="43" t="e">
        <f t="shared" ref="D48:J48" si="20">AVERAGE(D38:D42)</f>
        <v>#DIV/0!</v>
      </c>
      <c r="E48" s="43">
        <f t="shared" si="20"/>
        <v>297.60000000000002</v>
      </c>
      <c r="F48" s="46">
        <f t="shared" si="20"/>
        <v>43.8</v>
      </c>
      <c r="G48" s="43">
        <f t="shared" si="20"/>
        <v>257.8</v>
      </c>
      <c r="H48" s="43">
        <f t="shared" si="20"/>
        <v>99.4</v>
      </c>
      <c r="I48" s="48">
        <f t="shared" si="20"/>
        <v>370.8</v>
      </c>
      <c r="J48" s="43">
        <f t="shared" si="20"/>
        <v>1219</v>
      </c>
    </row>
    <row r="49" spans="1:10" s="62" customFormat="1" ht="14.25" thickBot="1" x14ac:dyDescent="0.3">
      <c r="A49" s="35" t="s">
        <v>3</v>
      </c>
      <c r="B49" s="170">
        <v>41911</v>
      </c>
      <c r="C49" s="14"/>
      <c r="D49" s="14"/>
      <c r="E49" s="18">
        <v>209</v>
      </c>
      <c r="F49" s="186">
        <v>32</v>
      </c>
      <c r="G49" s="14">
        <v>273</v>
      </c>
      <c r="H49" s="14">
        <v>88</v>
      </c>
      <c r="I49" s="15">
        <v>290</v>
      </c>
      <c r="J49" s="78">
        <f t="shared" ref="J49:J50" si="21">SUM(C49:I49)</f>
        <v>892</v>
      </c>
    </row>
    <row r="50" spans="1:10" s="62" customFormat="1" ht="14.25" thickBot="1" x14ac:dyDescent="0.3">
      <c r="A50" s="35" t="s">
        <v>4</v>
      </c>
      <c r="B50" s="199">
        <v>41912</v>
      </c>
      <c r="C50" s="14"/>
      <c r="D50" s="14"/>
      <c r="E50" s="18">
        <v>201</v>
      </c>
      <c r="F50" s="186">
        <v>24</v>
      </c>
      <c r="G50" s="14">
        <v>280</v>
      </c>
      <c r="H50" s="14">
        <v>55</v>
      </c>
      <c r="I50" s="15">
        <v>273</v>
      </c>
      <c r="J50" s="78">
        <f t="shared" si="21"/>
        <v>833</v>
      </c>
    </row>
    <row r="51" spans="1:10" s="62" customFormat="1" ht="14.25" hidden="1" thickBot="1" x14ac:dyDescent="0.3">
      <c r="A51" s="35"/>
      <c r="B51" s="199"/>
      <c r="C51" s="14"/>
      <c r="D51" s="14"/>
      <c r="E51" s="18"/>
      <c r="F51" s="186"/>
      <c r="G51" s="14"/>
      <c r="H51" s="14"/>
      <c r="I51" s="15"/>
      <c r="J51" s="78"/>
    </row>
    <row r="52" spans="1:10" s="62" customFormat="1" ht="14.25" hidden="1" thickBot="1" x14ac:dyDescent="0.3">
      <c r="A52" s="210"/>
      <c r="B52" s="199"/>
      <c r="C52" s="14"/>
      <c r="D52" s="14"/>
      <c r="E52" s="18"/>
      <c r="F52" s="186"/>
      <c r="G52" s="14"/>
      <c r="H52" s="14"/>
      <c r="I52" s="15"/>
      <c r="J52" s="78"/>
    </row>
    <row r="53" spans="1:10" s="62" customFormat="1" ht="14.25" hidden="1" customHeight="1" thickBot="1" x14ac:dyDescent="0.3">
      <c r="A53" s="210"/>
      <c r="B53" s="199"/>
      <c r="C53" s="21"/>
      <c r="D53" s="14"/>
      <c r="E53" s="18"/>
      <c r="F53" s="186"/>
      <c r="G53" s="14"/>
      <c r="H53" s="14"/>
      <c r="I53" s="15"/>
      <c r="J53" s="78"/>
    </row>
    <row r="54" spans="1:10" s="62" customFormat="1" ht="14.25" hidden="1" customHeight="1" outlineLevel="1" thickBot="1" x14ac:dyDescent="0.3">
      <c r="A54" s="210"/>
      <c r="B54" s="199"/>
      <c r="C54" s="21"/>
      <c r="D54" s="21"/>
      <c r="E54" s="25"/>
      <c r="F54" s="187"/>
      <c r="G54" s="21"/>
      <c r="H54" s="21"/>
      <c r="I54" s="22"/>
      <c r="J54" s="78"/>
    </row>
    <row r="55" spans="1:10" s="62" customFormat="1" ht="14.25" hidden="1" customHeight="1" outlineLevel="1" thickBot="1" x14ac:dyDescent="0.3">
      <c r="A55" s="210"/>
      <c r="B55" s="172"/>
      <c r="C55" s="27"/>
      <c r="D55" s="27"/>
      <c r="E55" s="31"/>
      <c r="F55" s="188"/>
      <c r="G55" s="27"/>
      <c r="H55" s="192"/>
      <c r="I55" s="193"/>
      <c r="J55" s="78"/>
    </row>
    <row r="56" spans="1:10" s="62" customFormat="1" ht="14.25" customHeight="1" outlineLevel="1" thickBot="1" x14ac:dyDescent="0.3">
      <c r="A56" s="134" t="s">
        <v>25</v>
      </c>
      <c r="B56" s="295" t="s">
        <v>32</v>
      </c>
      <c r="C56" s="143">
        <f t="shared" ref="C56:J56" si="22">SUM(C49:C55)</f>
        <v>0</v>
      </c>
      <c r="D56" s="143">
        <f t="shared" si="22"/>
        <v>0</v>
      </c>
      <c r="E56" s="143">
        <f t="shared" si="22"/>
        <v>410</v>
      </c>
      <c r="F56" s="146">
        <f t="shared" si="22"/>
        <v>56</v>
      </c>
      <c r="G56" s="143">
        <f t="shared" si="22"/>
        <v>553</v>
      </c>
      <c r="H56" s="143">
        <f t="shared" si="22"/>
        <v>143</v>
      </c>
      <c r="I56" s="147">
        <f t="shared" si="22"/>
        <v>563</v>
      </c>
      <c r="J56" s="143">
        <f t="shared" si="22"/>
        <v>1725</v>
      </c>
    </row>
    <row r="57" spans="1:10" s="62" customFormat="1" ht="15.75" customHeight="1" outlineLevel="1" thickBot="1" x14ac:dyDescent="0.3">
      <c r="A57" s="135" t="s">
        <v>27</v>
      </c>
      <c r="B57" s="296"/>
      <c r="C57" s="136" t="e">
        <f t="shared" ref="C57:J57" si="23">AVERAGE(C49:C55)</f>
        <v>#DIV/0!</v>
      </c>
      <c r="D57" s="136" t="e">
        <f t="shared" si="23"/>
        <v>#DIV/0!</v>
      </c>
      <c r="E57" s="136">
        <f t="shared" si="23"/>
        <v>205</v>
      </c>
      <c r="F57" s="139">
        <f t="shared" si="23"/>
        <v>28</v>
      </c>
      <c r="G57" s="136">
        <f t="shared" si="23"/>
        <v>276.5</v>
      </c>
      <c r="H57" s="136">
        <f t="shared" si="23"/>
        <v>71.5</v>
      </c>
      <c r="I57" s="142">
        <f t="shared" si="23"/>
        <v>281.5</v>
      </c>
      <c r="J57" s="136">
        <f t="shared" si="23"/>
        <v>862.5</v>
      </c>
    </row>
    <row r="58" spans="1:10" s="62" customFormat="1" ht="14.25" customHeight="1" thickBot="1" x14ac:dyDescent="0.3">
      <c r="A58" s="36" t="s">
        <v>24</v>
      </c>
      <c r="B58" s="296"/>
      <c r="C58" s="37">
        <f t="shared" ref="C58:J58" si="24">SUM(C49:C53)</f>
        <v>0</v>
      </c>
      <c r="D58" s="37">
        <f t="shared" si="24"/>
        <v>0</v>
      </c>
      <c r="E58" s="37">
        <f t="shared" si="24"/>
        <v>410</v>
      </c>
      <c r="F58" s="40">
        <f t="shared" si="24"/>
        <v>56</v>
      </c>
      <c r="G58" s="37">
        <f t="shared" si="24"/>
        <v>553</v>
      </c>
      <c r="H58" s="37">
        <f t="shared" si="24"/>
        <v>143</v>
      </c>
      <c r="I58" s="41">
        <f t="shared" si="24"/>
        <v>563</v>
      </c>
      <c r="J58" s="37">
        <f t="shared" si="24"/>
        <v>1725</v>
      </c>
    </row>
    <row r="59" spans="1:10" s="62" customFormat="1" ht="14.25" thickBot="1" x14ac:dyDescent="0.3">
      <c r="A59" s="36" t="s">
        <v>26</v>
      </c>
      <c r="B59" s="297"/>
      <c r="C59" s="43" t="e">
        <f t="shared" ref="C59:J59" si="25">AVERAGE(C49:C53)</f>
        <v>#DIV/0!</v>
      </c>
      <c r="D59" s="43" t="e">
        <f t="shared" si="25"/>
        <v>#DIV/0!</v>
      </c>
      <c r="E59" s="43">
        <f t="shared" si="25"/>
        <v>205</v>
      </c>
      <c r="F59" s="46">
        <f t="shared" si="25"/>
        <v>28</v>
      </c>
      <c r="G59" s="43">
        <f t="shared" si="25"/>
        <v>276.5</v>
      </c>
      <c r="H59" s="43">
        <f t="shared" si="25"/>
        <v>71.5</v>
      </c>
      <c r="I59" s="48">
        <f t="shared" si="25"/>
        <v>281.5</v>
      </c>
      <c r="J59" s="43">
        <f t="shared" si="25"/>
        <v>862.5</v>
      </c>
    </row>
    <row r="60" spans="1:10" s="62" customFormat="1" ht="14.25" hidden="1" thickBot="1" x14ac:dyDescent="0.3">
      <c r="A60" s="210"/>
      <c r="B60" s="173"/>
      <c r="C60" s="14"/>
      <c r="D60" s="14"/>
      <c r="E60" s="18"/>
      <c r="F60" s="186"/>
      <c r="G60" s="17"/>
      <c r="H60" s="14"/>
      <c r="I60" s="15"/>
      <c r="J60" s="78"/>
    </row>
    <row r="61" spans="1:10" s="62" customFormat="1" ht="14.25" hidden="1" thickBot="1" x14ac:dyDescent="0.3">
      <c r="A61" s="196"/>
      <c r="B61" s="171"/>
      <c r="C61" s="14"/>
      <c r="D61" s="14"/>
      <c r="E61" s="18"/>
      <c r="F61" s="186"/>
      <c r="G61" s="17"/>
      <c r="H61" s="14"/>
      <c r="I61" s="15"/>
      <c r="J61" s="19"/>
    </row>
    <row r="62" spans="1:10" s="62" customFormat="1" ht="14.25" hidden="1" thickBot="1" x14ac:dyDescent="0.3">
      <c r="A62" s="35"/>
      <c r="B62" s="171"/>
      <c r="C62" s="14"/>
      <c r="D62" s="14"/>
      <c r="E62" s="18"/>
      <c r="F62" s="186"/>
      <c r="G62" s="17"/>
      <c r="H62" s="14"/>
      <c r="I62" s="15"/>
      <c r="J62" s="71"/>
    </row>
    <row r="63" spans="1:10" s="62" customFormat="1" ht="14.25" hidden="1" thickBot="1" x14ac:dyDescent="0.3">
      <c r="A63" s="35"/>
      <c r="B63" s="171"/>
      <c r="C63" s="14"/>
      <c r="D63" s="14"/>
      <c r="E63" s="18"/>
      <c r="F63" s="186"/>
      <c r="G63" s="17"/>
      <c r="H63" s="14"/>
      <c r="I63" s="15"/>
      <c r="J63" s="71"/>
    </row>
    <row r="64" spans="1:10" s="62" customFormat="1" ht="14.25" hidden="1" thickBot="1" x14ac:dyDescent="0.3">
      <c r="A64" s="35"/>
      <c r="B64" s="171"/>
      <c r="C64" s="21"/>
      <c r="D64" s="14"/>
      <c r="E64" s="18"/>
      <c r="F64" s="186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71"/>
      <c r="C65" s="21"/>
      <c r="D65" s="21"/>
      <c r="E65" s="25"/>
      <c r="F65" s="187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2"/>
      <c r="C66" s="27"/>
      <c r="D66" s="27"/>
      <c r="E66" s="31"/>
      <c r="F66" s="188"/>
      <c r="G66" s="30"/>
      <c r="H66" s="72"/>
      <c r="I66" s="73"/>
      <c r="J66" s="191"/>
    </row>
    <row r="67" spans="1:17" s="62" customFormat="1" ht="14.25" hidden="1" customHeight="1" outlineLevel="1" thickBot="1" x14ac:dyDescent="0.3">
      <c r="A67" s="134" t="s">
        <v>25</v>
      </c>
      <c r="B67" s="295" t="s">
        <v>37</v>
      </c>
      <c r="C67" s="143">
        <f t="shared" ref="C67" si="26">SUM(C60:C66)</f>
        <v>0</v>
      </c>
      <c r="D67" s="143">
        <f t="shared" ref="D67:J67" si="27">SUM(D60:D66)</f>
        <v>0</v>
      </c>
      <c r="E67" s="143">
        <f t="shared" si="27"/>
        <v>0</v>
      </c>
      <c r="F67" s="143">
        <f t="shared" si="27"/>
        <v>0</v>
      </c>
      <c r="G67" s="143">
        <f t="shared" si="27"/>
        <v>0</v>
      </c>
      <c r="H67" s="143">
        <f t="shared" si="27"/>
        <v>0</v>
      </c>
      <c r="I67" s="143">
        <f t="shared" si="27"/>
        <v>0</v>
      </c>
      <c r="J67" s="143">
        <f t="shared" si="27"/>
        <v>0</v>
      </c>
    </row>
    <row r="68" spans="1:17" s="62" customFormat="1" ht="15.75" hidden="1" customHeight="1" outlineLevel="1" thickBot="1" x14ac:dyDescent="0.3">
      <c r="A68" s="135" t="s">
        <v>27</v>
      </c>
      <c r="B68" s="296"/>
      <c r="C68" s="136" t="e">
        <f t="shared" ref="C68" si="28">AVERAGE(C60:C66)</f>
        <v>#DIV/0!</v>
      </c>
      <c r="D68" s="136" t="e">
        <f t="shared" ref="D68:J68" si="29">AVERAGE(D60:D66)</f>
        <v>#DIV/0!</v>
      </c>
      <c r="E68" s="136" t="e">
        <f t="shared" si="29"/>
        <v>#DIV/0!</v>
      </c>
      <c r="F68" s="136" t="e">
        <f t="shared" si="29"/>
        <v>#DIV/0!</v>
      </c>
      <c r="G68" s="136" t="e">
        <f t="shared" si="29"/>
        <v>#DIV/0!</v>
      </c>
      <c r="H68" s="136" t="e">
        <f t="shared" si="29"/>
        <v>#DIV/0!</v>
      </c>
      <c r="I68" s="136" t="e">
        <f t="shared" si="29"/>
        <v>#DIV/0!</v>
      </c>
      <c r="J68" s="136" t="e">
        <f t="shared" si="29"/>
        <v>#DIV/0!</v>
      </c>
    </row>
    <row r="69" spans="1:17" s="62" customFormat="1" ht="14.25" hidden="1" customHeight="1" thickBot="1" x14ac:dyDescent="0.3">
      <c r="A69" s="36" t="s">
        <v>24</v>
      </c>
      <c r="B69" s="296"/>
      <c r="C69" s="37">
        <f t="shared" ref="C69" si="30">SUM(C60:C64)</f>
        <v>0</v>
      </c>
      <c r="D69" s="37">
        <f t="shared" ref="D69:J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</row>
    <row r="70" spans="1:17" s="62" customFormat="1" ht="15.75" hidden="1" customHeight="1" thickBot="1" x14ac:dyDescent="0.3">
      <c r="A70" s="36" t="s">
        <v>26</v>
      </c>
      <c r="B70" s="297"/>
      <c r="C70" s="43" t="e">
        <f t="shared" ref="C70" si="32">AVERAGE(C60:C64)</f>
        <v>#DIV/0!</v>
      </c>
      <c r="D70" s="43" t="e">
        <f t="shared" ref="D70:J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21"/>
      <c r="H72" s="79"/>
      <c r="I72" s="307" t="s">
        <v>68</v>
      </c>
      <c r="J72" s="320"/>
      <c r="K72" s="321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4195</v>
      </c>
      <c r="C73" s="50">
        <f>SUM(D58:D58, D47:D47, D36:D36, D25:D25, D14:D14, D69:D69)</f>
        <v>0</v>
      </c>
      <c r="D73" s="50">
        <f>SUM(E69, E58, E47, E36, E25, E14, )</f>
        <v>6005</v>
      </c>
      <c r="E73" s="50">
        <f xml:space="preserve"> SUM(G14:I14, G25:I25, G36:I36, G47:I47, G58:I58, G69:I69)</f>
        <v>19112</v>
      </c>
      <c r="F73" s="50">
        <f>SUM(F14,F25,F36,F47,F58,F69)</f>
        <v>1015</v>
      </c>
      <c r="G73" s="216"/>
      <c r="H73" s="80"/>
      <c r="I73" s="287" t="s">
        <v>34</v>
      </c>
      <c r="J73" s="288"/>
      <c r="K73" s="127">
        <f>SUM(J14, J25, J36, J47, J58, J69)</f>
        <v>30327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5986</v>
      </c>
      <c r="C74" s="50">
        <f>SUM(D56:D56, D45:D45, D34:D34, D23:D23, D12:D12, D67:D67 )</f>
        <v>0</v>
      </c>
      <c r="D74" s="50">
        <f>SUM(E67, E56, E45, E34, E23, E12)</f>
        <v>8647</v>
      </c>
      <c r="E74" s="50">
        <f xml:space="preserve"> SUM(G12:I12, G23:I23, G34:I34, G45:I45, G56:I56, G67:I67)</f>
        <v>42050</v>
      </c>
      <c r="F74" s="50">
        <f>SUM(F12,F23,F34,F45,F56,F67)</f>
        <v>1562</v>
      </c>
      <c r="G74" s="216"/>
      <c r="H74" s="80"/>
      <c r="I74" s="287" t="s">
        <v>33</v>
      </c>
      <c r="J74" s="288"/>
      <c r="K74" s="128">
        <f>SUM(J56, J45, J34, J23, J12, J67)</f>
        <v>58245</v>
      </c>
      <c r="L74" s="80"/>
      <c r="M74" s="80"/>
      <c r="N74" s="80"/>
    </row>
    <row r="75" spans="1:17" ht="30" customHeight="1" x14ac:dyDescent="0.25">
      <c r="I75" s="287" t="s">
        <v>26</v>
      </c>
      <c r="J75" s="288"/>
      <c r="K75" s="128">
        <f>AVERAGE(J14, J25, J36, J47, J58, J69)</f>
        <v>5054.5</v>
      </c>
    </row>
    <row r="76" spans="1:17" ht="30" customHeight="1" x14ac:dyDescent="0.25">
      <c r="I76" s="287" t="s">
        <v>72</v>
      </c>
      <c r="J76" s="288"/>
      <c r="K76" s="127">
        <f>AVERAGE(J56, J45, J34, J23, J12, J67)</f>
        <v>9707.5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 C13" emptyCellReference="1"/>
    <ignoredError sqref="D13:I13" evalError="1" emptyCellReference="1"/>
    <ignoredError sqref="J13:J23 J12 C14:C15 C23 J9:J11" formulaRange="1" emptyCellReference="1"/>
    <ignoredError sqref="D14:I15 D23:I23 J56:J59 C34:C37 C24:C26 C45 J24:J50 D34:I37 D24:I26 C46:C48 D45:I48 C56:C59 D56:I59" evalError="1" formulaRange="1" emptyCellReference="1"/>
    <ignoredError sqref="J5:J8" formulaRange="1"/>
    <ignoredError sqref="C51:J55 D29 C50:D50 D44 D27 D28 D33 D30 D31 D32 D38 D39 D40 D41 D42 D43 C49:D49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0"/>
      <c r="C1" s="310" t="s">
        <v>8</v>
      </c>
      <c r="D1" s="314"/>
      <c r="E1" s="314"/>
      <c r="F1" s="314"/>
      <c r="G1" s="305"/>
      <c r="H1" s="310" t="s">
        <v>9</v>
      </c>
      <c r="I1" s="310" t="s">
        <v>10</v>
      </c>
      <c r="J1" s="314"/>
      <c r="K1" s="316" t="s">
        <v>23</v>
      </c>
    </row>
    <row r="2" spans="1:11" ht="15" customHeight="1" thickBot="1" x14ac:dyDescent="0.3">
      <c r="B2" s="180"/>
      <c r="C2" s="311"/>
      <c r="D2" s="315"/>
      <c r="E2" s="315"/>
      <c r="F2" s="315"/>
      <c r="G2" s="306"/>
      <c r="H2" s="311"/>
      <c r="I2" s="311"/>
      <c r="J2" s="315"/>
      <c r="K2" s="317"/>
    </row>
    <row r="3" spans="1:11" x14ac:dyDescent="0.25">
      <c r="A3" s="289" t="s">
        <v>61</v>
      </c>
      <c r="B3" s="291" t="s">
        <v>62</v>
      </c>
      <c r="C3" s="298" t="s">
        <v>43</v>
      </c>
      <c r="D3" s="298" t="s">
        <v>44</v>
      </c>
      <c r="E3" s="298" t="s">
        <v>45</v>
      </c>
      <c r="F3" s="299" t="s">
        <v>46</v>
      </c>
      <c r="G3" s="299" t="s">
        <v>63</v>
      </c>
      <c r="H3" s="298" t="s">
        <v>47</v>
      </c>
      <c r="I3" s="298" t="s">
        <v>48</v>
      </c>
      <c r="J3" s="303" t="s">
        <v>49</v>
      </c>
      <c r="K3" s="317"/>
    </row>
    <row r="4" spans="1:11" ht="14.25" thickBot="1" x14ac:dyDescent="0.3">
      <c r="A4" s="290"/>
      <c r="B4" s="292"/>
      <c r="C4" s="290"/>
      <c r="D4" s="290"/>
      <c r="E4" s="290"/>
      <c r="F4" s="300"/>
      <c r="G4" s="300"/>
      <c r="H4" s="290"/>
      <c r="I4" s="290"/>
      <c r="J4" s="304"/>
      <c r="K4" s="317"/>
    </row>
    <row r="5" spans="1:11" s="61" customFormat="1" ht="14.25" thickBot="1" x14ac:dyDescent="0.3">
      <c r="A5" s="213" t="s">
        <v>3</v>
      </c>
      <c r="B5" s="175">
        <v>41883</v>
      </c>
      <c r="C5" s="14">
        <v>2272</v>
      </c>
      <c r="D5" s="14"/>
      <c r="E5" s="14"/>
      <c r="F5" s="15"/>
      <c r="G5" s="15">
        <v>1029</v>
      </c>
      <c r="H5" s="14"/>
      <c r="I5" s="14"/>
      <c r="J5" s="16"/>
      <c r="K5" s="20">
        <f>SUM(C5:J5)</f>
        <v>3301</v>
      </c>
    </row>
    <row r="6" spans="1:11" s="61" customFormat="1" ht="14.25" thickBot="1" x14ac:dyDescent="0.3">
      <c r="A6" s="213" t="s">
        <v>4</v>
      </c>
      <c r="B6" s="166">
        <v>41884</v>
      </c>
      <c r="C6" s="14">
        <v>5037</v>
      </c>
      <c r="D6" s="14">
        <v>2369</v>
      </c>
      <c r="E6" s="14">
        <v>828</v>
      </c>
      <c r="F6" s="15">
        <v>2854</v>
      </c>
      <c r="G6" s="15"/>
      <c r="H6" s="14">
        <v>936</v>
      </c>
      <c r="I6" s="14">
        <v>1079</v>
      </c>
      <c r="J6" s="16">
        <v>2070</v>
      </c>
      <c r="K6" s="20">
        <f t="shared" ref="K6:K11" si="0">SUM(C6:J6)</f>
        <v>15173</v>
      </c>
    </row>
    <row r="7" spans="1:11" s="61" customFormat="1" ht="14.25" thickBot="1" x14ac:dyDescent="0.3">
      <c r="A7" s="213" t="s">
        <v>5</v>
      </c>
      <c r="B7" s="166">
        <v>41885</v>
      </c>
      <c r="C7" s="14">
        <v>5137</v>
      </c>
      <c r="D7" s="14">
        <v>1792</v>
      </c>
      <c r="E7" s="14">
        <v>801</v>
      </c>
      <c r="F7" s="15">
        <v>2569</v>
      </c>
      <c r="G7" s="15"/>
      <c r="H7" s="14">
        <v>890</v>
      </c>
      <c r="I7" s="14">
        <v>1039</v>
      </c>
      <c r="J7" s="16">
        <v>2067</v>
      </c>
      <c r="K7" s="20">
        <f t="shared" si="0"/>
        <v>14295</v>
      </c>
    </row>
    <row r="8" spans="1:11" s="61" customFormat="1" ht="14.25" thickBot="1" x14ac:dyDescent="0.3">
      <c r="A8" s="213" t="s">
        <v>6</v>
      </c>
      <c r="B8" s="166">
        <v>41886</v>
      </c>
      <c r="C8" s="14">
        <v>5344</v>
      </c>
      <c r="D8" s="14">
        <v>1979</v>
      </c>
      <c r="E8" s="14">
        <v>792</v>
      </c>
      <c r="F8" s="15">
        <v>2776</v>
      </c>
      <c r="G8" s="15"/>
      <c r="H8" s="14">
        <v>862</v>
      </c>
      <c r="I8" s="14">
        <v>1004</v>
      </c>
      <c r="J8" s="16">
        <v>2045</v>
      </c>
      <c r="K8" s="20">
        <f t="shared" si="0"/>
        <v>14802</v>
      </c>
    </row>
    <row r="9" spans="1:11" s="61" customFormat="1" ht="14.25" thickBot="1" x14ac:dyDescent="0.3">
      <c r="A9" s="213" t="s">
        <v>0</v>
      </c>
      <c r="B9" s="166">
        <v>41887</v>
      </c>
      <c r="C9" s="21">
        <v>4323</v>
      </c>
      <c r="D9" s="21">
        <v>1624</v>
      </c>
      <c r="E9" s="21">
        <v>833</v>
      </c>
      <c r="F9" s="15">
        <v>2685</v>
      </c>
      <c r="G9" s="15"/>
      <c r="H9" s="14">
        <v>838</v>
      </c>
      <c r="I9" s="14">
        <v>950</v>
      </c>
      <c r="J9" s="16">
        <v>1822</v>
      </c>
      <c r="K9" s="20">
        <f t="shared" si="0"/>
        <v>13075</v>
      </c>
    </row>
    <row r="10" spans="1:11" s="61" customFormat="1" ht="14.25" outlineLevel="1" thickBot="1" x14ac:dyDescent="0.3">
      <c r="A10" s="213" t="s">
        <v>1</v>
      </c>
      <c r="B10" s="166">
        <v>41888</v>
      </c>
      <c r="C10" s="21">
        <v>2871</v>
      </c>
      <c r="D10" s="21"/>
      <c r="E10" s="21"/>
      <c r="F10" s="22"/>
      <c r="G10" s="22">
        <v>1836</v>
      </c>
      <c r="H10" s="21"/>
      <c r="I10" s="21"/>
      <c r="J10" s="23"/>
      <c r="K10" s="20">
        <f t="shared" si="0"/>
        <v>4707</v>
      </c>
    </row>
    <row r="11" spans="1:11" s="61" customFormat="1" ht="14.25" outlineLevel="1" thickBot="1" x14ac:dyDescent="0.3">
      <c r="A11" s="194" t="s">
        <v>2</v>
      </c>
      <c r="B11" s="166">
        <v>41889</v>
      </c>
      <c r="C11" s="27">
        <v>2561</v>
      </c>
      <c r="D11" s="27"/>
      <c r="E11" s="27"/>
      <c r="F11" s="28"/>
      <c r="G11" s="28">
        <v>1306</v>
      </c>
      <c r="H11" s="27"/>
      <c r="I11" s="27"/>
      <c r="J11" s="29"/>
      <c r="K11" s="20">
        <f t="shared" si="0"/>
        <v>3867</v>
      </c>
    </row>
    <row r="12" spans="1:11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27545</v>
      </c>
      <c r="D12" s="143">
        <f t="shared" ref="D12:K12" si="1">SUM(D5:D11)</f>
        <v>7764</v>
      </c>
      <c r="E12" s="143">
        <f t="shared" si="1"/>
        <v>3254</v>
      </c>
      <c r="F12" s="143">
        <f t="shared" si="1"/>
        <v>10884</v>
      </c>
      <c r="G12" s="143">
        <f>SUM(G5:G11)</f>
        <v>4171</v>
      </c>
      <c r="H12" s="143">
        <f t="shared" si="1"/>
        <v>3526</v>
      </c>
      <c r="I12" s="143">
        <f t="shared" si="1"/>
        <v>4072</v>
      </c>
      <c r="J12" s="143">
        <f t="shared" si="1"/>
        <v>8004</v>
      </c>
      <c r="K12" s="147">
        <f t="shared" si="1"/>
        <v>69220</v>
      </c>
    </row>
    <row r="13" spans="1:11" s="62" customFormat="1" ht="15.75" customHeight="1" outlineLevel="1" thickBot="1" x14ac:dyDescent="0.3">
      <c r="A13" s="135" t="s">
        <v>27</v>
      </c>
      <c r="B13" s="296"/>
      <c r="C13" s="136">
        <f>AVERAGE(C5:C11)</f>
        <v>3935</v>
      </c>
      <c r="D13" s="136">
        <f t="shared" ref="D13:K13" si="2">AVERAGE(D5:D11)</f>
        <v>1941</v>
      </c>
      <c r="E13" s="136">
        <f t="shared" si="2"/>
        <v>813.5</v>
      </c>
      <c r="F13" s="136">
        <f t="shared" si="2"/>
        <v>2721</v>
      </c>
      <c r="G13" s="136">
        <f t="shared" si="2"/>
        <v>1390.3333333333333</v>
      </c>
      <c r="H13" s="136">
        <f t="shared" si="2"/>
        <v>881.5</v>
      </c>
      <c r="I13" s="136">
        <f t="shared" si="2"/>
        <v>1018</v>
      </c>
      <c r="J13" s="136">
        <f t="shared" si="2"/>
        <v>2001</v>
      </c>
      <c r="K13" s="142">
        <f t="shared" si="2"/>
        <v>9888.5714285714294</v>
      </c>
    </row>
    <row r="14" spans="1:11" s="62" customFormat="1" ht="14.25" customHeight="1" thickBot="1" x14ac:dyDescent="0.3">
      <c r="A14" s="36" t="s">
        <v>24</v>
      </c>
      <c r="B14" s="296"/>
      <c r="C14" s="37">
        <f t="shared" ref="C14:K14" si="3">SUM(C5:C9)</f>
        <v>22113</v>
      </c>
      <c r="D14" s="37">
        <f t="shared" si="3"/>
        <v>7764</v>
      </c>
      <c r="E14" s="37">
        <f t="shared" si="3"/>
        <v>3254</v>
      </c>
      <c r="F14" s="37">
        <f t="shared" si="3"/>
        <v>10884</v>
      </c>
      <c r="G14" s="37">
        <f t="shared" si="3"/>
        <v>1029</v>
      </c>
      <c r="H14" s="37">
        <f t="shared" si="3"/>
        <v>3526</v>
      </c>
      <c r="I14" s="37">
        <f t="shared" si="3"/>
        <v>4072</v>
      </c>
      <c r="J14" s="37">
        <f t="shared" si="3"/>
        <v>8004</v>
      </c>
      <c r="K14" s="41">
        <f t="shared" si="3"/>
        <v>60646</v>
      </c>
    </row>
    <row r="15" spans="1:11" s="62" customFormat="1" ht="15.75" customHeight="1" thickBot="1" x14ac:dyDescent="0.3">
      <c r="A15" s="36" t="s">
        <v>26</v>
      </c>
      <c r="B15" s="296"/>
      <c r="C15" s="43">
        <f t="shared" ref="C15:K15" si="4">AVERAGE(C5:C9)</f>
        <v>4422.6000000000004</v>
      </c>
      <c r="D15" s="43">
        <f t="shared" si="4"/>
        <v>1941</v>
      </c>
      <c r="E15" s="43">
        <f t="shared" si="4"/>
        <v>813.5</v>
      </c>
      <c r="F15" s="43">
        <f t="shared" si="4"/>
        <v>2721</v>
      </c>
      <c r="G15" s="43">
        <f t="shared" si="4"/>
        <v>1029</v>
      </c>
      <c r="H15" s="43">
        <f t="shared" si="4"/>
        <v>881.5</v>
      </c>
      <c r="I15" s="43">
        <f t="shared" si="4"/>
        <v>1018</v>
      </c>
      <c r="J15" s="43">
        <f t="shared" si="4"/>
        <v>2001</v>
      </c>
      <c r="K15" s="48">
        <f t="shared" si="4"/>
        <v>12129.2</v>
      </c>
    </row>
    <row r="16" spans="1:11" s="62" customFormat="1" ht="14.25" thickBot="1" x14ac:dyDescent="0.3">
      <c r="A16" s="35" t="s">
        <v>3</v>
      </c>
      <c r="B16" s="167">
        <v>41890</v>
      </c>
      <c r="C16" s="14">
        <v>4516</v>
      </c>
      <c r="D16" s="14">
        <v>1758</v>
      </c>
      <c r="E16" s="14">
        <v>800</v>
      </c>
      <c r="F16" s="15">
        <v>2412</v>
      </c>
      <c r="G16" s="15"/>
      <c r="H16" s="14">
        <v>937</v>
      </c>
      <c r="I16" s="14">
        <v>1044</v>
      </c>
      <c r="J16" s="16">
        <v>2036</v>
      </c>
      <c r="K16" s="18">
        <f t="shared" ref="K16:K22" si="5">SUM(C16:J16)</f>
        <v>13503</v>
      </c>
    </row>
    <row r="17" spans="1:11" s="62" customFormat="1" ht="14.25" thickBot="1" x14ac:dyDescent="0.3">
      <c r="A17" s="35" t="s">
        <v>4</v>
      </c>
      <c r="B17" s="219">
        <v>41891</v>
      </c>
      <c r="C17" s="14">
        <v>4989</v>
      </c>
      <c r="D17" s="14">
        <v>2050</v>
      </c>
      <c r="E17" s="14">
        <v>785</v>
      </c>
      <c r="F17" s="15">
        <v>2801</v>
      </c>
      <c r="G17" s="15"/>
      <c r="H17" s="14">
        <v>882</v>
      </c>
      <c r="I17" s="14">
        <v>1088</v>
      </c>
      <c r="J17" s="16">
        <v>2033</v>
      </c>
      <c r="K17" s="20">
        <f t="shared" si="5"/>
        <v>14628</v>
      </c>
    </row>
    <row r="18" spans="1:11" s="62" customFormat="1" ht="14.25" thickBot="1" x14ac:dyDescent="0.3">
      <c r="A18" s="35" t="s">
        <v>5</v>
      </c>
      <c r="B18" s="168">
        <v>41892</v>
      </c>
      <c r="C18" s="14">
        <v>5293</v>
      </c>
      <c r="D18" s="14">
        <v>1916</v>
      </c>
      <c r="E18" s="14">
        <v>936</v>
      </c>
      <c r="F18" s="15">
        <v>2731</v>
      </c>
      <c r="G18" s="15"/>
      <c r="H18" s="14">
        <v>994</v>
      </c>
      <c r="I18" s="14">
        <v>993</v>
      </c>
      <c r="J18" s="16">
        <v>2348</v>
      </c>
      <c r="K18" s="20">
        <f>SUM(C18:J18)</f>
        <v>15211</v>
      </c>
    </row>
    <row r="19" spans="1:11" s="62" customFormat="1" ht="14.25" thickBot="1" x14ac:dyDescent="0.3">
      <c r="A19" s="35" t="s">
        <v>6</v>
      </c>
      <c r="B19" s="168">
        <v>41893</v>
      </c>
      <c r="C19" s="14">
        <v>4990</v>
      </c>
      <c r="D19" s="14">
        <v>1882</v>
      </c>
      <c r="E19" s="14">
        <v>960</v>
      </c>
      <c r="F19" s="15">
        <v>2689</v>
      </c>
      <c r="G19" s="15"/>
      <c r="H19" s="14">
        <v>927</v>
      </c>
      <c r="I19" s="14">
        <v>1140</v>
      </c>
      <c r="J19" s="16">
        <v>2468</v>
      </c>
      <c r="K19" s="20">
        <f t="shared" si="5"/>
        <v>15056</v>
      </c>
    </row>
    <row r="20" spans="1:11" s="62" customFormat="1" ht="14.25" thickBot="1" x14ac:dyDescent="0.3">
      <c r="A20" s="35" t="s">
        <v>0</v>
      </c>
      <c r="B20" s="168">
        <v>41894</v>
      </c>
      <c r="C20" s="21">
        <v>5037</v>
      </c>
      <c r="D20" s="21">
        <v>1826</v>
      </c>
      <c r="E20" s="21">
        <v>728</v>
      </c>
      <c r="F20" s="15">
        <v>2733</v>
      </c>
      <c r="G20" s="15"/>
      <c r="H20" s="14">
        <v>935</v>
      </c>
      <c r="I20" s="14">
        <v>1030</v>
      </c>
      <c r="J20" s="16">
        <v>1791</v>
      </c>
      <c r="K20" s="20">
        <f t="shared" si="5"/>
        <v>14080</v>
      </c>
    </row>
    <row r="21" spans="1:11" s="62" customFormat="1" ht="14.25" outlineLevel="1" thickBot="1" x14ac:dyDescent="0.3">
      <c r="A21" s="35" t="s">
        <v>1</v>
      </c>
      <c r="B21" s="168">
        <v>41895</v>
      </c>
      <c r="C21" s="21">
        <v>2647</v>
      </c>
      <c r="D21" s="21"/>
      <c r="E21" s="21"/>
      <c r="F21" s="22"/>
      <c r="G21" s="22">
        <v>1706</v>
      </c>
      <c r="H21" s="21"/>
      <c r="I21" s="21"/>
      <c r="J21" s="23"/>
      <c r="K21" s="20">
        <f t="shared" si="5"/>
        <v>4353</v>
      </c>
    </row>
    <row r="22" spans="1:11" s="62" customFormat="1" ht="14.25" outlineLevel="1" thickBot="1" x14ac:dyDescent="0.3">
      <c r="A22" s="35" t="s">
        <v>2</v>
      </c>
      <c r="B22" s="169">
        <v>41896</v>
      </c>
      <c r="C22" s="164">
        <v>2935</v>
      </c>
      <c r="D22" s="164"/>
      <c r="E22" s="164"/>
      <c r="F22" s="165"/>
      <c r="G22" s="165">
        <v>1503</v>
      </c>
      <c r="H22" s="27"/>
      <c r="I22" s="27"/>
      <c r="J22" s="29"/>
      <c r="K22" s="86">
        <f t="shared" si="5"/>
        <v>4438</v>
      </c>
    </row>
    <row r="23" spans="1:11" s="62" customFormat="1" ht="14.25" customHeight="1" outlineLevel="1" thickBot="1" x14ac:dyDescent="0.3">
      <c r="A23" s="134" t="s">
        <v>25</v>
      </c>
      <c r="B23" s="296" t="s">
        <v>29</v>
      </c>
      <c r="C23" s="143">
        <f t="shared" ref="C23:K23" si="6">SUM(C16:C22)</f>
        <v>30407</v>
      </c>
      <c r="D23" s="143">
        <f t="shared" si="6"/>
        <v>9432</v>
      </c>
      <c r="E23" s="143">
        <f t="shared" si="6"/>
        <v>4209</v>
      </c>
      <c r="F23" s="143">
        <f t="shared" si="6"/>
        <v>13366</v>
      </c>
      <c r="G23" s="143">
        <f t="shared" si="6"/>
        <v>3209</v>
      </c>
      <c r="H23" s="143">
        <f>SUM(H16:H22)</f>
        <v>4675</v>
      </c>
      <c r="I23" s="143">
        <f t="shared" si="6"/>
        <v>5295</v>
      </c>
      <c r="J23" s="143">
        <f t="shared" si="6"/>
        <v>10676</v>
      </c>
      <c r="K23" s="147">
        <f t="shared" si="6"/>
        <v>81269</v>
      </c>
    </row>
    <row r="24" spans="1:11" s="62" customFormat="1" ht="15.75" customHeight="1" outlineLevel="1" thickBot="1" x14ac:dyDescent="0.3">
      <c r="A24" s="135" t="s">
        <v>27</v>
      </c>
      <c r="B24" s="296"/>
      <c r="C24" s="136">
        <f t="shared" ref="C24:K24" si="7">AVERAGE(C16:C22)</f>
        <v>4343.8571428571431</v>
      </c>
      <c r="D24" s="136">
        <f t="shared" si="7"/>
        <v>1886.4</v>
      </c>
      <c r="E24" s="136">
        <f t="shared" si="7"/>
        <v>841.8</v>
      </c>
      <c r="F24" s="136">
        <f t="shared" si="7"/>
        <v>2673.2</v>
      </c>
      <c r="G24" s="136">
        <f t="shared" si="7"/>
        <v>1604.5</v>
      </c>
      <c r="H24" s="136">
        <f t="shared" si="7"/>
        <v>935</v>
      </c>
      <c r="I24" s="136">
        <f t="shared" si="7"/>
        <v>1059</v>
      </c>
      <c r="J24" s="136">
        <f t="shared" si="7"/>
        <v>2135.1999999999998</v>
      </c>
      <c r="K24" s="142">
        <f t="shared" si="7"/>
        <v>11609.857142857143</v>
      </c>
    </row>
    <row r="25" spans="1:11" s="62" customFormat="1" ht="14.25" customHeight="1" thickBot="1" x14ac:dyDescent="0.3">
      <c r="A25" s="36" t="s">
        <v>24</v>
      </c>
      <c r="B25" s="296"/>
      <c r="C25" s="37">
        <f t="shared" ref="C25:K25" si="8">SUM(C16:C20)</f>
        <v>24825</v>
      </c>
      <c r="D25" s="37">
        <f t="shared" si="8"/>
        <v>9432</v>
      </c>
      <c r="E25" s="37">
        <f t="shared" si="8"/>
        <v>4209</v>
      </c>
      <c r="F25" s="37">
        <f t="shared" si="8"/>
        <v>13366</v>
      </c>
      <c r="G25" s="37">
        <f t="shared" si="8"/>
        <v>0</v>
      </c>
      <c r="H25" s="37">
        <f t="shared" si="8"/>
        <v>4675</v>
      </c>
      <c r="I25" s="37">
        <f t="shared" si="8"/>
        <v>5295</v>
      </c>
      <c r="J25" s="37">
        <f t="shared" si="8"/>
        <v>10676</v>
      </c>
      <c r="K25" s="41">
        <f t="shared" si="8"/>
        <v>72478</v>
      </c>
    </row>
    <row r="26" spans="1:11" s="62" customFormat="1" ht="15.75" customHeight="1" thickBot="1" x14ac:dyDescent="0.3">
      <c r="A26" s="36" t="s">
        <v>26</v>
      </c>
      <c r="B26" s="297"/>
      <c r="C26" s="43">
        <f t="shared" ref="C26:K26" si="9">AVERAGE(C16:C20)</f>
        <v>4965</v>
      </c>
      <c r="D26" s="43">
        <f t="shared" si="9"/>
        <v>1886.4</v>
      </c>
      <c r="E26" s="43">
        <f t="shared" si="9"/>
        <v>841.8</v>
      </c>
      <c r="F26" s="43">
        <f t="shared" si="9"/>
        <v>2673.2</v>
      </c>
      <c r="G26" s="43" t="e">
        <f t="shared" si="9"/>
        <v>#DIV/0!</v>
      </c>
      <c r="H26" s="43">
        <v>893</v>
      </c>
      <c r="I26" s="43">
        <f t="shared" si="9"/>
        <v>1059</v>
      </c>
      <c r="J26" s="43">
        <f t="shared" si="9"/>
        <v>2135.1999999999998</v>
      </c>
      <c r="K26" s="48">
        <f t="shared" si="9"/>
        <v>14495.6</v>
      </c>
    </row>
    <row r="27" spans="1:11" s="62" customFormat="1" ht="14.25" thickBot="1" x14ac:dyDescent="0.3">
      <c r="A27" s="35" t="s">
        <v>3</v>
      </c>
      <c r="B27" s="209">
        <v>41897</v>
      </c>
      <c r="C27" s="14">
        <v>5029</v>
      </c>
      <c r="D27" s="14">
        <v>1888</v>
      </c>
      <c r="E27" s="14">
        <v>754</v>
      </c>
      <c r="F27" s="15">
        <v>2448</v>
      </c>
      <c r="G27" s="15"/>
      <c r="H27" s="14">
        <v>890</v>
      </c>
      <c r="I27" s="14">
        <v>795</v>
      </c>
      <c r="J27" s="16">
        <v>2056</v>
      </c>
      <c r="K27" s="18">
        <f t="shared" ref="K27:K32" si="10">SUM(C27:J27)</f>
        <v>13860</v>
      </c>
    </row>
    <row r="28" spans="1:11" s="62" customFormat="1" ht="14.25" thickBot="1" x14ac:dyDescent="0.3">
      <c r="A28" s="35" t="s">
        <v>4</v>
      </c>
      <c r="B28" s="171">
        <v>41898</v>
      </c>
      <c r="C28" s="14">
        <v>4998</v>
      </c>
      <c r="D28" s="14">
        <v>1984</v>
      </c>
      <c r="E28" s="14">
        <v>776</v>
      </c>
      <c r="F28" s="15">
        <v>2400</v>
      </c>
      <c r="G28" s="15"/>
      <c r="H28" s="14">
        <v>826</v>
      </c>
      <c r="I28" s="14">
        <v>994</v>
      </c>
      <c r="J28" s="16">
        <v>2163</v>
      </c>
      <c r="K28" s="20">
        <f t="shared" si="10"/>
        <v>14141</v>
      </c>
    </row>
    <row r="29" spans="1:11" s="62" customFormat="1" ht="14.25" thickBot="1" x14ac:dyDescent="0.3">
      <c r="A29" s="35" t="s">
        <v>5</v>
      </c>
      <c r="B29" s="171">
        <v>41899</v>
      </c>
      <c r="C29" s="14">
        <v>5797</v>
      </c>
      <c r="D29" s="14">
        <v>1987</v>
      </c>
      <c r="E29" s="14">
        <v>805</v>
      </c>
      <c r="F29" s="15">
        <v>2623</v>
      </c>
      <c r="G29" s="15"/>
      <c r="H29" s="14">
        <v>941</v>
      </c>
      <c r="I29" s="14">
        <v>1084</v>
      </c>
      <c r="J29" s="16">
        <v>2034</v>
      </c>
      <c r="K29" s="20">
        <f t="shared" si="10"/>
        <v>15271</v>
      </c>
    </row>
    <row r="30" spans="1:11" s="62" customFormat="1" ht="14.25" thickBot="1" x14ac:dyDescent="0.3">
      <c r="A30" s="35" t="s">
        <v>6</v>
      </c>
      <c r="B30" s="171">
        <v>41900</v>
      </c>
      <c r="C30" s="14">
        <v>5733</v>
      </c>
      <c r="D30" s="14">
        <v>1865</v>
      </c>
      <c r="E30" s="14">
        <v>942</v>
      </c>
      <c r="F30" s="15">
        <v>2542</v>
      </c>
      <c r="G30" s="15"/>
      <c r="H30" s="14">
        <v>978</v>
      </c>
      <c r="I30" s="14">
        <v>1081</v>
      </c>
      <c r="J30" s="16">
        <v>2292</v>
      </c>
      <c r="K30" s="20">
        <f t="shared" si="10"/>
        <v>15433</v>
      </c>
    </row>
    <row r="31" spans="1:11" s="62" customFormat="1" ht="14.25" thickBot="1" x14ac:dyDescent="0.3">
      <c r="A31" s="35" t="s">
        <v>0</v>
      </c>
      <c r="B31" s="171">
        <v>41901</v>
      </c>
      <c r="C31" s="21">
        <v>5208</v>
      </c>
      <c r="D31" s="21">
        <v>1899</v>
      </c>
      <c r="E31" s="21">
        <v>789</v>
      </c>
      <c r="F31" s="15">
        <v>2470</v>
      </c>
      <c r="G31" s="15"/>
      <c r="H31" s="14">
        <v>864</v>
      </c>
      <c r="I31" s="14">
        <v>1007</v>
      </c>
      <c r="J31" s="16">
        <v>1735</v>
      </c>
      <c r="K31" s="20">
        <f t="shared" si="10"/>
        <v>13972</v>
      </c>
    </row>
    <row r="32" spans="1:11" s="62" customFormat="1" ht="14.25" outlineLevel="1" thickBot="1" x14ac:dyDescent="0.3">
      <c r="A32" s="35" t="s">
        <v>1</v>
      </c>
      <c r="B32" s="171">
        <v>41902</v>
      </c>
      <c r="C32" s="21">
        <v>4350</v>
      </c>
      <c r="D32" s="21"/>
      <c r="E32" s="21"/>
      <c r="F32" s="22"/>
      <c r="G32" s="22">
        <v>2760</v>
      </c>
      <c r="H32" s="21"/>
      <c r="I32" s="21"/>
      <c r="J32" s="23"/>
      <c r="K32" s="20">
        <f t="shared" si="10"/>
        <v>7110</v>
      </c>
    </row>
    <row r="33" spans="1:12" s="62" customFormat="1" ht="14.25" outlineLevel="1" thickBot="1" x14ac:dyDescent="0.3">
      <c r="A33" s="35" t="s">
        <v>2</v>
      </c>
      <c r="B33" s="172">
        <v>41903</v>
      </c>
      <c r="C33" s="27">
        <v>3599</v>
      </c>
      <c r="D33" s="27"/>
      <c r="E33" s="27"/>
      <c r="F33" s="28"/>
      <c r="G33" s="28">
        <v>2365</v>
      </c>
      <c r="H33" s="27"/>
      <c r="I33" s="27"/>
      <c r="J33" s="29"/>
      <c r="K33" s="20">
        <f t="shared" ref="K33" si="11">SUM(C33:J33)</f>
        <v>5964</v>
      </c>
    </row>
    <row r="34" spans="1:12" s="62" customFormat="1" ht="14.25" customHeight="1" outlineLevel="1" thickBot="1" x14ac:dyDescent="0.3">
      <c r="A34" s="134" t="s">
        <v>25</v>
      </c>
      <c r="B34" s="295" t="s">
        <v>30</v>
      </c>
      <c r="C34" s="143">
        <f>SUM(C27:C33)</f>
        <v>34714</v>
      </c>
      <c r="D34" s="143">
        <f t="shared" ref="D34:K34" si="12">SUM(D27:D33)</f>
        <v>9623</v>
      </c>
      <c r="E34" s="143">
        <f t="shared" si="12"/>
        <v>4066</v>
      </c>
      <c r="F34" s="143">
        <f t="shared" si="12"/>
        <v>12483</v>
      </c>
      <c r="G34" s="143">
        <f t="shared" si="12"/>
        <v>5125</v>
      </c>
      <c r="H34" s="143">
        <f t="shared" si="12"/>
        <v>4499</v>
      </c>
      <c r="I34" s="143">
        <f t="shared" si="12"/>
        <v>4961</v>
      </c>
      <c r="J34" s="143">
        <f t="shared" si="12"/>
        <v>10280</v>
      </c>
      <c r="K34" s="147">
        <f t="shared" si="12"/>
        <v>85751</v>
      </c>
    </row>
    <row r="35" spans="1:12" s="62" customFormat="1" ht="15.75" customHeight="1" outlineLevel="1" thickBot="1" x14ac:dyDescent="0.3">
      <c r="A35" s="135" t="s">
        <v>27</v>
      </c>
      <c r="B35" s="296"/>
      <c r="C35" s="136">
        <f>AVERAGE(C27:C33)</f>
        <v>4959.1428571428569</v>
      </c>
      <c r="D35" s="136">
        <f t="shared" ref="D35:K35" si="13">AVERAGE(D27:D33)</f>
        <v>1924.6</v>
      </c>
      <c r="E35" s="136">
        <f t="shared" si="13"/>
        <v>813.2</v>
      </c>
      <c r="F35" s="136">
        <f t="shared" si="13"/>
        <v>2496.6</v>
      </c>
      <c r="G35" s="136">
        <f t="shared" si="13"/>
        <v>2562.5</v>
      </c>
      <c r="H35" s="136">
        <f t="shared" si="13"/>
        <v>899.8</v>
      </c>
      <c r="I35" s="136">
        <f t="shared" si="13"/>
        <v>992.2</v>
      </c>
      <c r="J35" s="136">
        <f t="shared" si="13"/>
        <v>2056</v>
      </c>
      <c r="K35" s="142">
        <f t="shared" si="13"/>
        <v>12250.142857142857</v>
      </c>
    </row>
    <row r="36" spans="1:12" s="62" customFormat="1" ht="14.25" customHeight="1" thickBot="1" x14ac:dyDescent="0.3">
      <c r="A36" s="36" t="s">
        <v>24</v>
      </c>
      <c r="B36" s="296"/>
      <c r="C36" s="37">
        <f>SUM(C27:C31)</f>
        <v>26765</v>
      </c>
      <c r="D36" s="37">
        <f>SUM(D27:D31)</f>
        <v>9623</v>
      </c>
      <c r="E36" s="37">
        <f t="shared" ref="E36:K36" si="14">SUM(E27:E31)</f>
        <v>4066</v>
      </c>
      <c r="F36" s="37">
        <f t="shared" si="14"/>
        <v>12483</v>
      </c>
      <c r="G36" s="37">
        <f t="shared" si="14"/>
        <v>0</v>
      </c>
      <c r="H36" s="37">
        <f t="shared" si="14"/>
        <v>4499</v>
      </c>
      <c r="I36" s="37">
        <f t="shared" si="14"/>
        <v>4961</v>
      </c>
      <c r="J36" s="37">
        <f t="shared" si="14"/>
        <v>10280</v>
      </c>
      <c r="K36" s="41">
        <f t="shared" si="14"/>
        <v>72677</v>
      </c>
    </row>
    <row r="37" spans="1:12" s="62" customFormat="1" ht="15.75" customHeight="1" thickBot="1" x14ac:dyDescent="0.3">
      <c r="A37" s="36" t="s">
        <v>26</v>
      </c>
      <c r="B37" s="297"/>
      <c r="C37" s="43">
        <f>AVERAGE(C27:C31)</f>
        <v>5353</v>
      </c>
      <c r="D37" s="43">
        <f>AVERAGE(D27:D31)</f>
        <v>1924.6</v>
      </c>
      <c r="E37" s="43">
        <f t="shared" ref="E37:K37" si="15">AVERAGE(E27:E31)</f>
        <v>813.2</v>
      </c>
      <c r="F37" s="43">
        <f t="shared" si="15"/>
        <v>2496.6</v>
      </c>
      <c r="G37" s="43" t="e">
        <f t="shared" si="15"/>
        <v>#DIV/0!</v>
      </c>
      <c r="H37" s="43">
        <f t="shared" si="15"/>
        <v>899.8</v>
      </c>
      <c r="I37" s="43">
        <f t="shared" si="15"/>
        <v>992.2</v>
      </c>
      <c r="J37" s="43">
        <f t="shared" si="15"/>
        <v>2056</v>
      </c>
      <c r="K37" s="48">
        <f t="shared" si="15"/>
        <v>14535.4</v>
      </c>
    </row>
    <row r="38" spans="1:12" s="62" customFormat="1" ht="14.25" thickBot="1" x14ac:dyDescent="0.3">
      <c r="A38" s="35" t="s">
        <v>3</v>
      </c>
      <c r="B38" s="209">
        <v>41904</v>
      </c>
      <c r="C38" s="14">
        <v>5320</v>
      </c>
      <c r="D38" s="14">
        <v>2023</v>
      </c>
      <c r="E38" s="17">
        <v>881</v>
      </c>
      <c r="F38" s="158">
        <v>3049</v>
      </c>
      <c r="G38" s="20"/>
      <c r="H38" s="14">
        <v>1038</v>
      </c>
      <c r="I38" s="14">
        <v>1343</v>
      </c>
      <c r="J38" s="16">
        <v>2067</v>
      </c>
      <c r="K38" s="18">
        <f t="shared" ref="K38:K44" si="16">SUM(C38:J38)</f>
        <v>15721</v>
      </c>
    </row>
    <row r="39" spans="1:12" s="62" customFormat="1" ht="14.25" thickBot="1" x14ac:dyDescent="0.3">
      <c r="A39" s="35" t="s">
        <v>4</v>
      </c>
      <c r="B39" s="171">
        <v>41905</v>
      </c>
      <c r="C39" s="14">
        <v>6257</v>
      </c>
      <c r="D39" s="14">
        <v>2281</v>
      </c>
      <c r="E39" s="17">
        <v>772</v>
      </c>
      <c r="F39" s="83">
        <v>4393</v>
      </c>
      <c r="G39" s="18"/>
      <c r="H39" s="14">
        <v>751</v>
      </c>
      <c r="I39" s="14">
        <v>565</v>
      </c>
      <c r="J39" s="16">
        <v>2115</v>
      </c>
      <c r="K39" s="20">
        <f t="shared" si="16"/>
        <v>17134</v>
      </c>
    </row>
    <row r="40" spans="1:12" s="62" customFormat="1" ht="14.25" thickBot="1" x14ac:dyDescent="0.3">
      <c r="A40" s="35" t="s">
        <v>5</v>
      </c>
      <c r="B40" s="171">
        <v>41906</v>
      </c>
      <c r="C40" s="14">
        <v>5512</v>
      </c>
      <c r="D40" s="14">
        <v>2042</v>
      </c>
      <c r="E40" s="17">
        <v>893</v>
      </c>
      <c r="F40" s="83">
        <v>2718</v>
      </c>
      <c r="G40" s="18"/>
      <c r="H40" s="14">
        <v>991</v>
      </c>
      <c r="I40" s="14">
        <v>1072</v>
      </c>
      <c r="J40" s="16">
        <v>1906</v>
      </c>
      <c r="K40" s="20">
        <f t="shared" si="16"/>
        <v>15134</v>
      </c>
    </row>
    <row r="41" spans="1:12" s="62" customFormat="1" ht="14.25" thickBot="1" x14ac:dyDescent="0.3">
      <c r="A41" s="35" t="s">
        <v>6</v>
      </c>
      <c r="B41" s="171">
        <v>41907</v>
      </c>
      <c r="C41" s="14">
        <v>4932</v>
      </c>
      <c r="D41" s="14">
        <v>1716</v>
      </c>
      <c r="E41" s="17">
        <v>787</v>
      </c>
      <c r="F41" s="83">
        <v>2004</v>
      </c>
      <c r="G41" s="18"/>
      <c r="H41" s="14">
        <v>959</v>
      </c>
      <c r="I41" s="14">
        <v>1003</v>
      </c>
      <c r="J41" s="16">
        <v>1763</v>
      </c>
      <c r="K41" s="20">
        <f t="shared" si="16"/>
        <v>13164</v>
      </c>
    </row>
    <row r="42" spans="1:12" s="62" customFormat="1" ht="14.25" thickBot="1" x14ac:dyDescent="0.3">
      <c r="A42" s="35" t="s">
        <v>0</v>
      </c>
      <c r="B42" s="171">
        <v>41908</v>
      </c>
      <c r="C42" s="21">
        <v>5050</v>
      </c>
      <c r="D42" s="21">
        <v>2010</v>
      </c>
      <c r="E42" s="24">
        <v>790</v>
      </c>
      <c r="F42" s="84">
        <v>2515</v>
      </c>
      <c r="G42" s="18"/>
      <c r="H42" s="14">
        <v>846</v>
      </c>
      <c r="I42" s="14">
        <v>972</v>
      </c>
      <c r="J42" s="16">
        <v>1616</v>
      </c>
      <c r="K42" s="20">
        <f t="shared" si="16"/>
        <v>13799</v>
      </c>
    </row>
    <row r="43" spans="1:12" s="62" customFormat="1" ht="14.25" outlineLevel="1" thickBot="1" x14ac:dyDescent="0.3">
      <c r="A43" s="35" t="s">
        <v>1</v>
      </c>
      <c r="B43" s="171">
        <v>41909</v>
      </c>
      <c r="C43" s="21">
        <v>4561</v>
      </c>
      <c r="D43" s="21"/>
      <c r="E43" s="21"/>
      <c r="F43" s="84"/>
      <c r="G43" s="25">
        <v>2987</v>
      </c>
      <c r="H43" s="21"/>
      <c r="I43" s="21"/>
      <c r="J43" s="23"/>
      <c r="K43" s="20">
        <f t="shared" si="16"/>
        <v>7548</v>
      </c>
      <c r="L43" s="163"/>
    </row>
    <row r="44" spans="1:12" s="62" customFormat="1" ht="14.25" outlineLevel="1" thickBot="1" x14ac:dyDescent="0.3">
      <c r="A44" s="35" t="s">
        <v>2</v>
      </c>
      <c r="B44" s="171">
        <v>41910</v>
      </c>
      <c r="C44" s="27">
        <v>3335</v>
      </c>
      <c r="D44" s="27"/>
      <c r="E44" s="27"/>
      <c r="F44" s="85"/>
      <c r="G44" s="76">
        <v>1547</v>
      </c>
      <c r="H44" s="27"/>
      <c r="I44" s="27"/>
      <c r="J44" s="29"/>
      <c r="K44" s="86">
        <f t="shared" si="16"/>
        <v>4882</v>
      </c>
      <c r="L44" s="163"/>
    </row>
    <row r="45" spans="1:12" s="62" customFormat="1" ht="14.25" customHeight="1" outlineLevel="1" thickBot="1" x14ac:dyDescent="0.3">
      <c r="A45" s="134" t="s">
        <v>25</v>
      </c>
      <c r="B45" s="295" t="s">
        <v>31</v>
      </c>
      <c r="C45" s="143">
        <f t="shared" ref="C45:K45" si="17">SUM(C38:C44)</f>
        <v>34967</v>
      </c>
      <c r="D45" s="143">
        <f t="shared" si="17"/>
        <v>10072</v>
      </c>
      <c r="E45" s="143">
        <f t="shared" si="17"/>
        <v>4123</v>
      </c>
      <c r="F45" s="143">
        <f t="shared" si="17"/>
        <v>14679</v>
      </c>
      <c r="G45" s="143">
        <f t="shared" si="17"/>
        <v>4534</v>
      </c>
      <c r="H45" s="143">
        <f t="shared" si="17"/>
        <v>4585</v>
      </c>
      <c r="I45" s="143">
        <f t="shared" si="17"/>
        <v>4955</v>
      </c>
      <c r="J45" s="143">
        <f t="shared" si="17"/>
        <v>9467</v>
      </c>
      <c r="K45" s="147">
        <f t="shared" si="17"/>
        <v>87382</v>
      </c>
    </row>
    <row r="46" spans="1:12" s="62" customFormat="1" ht="15.75" customHeight="1" outlineLevel="1" thickBot="1" x14ac:dyDescent="0.3">
      <c r="A46" s="135" t="s">
        <v>27</v>
      </c>
      <c r="B46" s="296"/>
      <c r="C46" s="136">
        <f t="shared" ref="C46:K46" si="18">AVERAGE(C38:C44)</f>
        <v>4995.2857142857147</v>
      </c>
      <c r="D46" s="136">
        <f t="shared" si="18"/>
        <v>2014.4</v>
      </c>
      <c r="E46" s="136">
        <f t="shared" si="18"/>
        <v>824.6</v>
      </c>
      <c r="F46" s="136">
        <f t="shared" si="18"/>
        <v>2935.8</v>
      </c>
      <c r="G46" s="136">
        <f t="shared" si="18"/>
        <v>2267</v>
      </c>
      <c r="H46" s="136">
        <f t="shared" si="18"/>
        <v>917</v>
      </c>
      <c r="I46" s="136">
        <f t="shared" si="18"/>
        <v>991</v>
      </c>
      <c r="J46" s="136">
        <f t="shared" si="18"/>
        <v>1893.4</v>
      </c>
      <c r="K46" s="142">
        <f t="shared" si="18"/>
        <v>12483.142857142857</v>
      </c>
    </row>
    <row r="47" spans="1:12" s="62" customFormat="1" ht="14.25" customHeight="1" thickBot="1" x14ac:dyDescent="0.3">
      <c r="A47" s="36" t="s">
        <v>24</v>
      </c>
      <c r="B47" s="296"/>
      <c r="C47" s="37">
        <f t="shared" ref="C47:K47" si="19">SUM(C38:C42)</f>
        <v>27071</v>
      </c>
      <c r="D47" s="37">
        <f t="shared" si="19"/>
        <v>10072</v>
      </c>
      <c r="E47" s="37">
        <f t="shared" si="19"/>
        <v>4123</v>
      </c>
      <c r="F47" s="37">
        <f t="shared" si="19"/>
        <v>14679</v>
      </c>
      <c r="G47" s="37">
        <f t="shared" si="19"/>
        <v>0</v>
      </c>
      <c r="H47" s="37">
        <f t="shared" si="19"/>
        <v>4585</v>
      </c>
      <c r="I47" s="37">
        <f t="shared" si="19"/>
        <v>4955</v>
      </c>
      <c r="J47" s="37">
        <f t="shared" si="19"/>
        <v>9467</v>
      </c>
      <c r="K47" s="41">
        <f t="shared" si="19"/>
        <v>74952</v>
      </c>
    </row>
    <row r="48" spans="1:12" s="62" customFormat="1" ht="15.75" customHeight="1" thickBot="1" x14ac:dyDescent="0.3">
      <c r="A48" s="36" t="s">
        <v>26</v>
      </c>
      <c r="B48" s="297"/>
      <c r="C48" s="43">
        <f t="shared" ref="C48:K48" si="20">AVERAGE(C38:C42)</f>
        <v>5414.2</v>
      </c>
      <c r="D48" s="43">
        <f t="shared" si="20"/>
        <v>2014.4</v>
      </c>
      <c r="E48" s="43">
        <f t="shared" si="20"/>
        <v>824.6</v>
      </c>
      <c r="F48" s="43">
        <f t="shared" si="20"/>
        <v>2935.8</v>
      </c>
      <c r="G48" s="43" t="e">
        <f t="shared" si="20"/>
        <v>#DIV/0!</v>
      </c>
      <c r="H48" s="43">
        <f t="shared" si="20"/>
        <v>917</v>
      </c>
      <c r="I48" s="43">
        <f t="shared" si="20"/>
        <v>991</v>
      </c>
      <c r="J48" s="43">
        <f t="shared" si="20"/>
        <v>1893.4</v>
      </c>
      <c r="K48" s="48">
        <f t="shared" si="20"/>
        <v>14990.4</v>
      </c>
    </row>
    <row r="49" spans="1:11" s="62" customFormat="1" ht="14.25" thickBot="1" x14ac:dyDescent="0.3">
      <c r="A49" s="35" t="s">
        <v>3</v>
      </c>
      <c r="B49" s="170">
        <v>41911</v>
      </c>
      <c r="C49" s="20">
        <v>5037</v>
      </c>
      <c r="D49" s="220">
        <v>1553</v>
      </c>
      <c r="E49" s="14">
        <v>896</v>
      </c>
      <c r="F49" s="15">
        <v>1727</v>
      </c>
      <c r="G49" s="15"/>
      <c r="H49" s="14">
        <v>1105</v>
      </c>
      <c r="I49" s="14">
        <v>1116</v>
      </c>
      <c r="J49" s="218">
        <v>2148</v>
      </c>
      <c r="K49" s="18">
        <f>SUM(C49:J49)</f>
        <v>13582</v>
      </c>
    </row>
    <row r="50" spans="1:11" s="62" customFormat="1" ht="14.25" thickBot="1" x14ac:dyDescent="0.3">
      <c r="A50" s="35" t="s">
        <v>4</v>
      </c>
      <c r="B50" s="199">
        <v>41912</v>
      </c>
      <c r="C50" s="18">
        <v>5308</v>
      </c>
      <c r="D50" s="197">
        <v>1965</v>
      </c>
      <c r="E50" s="14">
        <v>918</v>
      </c>
      <c r="F50" s="15">
        <v>2606</v>
      </c>
      <c r="G50" s="15"/>
      <c r="H50" s="14">
        <v>981</v>
      </c>
      <c r="I50" s="14">
        <v>1125</v>
      </c>
      <c r="J50" s="16">
        <v>2168</v>
      </c>
      <c r="K50" s="20">
        <f t="shared" ref="K50" si="21">SUM(C50:J50)</f>
        <v>15071</v>
      </c>
    </row>
    <row r="51" spans="1:11" s="62" customFormat="1" ht="14.25" hidden="1" thickBot="1" x14ac:dyDescent="0.3">
      <c r="A51" s="35"/>
      <c r="B51" s="199"/>
      <c r="C51" s="18"/>
      <c r="D51" s="197"/>
      <c r="E51" s="14"/>
      <c r="F51" s="15"/>
      <c r="G51" s="15"/>
      <c r="H51" s="14"/>
      <c r="I51" s="14"/>
      <c r="J51" s="16"/>
      <c r="K51" s="20"/>
    </row>
    <row r="52" spans="1:11" s="62" customFormat="1" ht="14.25" hidden="1" customHeight="1" thickBot="1" x14ac:dyDescent="0.3">
      <c r="A52" s="210"/>
      <c r="B52" s="199"/>
      <c r="C52" s="25"/>
      <c r="D52" s="197"/>
      <c r="E52" s="14"/>
      <c r="F52" s="15"/>
      <c r="G52" s="15"/>
      <c r="H52" s="14"/>
      <c r="I52" s="14"/>
      <c r="J52" s="16"/>
      <c r="K52" s="20"/>
    </row>
    <row r="53" spans="1:11" s="62" customFormat="1" ht="14.25" hidden="1" customHeight="1" thickBot="1" x14ac:dyDescent="0.3">
      <c r="A53" s="210"/>
      <c r="B53" s="199"/>
      <c r="C53" s="14"/>
      <c r="D53" s="14"/>
      <c r="E53" s="21"/>
      <c r="F53" s="15"/>
      <c r="G53" s="15"/>
      <c r="H53" s="14"/>
      <c r="I53" s="14"/>
      <c r="J53" s="16"/>
      <c r="K53" s="20"/>
    </row>
    <row r="54" spans="1:11" s="62" customFormat="1" ht="14.25" hidden="1" customHeight="1" outlineLevel="1" thickBot="1" x14ac:dyDescent="0.3">
      <c r="A54" s="210"/>
      <c r="B54" s="199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10"/>
      <c r="B55" s="172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295" t="s">
        <v>32</v>
      </c>
      <c r="C56" s="143">
        <f>SUM(C49:C55)</f>
        <v>10345</v>
      </c>
      <c r="D56" s="143">
        <f t="shared" ref="D56:K56" si="22">SUM(D49:D55)</f>
        <v>3518</v>
      </c>
      <c r="E56" s="143">
        <f t="shared" si="22"/>
        <v>1814</v>
      </c>
      <c r="F56" s="143">
        <f t="shared" si="22"/>
        <v>4333</v>
      </c>
      <c r="G56" s="143">
        <f t="shared" si="22"/>
        <v>0</v>
      </c>
      <c r="H56" s="143">
        <f t="shared" si="22"/>
        <v>2086</v>
      </c>
      <c r="I56" s="143">
        <f t="shared" si="22"/>
        <v>2241</v>
      </c>
      <c r="J56" s="143">
        <f t="shared" si="22"/>
        <v>4316</v>
      </c>
      <c r="K56" s="143">
        <f t="shared" si="22"/>
        <v>28653</v>
      </c>
    </row>
    <row r="57" spans="1:11" s="62" customFormat="1" ht="15.75" customHeight="1" outlineLevel="1" thickBot="1" x14ac:dyDescent="0.3">
      <c r="A57" s="135" t="s">
        <v>27</v>
      </c>
      <c r="B57" s="296"/>
      <c r="C57" s="136">
        <f t="shared" ref="C57" si="23">AVERAGE(C49:C55)</f>
        <v>5172.5</v>
      </c>
      <c r="D57" s="136">
        <f t="shared" ref="D57:K57" si="24">AVERAGE(D49:D55)</f>
        <v>1759</v>
      </c>
      <c r="E57" s="136">
        <f t="shared" si="24"/>
        <v>907</v>
      </c>
      <c r="F57" s="136">
        <f t="shared" si="24"/>
        <v>2166.5</v>
      </c>
      <c r="G57" s="136" t="e">
        <f t="shared" si="24"/>
        <v>#DIV/0!</v>
      </c>
      <c r="H57" s="136">
        <f t="shared" si="24"/>
        <v>1043</v>
      </c>
      <c r="I57" s="136">
        <f t="shared" si="24"/>
        <v>1120.5</v>
      </c>
      <c r="J57" s="136">
        <f t="shared" si="24"/>
        <v>2158</v>
      </c>
      <c r="K57" s="136">
        <f t="shared" si="24"/>
        <v>14326.5</v>
      </c>
    </row>
    <row r="58" spans="1:11" s="62" customFormat="1" ht="14.25" customHeight="1" thickBot="1" x14ac:dyDescent="0.3">
      <c r="A58" s="36" t="s">
        <v>24</v>
      </c>
      <c r="B58" s="296"/>
      <c r="C58" s="37">
        <f t="shared" ref="C58" si="25">SUM(C49:C53)</f>
        <v>10345</v>
      </c>
      <c r="D58" s="37">
        <f t="shared" ref="D58:K58" si="26">SUM(D49:D53)</f>
        <v>3518</v>
      </c>
      <c r="E58" s="37">
        <f t="shared" si="26"/>
        <v>1814</v>
      </c>
      <c r="F58" s="37">
        <f t="shared" si="26"/>
        <v>4333</v>
      </c>
      <c r="G58" s="37">
        <f t="shared" si="26"/>
        <v>0</v>
      </c>
      <c r="H58" s="37">
        <f t="shared" si="26"/>
        <v>2086</v>
      </c>
      <c r="I58" s="37">
        <f t="shared" si="26"/>
        <v>2241</v>
      </c>
      <c r="J58" s="37">
        <f t="shared" si="26"/>
        <v>4316</v>
      </c>
      <c r="K58" s="37">
        <f t="shared" si="26"/>
        <v>28653</v>
      </c>
    </row>
    <row r="59" spans="1:11" s="62" customFormat="1" ht="15.75" customHeight="1" thickBot="1" x14ac:dyDescent="0.3">
      <c r="A59" s="36" t="s">
        <v>26</v>
      </c>
      <c r="B59" s="297"/>
      <c r="C59" s="43">
        <f t="shared" ref="C59" si="27">AVERAGE(C49:C53)</f>
        <v>5172.5</v>
      </c>
      <c r="D59" s="43">
        <f t="shared" ref="D59:K59" si="28">AVERAGE(D49:D53)</f>
        <v>1759</v>
      </c>
      <c r="E59" s="43">
        <f t="shared" si="28"/>
        <v>907</v>
      </c>
      <c r="F59" s="43">
        <f t="shared" si="28"/>
        <v>2166.5</v>
      </c>
      <c r="G59" s="43" t="e">
        <f t="shared" si="28"/>
        <v>#DIV/0!</v>
      </c>
      <c r="H59" s="43">
        <f t="shared" si="28"/>
        <v>1043</v>
      </c>
      <c r="I59" s="43">
        <f t="shared" si="28"/>
        <v>1120.5</v>
      </c>
      <c r="J59" s="43">
        <f t="shared" si="28"/>
        <v>2158</v>
      </c>
      <c r="K59" s="43">
        <f t="shared" si="28"/>
        <v>14326.5</v>
      </c>
    </row>
    <row r="60" spans="1:11" s="62" customFormat="1" ht="14.25" hidden="1" thickBot="1" x14ac:dyDescent="0.3">
      <c r="A60" s="210"/>
      <c r="B60" s="173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196"/>
      <c r="B61" s="171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1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1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1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1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2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5" t="s">
        <v>37</v>
      </c>
      <c r="C67" s="143">
        <f>SUM(C60:C66)</f>
        <v>0</v>
      </c>
      <c r="D67" s="143">
        <f t="shared" ref="D67:K67" si="29">SUM(D60:D66)</f>
        <v>0</v>
      </c>
      <c r="E67" s="143">
        <f t="shared" si="29"/>
        <v>0</v>
      </c>
      <c r="F67" s="143">
        <f t="shared" si="29"/>
        <v>0</v>
      </c>
      <c r="G67" s="143">
        <f t="shared" si="29"/>
        <v>0</v>
      </c>
      <c r="H67" s="143">
        <f t="shared" si="29"/>
        <v>0</v>
      </c>
      <c r="I67" s="143">
        <f t="shared" si="29"/>
        <v>0</v>
      </c>
      <c r="J67" s="143">
        <f t="shared" si="29"/>
        <v>0</v>
      </c>
      <c r="K67" s="143">
        <f t="shared" si="29"/>
        <v>0</v>
      </c>
    </row>
    <row r="68" spans="1:15" s="62" customFormat="1" ht="15.75" hidden="1" customHeight="1" outlineLevel="1" thickBot="1" x14ac:dyDescent="0.3">
      <c r="A68" s="135" t="s">
        <v>27</v>
      </c>
      <c r="B68" s="296"/>
      <c r="C68" s="136" t="e">
        <f>AVERAGE(C60:C66)</f>
        <v>#DIV/0!</v>
      </c>
      <c r="D68" s="136" t="e">
        <f t="shared" ref="D68:K68" si="30">AVERAGE(D60:D66)</f>
        <v>#DIV/0!</v>
      </c>
      <c r="E68" s="136" t="e">
        <f t="shared" si="30"/>
        <v>#DIV/0!</v>
      </c>
      <c r="F68" s="136" t="e">
        <f t="shared" si="30"/>
        <v>#DIV/0!</v>
      </c>
      <c r="G68" s="136" t="e">
        <f t="shared" si="30"/>
        <v>#DIV/0!</v>
      </c>
      <c r="H68" s="136" t="e">
        <f t="shared" si="30"/>
        <v>#DIV/0!</v>
      </c>
      <c r="I68" s="136" t="e">
        <f t="shared" si="30"/>
        <v>#DIV/0!</v>
      </c>
      <c r="J68" s="136" t="e">
        <f t="shared" si="30"/>
        <v>#DIV/0!</v>
      </c>
      <c r="K68" s="136" t="e">
        <f t="shared" si="30"/>
        <v>#DIV/0!</v>
      </c>
    </row>
    <row r="69" spans="1:15" s="62" customFormat="1" ht="14.25" hidden="1" customHeight="1" thickBot="1" x14ac:dyDescent="0.3">
      <c r="A69" s="36" t="s">
        <v>24</v>
      </c>
      <c r="B69" s="296"/>
      <c r="C69" s="37">
        <f>SUM(C60:C64)</f>
        <v>0</v>
      </c>
      <c r="D69" s="37">
        <f t="shared" ref="D69:K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  <c r="K69" s="37">
        <f t="shared" si="31"/>
        <v>0</v>
      </c>
    </row>
    <row r="70" spans="1:15" s="62" customFormat="1" ht="15.75" hidden="1" customHeight="1" thickBot="1" x14ac:dyDescent="0.3">
      <c r="A70" s="36" t="s">
        <v>26</v>
      </c>
      <c r="B70" s="297"/>
      <c r="C70" s="43" t="e">
        <f>AVERAGE(C60:C64)</f>
        <v>#DIV/0!</v>
      </c>
      <c r="D70" s="43" t="e">
        <f t="shared" ref="D70:K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  <c r="K70" s="43" t="e">
        <f t="shared" si="32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07" t="s">
        <v>69</v>
      </c>
      <c r="G72" s="320"/>
      <c r="H72" s="321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225768</v>
      </c>
      <c r="C73" s="82">
        <f>SUM(H58:H58, H47:H47, H36:H36, H25:H25, H14:H14, H69:H69)</f>
        <v>19371</v>
      </c>
      <c r="D73" s="82">
        <f>SUM(I58:J58, I47:J47, I36:J36, I25:J25, I14:J14, I69:J69)</f>
        <v>64267</v>
      </c>
      <c r="E73" s="80"/>
      <c r="F73" s="287" t="s">
        <v>34</v>
      </c>
      <c r="G73" s="288"/>
      <c r="H73" s="127">
        <f>SUM(K14, K25, K36, K47, K58, K69)</f>
        <v>309406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268637</v>
      </c>
      <c r="C74" s="50">
        <f>SUM(H56:H56, H45:H45, H34:H34, H23:H23, H12:H12, H67:H67 )</f>
        <v>19371</v>
      </c>
      <c r="D74" s="50">
        <f>SUM(I56:J56, I45:J45, I34:J34, I23:J23, I12:J12, I67:J67)</f>
        <v>64267</v>
      </c>
      <c r="E74" s="80"/>
      <c r="F74" s="287" t="s">
        <v>33</v>
      </c>
      <c r="G74" s="288"/>
      <c r="H74" s="128">
        <f>SUM(K56, K45, K34, K23, K12, K67)</f>
        <v>352275</v>
      </c>
      <c r="I74" s="80"/>
      <c r="J74" s="80"/>
      <c r="K74" s="80"/>
      <c r="L74" s="80"/>
    </row>
    <row r="75" spans="1:15" ht="30" customHeight="1" x14ac:dyDescent="0.25">
      <c r="F75" s="287" t="s">
        <v>26</v>
      </c>
      <c r="G75" s="288"/>
      <c r="H75" s="128">
        <f>AVERAGE(K14, K25, K36, K47, K58, K69)</f>
        <v>51567.666666666664</v>
      </c>
    </row>
    <row r="76" spans="1:15" ht="30" customHeight="1" x14ac:dyDescent="0.25">
      <c r="F76" s="287" t="s">
        <v>72</v>
      </c>
      <c r="G76" s="288"/>
      <c r="H76" s="127">
        <f>AVERAGE(K56, K45, K34, K23, K12, K67)</f>
        <v>58712.5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5:K11 K16:K50 C44 C38:F38 C39:F39 C40:F40 C41:F41 C42:F42 C43 G43 G44" formulaRange="1"/>
    <ignoredError sqref="C13:J13" evalError="1" emptyCellReference="1"/>
    <ignoredError sqref="C23:J24 C51:J59 C34:G35 I34:J37 H14:J15 G16 G17 G18 G19 G20 D21:F21 D22:F22 H21:J21 H22:J22 D33:F33 I25:J26 G27 G28 G29 G30 G31 D32:F32 H32:J32 H33:J33 H43:J43 H44:J44 H45:J48 G49 G50" evalError="1"/>
    <ignoredError sqref="H34:H37 C14:G15 C25:H26 D44:F44 D43:F43 G42 G41 G40 G39 G38 C36:G37 C45:G48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2" sqref="H72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0"/>
      <c r="C1" s="310" t="s">
        <v>10</v>
      </c>
      <c r="D1" s="314"/>
      <c r="E1" s="310" t="s">
        <v>16</v>
      </c>
      <c r="F1" s="305"/>
      <c r="G1" s="316" t="s">
        <v>23</v>
      </c>
    </row>
    <row r="2" spans="1:8" ht="15" customHeight="1" thickBot="1" x14ac:dyDescent="0.3">
      <c r="B2" s="180"/>
      <c r="C2" s="311"/>
      <c r="D2" s="315"/>
      <c r="E2" s="311"/>
      <c r="F2" s="306"/>
      <c r="G2" s="317"/>
    </row>
    <row r="3" spans="1:8" x14ac:dyDescent="0.25">
      <c r="A3" s="289" t="s">
        <v>61</v>
      </c>
      <c r="B3" s="291" t="s">
        <v>62</v>
      </c>
      <c r="C3" s="298" t="s">
        <v>50</v>
      </c>
      <c r="D3" s="332" t="s">
        <v>51</v>
      </c>
      <c r="E3" s="298" t="s">
        <v>64</v>
      </c>
      <c r="F3" s="299" t="s">
        <v>51</v>
      </c>
      <c r="G3" s="317"/>
    </row>
    <row r="4" spans="1:8" ht="14.25" thickBot="1" x14ac:dyDescent="0.3">
      <c r="A4" s="290"/>
      <c r="B4" s="292"/>
      <c r="C4" s="290"/>
      <c r="D4" s="333"/>
      <c r="E4" s="290"/>
      <c r="F4" s="300"/>
      <c r="G4" s="317"/>
    </row>
    <row r="5" spans="1:8" s="61" customFormat="1" ht="14.25" thickBot="1" x14ac:dyDescent="0.3">
      <c r="A5" s="213" t="s">
        <v>3</v>
      </c>
      <c r="B5" s="175">
        <v>41883</v>
      </c>
      <c r="C5" s="14"/>
      <c r="D5" s="83">
        <v>571</v>
      </c>
      <c r="E5" s="21"/>
      <c r="F5" s="22">
        <v>860</v>
      </c>
      <c r="G5" s="20">
        <f>SUM(C5:F5)</f>
        <v>1431</v>
      </c>
    </row>
    <row r="6" spans="1:8" s="61" customFormat="1" ht="14.25" thickBot="1" x14ac:dyDescent="0.3">
      <c r="A6" s="213" t="s">
        <v>4</v>
      </c>
      <c r="B6" s="166">
        <v>41884</v>
      </c>
      <c r="C6" s="14">
        <v>1076</v>
      </c>
      <c r="D6" s="83">
        <v>1085</v>
      </c>
      <c r="E6" s="21">
        <v>658</v>
      </c>
      <c r="F6" s="22">
        <v>904</v>
      </c>
      <c r="G6" s="20">
        <f t="shared" ref="G6:G9" si="0">SUM(C6:F6)</f>
        <v>3723</v>
      </c>
    </row>
    <row r="7" spans="1:8" s="61" customFormat="1" ht="14.25" thickBot="1" x14ac:dyDescent="0.3">
      <c r="A7" s="213" t="s">
        <v>5</v>
      </c>
      <c r="B7" s="166">
        <v>41885</v>
      </c>
      <c r="C7" s="14">
        <v>1044</v>
      </c>
      <c r="D7" s="83">
        <v>1099</v>
      </c>
      <c r="E7" s="21">
        <v>663</v>
      </c>
      <c r="F7" s="22">
        <v>852</v>
      </c>
      <c r="G7" s="20">
        <f t="shared" si="0"/>
        <v>3658</v>
      </c>
    </row>
    <row r="8" spans="1:8" s="61" customFormat="1" ht="14.25" thickBot="1" x14ac:dyDescent="0.3">
      <c r="A8" s="213" t="s">
        <v>6</v>
      </c>
      <c r="B8" s="166">
        <v>41886</v>
      </c>
      <c r="C8" s="14">
        <v>1321</v>
      </c>
      <c r="D8" s="83">
        <v>770</v>
      </c>
      <c r="E8" s="21">
        <v>802</v>
      </c>
      <c r="F8" s="22">
        <v>754</v>
      </c>
      <c r="G8" s="20">
        <f t="shared" si="0"/>
        <v>3647</v>
      </c>
      <c r="H8" s="211"/>
    </row>
    <row r="9" spans="1:8" s="61" customFormat="1" ht="14.25" thickBot="1" x14ac:dyDescent="0.3">
      <c r="A9" s="213" t="s">
        <v>0</v>
      </c>
      <c r="B9" s="166">
        <v>41887</v>
      </c>
      <c r="C9" s="14">
        <v>961</v>
      </c>
      <c r="D9" s="83">
        <v>992</v>
      </c>
      <c r="E9" s="21">
        <v>671</v>
      </c>
      <c r="F9" s="22">
        <v>767</v>
      </c>
      <c r="G9" s="20">
        <f t="shared" si="0"/>
        <v>3391</v>
      </c>
      <c r="H9" s="211"/>
    </row>
    <row r="10" spans="1:8" s="61" customFormat="1" ht="14.25" outlineLevel="1" thickBot="1" x14ac:dyDescent="0.3">
      <c r="A10" s="213" t="s">
        <v>1</v>
      </c>
      <c r="B10" s="166">
        <v>41888</v>
      </c>
      <c r="C10" s="21"/>
      <c r="D10" s="84">
        <v>367</v>
      </c>
      <c r="E10" s="21"/>
      <c r="F10" s="22">
        <v>409</v>
      </c>
      <c r="G10" s="20">
        <f t="shared" ref="G10" si="1">SUM(C10:F10)</f>
        <v>776</v>
      </c>
      <c r="H10" s="211"/>
    </row>
    <row r="11" spans="1:8" s="61" customFormat="1" ht="14.25" outlineLevel="1" thickBot="1" x14ac:dyDescent="0.3">
      <c r="A11" s="194" t="s">
        <v>2</v>
      </c>
      <c r="B11" s="166">
        <v>41889</v>
      </c>
      <c r="C11" s="27"/>
      <c r="D11" s="85">
        <v>843</v>
      </c>
      <c r="E11" s="27"/>
      <c r="F11" s="28">
        <v>993</v>
      </c>
      <c r="G11" s="20">
        <f t="shared" ref="G11" si="2">SUM(C11:F11)</f>
        <v>1836</v>
      </c>
      <c r="H11" s="211"/>
    </row>
    <row r="12" spans="1:8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4402</v>
      </c>
      <c r="D12" s="151">
        <f>SUM(D5:D11)</f>
        <v>5727</v>
      </c>
      <c r="E12" s="143">
        <f>SUM(E5:E11)</f>
        <v>2794</v>
      </c>
      <c r="F12" s="143">
        <f>SUM(F5:F11)</f>
        <v>5539</v>
      </c>
      <c r="G12" s="147">
        <f>SUM(G5:G11)</f>
        <v>18462</v>
      </c>
    </row>
    <row r="13" spans="1:8" s="62" customFormat="1" ht="15.75" customHeight="1" outlineLevel="1" thickBot="1" x14ac:dyDescent="0.3">
      <c r="A13" s="135" t="s">
        <v>27</v>
      </c>
      <c r="B13" s="296"/>
      <c r="C13" s="136">
        <f>AVERAGE(C5:C11)</f>
        <v>1100.5</v>
      </c>
      <c r="D13" s="152">
        <f>AVERAGE(D5:D11)</f>
        <v>818.14285714285711</v>
      </c>
      <c r="E13" s="136">
        <f>AVERAGE(E5:E11)</f>
        <v>698.5</v>
      </c>
      <c r="F13" s="136">
        <f>AVERAGE(F5:F11)</f>
        <v>791.28571428571433</v>
      </c>
      <c r="G13" s="142">
        <f>AVERAGE(G5:G11)</f>
        <v>2637.4285714285716</v>
      </c>
    </row>
    <row r="14" spans="1:8" s="62" customFormat="1" ht="14.25" customHeight="1" thickBot="1" x14ac:dyDescent="0.3">
      <c r="A14" s="36" t="s">
        <v>24</v>
      </c>
      <c r="B14" s="296"/>
      <c r="C14" s="37">
        <f>SUM(C5:C9)</f>
        <v>4402</v>
      </c>
      <c r="D14" s="37">
        <f>SUM(D5:D9)</f>
        <v>4517</v>
      </c>
      <c r="E14" s="37">
        <f t="shared" ref="E14:F14" si="3">SUM(E5:E9)</f>
        <v>2794</v>
      </c>
      <c r="F14" s="37">
        <f t="shared" si="3"/>
        <v>4137</v>
      </c>
      <c r="G14" s="37">
        <f>SUM(G5:G9)</f>
        <v>15850</v>
      </c>
    </row>
    <row r="15" spans="1:8" s="62" customFormat="1" ht="15.75" customHeight="1" thickBot="1" x14ac:dyDescent="0.3">
      <c r="A15" s="36" t="s">
        <v>26</v>
      </c>
      <c r="B15" s="296"/>
      <c r="C15" s="43">
        <f>AVERAGE(C5:C9)</f>
        <v>1100.5</v>
      </c>
      <c r="D15" s="43">
        <f>AVERAGE(D5:D9)</f>
        <v>903.4</v>
      </c>
      <c r="E15" s="43">
        <f t="shared" ref="E15:F15" si="4">AVERAGE(E5:E9)</f>
        <v>698.5</v>
      </c>
      <c r="F15" s="43">
        <f t="shared" si="4"/>
        <v>827.4</v>
      </c>
      <c r="G15" s="43">
        <f>AVERAGE(G5:G9)</f>
        <v>3170</v>
      </c>
    </row>
    <row r="16" spans="1:8" s="62" customFormat="1" ht="14.25" thickBot="1" x14ac:dyDescent="0.3">
      <c r="A16" s="35" t="s">
        <v>3</v>
      </c>
      <c r="B16" s="167">
        <v>41890</v>
      </c>
      <c r="C16" s="14">
        <v>1054</v>
      </c>
      <c r="D16" s="83">
        <v>1047</v>
      </c>
      <c r="E16" s="14">
        <v>583</v>
      </c>
      <c r="F16" s="15">
        <v>699</v>
      </c>
      <c r="G16" s="18">
        <f>SUM(C16:F16)</f>
        <v>3383</v>
      </c>
    </row>
    <row r="17" spans="1:8" s="62" customFormat="1" ht="14.25" thickBot="1" x14ac:dyDescent="0.3">
      <c r="A17" s="35" t="s">
        <v>4</v>
      </c>
      <c r="B17" s="219">
        <v>41891</v>
      </c>
      <c r="C17" s="14">
        <v>1039</v>
      </c>
      <c r="D17" s="83">
        <v>949</v>
      </c>
      <c r="E17" s="21">
        <v>587</v>
      </c>
      <c r="F17" s="22">
        <v>773</v>
      </c>
      <c r="G17" s="20">
        <f>SUM(C17:F17)</f>
        <v>3348</v>
      </c>
    </row>
    <row r="18" spans="1:8" s="62" customFormat="1" ht="14.25" thickBot="1" x14ac:dyDescent="0.3">
      <c r="A18" s="35" t="s">
        <v>5</v>
      </c>
      <c r="B18" s="168">
        <v>41892</v>
      </c>
      <c r="C18" s="14">
        <v>1090</v>
      </c>
      <c r="D18" s="83">
        <v>1028</v>
      </c>
      <c r="E18" s="21">
        <v>720</v>
      </c>
      <c r="F18" s="22">
        <v>666</v>
      </c>
      <c r="G18" s="20">
        <f>SUM(C18:F18)</f>
        <v>3504</v>
      </c>
    </row>
    <row r="19" spans="1:8" s="62" customFormat="1" ht="14.25" thickBot="1" x14ac:dyDescent="0.3">
      <c r="A19" s="35" t="s">
        <v>6</v>
      </c>
      <c r="B19" s="168">
        <v>41893</v>
      </c>
      <c r="C19" s="14">
        <v>908</v>
      </c>
      <c r="D19" s="83">
        <v>1060</v>
      </c>
      <c r="E19" s="21">
        <v>562</v>
      </c>
      <c r="F19" s="22">
        <v>718</v>
      </c>
      <c r="G19" s="20">
        <f t="shared" ref="G19:G21" si="5">SUM(C19:F19)</f>
        <v>3248</v>
      </c>
    </row>
    <row r="20" spans="1:8" s="62" customFormat="1" ht="14.25" thickBot="1" x14ac:dyDescent="0.3">
      <c r="A20" s="35" t="s">
        <v>0</v>
      </c>
      <c r="B20" s="168">
        <v>41894</v>
      </c>
      <c r="C20" s="14">
        <v>948</v>
      </c>
      <c r="D20" s="83">
        <v>869</v>
      </c>
      <c r="E20" s="21">
        <v>676</v>
      </c>
      <c r="F20" s="22">
        <v>777</v>
      </c>
      <c r="G20" s="20">
        <f t="shared" si="5"/>
        <v>3270</v>
      </c>
    </row>
    <row r="21" spans="1:8" s="62" customFormat="1" ht="14.25" outlineLevel="1" thickBot="1" x14ac:dyDescent="0.3">
      <c r="A21" s="35" t="s">
        <v>1</v>
      </c>
      <c r="B21" s="168">
        <v>41895</v>
      </c>
      <c r="C21" s="21"/>
      <c r="D21" s="84">
        <v>291</v>
      </c>
      <c r="E21" s="21"/>
      <c r="F21" s="22">
        <v>297</v>
      </c>
      <c r="G21" s="20">
        <f t="shared" si="5"/>
        <v>588</v>
      </c>
      <c r="H21" s="214"/>
    </row>
    <row r="22" spans="1:8" s="62" customFormat="1" ht="14.25" outlineLevel="1" thickBot="1" x14ac:dyDescent="0.3">
      <c r="A22" s="35" t="s">
        <v>2</v>
      </c>
      <c r="B22" s="169">
        <v>41896</v>
      </c>
      <c r="C22" s="27"/>
      <c r="D22" s="85">
        <v>498</v>
      </c>
      <c r="E22" s="27"/>
      <c r="F22" s="28">
        <v>564</v>
      </c>
      <c r="G22" s="86">
        <f>SUM(C22:F22)</f>
        <v>1062</v>
      </c>
    </row>
    <row r="23" spans="1:8" s="62" customFormat="1" ht="14.25" customHeight="1" outlineLevel="1" thickBot="1" x14ac:dyDescent="0.3">
      <c r="A23" s="134" t="s">
        <v>25</v>
      </c>
      <c r="B23" s="296" t="s">
        <v>29</v>
      </c>
      <c r="C23" s="143">
        <f>SUM(C16:C22)</f>
        <v>5039</v>
      </c>
      <c r="D23" s="143">
        <f t="shared" ref="D23:G23" si="6">SUM(D16:D22)</f>
        <v>5742</v>
      </c>
      <c r="E23" s="143">
        <f t="shared" si="6"/>
        <v>3128</v>
      </c>
      <c r="F23" s="143">
        <f t="shared" si="6"/>
        <v>4494</v>
      </c>
      <c r="G23" s="143">
        <f t="shared" si="6"/>
        <v>18403</v>
      </c>
    </row>
    <row r="24" spans="1:8" s="62" customFormat="1" ht="15.75" customHeight="1" outlineLevel="1" thickBot="1" x14ac:dyDescent="0.3">
      <c r="A24" s="135" t="s">
        <v>27</v>
      </c>
      <c r="B24" s="296"/>
      <c r="C24" s="136">
        <f>AVERAGE(C16:C22)</f>
        <v>1007.8</v>
      </c>
      <c r="D24" s="136">
        <f t="shared" ref="D24:G24" si="7">AVERAGE(D16:D22)</f>
        <v>820.28571428571433</v>
      </c>
      <c r="E24" s="136">
        <f t="shared" si="7"/>
        <v>625.6</v>
      </c>
      <c r="F24" s="136">
        <f t="shared" si="7"/>
        <v>642</v>
      </c>
      <c r="G24" s="136">
        <f t="shared" si="7"/>
        <v>2629</v>
      </c>
    </row>
    <row r="25" spans="1:8" s="62" customFormat="1" ht="14.25" customHeight="1" thickBot="1" x14ac:dyDescent="0.3">
      <c r="A25" s="36" t="s">
        <v>24</v>
      </c>
      <c r="B25" s="296"/>
      <c r="C25" s="37">
        <f>SUM(C16:C20)</f>
        <v>5039</v>
      </c>
      <c r="D25" s="37">
        <f t="shared" ref="D25:G25" si="8">SUM(D16:D20)</f>
        <v>4953</v>
      </c>
      <c r="E25" s="37">
        <f>SUM(E16:E20)</f>
        <v>3128</v>
      </c>
      <c r="F25" s="37">
        <f t="shared" si="8"/>
        <v>3633</v>
      </c>
      <c r="G25" s="37">
        <f t="shared" si="8"/>
        <v>16753</v>
      </c>
    </row>
    <row r="26" spans="1:8" s="62" customFormat="1" ht="15.75" customHeight="1" thickBot="1" x14ac:dyDescent="0.3">
      <c r="A26" s="36" t="s">
        <v>26</v>
      </c>
      <c r="B26" s="297"/>
      <c r="C26" s="43">
        <f>AVERAGE(C16:C20)</f>
        <v>1007.8</v>
      </c>
      <c r="D26" s="43">
        <f t="shared" ref="D26:G26" si="9">AVERAGE(D16:D20)</f>
        <v>990.6</v>
      </c>
      <c r="E26" s="43">
        <f t="shared" si="9"/>
        <v>625.6</v>
      </c>
      <c r="F26" s="43">
        <f t="shared" si="9"/>
        <v>726.6</v>
      </c>
      <c r="G26" s="43">
        <f t="shared" si="9"/>
        <v>3350.6</v>
      </c>
    </row>
    <row r="27" spans="1:8" s="62" customFormat="1" ht="14.25" thickBot="1" x14ac:dyDescent="0.3">
      <c r="A27" s="35" t="s">
        <v>3</v>
      </c>
      <c r="B27" s="209">
        <v>41897</v>
      </c>
      <c r="C27" s="14">
        <v>1064</v>
      </c>
      <c r="D27" s="83">
        <v>943</v>
      </c>
      <c r="E27" s="14">
        <v>708</v>
      </c>
      <c r="F27" s="15">
        <v>762</v>
      </c>
      <c r="G27" s="18">
        <f t="shared" ref="G27:G33" si="10">SUM(C27:F27)</f>
        <v>3477</v>
      </c>
    </row>
    <row r="28" spans="1:8" s="62" customFormat="1" ht="14.25" thickBot="1" x14ac:dyDescent="0.3">
      <c r="A28" s="35" t="s">
        <v>4</v>
      </c>
      <c r="B28" s="171">
        <v>41898</v>
      </c>
      <c r="C28" s="14">
        <v>1062</v>
      </c>
      <c r="D28" s="83">
        <v>954</v>
      </c>
      <c r="E28" s="21">
        <v>652</v>
      </c>
      <c r="F28" s="22">
        <v>726</v>
      </c>
      <c r="G28" s="20">
        <f t="shared" si="10"/>
        <v>3394</v>
      </c>
    </row>
    <row r="29" spans="1:8" s="62" customFormat="1" ht="14.25" thickBot="1" x14ac:dyDescent="0.3">
      <c r="A29" s="35" t="s">
        <v>5</v>
      </c>
      <c r="B29" s="171">
        <v>41899</v>
      </c>
      <c r="C29" s="14">
        <v>972</v>
      </c>
      <c r="D29" s="83">
        <v>1104</v>
      </c>
      <c r="E29" s="21">
        <v>625</v>
      </c>
      <c r="F29" s="22">
        <v>679</v>
      </c>
      <c r="G29" s="20">
        <f t="shared" si="10"/>
        <v>3380</v>
      </c>
    </row>
    <row r="30" spans="1:8" s="62" customFormat="1" ht="14.25" thickBot="1" x14ac:dyDescent="0.3">
      <c r="A30" s="35" t="s">
        <v>6</v>
      </c>
      <c r="B30" s="171">
        <v>41900</v>
      </c>
      <c r="C30" s="14">
        <v>1098</v>
      </c>
      <c r="D30" s="83">
        <v>909</v>
      </c>
      <c r="E30" s="21">
        <v>669</v>
      </c>
      <c r="F30" s="22">
        <v>694</v>
      </c>
      <c r="G30" s="20">
        <f t="shared" si="10"/>
        <v>3370</v>
      </c>
    </row>
    <row r="31" spans="1:8" s="62" customFormat="1" ht="14.25" thickBot="1" x14ac:dyDescent="0.3">
      <c r="A31" s="35" t="s">
        <v>0</v>
      </c>
      <c r="B31" s="171">
        <v>41901</v>
      </c>
      <c r="C31" s="14">
        <v>930</v>
      </c>
      <c r="D31" s="83">
        <v>985</v>
      </c>
      <c r="E31" s="21">
        <v>564</v>
      </c>
      <c r="F31" s="22">
        <v>727</v>
      </c>
      <c r="G31" s="20">
        <f t="shared" si="10"/>
        <v>3206</v>
      </c>
    </row>
    <row r="32" spans="1:8" s="62" customFormat="1" ht="14.25" outlineLevel="1" thickBot="1" x14ac:dyDescent="0.3">
      <c r="A32" s="35" t="s">
        <v>1</v>
      </c>
      <c r="B32" s="171">
        <v>41902</v>
      </c>
      <c r="C32" s="21"/>
      <c r="D32" s="84">
        <v>540</v>
      </c>
      <c r="E32" s="21"/>
      <c r="F32" s="22">
        <v>531</v>
      </c>
      <c r="G32" s="20">
        <f t="shared" si="10"/>
        <v>1071</v>
      </c>
    </row>
    <row r="33" spans="1:8" s="62" customFormat="1" ht="14.25" outlineLevel="1" thickBot="1" x14ac:dyDescent="0.3">
      <c r="A33" s="35" t="s">
        <v>2</v>
      </c>
      <c r="B33" s="172">
        <v>41903</v>
      </c>
      <c r="C33" s="27"/>
      <c r="D33" s="85">
        <v>451</v>
      </c>
      <c r="E33" s="27"/>
      <c r="F33" s="28">
        <v>618</v>
      </c>
      <c r="G33" s="86">
        <f t="shared" si="10"/>
        <v>1069</v>
      </c>
    </row>
    <row r="34" spans="1:8" s="62" customFormat="1" ht="14.25" customHeight="1" outlineLevel="1" thickBot="1" x14ac:dyDescent="0.3">
      <c r="A34" s="134" t="s">
        <v>25</v>
      </c>
      <c r="B34" s="295" t="s">
        <v>30</v>
      </c>
      <c r="C34" s="143">
        <f>SUM(C27:C33)</f>
        <v>5126</v>
      </c>
      <c r="D34" s="143">
        <f t="shared" ref="D34:G34" si="11">SUM(D27:D33)</f>
        <v>5886</v>
      </c>
      <c r="E34" s="143">
        <f t="shared" si="11"/>
        <v>3218</v>
      </c>
      <c r="F34" s="143">
        <f t="shared" si="11"/>
        <v>4737</v>
      </c>
      <c r="G34" s="143">
        <f t="shared" si="11"/>
        <v>18967</v>
      </c>
    </row>
    <row r="35" spans="1:8" s="62" customFormat="1" ht="15.75" customHeight="1" outlineLevel="1" thickBot="1" x14ac:dyDescent="0.3">
      <c r="A35" s="135" t="s">
        <v>27</v>
      </c>
      <c r="B35" s="296"/>
      <c r="C35" s="136">
        <f>AVERAGE(C27:C33)</f>
        <v>1025.2</v>
      </c>
      <c r="D35" s="136">
        <f t="shared" ref="D35:G35" si="12">AVERAGE(D27:D33)</f>
        <v>840.85714285714289</v>
      </c>
      <c r="E35" s="136">
        <f t="shared" si="12"/>
        <v>643.6</v>
      </c>
      <c r="F35" s="136">
        <f t="shared" si="12"/>
        <v>676.71428571428567</v>
      </c>
      <c r="G35" s="136">
        <f t="shared" si="12"/>
        <v>2709.5714285714284</v>
      </c>
    </row>
    <row r="36" spans="1:8" s="62" customFormat="1" ht="14.25" customHeight="1" thickBot="1" x14ac:dyDescent="0.3">
      <c r="A36" s="36" t="s">
        <v>24</v>
      </c>
      <c r="B36" s="296"/>
      <c r="C36" s="37">
        <f>SUM(C27:C31)</f>
        <v>5126</v>
      </c>
      <c r="D36" s="37">
        <f t="shared" ref="D36:G36" si="13">SUM(D27:D31)</f>
        <v>4895</v>
      </c>
      <c r="E36" s="37">
        <f t="shared" si="13"/>
        <v>3218</v>
      </c>
      <c r="F36" s="37">
        <f t="shared" si="13"/>
        <v>3588</v>
      </c>
      <c r="G36" s="37">
        <f t="shared" si="13"/>
        <v>16827</v>
      </c>
    </row>
    <row r="37" spans="1:8" s="62" customFormat="1" ht="15.75" customHeight="1" thickBot="1" x14ac:dyDescent="0.3">
      <c r="A37" s="36" t="s">
        <v>26</v>
      </c>
      <c r="B37" s="297"/>
      <c r="C37" s="43">
        <f>AVERAGE(C27:C31)</f>
        <v>1025.2</v>
      </c>
      <c r="D37" s="43">
        <f t="shared" ref="D37:G37" si="14">AVERAGE(D27:D31)</f>
        <v>979</v>
      </c>
      <c r="E37" s="43">
        <f t="shared" si="14"/>
        <v>643.6</v>
      </c>
      <c r="F37" s="43">
        <f>AVERAGE(F27:F31)</f>
        <v>717.6</v>
      </c>
      <c r="G37" s="43">
        <f t="shared" si="14"/>
        <v>3365.4</v>
      </c>
    </row>
    <row r="38" spans="1:8" s="62" customFormat="1" ht="15.75" customHeight="1" thickBot="1" x14ac:dyDescent="0.3">
      <c r="A38" s="35" t="s">
        <v>3</v>
      </c>
      <c r="B38" s="209">
        <v>41904</v>
      </c>
      <c r="C38" s="14">
        <v>938</v>
      </c>
      <c r="D38" s="83">
        <v>839</v>
      </c>
      <c r="E38" s="14">
        <v>628</v>
      </c>
      <c r="F38" s="15">
        <v>888</v>
      </c>
      <c r="G38" s="18">
        <f t="shared" ref="G38:G44" si="15">SUM(C38:F38)</f>
        <v>3293</v>
      </c>
    </row>
    <row r="39" spans="1:8" s="62" customFormat="1" ht="14.25" thickBot="1" x14ac:dyDescent="0.3">
      <c r="A39" s="35" t="s">
        <v>4</v>
      </c>
      <c r="B39" s="171">
        <v>41905</v>
      </c>
      <c r="C39" s="14">
        <v>963</v>
      </c>
      <c r="D39" s="83">
        <v>954</v>
      </c>
      <c r="E39" s="21">
        <v>552</v>
      </c>
      <c r="F39" s="22">
        <v>972</v>
      </c>
      <c r="G39" s="20">
        <f t="shared" si="15"/>
        <v>3441</v>
      </c>
    </row>
    <row r="40" spans="1:8" s="62" customFormat="1" ht="14.25" thickBot="1" x14ac:dyDescent="0.3">
      <c r="A40" s="35" t="s">
        <v>5</v>
      </c>
      <c r="B40" s="171">
        <v>41906</v>
      </c>
      <c r="C40" s="14">
        <v>1074</v>
      </c>
      <c r="D40" s="83">
        <v>927</v>
      </c>
      <c r="E40" s="21">
        <v>690</v>
      </c>
      <c r="F40" s="22">
        <v>849</v>
      </c>
      <c r="G40" s="20">
        <f t="shared" si="15"/>
        <v>3540</v>
      </c>
    </row>
    <row r="41" spans="1:8" s="62" customFormat="1" ht="14.25" thickBot="1" x14ac:dyDescent="0.3">
      <c r="A41" s="35" t="s">
        <v>6</v>
      </c>
      <c r="B41" s="171">
        <v>41907</v>
      </c>
      <c r="C41" s="14">
        <v>883</v>
      </c>
      <c r="D41" s="83">
        <v>883</v>
      </c>
      <c r="E41" s="21">
        <v>464</v>
      </c>
      <c r="F41" s="22">
        <v>572</v>
      </c>
      <c r="G41" s="20">
        <f t="shared" si="15"/>
        <v>2802</v>
      </c>
    </row>
    <row r="42" spans="1:8" s="62" customFormat="1" ht="14.25" thickBot="1" x14ac:dyDescent="0.3">
      <c r="A42" s="35" t="s">
        <v>0</v>
      </c>
      <c r="B42" s="171">
        <v>41908</v>
      </c>
      <c r="C42" s="14">
        <v>833</v>
      </c>
      <c r="D42" s="83">
        <v>917</v>
      </c>
      <c r="E42" s="21">
        <v>558</v>
      </c>
      <c r="F42" s="22">
        <v>690</v>
      </c>
      <c r="G42" s="20">
        <f t="shared" si="15"/>
        <v>2998</v>
      </c>
    </row>
    <row r="43" spans="1:8" s="62" customFormat="1" ht="14.25" outlineLevel="1" thickBot="1" x14ac:dyDescent="0.3">
      <c r="A43" s="35" t="s">
        <v>1</v>
      </c>
      <c r="B43" s="171">
        <v>41909</v>
      </c>
      <c r="C43" s="21"/>
      <c r="D43" s="84">
        <v>618</v>
      </c>
      <c r="E43" s="21"/>
      <c r="F43" s="22">
        <v>649</v>
      </c>
      <c r="G43" s="20">
        <f t="shared" si="15"/>
        <v>1267</v>
      </c>
      <c r="H43" s="163"/>
    </row>
    <row r="44" spans="1:8" s="62" customFormat="1" ht="14.25" outlineLevel="1" thickBot="1" x14ac:dyDescent="0.3">
      <c r="A44" s="35" t="s">
        <v>2</v>
      </c>
      <c r="B44" s="171">
        <v>41910</v>
      </c>
      <c r="C44" s="27"/>
      <c r="D44" s="85">
        <v>751</v>
      </c>
      <c r="E44" s="27"/>
      <c r="F44" s="28">
        <v>1092</v>
      </c>
      <c r="G44" s="86">
        <f t="shared" si="15"/>
        <v>1843</v>
      </c>
      <c r="H44" s="208"/>
    </row>
    <row r="45" spans="1:8" s="62" customFormat="1" ht="14.25" customHeight="1" outlineLevel="1" thickBot="1" x14ac:dyDescent="0.3">
      <c r="A45" s="134" t="s">
        <v>25</v>
      </c>
      <c r="B45" s="295" t="s">
        <v>31</v>
      </c>
      <c r="C45" s="143">
        <f>SUM(C38:C44)</f>
        <v>4691</v>
      </c>
      <c r="D45" s="143">
        <f t="shared" ref="D45:G45" si="16">SUM(D38:D44)</f>
        <v>5889</v>
      </c>
      <c r="E45" s="143">
        <f t="shared" si="16"/>
        <v>2892</v>
      </c>
      <c r="F45" s="143">
        <f>SUM(F38:F44)</f>
        <v>5712</v>
      </c>
      <c r="G45" s="143">
        <f t="shared" si="16"/>
        <v>19184</v>
      </c>
    </row>
    <row r="46" spans="1:8" s="62" customFormat="1" ht="15.75" customHeight="1" outlineLevel="1" thickBot="1" x14ac:dyDescent="0.3">
      <c r="A46" s="135" t="s">
        <v>27</v>
      </c>
      <c r="B46" s="296"/>
      <c r="C46" s="136">
        <f>AVERAGE(C38:C44)</f>
        <v>938.2</v>
      </c>
      <c r="D46" s="136">
        <f t="shared" ref="D46:G46" si="17">AVERAGE(D38:D44)</f>
        <v>841.28571428571433</v>
      </c>
      <c r="E46" s="136">
        <f t="shared" si="17"/>
        <v>578.4</v>
      </c>
      <c r="F46" s="136">
        <f>AVERAGE(F38:F44)</f>
        <v>816</v>
      </c>
      <c r="G46" s="136">
        <f t="shared" si="17"/>
        <v>2740.5714285714284</v>
      </c>
    </row>
    <row r="47" spans="1:8" s="62" customFormat="1" ht="14.25" customHeight="1" thickBot="1" x14ac:dyDescent="0.3">
      <c r="A47" s="36" t="s">
        <v>24</v>
      </c>
      <c r="B47" s="296"/>
      <c r="C47" s="37">
        <f>SUM(C38:C42)</f>
        <v>4691</v>
      </c>
      <c r="D47" s="37">
        <f t="shared" ref="D47:G47" si="18">SUM(D38:D42)</f>
        <v>4520</v>
      </c>
      <c r="E47" s="37">
        <f t="shared" si="18"/>
        <v>2892</v>
      </c>
      <c r="F47" s="37">
        <f>SUM(F38:F42)</f>
        <v>3971</v>
      </c>
      <c r="G47" s="37">
        <f t="shared" si="18"/>
        <v>16074</v>
      </c>
    </row>
    <row r="48" spans="1:8" s="62" customFormat="1" ht="15.75" customHeight="1" thickBot="1" x14ac:dyDescent="0.3">
      <c r="A48" s="36" t="s">
        <v>26</v>
      </c>
      <c r="B48" s="297"/>
      <c r="C48" s="43">
        <f>AVERAGE(C38:C42)</f>
        <v>938.2</v>
      </c>
      <c r="D48" s="43">
        <f t="shared" ref="D48:G48" si="19">AVERAGE(D38:D42)</f>
        <v>904</v>
      </c>
      <c r="E48" s="43">
        <f t="shared" si="19"/>
        <v>578.4</v>
      </c>
      <c r="F48" s="43">
        <f>AVERAGE(F38:F42)</f>
        <v>794.2</v>
      </c>
      <c r="G48" s="43">
        <f t="shared" si="19"/>
        <v>3214.8</v>
      </c>
    </row>
    <row r="49" spans="1:8" s="62" customFormat="1" ht="14.25" thickBot="1" x14ac:dyDescent="0.3">
      <c r="A49" s="35" t="s">
        <v>3</v>
      </c>
      <c r="B49" s="170">
        <v>41911</v>
      </c>
      <c r="C49" s="67">
        <v>920</v>
      </c>
      <c r="D49" s="158">
        <v>1113</v>
      </c>
      <c r="E49" s="70">
        <v>568</v>
      </c>
      <c r="F49" s="68">
        <v>765</v>
      </c>
      <c r="G49" s="20">
        <f t="shared" ref="G49:G50" si="20">SUM(C49:F49)</f>
        <v>3366</v>
      </c>
      <c r="H49" s="208"/>
    </row>
    <row r="50" spans="1:8" s="62" customFormat="1" ht="14.25" thickBot="1" x14ac:dyDescent="0.3">
      <c r="A50" s="35" t="s">
        <v>4</v>
      </c>
      <c r="B50" s="199">
        <v>41912</v>
      </c>
      <c r="C50" s="14">
        <v>1108</v>
      </c>
      <c r="D50" s="83">
        <v>939</v>
      </c>
      <c r="E50" s="17">
        <v>686</v>
      </c>
      <c r="F50" s="22">
        <v>642</v>
      </c>
      <c r="G50" s="20">
        <f t="shared" si="20"/>
        <v>3375</v>
      </c>
      <c r="H50" s="208"/>
    </row>
    <row r="51" spans="1:8" s="62" customFormat="1" ht="14.25" hidden="1" thickBot="1" x14ac:dyDescent="0.3">
      <c r="A51" s="35"/>
      <c r="B51" s="199"/>
      <c r="C51" s="14"/>
      <c r="D51" s="83"/>
      <c r="E51" s="17"/>
      <c r="F51" s="22"/>
      <c r="G51" s="20"/>
      <c r="H51" s="208"/>
    </row>
    <row r="52" spans="1:8" s="62" customFormat="1" ht="14.25" hidden="1" thickBot="1" x14ac:dyDescent="0.3">
      <c r="A52" s="210"/>
      <c r="B52" s="199"/>
      <c r="C52" s="14"/>
      <c r="D52" s="83"/>
      <c r="E52" s="17"/>
      <c r="F52" s="22"/>
      <c r="G52" s="20"/>
    </row>
    <row r="53" spans="1:8" s="62" customFormat="1" ht="14.25" hidden="1" customHeight="1" thickBot="1" x14ac:dyDescent="0.3">
      <c r="A53" s="210"/>
      <c r="B53" s="199"/>
      <c r="C53" s="14"/>
      <c r="D53" s="83"/>
      <c r="E53" s="17"/>
      <c r="F53" s="22"/>
      <c r="G53" s="20"/>
    </row>
    <row r="54" spans="1:8" s="62" customFormat="1" ht="14.25" hidden="1" customHeight="1" outlineLevel="1" thickBot="1" x14ac:dyDescent="0.3">
      <c r="A54" s="210"/>
      <c r="B54" s="199"/>
      <c r="C54" s="21"/>
      <c r="D54" s="84"/>
      <c r="E54" s="21"/>
      <c r="F54" s="22"/>
      <c r="G54" s="20"/>
    </row>
    <row r="55" spans="1:8" s="62" customFormat="1" ht="14.25" hidden="1" customHeight="1" outlineLevel="1" thickBot="1" x14ac:dyDescent="0.3">
      <c r="A55" s="210"/>
      <c r="B55" s="172"/>
      <c r="C55" s="72"/>
      <c r="D55" s="159"/>
      <c r="E55" s="72"/>
      <c r="F55" s="73"/>
      <c r="G55" s="20"/>
    </row>
    <row r="56" spans="1:8" s="62" customFormat="1" ht="14.25" customHeight="1" outlineLevel="1" thickBot="1" x14ac:dyDescent="0.3">
      <c r="A56" s="134" t="s">
        <v>25</v>
      </c>
      <c r="B56" s="295" t="s">
        <v>32</v>
      </c>
      <c r="C56" s="157">
        <f>SUM(C49:C55)</f>
        <v>2028</v>
      </c>
      <c r="D56" s="157">
        <f t="shared" ref="D56:G56" si="21">SUM(D49:D55)</f>
        <v>2052</v>
      </c>
      <c r="E56" s="157">
        <f>SUM(E49:E55)</f>
        <v>1254</v>
      </c>
      <c r="F56" s="157">
        <f t="shared" si="21"/>
        <v>1407</v>
      </c>
      <c r="G56" s="157">
        <f t="shared" si="21"/>
        <v>6741</v>
      </c>
    </row>
    <row r="57" spans="1:8" s="62" customFormat="1" ht="15.75" customHeight="1" outlineLevel="1" thickBot="1" x14ac:dyDescent="0.3">
      <c r="A57" s="135" t="s">
        <v>27</v>
      </c>
      <c r="B57" s="296"/>
      <c r="C57" s="136">
        <f>AVERAGE(C49:C55)</f>
        <v>1014</v>
      </c>
      <c r="D57" s="136">
        <f t="shared" ref="D57:G57" si="22">AVERAGE(D49:D55)</f>
        <v>1026</v>
      </c>
      <c r="E57" s="136">
        <f>AVERAGE(E49:E55)</f>
        <v>627</v>
      </c>
      <c r="F57" s="136">
        <f t="shared" si="22"/>
        <v>703.5</v>
      </c>
      <c r="G57" s="136">
        <f t="shared" si="22"/>
        <v>3370.5</v>
      </c>
    </row>
    <row r="58" spans="1:8" s="62" customFormat="1" ht="14.25" customHeight="1" thickBot="1" x14ac:dyDescent="0.3">
      <c r="A58" s="36" t="s">
        <v>24</v>
      </c>
      <c r="B58" s="296"/>
      <c r="C58" s="37">
        <f>SUM(C49:C53)</f>
        <v>2028</v>
      </c>
      <c r="D58" s="37">
        <f>SUM(D49:D53)</f>
        <v>2052</v>
      </c>
      <c r="E58" s="37">
        <f>SUM(E49:E53)</f>
        <v>1254</v>
      </c>
      <c r="F58" s="37">
        <f t="shared" ref="F58:G58" si="23">SUM(F49:F53)</f>
        <v>1407</v>
      </c>
      <c r="G58" s="37">
        <f t="shared" si="23"/>
        <v>6741</v>
      </c>
    </row>
    <row r="59" spans="1:8" s="62" customFormat="1" ht="15.75" customHeight="1" thickBot="1" x14ac:dyDescent="0.3">
      <c r="A59" s="36" t="s">
        <v>26</v>
      </c>
      <c r="B59" s="297"/>
      <c r="C59" s="43">
        <f>AVERAGE(C49:C53)</f>
        <v>1014</v>
      </c>
      <c r="D59" s="43">
        <f>AVERAGE(D49:D53)</f>
        <v>1026</v>
      </c>
      <c r="E59" s="43">
        <f>AVERAGE(E49:E53)</f>
        <v>627</v>
      </c>
      <c r="F59" s="43">
        <f t="shared" ref="F59:G59" si="24">AVERAGE(F49:F53)</f>
        <v>703.5</v>
      </c>
      <c r="G59" s="43">
        <f t="shared" si="24"/>
        <v>3370.5</v>
      </c>
    </row>
    <row r="60" spans="1:8" s="62" customFormat="1" hidden="1" x14ac:dyDescent="0.25">
      <c r="A60" s="210"/>
      <c r="B60" s="173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196"/>
      <c r="B61" s="171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185"/>
      <c r="B62" s="171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5"/>
      <c r="B63" s="171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5"/>
      <c r="B64" s="171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5"/>
      <c r="B65" s="171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5"/>
      <c r="B66" s="172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5" t="s">
        <v>37</v>
      </c>
      <c r="C67" s="143">
        <f>SUM(C60:C66)</f>
        <v>0</v>
      </c>
      <c r="D67" s="143">
        <f t="shared" ref="D67:G67" si="25">SUM(D60:D66)</f>
        <v>0</v>
      </c>
      <c r="E67" s="143">
        <f t="shared" si="25"/>
        <v>0</v>
      </c>
      <c r="F67" s="143">
        <f t="shared" si="25"/>
        <v>0</v>
      </c>
      <c r="G67" s="143">
        <f t="shared" si="25"/>
        <v>0</v>
      </c>
    </row>
    <row r="68" spans="1:7" s="62" customFormat="1" ht="15.75" hidden="1" customHeight="1" outlineLevel="1" thickBot="1" x14ac:dyDescent="0.3">
      <c r="A68" s="135" t="s">
        <v>27</v>
      </c>
      <c r="B68" s="296"/>
      <c r="C68" s="136" t="e">
        <f>AVERAGE(C60:C66)</f>
        <v>#DIV/0!</v>
      </c>
      <c r="D68" s="136" t="e">
        <f t="shared" ref="D68:G68" si="26">AVERAGE(D60:D66)</f>
        <v>#DIV/0!</v>
      </c>
      <c r="E68" s="136" t="e">
        <f t="shared" si="26"/>
        <v>#DIV/0!</v>
      </c>
      <c r="F68" s="136" t="e">
        <f t="shared" si="26"/>
        <v>#DIV/0!</v>
      </c>
      <c r="G68" s="136" t="e">
        <f t="shared" si="26"/>
        <v>#DIV/0!</v>
      </c>
    </row>
    <row r="69" spans="1:7" s="62" customFormat="1" ht="14.25" hidden="1" customHeight="1" thickBot="1" x14ac:dyDescent="0.3">
      <c r="A69" s="36" t="s">
        <v>24</v>
      </c>
      <c r="B69" s="296"/>
      <c r="C69" s="37">
        <f>SUM(C60:C64)</f>
        <v>0</v>
      </c>
      <c r="D69" s="37">
        <f t="shared" ref="D69:G69" si="27">SUM(D60:D64)</f>
        <v>0</v>
      </c>
      <c r="E69" s="37">
        <f t="shared" si="27"/>
        <v>0</v>
      </c>
      <c r="F69" s="37">
        <f t="shared" si="27"/>
        <v>0</v>
      </c>
      <c r="G69" s="37">
        <f t="shared" si="27"/>
        <v>0</v>
      </c>
    </row>
    <row r="70" spans="1:7" s="62" customFormat="1" ht="15.75" hidden="1" customHeight="1" thickBot="1" x14ac:dyDescent="0.3">
      <c r="A70" s="36" t="s">
        <v>26</v>
      </c>
      <c r="B70" s="297"/>
      <c r="C70" s="43" t="e">
        <f>AVERAGE(C60:C64)</f>
        <v>#DIV/0!</v>
      </c>
      <c r="D70" s="43" t="e">
        <f t="shared" ref="D70:G70" si="28">AVERAGE(D60:D64)</f>
        <v>#DIV/0!</v>
      </c>
      <c r="E70" s="43" t="e">
        <f t="shared" si="28"/>
        <v>#DIV/0!</v>
      </c>
      <c r="F70" s="43" t="e">
        <f t="shared" si="28"/>
        <v>#DIV/0!</v>
      </c>
      <c r="G70" s="43" t="e">
        <f t="shared" si="28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7" t="s">
        <v>70</v>
      </c>
      <c r="F72" s="320"/>
      <c r="G72" s="321"/>
    </row>
    <row r="73" spans="1:7" ht="30" customHeight="1" x14ac:dyDescent="0.25">
      <c r="A73" s="57" t="s">
        <v>34</v>
      </c>
      <c r="B73" s="50">
        <f>SUM(C58:D58, C47:D47, C36:D36, C25:D25, C14:D14, C69:D69)</f>
        <v>42223</v>
      </c>
      <c r="C73" s="50">
        <f>SUM(E69:F69, E58:F58, E47:F47, E36:F36, E25:F25, E14:F14)</f>
        <v>30022</v>
      </c>
      <c r="D73" s="153"/>
      <c r="E73" s="287" t="s">
        <v>34</v>
      </c>
      <c r="F73" s="288"/>
      <c r="G73" s="127">
        <f>SUM(G14, G25, G36, G47, G58, G69)</f>
        <v>72245</v>
      </c>
    </row>
    <row r="74" spans="1:7" ht="30" customHeight="1" x14ac:dyDescent="0.25">
      <c r="A74" s="57" t="s">
        <v>33</v>
      </c>
      <c r="B74" s="50">
        <f>SUM(C56:D56, C45:D45, C34:D34, C23:D23, C12:D12, C67:D67)</f>
        <v>46582</v>
      </c>
      <c r="C74" s="50">
        <f>SUM(E67:F67, E56:F56, E45:F45, E34:F34, E23:F23, E12:F12)</f>
        <v>35175</v>
      </c>
      <c r="D74" s="153"/>
      <c r="E74" s="287" t="s">
        <v>33</v>
      </c>
      <c r="F74" s="288"/>
      <c r="G74" s="128">
        <f>SUM(G56, G45, G34, G23, G12, G67)</f>
        <v>81757</v>
      </c>
    </row>
    <row r="75" spans="1:7" ht="30" customHeight="1" x14ac:dyDescent="0.25">
      <c r="E75" s="287" t="s">
        <v>26</v>
      </c>
      <c r="F75" s="288"/>
      <c r="G75" s="128">
        <f>AVERAGE(G14, G25, G36, G47, G58, G69)</f>
        <v>12040.833333333334</v>
      </c>
    </row>
    <row r="76" spans="1:7" ht="30" customHeight="1" x14ac:dyDescent="0.25">
      <c r="E76" s="287" t="s">
        <v>72</v>
      </c>
      <c r="F76" s="288"/>
      <c r="G76" s="127">
        <f>AVERAGE(G56, G45, G34, G23, G12, G67)</f>
        <v>13626.166666666666</v>
      </c>
    </row>
    <row r="78" spans="1:7" x14ac:dyDescent="0.25">
      <c r="C78" s="212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C13:F13 D12:F12 C15 C23:C26 C34" emptyCellReference="1"/>
    <ignoredError sqref="C59 C35:C37 C45 C56:C58 C46:C48" evalError="1" emptyCellReference="1"/>
    <ignoredError sqref="G10:G34 D14:F14 D15:F15 D23:F26 D34:F34" formulaRange="1" emptyCellReference="1"/>
    <ignoredError sqref="G59 G5:G9" formulaRange="1"/>
    <ignoredError sqref="D59:F59 D35:F37 D45:F45 G35:G50 D46:F48 D56:F58" evalError="1" formulaRange="1" emptyCellReference="1"/>
    <ignoredError sqref="G56:G58" evalError="1" formulaRange="1"/>
    <ignoredError sqref="C43:C44 C51:G55 E43:E4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47" sqref="H47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4"/>
      <c r="C1" s="310" t="s">
        <v>56</v>
      </c>
      <c r="D1" s="314"/>
      <c r="E1" s="310"/>
      <c r="F1" s="305"/>
      <c r="G1" s="316" t="s">
        <v>23</v>
      </c>
    </row>
    <row r="2" spans="1:7" ht="15" customHeight="1" thickBot="1" x14ac:dyDescent="0.3">
      <c r="B2" s="184"/>
      <c r="C2" s="311"/>
      <c r="D2" s="315"/>
      <c r="E2" s="311"/>
      <c r="F2" s="306"/>
      <c r="G2" s="317"/>
    </row>
    <row r="3" spans="1:7" x14ac:dyDescent="0.25">
      <c r="A3" s="289" t="s">
        <v>61</v>
      </c>
      <c r="B3" s="291" t="s">
        <v>62</v>
      </c>
      <c r="C3" s="298" t="s">
        <v>59</v>
      </c>
      <c r="D3" s="332" t="s">
        <v>60</v>
      </c>
      <c r="E3" s="298"/>
      <c r="F3" s="332"/>
      <c r="G3" s="317"/>
    </row>
    <row r="4" spans="1:7" ht="14.25" thickBot="1" x14ac:dyDescent="0.3">
      <c r="A4" s="290"/>
      <c r="B4" s="292"/>
      <c r="C4" s="290"/>
      <c r="D4" s="333"/>
      <c r="E4" s="290"/>
      <c r="F4" s="333"/>
      <c r="G4" s="317"/>
    </row>
    <row r="5" spans="1:7" s="93" customFormat="1" ht="14.25" hidden="1" thickBot="1" x14ac:dyDescent="0.3">
      <c r="A5" s="206"/>
      <c r="B5" s="175"/>
      <c r="C5" s="88"/>
      <c r="D5" s="89"/>
      <c r="E5" s="90"/>
      <c r="F5" s="91"/>
      <c r="G5" s="92"/>
    </row>
    <row r="6" spans="1:7" s="93" customFormat="1" ht="14.25" hidden="1" thickBot="1" x14ac:dyDescent="0.3">
      <c r="A6" s="206"/>
      <c r="B6" s="166"/>
      <c r="C6" s="88"/>
      <c r="D6" s="89"/>
      <c r="E6" s="90"/>
      <c r="F6" s="91"/>
      <c r="G6" s="92"/>
    </row>
    <row r="7" spans="1:7" s="93" customFormat="1" ht="14.25" hidden="1" thickBot="1" x14ac:dyDescent="0.3">
      <c r="A7" s="206"/>
      <c r="B7" s="166"/>
      <c r="C7" s="88"/>
      <c r="D7" s="89"/>
      <c r="E7" s="90"/>
      <c r="F7" s="91"/>
      <c r="G7" s="92"/>
    </row>
    <row r="8" spans="1:7" s="93" customFormat="1" ht="14.25" hidden="1" thickBot="1" x14ac:dyDescent="0.3">
      <c r="A8" s="213"/>
      <c r="B8" s="166"/>
      <c r="C8" s="88"/>
      <c r="D8" s="89"/>
      <c r="E8" s="90"/>
      <c r="F8" s="91"/>
      <c r="G8" s="92"/>
    </row>
    <row r="9" spans="1:7" s="93" customFormat="1" ht="14.25" hidden="1" thickBot="1" x14ac:dyDescent="0.3">
      <c r="A9" s="213"/>
      <c r="B9" s="166"/>
      <c r="C9" s="88"/>
      <c r="D9" s="89"/>
      <c r="E9" s="90"/>
      <c r="F9" s="91"/>
      <c r="G9" s="92"/>
    </row>
    <row r="10" spans="1:7" s="93" customFormat="1" ht="14.25" outlineLevel="1" thickBot="1" x14ac:dyDescent="0.3">
      <c r="A10" s="213" t="s">
        <v>1</v>
      </c>
      <c r="B10" s="166">
        <v>41888</v>
      </c>
      <c r="C10" s="90">
        <v>133</v>
      </c>
      <c r="D10" s="94"/>
      <c r="E10" s="90"/>
      <c r="F10" s="91"/>
      <c r="G10" s="92">
        <f>SUM(C10:F10)</f>
        <v>133</v>
      </c>
    </row>
    <row r="11" spans="1:7" s="93" customFormat="1" ht="14.25" outlineLevel="1" thickBot="1" x14ac:dyDescent="0.3">
      <c r="A11" s="194" t="s">
        <v>2</v>
      </c>
      <c r="B11" s="166">
        <v>41889</v>
      </c>
      <c r="C11" s="95">
        <v>145</v>
      </c>
      <c r="D11" s="96"/>
      <c r="E11" s="95"/>
      <c r="F11" s="97"/>
      <c r="G11" s="92">
        <f t="shared" ref="G11" si="0">SUM(C11:F11)</f>
        <v>145</v>
      </c>
    </row>
    <row r="12" spans="1:7" s="99" customFormat="1" ht="14.25" customHeight="1" outlineLevel="1" thickBot="1" x14ac:dyDescent="0.3">
      <c r="A12" s="134" t="s">
        <v>25</v>
      </c>
      <c r="B12" s="295" t="s">
        <v>28</v>
      </c>
      <c r="C12" s="155">
        <f>SUM(C5:C11)</f>
        <v>278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278</v>
      </c>
    </row>
    <row r="13" spans="1:7" s="99" customFormat="1" ht="14.25" outlineLevel="1" thickBot="1" x14ac:dyDescent="0.3">
      <c r="A13" s="135" t="s">
        <v>27</v>
      </c>
      <c r="B13" s="296"/>
      <c r="C13" s="156">
        <f>AVERAGE(C5:C11)</f>
        <v>139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139</v>
      </c>
    </row>
    <row r="14" spans="1:7" s="99" customFormat="1" ht="14.25" thickBot="1" x14ac:dyDescent="0.3">
      <c r="A14" s="36" t="s">
        <v>24</v>
      </c>
      <c r="B14" s="296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7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7"/>
      <c r="C16" s="88"/>
      <c r="D16" s="89"/>
      <c r="E16" s="88"/>
      <c r="F16" s="100"/>
      <c r="G16" s="217"/>
    </row>
    <row r="17" spans="1:7" s="99" customFormat="1" ht="14.25" hidden="1" thickBot="1" x14ac:dyDescent="0.3">
      <c r="A17" s="35"/>
      <c r="B17" s="168"/>
      <c r="C17" s="88"/>
      <c r="D17" s="89"/>
      <c r="E17" s="90"/>
      <c r="F17" s="91"/>
      <c r="G17" s="217"/>
    </row>
    <row r="18" spans="1:7" s="99" customFormat="1" ht="14.25" hidden="1" thickBot="1" x14ac:dyDescent="0.3">
      <c r="A18" s="35"/>
      <c r="B18" s="168"/>
      <c r="C18" s="88"/>
      <c r="D18" s="89"/>
      <c r="E18" s="90"/>
      <c r="F18" s="91"/>
      <c r="G18" s="217"/>
    </row>
    <row r="19" spans="1:7" s="99" customFormat="1" ht="14.25" hidden="1" thickBot="1" x14ac:dyDescent="0.3">
      <c r="A19" s="35"/>
      <c r="B19" s="168"/>
      <c r="C19" s="88"/>
      <c r="D19" s="89"/>
      <c r="E19" s="90"/>
      <c r="F19" s="91"/>
      <c r="G19" s="217"/>
    </row>
    <row r="20" spans="1:7" s="99" customFormat="1" ht="14.25" hidden="1" thickBot="1" x14ac:dyDescent="0.3">
      <c r="A20" s="35"/>
      <c r="B20" s="168"/>
      <c r="C20" s="88"/>
      <c r="D20" s="89"/>
      <c r="E20" s="90"/>
      <c r="F20" s="91"/>
      <c r="G20" s="217"/>
    </row>
    <row r="21" spans="1:7" s="99" customFormat="1" ht="14.25" outlineLevel="1" thickBot="1" x14ac:dyDescent="0.3">
      <c r="A21" s="210" t="s">
        <v>1</v>
      </c>
      <c r="B21" s="168">
        <v>41895</v>
      </c>
      <c r="C21" s="90"/>
      <c r="D21" s="94">
        <v>92</v>
      </c>
      <c r="E21" s="90"/>
      <c r="F21" s="91"/>
      <c r="G21" s="217">
        <f>SUM(C21:F21)</f>
        <v>92</v>
      </c>
    </row>
    <row r="22" spans="1:7" s="99" customFormat="1" ht="14.25" outlineLevel="1" thickBot="1" x14ac:dyDescent="0.3">
      <c r="A22" s="35" t="s">
        <v>2</v>
      </c>
      <c r="B22" s="168">
        <v>41896</v>
      </c>
      <c r="C22" s="95"/>
      <c r="D22" s="96">
        <v>102</v>
      </c>
      <c r="E22" s="95"/>
      <c r="F22" s="97"/>
      <c r="G22" s="217">
        <f t="shared" ref="G22" si="5">SUM(C22:F22)</f>
        <v>102</v>
      </c>
    </row>
    <row r="23" spans="1:7" s="99" customFormat="1" ht="14.25" customHeight="1" outlineLevel="1" thickBot="1" x14ac:dyDescent="0.3">
      <c r="A23" s="134" t="s">
        <v>25</v>
      </c>
      <c r="B23" s="295" t="s">
        <v>29</v>
      </c>
      <c r="C23" s="155">
        <f>SUM(C16:C22)</f>
        <v>0</v>
      </c>
      <c r="D23" s="155">
        <f t="shared" ref="D23:G23" si="6">SUM(D16:D22)</f>
        <v>194</v>
      </c>
      <c r="E23" s="155">
        <f t="shared" si="6"/>
        <v>0</v>
      </c>
      <c r="F23" s="155">
        <f t="shared" si="6"/>
        <v>0</v>
      </c>
      <c r="G23" s="155">
        <f t="shared" si="6"/>
        <v>194</v>
      </c>
    </row>
    <row r="24" spans="1:7" s="99" customFormat="1" ht="14.25" outlineLevel="1" thickBot="1" x14ac:dyDescent="0.3">
      <c r="A24" s="135" t="s">
        <v>27</v>
      </c>
      <c r="B24" s="296"/>
      <c r="C24" s="156" t="e">
        <f>AVERAGE(C16:C22)</f>
        <v>#DIV/0!</v>
      </c>
      <c r="D24" s="156">
        <f t="shared" ref="D24:G24" si="7">AVERAGE(D16:D22)</f>
        <v>97</v>
      </c>
      <c r="E24" s="156" t="e">
        <f t="shared" si="7"/>
        <v>#DIV/0!</v>
      </c>
      <c r="F24" s="156" t="e">
        <f t="shared" si="7"/>
        <v>#DIV/0!</v>
      </c>
      <c r="G24" s="156">
        <f t="shared" si="7"/>
        <v>97</v>
      </c>
    </row>
    <row r="25" spans="1:7" s="99" customFormat="1" ht="14.25" thickBot="1" x14ac:dyDescent="0.3">
      <c r="A25" s="36" t="s">
        <v>24</v>
      </c>
      <c r="B25" s="296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7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9"/>
      <c r="C27" s="88"/>
      <c r="D27" s="89"/>
      <c r="E27" s="88"/>
      <c r="F27" s="100"/>
      <c r="G27" s="217"/>
    </row>
    <row r="28" spans="1:7" s="99" customFormat="1" ht="14.25" hidden="1" thickBot="1" x14ac:dyDescent="0.3">
      <c r="A28" s="35"/>
      <c r="B28" s="171"/>
      <c r="C28" s="88"/>
      <c r="D28" s="89"/>
      <c r="E28" s="90"/>
      <c r="F28" s="91"/>
      <c r="G28" s="217"/>
    </row>
    <row r="29" spans="1:7" s="99" customFormat="1" ht="14.25" hidden="1" thickBot="1" x14ac:dyDescent="0.3">
      <c r="A29" s="35"/>
      <c r="B29" s="171"/>
      <c r="C29" s="88"/>
      <c r="D29" s="89"/>
      <c r="E29" s="90"/>
      <c r="F29" s="91"/>
      <c r="G29" s="217"/>
    </row>
    <row r="30" spans="1:7" s="99" customFormat="1" ht="14.25" hidden="1" thickBot="1" x14ac:dyDescent="0.3">
      <c r="A30" s="35"/>
      <c r="B30" s="171"/>
      <c r="C30" s="88"/>
      <c r="D30" s="89"/>
      <c r="E30" s="90"/>
      <c r="F30" s="91"/>
      <c r="G30" s="217"/>
    </row>
    <row r="31" spans="1:7" s="99" customFormat="1" ht="14.25" hidden="1" thickBot="1" x14ac:dyDescent="0.3">
      <c r="A31" s="35"/>
      <c r="B31" s="171"/>
      <c r="C31" s="88"/>
      <c r="D31" s="89"/>
      <c r="E31" s="90"/>
      <c r="F31" s="91"/>
      <c r="G31" s="217"/>
    </row>
    <row r="32" spans="1:7" s="99" customFormat="1" ht="14.25" outlineLevel="1" thickBot="1" x14ac:dyDescent="0.3">
      <c r="A32" s="35" t="s">
        <v>1</v>
      </c>
      <c r="B32" s="171">
        <v>41902</v>
      </c>
      <c r="C32" s="90">
        <v>146</v>
      </c>
      <c r="D32" s="94"/>
      <c r="E32" s="90"/>
      <c r="F32" s="91"/>
      <c r="G32" s="217">
        <f t="shared" ref="G32:G33" si="10">SUM(C32:F32)</f>
        <v>146</v>
      </c>
    </row>
    <row r="33" spans="1:8" s="99" customFormat="1" ht="14.25" outlineLevel="1" thickBot="1" x14ac:dyDescent="0.3">
      <c r="A33" s="35" t="s">
        <v>2</v>
      </c>
      <c r="B33" s="172">
        <v>41903</v>
      </c>
      <c r="C33" s="95">
        <v>149</v>
      </c>
      <c r="D33" s="96"/>
      <c r="E33" s="95"/>
      <c r="F33" s="97"/>
      <c r="G33" s="217">
        <f t="shared" si="10"/>
        <v>149</v>
      </c>
    </row>
    <row r="34" spans="1:8" s="99" customFormat="1" ht="14.25" customHeight="1" outlineLevel="1" thickBot="1" x14ac:dyDescent="0.3">
      <c r="A34" s="134" t="s">
        <v>25</v>
      </c>
      <c r="B34" s="295" t="s">
        <v>30</v>
      </c>
      <c r="C34" s="155">
        <f>SUM(C27:C33)</f>
        <v>295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295</v>
      </c>
    </row>
    <row r="35" spans="1:8" s="99" customFormat="1" ht="14.25" outlineLevel="1" thickBot="1" x14ac:dyDescent="0.3">
      <c r="A35" s="135" t="s">
        <v>27</v>
      </c>
      <c r="B35" s="296"/>
      <c r="C35" s="156">
        <f>AVERAGE(C27:C33)</f>
        <v>147.5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147.5</v>
      </c>
    </row>
    <row r="36" spans="1:8" s="99" customFormat="1" ht="14.25" thickBot="1" x14ac:dyDescent="0.3">
      <c r="A36" s="36" t="s">
        <v>24</v>
      </c>
      <c r="B36" s="296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7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9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71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71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71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71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 t="s">
        <v>1</v>
      </c>
      <c r="B43" s="219">
        <v>41909</v>
      </c>
      <c r="C43" s="90"/>
      <c r="D43" s="94">
        <v>49</v>
      </c>
      <c r="E43" s="90"/>
      <c r="F43" s="91"/>
      <c r="G43" s="92">
        <f t="shared" ref="G43:G44" si="15">SUM(C43:F43)</f>
        <v>49</v>
      </c>
      <c r="H43" s="163"/>
    </row>
    <row r="44" spans="1:8" s="99" customFormat="1" ht="14.25" outlineLevel="1" thickBot="1" x14ac:dyDescent="0.3">
      <c r="A44" s="35" t="s">
        <v>2</v>
      </c>
      <c r="B44" s="171">
        <v>41910</v>
      </c>
      <c r="C44" s="95"/>
      <c r="D44" s="96">
        <v>72</v>
      </c>
      <c r="E44" s="95"/>
      <c r="F44" s="97"/>
      <c r="G44" s="98">
        <f t="shared" si="15"/>
        <v>72</v>
      </c>
      <c r="H44" s="163"/>
    </row>
    <row r="45" spans="1:8" s="99" customFormat="1" ht="14.25" customHeight="1" outlineLevel="1" thickBot="1" x14ac:dyDescent="0.3">
      <c r="A45" s="134" t="s">
        <v>25</v>
      </c>
      <c r="B45" s="295" t="s">
        <v>31</v>
      </c>
      <c r="C45" s="155">
        <f>SUM(C38:C44)</f>
        <v>0</v>
      </c>
      <c r="D45" s="155">
        <f t="shared" ref="D45:G45" si="16">SUM(D38:D44)</f>
        <v>121</v>
      </c>
      <c r="E45" s="155">
        <f t="shared" si="16"/>
        <v>0</v>
      </c>
      <c r="F45" s="155">
        <f t="shared" si="16"/>
        <v>0</v>
      </c>
      <c r="G45" s="155">
        <f t="shared" si="16"/>
        <v>121</v>
      </c>
    </row>
    <row r="46" spans="1:8" s="99" customFormat="1" ht="14.25" outlineLevel="1" thickBot="1" x14ac:dyDescent="0.3">
      <c r="A46" s="135" t="s">
        <v>27</v>
      </c>
      <c r="B46" s="296"/>
      <c r="C46" s="156" t="e">
        <f>AVERAGE(C38:C44)</f>
        <v>#DIV/0!</v>
      </c>
      <c r="D46" s="156">
        <f t="shared" ref="D46:G46" si="17">AVERAGE(D38:D44)</f>
        <v>60.5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60.5</v>
      </c>
    </row>
    <row r="47" spans="1:8" s="99" customFormat="1" ht="14.25" thickBot="1" x14ac:dyDescent="0.3">
      <c r="A47" s="36" t="s">
        <v>24</v>
      </c>
      <c r="B47" s="296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7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70"/>
      <c r="C49" s="200"/>
      <c r="D49" s="201"/>
      <c r="E49" s="88"/>
      <c r="F49" s="100"/>
      <c r="G49" s="101"/>
    </row>
    <row r="50" spans="1:7" s="99" customFormat="1" ht="14.25" hidden="1" thickBot="1" x14ac:dyDescent="0.3">
      <c r="A50" s="35"/>
      <c r="B50" s="199"/>
      <c r="C50" s="202"/>
      <c r="D50" s="203"/>
      <c r="E50" s="90"/>
      <c r="F50" s="91"/>
      <c r="G50" s="92"/>
    </row>
    <row r="51" spans="1:7" s="99" customFormat="1" ht="14.25" hidden="1" thickBot="1" x14ac:dyDescent="0.3">
      <c r="A51" s="35"/>
      <c r="B51" s="199"/>
      <c r="C51" s="88"/>
      <c r="D51" s="100"/>
      <c r="E51" s="90"/>
      <c r="F51" s="91"/>
      <c r="G51" s="92"/>
    </row>
    <row r="52" spans="1:7" s="99" customFormat="1" ht="14.25" hidden="1" thickBot="1" x14ac:dyDescent="0.3">
      <c r="A52" s="210"/>
      <c r="B52" s="199"/>
      <c r="C52" s="88"/>
      <c r="D52" s="100"/>
      <c r="E52" s="90"/>
      <c r="F52" s="91"/>
      <c r="G52" s="92"/>
    </row>
    <row r="53" spans="1:7" s="99" customFormat="1" ht="14.25" hidden="1" thickBot="1" x14ac:dyDescent="0.3">
      <c r="A53" s="210"/>
      <c r="B53" s="199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10"/>
      <c r="B54" s="199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10"/>
      <c r="B55" s="172"/>
      <c r="C55" s="204"/>
      <c r="D55" s="205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295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296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296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297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5"/>
      <c r="B60" s="173"/>
      <c r="C60" s="88"/>
      <c r="D60" s="89"/>
      <c r="E60" s="88"/>
      <c r="F60" s="100"/>
      <c r="G60" s="101"/>
    </row>
    <row r="61" spans="1:7" s="99" customFormat="1" ht="14.25" hidden="1" thickBot="1" x14ac:dyDescent="0.3">
      <c r="A61" s="196"/>
      <c r="B61" s="171"/>
      <c r="C61" s="88"/>
      <c r="D61" s="89"/>
      <c r="E61" s="90"/>
      <c r="F61" s="91"/>
      <c r="G61" s="92"/>
    </row>
    <row r="62" spans="1:7" s="99" customFormat="1" ht="14.25" hidden="1" thickBot="1" x14ac:dyDescent="0.3">
      <c r="A62" s="185"/>
      <c r="B62" s="171"/>
      <c r="C62" s="88"/>
      <c r="D62" s="89"/>
      <c r="E62" s="90"/>
      <c r="F62" s="91"/>
      <c r="G62" s="92"/>
    </row>
    <row r="63" spans="1:7" s="99" customFormat="1" ht="14.25" hidden="1" thickBot="1" x14ac:dyDescent="0.3">
      <c r="A63" s="185"/>
      <c r="B63" s="171"/>
      <c r="C63" s="88"/>
      <c r="D63" s="89"/>
      <c r="E63" s="90"/>
      <c r="F63" s="91"/>
      <c r="G63" s="92"/>
    </row>
    <row r="64" spans="1:7" s="99" customFormat="1" ht="14.25" hidden="1" thickBot="1" x14ac:dyDescent="0.3">
      <c r="A64" s="185"/>
      <c r="B64" s="171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5"/>
      <c r="B65" s="171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5"/>
      <c r="B66" s="172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5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296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296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297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07" t="s">
        <v>71</v>
      </c>
      <c r="F72" s="320"/>
      <c r="G72" s="321"/>
    </row>
    <row r="73" spans="1:7" ht="30" customHeight="1" x14ac:dyDescent="0.25">
      <c r="B73" s="57" t="s">
        <v>33</v>
      </c>
      <c r="C73" s="104">
        <f>SUM(C56:D56, C45:D45, C34:D34, C23:D23, C12:D12, C67:D67)</f>
        <v>888</v>
      </c>
      <c r="D73" s="104">
        <f>SUM(E67:F67, E56:F56, E45:F45, E34:F34, E23:F23, E12:F12)</f>
        <v>0</v>
      </c>
      <c r="E73" s="287" t="s">
        <v>33</v>
      </c>
      <c r="F73" s="288"/>
      <c r="G73" s="127">
        <f>SUM(G12, G23, G34, G45, G56, G67)</f>
        <v>888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4" t="s">
        <v>34</v>
      </c>
      <c r="F74" s="334"/>
      <c r="G74" s="128">
        <f>SUM(G58, G47, G36, G25, G14, G69)</f>
        <v>0</v>
      </c>
    </row>
    <row r="75" spans="1:7" ht="30" customHeight="1" x14ac:dyDescent="0.25">
      <c r="E75" s="287" t="s">
        <v>72</v>
      </c>
      <c r="F75" s="288"/>
      <c r="G75" s="128">
        <f>AVERAGE(G12, G23, G34, G45, G56, G67)</f>
        <v>148</v>
      </c>
    </row>
    <row r="76" spans="1:7" ht="30" customHeight="1" x14ac:dyDescent="0.25">
      <c r="E76" s="334" t="s">
        <v>26</v>
      </c>
      <c r="F76" s="334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C27:C31 E27:F42 E45:F48 E56:F59 C34:C35" evalError="1" emptyCellReference="1"/>
    <ignoredError sqref="G10:G12" formulaRange="1" emptyCellReference="1"/>
    <ignoredError sqref="G13:G48 D56:D59 D45:D48 C47:C48 D27:D31 D34:D42 G56:G59 E14:F26 C14:C26 D23:D26 D14:D20 C36:C42" evalError="1" formulaRange="1" emptyCellReference="1"/>
    <ignoredError sqref="D60:D71 D21:D22 C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7B6CEB-44B7-444A-8419-B870EC53A041}"/>
</file>

<file path=customXml/itemProps2.xml><?xml version="1.0" encoding="utf-8"?>
<ds:datastoreItem xmlns:ds="http://schemas.openxmlformats.org/officeDocument/2006/customXml" ds:itemID="{80B0755E-6FFB-4956-AD85-FAB8613390E1}"/>
</file>

<file path=customXml/itemProps3.xml><?xml version="1.0" encoding="utf-8"?>
<ds:datastoreItem xmlns:ds="http://schemas.openxmlformats.org/officeDocument/2006/customXml" ds:itemID="{A858D2C5-360A-4E7D-99B8-12020DFD1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2019-03-19T17:11:33Z</dcterms:created>
  <dcterms:modified xsi:type="dcterms:W3CDTF">2019-03-19T17:11:33Z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