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codeName="ThisWorkbook" defaultThemeVersion="124226"/>
  <bookViews>
    <workbookView xWindow="840" yWindow="1215" windowWidth="15195" windowHeight="7470" tabRatio="673"/>
  </bookViews>
  <sheets>
    <sheet name="Weekday Totals" sheetId="6" r:id="rId1"/>
    <sheet name="Monthly Totals" sheetId="7" r:id="rId2"/>
    <sheet name="Billy Bey" sheetId="3" r:id="rId3"/>
    <sheet name="Liberty Landing Ferry" sheetId="5" r:id="rId4"/>
    <sheet name="New York Water Taxi" sheetId="2" r:id="rId5"/>
    <sheet name="NY Waterway" sheetId="1" r:id="rId6"/>
    <sheet name="SeaStreak" sheetId="4" r:id="rId7"/>
    <sheet name="Baseball" sheetId="8" r:id="rId8"/>
  </sheets>
  <definedNames>
    <definedName name="_xlnm.Print_Area" localSheetId="7">Baseball!$A$1:$G$76</definedName>
    <definedName name="_xlnm.Print_Area" localSheetId="2">'Billy Bey'!$A$1:$T$76</definedName>
    <definedName name="_xlnm.Print_Area" localSheetId="1">'Monthly Totals'!$A$1:$B$47</definedName>
    <definedName name="_xlnm.Print_Area" localSheetId="0">'Weekday Totals'!$A$1:$T$49</definedName>
  </definedNames>
  <calcPr calcId="145621"/>
</workbook>
</file>

<file path=xl/calcChain.xml><?xml version="1.0" encoding="utf-8"?>
<calcChain xmlns="http://schemas.openxmlformats.org/spreadsheetml/2006/main">
  <c r="G7" i="4" l="1"/>
  <c r="G8" i="4"/>
  <c r="G9" i="4"/>
  <c r="G10" i="4"/>
  <c r="G6" i="4"/>
  <c r="K7" i="1"/>
  <c r="K8" i="1"/>
  <c r="K9" i="1"/>
  <c r="K6" i="1"/>
  <c r="J7" i="2"/>
  <c r="J8" i="2"/>
  <c r="J9" i="2"/>
  <c r="J10" i="2"/>
  <c r="J6" i="2"/>
  <c r="D7" i="5"/>
  <c r="D8" i="5"/>
  <c r="D9" i="5"/>
  <c r="D10" i="5"/>
  <c r="D11" i="5"/>
  <c r="D6" i="5"/>
  <c r="T7" i="3"/>
  <c r="T8" i="3"/>
  <c r="T9" i="3"/>
  <c r="T10" i="3"/>
  <c r="T6" i="3"/>
  <c r="E59" i="3" l="1"/>
  <c r="E58" i="3"/>
  <c r="D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D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C59" i="8" l="1"/>
  <c r="I13" i="2"/>
  <c r="I14" i="2"/>
  <c r="C34" i="5"/>
  <c r="D23" i="2" l="1"/>
  <c r="E23" i="2"/>
  <c r="F23" i="2"/>
  <c r="G23" i="2"/>
  <c r="H23" i="2"/>
  <c r="I23" i="2"/>
  <c r="E35" i="3" l="1"/>
  <c r="E37" i="3"/>
  <c r="G56" i="2"/>
  <c r="G51" i="4" l="1"/>
  <c r="K51" i="1"/>
  <c r="J51" i="2"/>
  <c r="D51" i="5"/>
  <c r="T50" i="3"/>
  <c r="T51" i="3"/>
  <c r="C45" i="4"/>
  <c r="D45" i="4"/>
  <c r="E45" i="4"/>
  <c r="F45" i="4"/>
  <c r="H56" i="3" l="1"/>
  <c r="G56" i="3"/>
  <c r="G57" i="3"/>
  <c r="E36" i="3"/>
  <c r="H56" i="1"/>
  <c r="C37" i="8" l="1"/>
  <c r="M56" i="3" l="1"/>
  <c r="M34" i="3"/>
  <c r="M35" i="3"/>
  <c r="M36" i="3"/>
  <c r="M23" i="3"/>
  <c r="K23" i="3"/>
  <c r="K10" i="1" l="1"/>
  <c r="K11" i="1"/>
  <c r="C15" i="5"/>
  <c r="C14" i="5"/>
  <c r="G11" i="4"/>
  <c r="J11" i="2"/>
  <c r="T11" i="3"/>
  <c r="K15" i="1" l="1"/>
  <c r="E67" i="2"/>
  <c r="E68" i="2"/>
  <c r="E69" i="2"/>
  <c r="E70" i="2"/>
  <c r="F45" i="2"/>
  <c r="F34" i="2"/>
  <c r="F35" i="2"/>
  <c r="F36" i="2"/>
  <c r="F37" i="2"/>
  <c r="G28" i="4"/>
  <c r="G29" i="4"/>
  <c r="G30" i="4"/>
  <c r="G31" i="4"/>
  <c r="G32" i="4"/>
  <c r="G33" i="4"/>
  <c r="G27" i="4"/>
  <c r="G17" i="4"/>
  <c r="G18" i="4"/>
  <c r="G19" i="4"/>
  <c r="G20" i="4"/>
  <c r="G21" i="4"/>
  <c r="G22" i="4"/>
  <c r="G16" i="4"/>
  <c r="D14" i="5"/>
  <c r="D15" i="5"/>
  <c r="C13" i="5"/>
  <c r="C12" i="5"/>
  <c r="G43" i="4" l="1"/>
  <c r="G44" i="4"/>
  <c r="J50" i="2"/>
  <c r="J49" i="2"/>
  <c r="D50" i="5"/>
  <c r="D43" i="5"/>
  <c r="D44" i="5"/>
  <c r="D69" i="5" l="1"/>
  <c r="D67" i="5"/>
  <c r="D70" i="5"/>
  <c r="D68" i="5"/>
  <c r="G50" i="4"/>
  <c r="G49" i="4"/>
  <c r="K49" i="1"/>
  <c r="K50" i="1"/>
  <c r="I56" i="2" l="1"/>
  <c r="C56" i="2"/>
  <c r="E56" i="2"/>
  <c r="J38" i="2" l="1"/>
  <c r="C59" i="5"/>
  <c r="C58" i="5"/>
  <c r="H56" i="2" l="1"/>
  <c r="L12" i="3" l="1"/>
  <c r="F12" i="2" l="1"/>
  <c r="F13" i="2"/>
  <c r="D34" i="4" l="1"/>
  <c r="C48" i="5"/>
  <c r="C47" i="5"/>
  <c r="D12" i="4" l="1"/>
  <c r="E12" i="4"/>
  <c r="F12" i="4"/>
  <c r="D13" i="4"/>
  <c r="E13" i="4"/>
  <c r="F13" i="4"/>
  <c r="D14" i="4"/>
  <c r="E14" i="4"/>
  <c r="F14" i="4"/>
  <c r="D15" i="4"/>
  <c r="E15" i="4"/>
  <c r="F15" i="4"/>
  <c r="C14" i="4"/>
  <c r="C12" i="4"/>
  <c r="L34" i="3" l="1"/>
  <c r="C25" i="5" l="1"/>
  <c r="G14" i="4" l="1"/>
  <c r="G15" i="4"/>
  <c r="D12" i="8"/>
  <c r="C45" i="5"/>
  <c r="E57" i="2" l="1"/>
  <c r="E58" i="2"/>
  <c r="C12" i="1" l="1"/>
  <c r="C13" i="1"/>
  <c r="C14" i="1"/>
  <c r="C15" i="1"/>
  <c r="G10" i="8" l="1"/>
  <c r="C26" i="4"/>
  <c r="D26" i="4"/>
  <c r="E26" i="4"/>
  <c r="F26" i="4"/>
  <c r="D13" i="5" l="1"/>
  <c r="D12" i="5"/>
  <c r="D67" i="2"/>
  <c r="F67" i="2"/>
  <c r="G67" i="2"/>
  <c r="H67" i="2"/>
  <c r="I67" i="2"/>
  <c r="D68" i="2"/>
  <c r="F68" i="2"/>
  <c r="G68" i="2"/>
  <c r="H68" i="2"/>
  <c r="I68" i="2"/>
  <c r="D69" i="2"/>
  <c r="F69" i="2"/>
  <c r="G69" i="2"/>
  <c r="H69" i="2"/>
  <c r="I69" i="2"/>
  <c r="D70" i="2"/>
  <c r="F70" i="2"/>
  <c r="G70" i="2"/>
  <c r="H70" i="2"/>
  <c r="I70" i="2"/>
  <c r="Q28" i="6"/>
  <c r="D67" i="1"/>
  <c r="E67" i="1"/>
  <c r="F67" i="1"/>
  <c r="G67" i="1"/>
  <c r="H67" i="1"/>
  <c r="I67" i="1"/>
  <c r="J67" i="1"/>
  <c r="D68" i="1"/>
  <c r="E68" i="1"/>
  <c r="F68" i="1"/>
  <c r="G68" i="1"/>
  <c r="H68" i="1"/>
  <c r="I68" i="1"/>
  <c r="J68" i="1"/>
  <c r="D69" i="1"/>
  <c r="E69" i="1"/>
  <c r="F69" i="1"/>
  <c r="G69" i="1"/>
  <c r="H69" i="1"/>
  <c r="I69" i="1"/>
  <c r="J69" i="1"/>
  <c r="D70" i="1"/>
  <c r="E70" i="1"/>
  <c r="F70" i="1"/>
  <c r="G70" i="1"/>
  <c r="H70" i="1"/>
  <c r="I70" i="1"/>
  <c r="J70" i="1"/>
  <c r="D56" i="1" l="1"/>
  <c r="E56" i="1"/>
  <c r="F56" i="1"/>
  <c r="G56" i="1"/>
  <c r="I56" i="1"/>
  <c r="J56" i="1"/>
  <c r="D57" i="1"/>
  <c r="E57" i="1"/>
  <c r="F57" i="1"/>
  <c r="G57" i="1"/>
  <c r="H57" i="1"/>
  <c r="I57" i="1"/>
  <c r="J57" i="1"/>
  <c r="D58" i="1"/>
  <c r="E58" i="1"/>
  <c r="F58" i="1"/>
  <c r="G58" i="1"/>
  <c r="H58" i="1"/>
  <c r="I58" i="1"/>
  <c r="J58" i="1"/>
  <c r="D59" i="1"/>
  <c r="E59" i="1"/>
  <c r="F59" i="1"/>
  <c r="G59" i="1"/>
  <c r="H59" i="1"/>
  <c r="I59" i="1"/>
  <c r="J59" i="1"/>
  <c r="K59" i="1"/>
  <c r="K57" i="1" l="1"/>
  <c r="K58" i="1"/>
  <c r="K56" i="1"/>
  <c r="G21" i="8"/>
  <c r="K67" i="1" l="1"/>
  <c r="K68" i="1"/>
  <c r="K69" i="1"/>
  <c r="K70" i="1"/>
  <c r="J67" i="2"/>
  <c r="J69" i="2"/>
  <c r="J68" i="2"/>
  <c r="J70" i="2"/>
  <c r="L23" i="3" l="1"/>
  <c r="G22" i="8" l="1"/>
  <c r="G43" i="8" l="1"/>
  <c r="G44" i="8"/>
  <c r="G32" i="8"/>
  <c r="G33" i="8"/>
  <c r="G11" i="8"/>
  <c r="G12" i="2" l="1"/>
  <c r="G13" i="2"/>
  <c r="G14" i="2"/>
  <c r="G15" i="2"/>
  <c r="G24" i="2"/>
  <c r="G25" i="2"/>
  <c r="G26" i="2"/>
  <c r="G34" i="2"/>
  <c r="G35" i="2"/>
  <c r="G36" i="2"/>
  <c r="G37" i="2"/>
  <c r="Q30" i="6"/>
  <c r="D56" i="2"/>
  <c r="F56" i="2"/>
  <c r="D57" i="2"/>
  <c r="F57" i="2"/>
  <c r="G57" i="2"/>
  <c r="H57" i="2"/>
  <c r="I57" i="2"/>
  <c r="D58" i="2"/>
  <c r="F58" i="2"/>
  <c r="N30" i="6" s="1"/>
  <c r="G58" i="2"/>
  <c r="H58" i="2"/>
  <c r="I58" i="2"/>
  <c r="D59" i="2"/>
  <c r="E59" i="2"/>
  <c r="F59" i="2"/>
  <c r="G59" i="2"/>
  <c r="H59" i="2"/>
  <c r="I59" i="2"/>
  <c r="D45" i="2"/>
  <c r="E45" i="2"/>
  <c r="G45" i="2"/>
  <c r="H45" i="2"/>
  <c r="I45" i="2"/>
  <c r="D46" i="2"/>
  <c r="E46" i="2"/>
  <c r="F46" i="2"/>
  <c r="G46" i="2"/>
  <c r="H46" i="2"/>
  <c r="I46" i="2"/>
  <c r="D47" i="2"/>
  <c r="E47" i="2"/>
  <c r="F47" i="2"/>
  <c r="K30" i="6" s="1"/>
  <c r="G47" i="2"/>
  <c r="H47" i="2"/>
  <c r="I47" i="2"/>
  <c r="D48" i="2"/>
  <c r="E48" i="2"/>
  <c r="F48" i="2"/>
  <c r="G48" i="2"/>
  <c r="H48" i="2"/>
  <c r="I48" i="2"/>
  <c r="D34" i="2"/>
  <c r="E34" i="2"/>
  <c r="H34" i="2"/>
  <c r="I34" i="2"/>
  <c r="D35" i="2"/>
  <c r="E35" i="2"/>
  <c r="H35" i="2"/>
  <c r="I35" i="2"/>
  <c r="D36" i="2"/>
  <c r="E36" i="2"/>
  <c r="H36" i="2"/>
  <c r="I36" i="2"/>
  <c r="D37" i="2"/>
  <c r="E37" i="2"/>
  <c r="H37" i="2"/>
  <c r="I37" i="2"/>
  <c r="D24" i="2"/>
  <c r="E24" i="2"/>
  <c r="F24" i="2"/>
  <c r="H24" i="2"/>
  <c r="I24" i="2"/>
  <c r="D25" i="2"/>
  <c r="E25" i="2"/>
  <c r="F25" i="2"/>
  <c r="H25" i="2"/>
  <c r="I25" i="2"/>
  <c r="D26" i="2"/>
  <c r="E26" i="2"/>
  <c r="F26" i="2"/>
  <c r="H26" i="2"/>
  <c r="I26" i="2"/>
  <c r="D12" i="2"/>
  <c r="E12" i="2"/>
  <c r="H12" i="2"/>
  <c r="I12" i="2"/>
  <c r="D13" i="2"/>
  <c r="E13" i="2"/>
  <c r="H13" i="2"/>
  <c r="D14" i="2"/>
  <c r="E14" i="2"/>
  <c r="F14" i="2"/>
  <c r="B30" i="6" s="1"/>
  <c r="H14" i="2"/>
  <c r="J14" i="2"/>
  <c r="B10" i="6" s="1"/>
  <c r="D15" i="2"/>
  <c r="E15" i="2"/>
  <c r="F15" i="2"/>
  <c r="H15" i="2"/>
  <c r="I15" i="2"/>
  <c r="J15" i="2"/>
  <c r="D73" i="2" l="1"/>
  <c r="D74" i="2"/>
  <c r="E73" i="2"/>
  <c r="E74" i="2"/>
  <c r="E56" i="4" l="1"/>
  <c r="D21" i="5" l="1"/>
  <c r="C23" i="3" l="1"/>
  <c r="C15" i="2" l="1"/>
  <c r="C14" i="2"/>
  <c r="B26" i="6" s="1"/>
  <c r="C12" i="2"/>
  <c r="C13" i="2"/>
  <c r="J13" i="2" l="1"/>
  <c r="J12" i="2"/>
  <c r="G12" i="4" l="1"/>
  <c r="G13" i="4"/>
  <c r="E34" i="1" l="1"/>
  <c r="E35" i="1"/>
  <c r="E36" i="1"/>
  <c r="J16" i="2" l="1"/>
  <c r="K18" i="1" l="1"/>
  <c r="J45" i="1" l="1"/>
  <c r="J46" i="1"/>
  <c r="J47" i="1"/>
  <c r="H30" i="6" l="1"/>
  <c r="E30" i="6"/>
  <c r="F73" i="2" l="1"/>
  <c r="F74" i="2"/>
  <c r="B32" i="7" s="1"/>
  <c r="D67" i="8" l="1"/>
  <c r="E67" i="8"/>
  <c r="F67" i="8"/>
  <c r="G67" i="8"/>
  <c r="D68" i="8"/>
  <c r="E68" i="8"/>
  <c r="F68" i="8"/>
  <c r="G68" i="8"/>
  <c r="D69" i="8"/>
  <c r="E69" i="8"/>
  <c r="F69" i="8"/>
  <c r="G69" i="8"/>
  <c r="D70" i="8"/>
  <c r="E70" i="8"/>
  <c r="F70" i="8"/>
  <c r="G70" i="8"/>
  <c r="C70" i="8"/>
  <c r="C69" i="8"/>
  <c r="C68" i="8"/>
  <c r="C67" i="8"/>
  <c r="D56" i="8"/>
  <c r="E56" i="8"/>
  <c r="F56" i="8"/>
  <c r="D57" i="8"/>
  <c r="E57" i="8"/>
  <c r="F57" i="8"/>
  <c r="D58" i="8"/>
  <c r="E58" i="8"/>
  <c r="F58" i="8"/>
  <c r="G58" i="8"/>
  <c r="D59" i="8"/>
  <c r="E59" i="8"/>
  <c r="F59" i="8"/>
  <c r="G59" i="8"/>
  <c r="C58" i="8"/>
  <c r="C57" i="8"/>
  <c r="C56" i="8"/>
  <c r="D45" i="8"/>
  <c r="E45" i="8"/>
  <c r="F45" i="8"/>
  <c r="D46" i="8"/>
  <c r="E46" i="8"/>
  <c r="F46" i="8"/>
  <c r="D47" i="8"/>
  <c r="E47" i="8"/>
  <c r="F47" i="8"/>
  <c r="G47" i="8"/>
  <c r="D48" i="8"/>
  <c r="E48" i="8"/>
  <c r="F48" i="8"/>
  <c r="G48" i="8"/>
  <c r="C48" i="8"/>
  <c r="C47" i="8"/>
  <c r="C46" i="8"/>
  <c r="C45" i="8"/>
  <c r="D34" i="8"/>
  <c r="E34" i="8"/>
  <c r="F34" i="8"/>
  <c r="D35" i="8"/>
  <c r="E35" i="8"/>
  <c r="F35" i="8"/>
  <c r="D36" i="8"/>
  <c r="E36" i="8"/>
  <c r="F36" i="8"/>
  <c r="G36" i="8"/>
  <c r="D37" i="8"/>
  <c r="E37" i="8"/>
  <c r="F37" i="8"/>
  <c r="G37" i="8"/>
  <c r="C36" i="8"/>
  <c r="C35" i="8"/>
  <c r="C34" i="8"/>
  <c r="D23" i="8"/>
  <c r="E23" i="8"/>
  <c r="F23" i="8"/>
  <c r="D24" i="8"/>
  <c r="E24" i="8"/>
  <c r="F24" i="8"/>
  <c r="D25" i="8"/>
  <c r="E25" i="8"/>
  <c r="F25" i="8"/>
  <c r="G25" i="8"/>
  <c r="D26" i="8"/>
  <c r="E26" i="8"/>
  <c r="F26" i="8"/>
  <c r="G26" i="8"/>
  <c r="C26" i="8"/>
  <c r="C25" i="8"/>
  <c r="C24" i="8"/>
  <c r="C23" i="8"/>
  <c r="E12" i="8"/>
  <c r="F12" i="8"/>
  <c r="G12" i="8"/>
  <c r="D13" i="8"/>
  <c r="E13" i="8"/>
  <c r="F13" i="8"/>
  <c r="G13" i="8"/>
  <c r="D14" i="8"/>
  <c r="E14" i="8"/>
  <c r="F14" i="8"/>
  <c r="G14" i="8"/>
  <c r="D15" i="8"/>
  <c r="E15" i="8"/>
  <c r="F15" i="8"/>
  <c r="G15" i="8"/>
  <c r="C15" i="8"/>
  <c r="C14" i="8"/>
  <c r="C13" i="8"/>
  <c r="C12" i="8"/>
  <c r="O23" i="3" l="1"/>
  <c r="P23" i="3"/>
  <c r="Q23" i="3"/>
  <c r="M24" i="3"/>
  <c r="M25" i="3"/>
  <c r="M26" i="3"/>
  <c r="G23" i="8" l="1"/>
  <c r="G24" i="8"/>
  <c r="G56" i="8"/>
  <c r="G57" i="8"/>
  <c r="G34" i="8"/>
  <c r="G35" i="8"/>
  <c r="G45" i="8"/>
  <c r="G46" i="8"/>
  <c r="E45" i="3"/>
  <c r="E46" i="3"/>
  <c r="E47" i="3"/>
  <c r="D34" i="1" l="1"/>
  <c r="D35" i="1"/>
  <c r="I23" i="3" l="1"/>
  <c r="I24" i="3"/>
  <c r="I25" i="3"/>
  <c r="C23" i="2"/>
  <c r="C24" i="2"/>
  <c r="C25" i="2"/>
  <c r="C26" i="2"/>
  <c r="C34" i="2"/>
  <c r="C35" i="2"/>
  <c r="C36" i="2"/>
  <c r="C37" i="2"/>
  <c r="C45" i="2"/>
  <c r="C46" i="2"/>
  <c r="C47" i="2"/>
  <c r="C48" i="2"/>
  <c r="D14" i="3" l="1"/>
  <c r="E14" i="3"/>
  <c r="F14" i="3"/>
  <c r="G14" i="3"/>
  <c r="H14" i="3"/>
  <c r="I14" i="3"/>
  <c r="J14" i="3"/>
  <c r="K14" i="3"/>
  <c r="L14" i="3"/>
  <c r="M14" i="3"/>
  <c r="B32" i="6" s="1"/>
  <c r="N14" i="3"/>
  <c r="B34" i="6" s="1"/>
  <c r="O14" i="3"/>
  <c r="B36" i="6" s="1"/>
  <c r="P14" i="3"/>
  <c r="Q14" i="3"/>
  <c r="B40" i="6" s="1"/>
  <c r="R14" i="3"/>
  <c r="B42" i="6" s="1"/>
  <c r="S14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C15" i="3"/>
  <c r="C14" i="3"/>
  <c r="G12" i="1" l="1"/>
  <c r="T15" i="3" l="1"/>
  <c r="T14" i="3"/>
  <c r="B6" i="6" s="1"/>
  <c r="D41" i="5" l="1"/>
  <c r="D36" i="1"/>
  <c r="E12" i="3" l="1"/>
  <c r="K56" i="3" l="1"/>
  <c r="C56" i="1"/>
  <c r="G41" i="4"/>
  <c r="G39" i="4"/>
  <c r="G40" i="4"/>
  <c r="G42" i="4"/>
  <c r="K39" i="1"/>
  <c r="K40" i="1"/>
  <c r="K41" i="1"/>
  <c r="K42" i="1"/>
  <c r="K43" i="1"/>
  <c r="K44" i="1"/>
  <c r="J39" i="2"/>
  <c r="J40" i="2"/>
  <c r="J41" i="2"/>
  <c r="J42" i="2"/>
  <c r="J43" i="2"/>
  <c r="J44" i="2"/>
  <c r="D39" i="5"/>
  <c r="D40" i="5"/>
  <c r="D42" i="5"/>
  <c r="T39" i="3" l="1"/>
  <c r="T40" i="3"/>
  <c r="T41" i="3"/>
  <c r="T42" i="3"/>
  <c r="T43" i="3"/>
  <c r="T44" i="3"/>
  <c r="C34" i="3"/>
  <c r="C35" i="3"/>
  <c r="C36" i="3"/>
  <c r="H23" i="1"/>
  <c r="K12" i="3"/>
  <c r="E13" i="3"/>
  <c r="D23" i="3" l="1"/>
  <c r="E23" i="3"/>
  <c r="F23" i="3"/>
  <c r="G23" i="3"/>
  <c r="H23" i="3"/>
  <c r="J23" i="3"/>
  <c r="N23" i="3"/>
  <c r="R23" i="3"/>
  <c r="S23" i="3"/>
  <c r="D24" i="3"/>
  <c r="E24" i="3"/>
  <c r="F24" i="3"/>
  <c r="G24" i="3"/>
  <c r="H24" i="3"/>
  <c r="J24" i="3"/>
  <c r="K24" i="3"/>
  <c r="L24" i="3"/>
  <c r="N24" i="3"/>
  <c r="O24" i="3"/>
  <c r="P24" i="3"/>
  <c r="Q24" i="3"/>
  <c r="R24" i="3"/>
  <c r="S24" i="3"/>
  <c r="D25" i="3"/>
  <c r="E25" i="3"/>
  <c r="F25" i="3"/>
  <c r="G25" i="3"/>
  <c r="H25" i="3"/>
  <c r="J25" i="3"/>
  <c r="K25" i="3"/>
  <c r="L25" i="3"/>
  <c r="N25" i="3"/>
  <c r="E34" i="6" s="1"/>
  <c r="O25" i="3"/>
  <c r="E36" i="6" s="1"/>
  <c r="P25" i="3"/>
  <c r="Q25" i="3"/>
  <c r="E40" i="6" s="1"/>
  <c r="R25" i="3"/>
  <c r="E42" i="6" s="1"/>
  <c r="S25" i="3"/>
  <c r="D26" i="3"/>
  <c r="E26" i="3"/>
  <c r="F26" i="3"/>
  <c r="G26" i="3"/>
  <c r="H26" i="3"/>
  <c r="I26" i="3"/>
  <c r="J26" i="3"/>
  <c r="K26" i="3"/>
  <c r="L26" i="3"/>
  <c r="N26" i="3"/>
  <c r="O26" i="3"/>
  <c r="P26" i="3"/>
  <c r="Q26" i="3"/>
  <c r="R26" i="3"/>
  <c r="S26" i="3"/>
  <c r="D12" i="3"/>
  <c r="F12" i="3"/>
  <c r="G12" i="3"/>
  <c r="H12" i="3"/>
  <c r="I12" i="3"/>
  <c r="J12" i="3"/>
  <c r="M12" i="3"/>
  <c r="N12" i="3"/>
  <c r="O12" i="3"/>
  <c r="P12" i="3"/>
  <c r="Q12" i="3"/>
  <c r="R12" i="3"/>
  <c r="S12" i="3"/>
  <c r="D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N47" i="3"/>
  <c r="K34" i="6" s="1"/>
  <c r="N37" i="3"/>
  <c r="T17" i="3"/>
  <c r="T18" i="3"/>
  <c r="T19" i="3"/>
  <c r="T20" i="3"/>
  <c r="T21" i="3"/>
  <c r="T22" i="3"/>
  <c r="D12" i="1"/>
  <c r="D13" i="1"/>
  <c r="D14" i="1"/>
  <c r="T16" i="3"/>
  <c r="T27" i="3"/>
  <c r="T28" i="3"/>
  <c r="T29" i="3"/>
  <c r="T30" i="3"/>
  <c r="T31" i="3"/>
  <c r="T32" i="3"/>
  <c r="T33" i="3"/>
  <c r="T38" i="3"/>
  <c r="D67" i="4"/>
  <c r="E67" i="4"/>
  <c r="F67" i="4"/>
  <c r="G67" i="4"/>
  <c r="D68" i="4"/>
  <c r="E68" i="4"/>
  <c r="F68" i="4"/>
  <c r="G68" i="4"/>
  <c r="D69" i="4"/>
  <c r="E69" i="4"/>
  <c r="F69" i="4"/>
  <c r="G69" i="4"/>
  <c r="Q8" i="6" s="1"/>
  <c r="D70" i="4"/>
  <c r="E70" i="4"/>
  <c r="F70" i="4"/>
  <c r="G70" i="4"/>
  <c r="C70" i="4"/>
  <c r="C69" i="4"/>
  <c r="C68" i="4"/>
  <c r="C67" i="4"/>
  <c r="E59" i="4"/>
  <c r="D56" i="4"/>
  <c r="F56" i="4"/>
  <c r="D57" i="4"/>
  <c r="E57" i="4"/>
  <c r="F57" i="4"/>
  <c r="D58" i="4"/>
  <c r="E58" i="4"/>
  <c r="F58" i="4"/>
  <c r="D59" i="4"/>
  <c r="F59" i="4"/>
  <c r="C59" i="4"/>
  <c r="C58" i="4"/>
  <c r="C57" i="4"/>
  <c r="C56" i="4"/>
  <c r="D46" i="4"/>
  <c r="E46" i="4"/>
  <c r="D47" i="4"/>
  <c r="E47" i="4"/>
  <c r="D48" i="4"/>
  <c r="E48" i="4"/>
  <c r="C46" i="4"/>
  <c r="C48" i="4"/>
  <c r="C47" i="4"/>
  <c r="F37" i="4"/>
  <c r="E34" i="4"/>
  <c r="F34" i="4"/>
  <c r="D35" i="4"/>
  <c r="E35" i="4"/>
  <c r="F35" i="4"/>
  <c r="D36" i="4"/>
  <c r="E36" i="4"/>
  <c r="F36" i="4"/>
  <c r="D37" i="4"/>
  <c r="E37" i="4"/>
  <c r="C36" i="4"/>
  <c r="C37" i="4"/>
  <c r="C34" i="4"/>
  <c r="C35" i="4"/>
  <c r="E25" i="4"/>
  <c r="D23" i="4"/>
  <c r="E23" i="4"/>
  <c r="F23" i="4"/>
  <c r="D24" i="4"/>
  <c r="E24" i="4"/>
  <c r="F24" i="4"/>
  <c r="D25" i="4"/>
  <c r="F25" i="4"/>
  <c r="C23" i="4"/>
  <c r="C24" i="4"/>
  <c r="C25" i="4"/>
  <c r="C15" i="4"/>
  <c r="C13" i="4"/>
  <c r="Q4" i="6"/>
  <c r="C59" i="1"/>
  <c r="C58" i="1"/>
  <c r="C57" i="1"/>
  <c r="C37" i="1"/>
  <c r="C36" i="1"/>
  <c r="C35" i="1"/>
  <c r="C34" i="1"/>
  <c r="C26" i="1"/>
  <c r="C25" i="1"/>
  <c r="C24" i="1"/>
  <c r="C23" i="1"/>
  <c r="C69" i="1"/>
  <c r="C67" i="1"/>
  <c r="C69" i="2"/>
  <c r="Q26" i="6" s="1"/>
  <c r="C58" i="2"/>
  <c r="N26" i="6" s="1"/>
  <c r="E26" i="6"/>
  <c r="C36" i="5"/>
  <c r="C37" i="5"/>
  <c r="C26" i="5"/>
  <c r="C23" i="5"/>
  <c r="C70" i="3"/>
  <c r="C69" i="3"/>
  <c r="C68" i="3"/>
  <c r="C67" i="3"/>
  <c r="D56" i="3"/>
  <c r="C58" i="3"/>
  <c r="C59" i="3"/>
  <c r="C57" i="3"/>
  <c r="C56" i="3"/>
  <c r="C48" i="3"/>
  <c r="C47" i="3"/>
  <c r="C46" i="3"/>
  <c r="C45" i="3"/>
  <c r="D37" i="3"/>
  <c r="C37" i="3"/>
  <c r="C25" i="3"/>
  <c r="C26" i="3"/>
  <c r="C12" i="3"/>
  <c r="D36" i="3"/>
  <c r="D34" i="3"/>
  <c r="C13" i="3"/>
  <c r="D47" i="1"/>
  <c r="E47" i="1"/>
  <c r="F47" i="1"/>
  <c r="G47" i="1"/>
  <c r="H47" i="1"/>
  <c r="I47" i="1"/>
  <c r="D48" i="1"/>
  <c r="E48" i="1"/>
  <c r="F48" i="1"/>
  <c r="G48" i="1"/>
  <c r="H48" i="1"/>
  <c r="I48" i="1"/>
  <c r="J48" i="1"/>
  <c r="D45" i="1"/>
  <c r="E45" i="1"/>
  <c r="F45" i="1"/>
  <c r="G45" i="1"/>
  <c r="H45" i="1"/>
  <c r="I45" i="1"/>
  <c r="D46" i="1"/>
  <c r="E46" i="1"/>
  <c r="F46" i="1"/>
  <c r="G46" i="1"/>
  <c r="H46" i="1"/>
  <c r="I46" i="1"/>
  <c r="C48" i="1"/>
  <c r="C47" i="1"/>
  <c r="F36" i="1"/>
  <c r="G36" i="1"/>
  <c r="H36" i="1"/>
  <c r="I36" i="1"/>
  <c r="J36" i="1"/>
  <c r="D37" i="1"/>
  <c r="E37" i="1"/>
  <c r="F37" i="1"/>
  <c r="G37" i="1"/>
  <c r="H37" i="1"/>
  <c r="I37" i="1"/>
  <c r="J37" i="1"/>
  <c r="F34" i="1"/>
  <c r="G34" i="1"/>
  <c r="H34" i="1"/>
  <c r="I34" i="1"/>
  <c r="J34" i="1"/>
  <c r="F35" i="1"/>
  <c r="G35" i="1"/>
  <c r="H35" i="1"/>
  <c r="I35" i="1"/>
  <c r="J35" i="1"/>
  <c r="D25" i="1"/>
  <c r="E25" i="1"/>
  <c r="F25" i="1"/>
  <c r="G25" i="1"/>
  <c r="H25" i="1"/>
  <c r="I25" i="1"/>
  <c r="J25" i="1"/>
  <c r="D26" i="1"/>
  <c r="E26" i="1"/>
  <c r="F26" i="1"/>
  <c r="G26" i="1"/>
  <c r="I26" i="1"/>
  <c r="J26" i="1"/>
  <c r="D23" i="1"/>
  <c r="E23" i="1"/>
  <c r="F23" i="1"/>
  <c r="G23" i="1"/>
  <c r="I23" i="1"/>
  <c r="J23" i="1"/>
  <c r="D24" i="1"/>
  <c r="E24" i="1"/>
  <c r="F24" i="1"/>
  <c r="G24" i="1"/>
  <c r="H24" i="1"/>
  <c r="I24" i="1"/>
  <c r="J24" i="1"/>
  <c r="E14" i="1"/>
  <c r="F14" i="1"/>
  <c r="G14" i="1"/>
  <c r="H14" i="1"/>
  <c r="I14" i="1"/>
  <c r="J14" i="1"/>
  <c r="D15" i="1"/>
  <c r="E15" i="1"/>
  <c r="F15" i="1"/>
  <c r="G15" i="1"/>
  <c r="H15" i="1"/>
  <c r="I15" i="1"/>
  <c r="J15" i="1"/>
  <c r="E12" i="1"/>
  <c r="F12" i="1"/>
  <c r="H12" i="1"/>
  <c r="I12" i="1"/>
  <c r="J12" i="1"/>
  <c r="E13" i="1"/>
  <c r="F13" i="1"/>
  <c r="G13" i="1"/>
  <c r="H13" i="1"/>
  <c r="I13" i="1"/>
  <c r="J13" i="1"/>
  <c r="N32" i="6"/>
  <c r="N36" i="6"/>
  <c r="N40" i="6"/>
  <c r="N44" i="6"/>
  <c r="E56" i="3"/>
  <c r="F56" i="3"/>
  <c r="I56" i="3"/>
  <c r="J56" i="3"/>
  <c r="L56" i="3"/>
  <c r="N56" i="3"/>
  <c r="O56" i="3"/>
  <c r="P56" i="3"/>
  <c r="Q56" i="3"/>
  <c r="R56" i="3"/>
  <c r="S56" i="3"/>
  <c r="D57" i="3"/>
  <c r="E57" i="3"/>
  <c r="F57" i="3"/>
  <c r="H57" i="3"/>
  <c r="I57" i="3"/>
  <c r="J57" i="3"/>
  <c r="K57" i="3"/>
  <c r="L57" i="3"/>
  <c r="M57" i="3"/>
  <c r="N57" i="3"/>
  <c r="O57" i="3"/>
  <c r="P57" i="3"/>
  <c r="Q57" i="3"/>
  <c r="R57" i="3"/>
  <c r="S57" i="3"/>
  <c r="D47" i="3"/>
  <c r="F47" i="3"/>
  <c r="G47" i="3"/>
  <c r="H47" i="3"/>
  <c r="I47" i="3"/>
  <c r="J47" i="3"/>
  <c r="K47" i="3"/>
  <c r="L47" i="3"/>
  <c r="M47" i="3"/>
  <c r="K32" i="6" s="1"/>
  <c r="O47" i="3"/>
  <c r="K36" i="6" s="1"/>
  <c r="P47" i="3"/>
  <c r="K38" i="6" s="1"/>
  <c r="Q47" i="3"/>
  <c r="K40" i="6" s="1"/>
  <c r="R47" i="3"/>
  <c r="S47" i="3"/>
  <c r="K44" i="6" s="1"/>
  <c r="D48" i="3"/>
  <c r="E48" i="3"/>
  <c r="F48" i="3"/>
  <c r="G48" i="3"/>
  <c r="H48" i="3"/>
  <c r="I48" i="3"/>
  <c r="J48" i="3"/>
  <c r="K48" i="3"/>
  <c r="L48" i="3"/>
  <c r="M48" i="3"/>
  <c r="O48" i="3"/>
  <c r="P48" i="3"/>
  <c r="Q48" i="3"/>
  <c r="R48" i="3"/>
  <c r="S48" i="3"/>
  <c r="D45" i="3"/>
  <c r="F45" i="3"/>
  <c r="G45" i="3"/>
  <c r="H45" i="3"/>
  <c r="I45" i="3"/>
  <c r="J45" i="3"/>
  <c r="K45" i="3"/>
  <c r="L45" i="3"/>
  <c r="M45" i="3"/>
  <c r="O45" i="3"/>
  <c r="P45" i="3"/>
  <c r="Q45" i="3"/>
  <c r="R45" i="3"/>
  <c r="S45" i="3"/>
  <c r="D46" i="3"/>
  <c r="F46" i="3"/>
  <c r="G46" i="3"/>
  <c r="H46" i="3"/>
  <c r="I46" i="3"/>
  <c r="J46" i="3"/>
  <c r="K46" i="3"/>
  <c r="L46" i="3"/>
  <c r="M46" i="3"/>
  <c r="O46" i="3"/>
  <c r="P46" i="3"/>
  <c r="Q46" i="3"/>
  <c r="R46" i="3"/>
  <c r="S46" i="3"/>
  <c r="F36" i="3"/>
  <c r="G36" i="3"/>
  <c r="H36" i="3"/>
  <c r="I36" i="3"/>
  <c r="J36" i="3"/>
  <c r="K36" i="3"/>
  <c r="L36" i="3"/>
  <c r="H32" i="6"/>
  <c r="N36" i="3"/>
  <c r="H34" i="6" s="1"/>
  <c r="O36" i="3"/>
  <c r="H36" i="6" s="1"/>
  <c r="P36" i="3"/>
  <c r="H38" i="6" s="1"/>
  <c r="Q36" i="3"/>
  <c r="H40" i="6" s="1"/>
  <c r="R36" i="3"/>
  <c r="S36" i="3"/>
  <c r="F37" i="3"/>
  <c r="G37" i="3"/>
  <c r="H37" i="3"/>
  <c r="I37" i="3"/>
  <c r="J37" i="3"/>
  <c r="K37" i="3"/>
  <c r="L37" i="3"/>
  <c r="M37" i="3"/>
  <c r="O37" i="3"/>
  <c r="P37" i="3"/>
  <c r="Q37" i="3"/>
  <c r="R37" i="3"/>
  <c r="S37" i="3"/>
  <c r="E34" i="3"/>
  <c r="F34" i="3"/>
  <c r="G34" i="3"/>
  <c r="H34" i="3"/>
  <c r="I34" i="3"/>
  <c r="J34" i="3"/>
  <c r="K34" i="3"/>
  <c r="N34" i="3"/>
  <c r="O34" i="3"/>
  <c r="P34" i="3"/>
  <c r="Q34" i="3"/>
  <c r="R34" i="3"/>
  <c r="S34" i="3"/>
  <c r="D35" i="3"/>
  <c r="F35" i="3"/>
  <c r="G35" i="3"/>
  <c r="H35" i="3"/>
  <c r="I35" i="3"/>
  <c r="J35" i="3"/>
  <c r="K35" i="3"/>
  <c r="L35" i="3"/>
  <c r="N35" i="3"/>
  <c r="O35" i="3"/>
  <c r="P35" i="3"/>
  <c r="Q35" i="3"/>
  <c r="R35" i="3"/>
  <c r="S35" i="3"/>
  <c r="C73" i="8"/>
  <c r="C68" i="1"/>
  <c r="C70" i="1"/>
  <c r="C46" i="1"/>
  <c r="C45" i="1"/>
  <c r="K38" i="1"/>
  <c r="K33" i="1"/>
  <c r="K32" i="1"/>
  <c r="K31" i="1"/>
  <c r="K30" i="1"/>
  <c r="K29" i="1"/>
  <c r="K28" i="1"/>
  <c r="K27" i="1"/>
  <c r="K22" i="1"/>
  <c r="K21" i="1"/>
  <c r="K20" i="1"/>
  <c r="K19" i="1"/>
  <c r="K17" i="1"/>
  <c r="K16" i="1"/>
  <c r="C68" i="2"/>
  <c r="C67" i="2"/>
  <c r="C70" i="2"/>
  <c r="C57" i="2"/>
  <c r="C59" i="2"/>
  <c r="N28" i="6"/>
  <c r="K28" i="6"/>
  <c r="K26" i="6"/>
  <c r="H28" i="6"/>
  <c r="H26" i="6"/>
  <c r="J33" i="2"/>
  <c r="J32" i="2"/>
  <c r="J31" i="2"/>
  <c r="J30" i="2"/>
  <c r="J29" i="2"/>
  <c r="J28" i="2"/>
  <c r="J27" i="2"/>
  <c r="E28" i="6"/>
  <c r="J22" i="2"/>
  <c r="J21" i="2"/>
  <c r="J20" i="2"/>
  <c r="J19" i="2"/>
  <c r="J18" i="2"/>
  <c r="J17" i="2"/>
  <c r="B28" i="6"/>
  <c r="C68" i="5"/>
  <c r="C67" i="5"/>
  <c r="C70" i="5"/>
  <c r="C69" i="5"/>
  <c r="C57" i="5"/>
  <c r="C56" i="5"/>
  <c r="D49" i="5"/>
  <c r="C46" i="5"/>
  <c r="D38" i="5"/>
  <c r="C35" i="5"/>
  <c r="D33" i="5"/>
  <c r="D32" i="5"/>
  <c r="D31" i="5"/>
  <c r="D30" i="5"/>
  <c r="D29" i="5"/>
  <c r="D28" i="5"/>
  <c r="D27" i="5"/>
  <c r="C24" i="5"/>
  <c r="D22" i="5"/>
  <c r="D20" i="5"/>
  <c r="D19" i="5"/>
  <c r="D18" i="5"/>
  <c r="D17" i="5"/>
  <c r="D16" i="5"/>
  <c r="S68" i="3"/>
  <c r="R68" i="3"/>
  <c r="Q68" i="3"/>
  <c r="P68" i="3"/>
  <c r="O68" i="3"/>
  <c r="N68" i="3"/>
  <c r="M68" i="3"/>
  <c r="L68" i="3"/>
  <c r="K68" i="3"/>
  <c r="J68" i="3"/>
  <c r="I68" i="3"/>
  <c r="H68" i="3"/>
  <c r="G68" i="3"/>
  <c r="F68" i="3"/>
  <c r="E68" i="3"/>
  <c r="D68" i="3"/>
  <c r="S67" i="3"/>
  <c r="R67" i="3"/>
  <c r="Q67" i="3"/>
  <c r="P67" i="3"/>
  <c r="O67" i="3"/>
  <c r="N67" i="3"/>
  <c r="M67" i="3"/>
  <c r="L67" i="3"/>
  <c r="K67" i="3"/>
  <c r="J67" i="3"/>
  <c r="I67" i="3"/>
  <c r="H67" i="3"/>
  <c r="G67" i="3"/>
  <c r="F67" i="3"/>
  <c r="E67" i="3"/>
  <c r="D67" i="3"/>
  <c r="S70" i="3"/>
  <c r="R70" i="3"/>
  <c r="Q70" i="3"/>
  <c r="P70" i="3"/>
  <c r="O70" i="3"/>
  <c r="N70" i="3"/>
  <c r="M70" i="3"/>
  <c r="L70" i="3"/>
  <c r="K70" i="3"/>
  <c r="J70" i="3"/>
  <c r="I70" i="3"/>
  <c r="H70" i="3"/>
  <c r="G70" i="3"/>
  <c r="F70" i="3"/>
  <c r="E70" i="3"/>
  <c r="D70" i="3"/>
  <c r="S69" i="3"/>
  <c r="Q44" i="6" s="1"/>
  <c r="R69" i="3"/>
  <c r="Q42" i="6" s="1"/>
  <c r="Q69" i="3"/>
  <c r="Q40" i="6" s="1"/>
  <c r="P69" i="3"/>
  <c r="Q38" i="6" s="1"/>
  <c r="O69" i="3"/>
  <c r="Q36" i="6" s="1"/>
  <c r="N69" i="3"/>
  <c r="Q34" i="6" s="1"/>
  <c r="M69" i="3"/>
  <c r="Q32" i="6" s="1"/>
  <c r="L69" i="3"/>
  <c r="K69" i="3"/>
  <c r="J69" i="3"/>
  <c r="I69" i="3"/>
  <c r="H69" i="3"/>
  <c r="G69" i="3"/>
  <c r="F69" i="3"/>
  <c r="E69" i="3"/>
  <c r="D69" i="3"/>
  <c r="E38" i="6"/>
  <c r="E44" i="6"/>
  <c r="C24" i="3"/>
  <c r="H42" i="6"/>
  <c r="H44" i="6"/>
  <c r="K42" i="6"/>
  <c r="T49" i="3"/>
  <c r="B38" i="6"/>
  <c r="B44" i="6"/>
  <c r="Q10" i="6"/>
  <c r="Q12" i="6"/>
  <c r="B12" i="6"/>
  <c r="T70" i="3"/>
  <c r="D46" i="5" l="1"/>
  <c r="D48" i="5"/>
  <c r="D45" i="5"/>
  <c r="D47" i="5"/>
  <c r="D57" i="5"/>
  <c r="D59" i="5"/>
  <c r="D56" i="5"/>
  <c r="D58" i="5"/>
  <c r="D35" i="5"/>
  <c r="D37" i="5"/>
  <c r="D34" i="5"/>
  <c r="D36" i="5"/>
  <c r="D24" i="5"/>
  <c r="D26" i="5"/>
  <c r="D23" i="5"/>
  <c r="D25" i="5"/>
  <c r="E18" i="6"/>
  <c r="Q18" i="6"/>
  <c r="B18" i="6"/>
  <c r="N22" i="6"/>
  <c r="B22" i="6"/>
  <c r="B20" i="6"/>
  <c r="B24" i="6"/>
  <c r="N18" i="6"/>
  <c r="K18" i="6"/>
  <c r="H18" i="6"/>
  <c r="H20" i="6"/>
  <c r="E20" i="6"/>
  <c r="N20" i="6"/>
  <c r="K20" i="6"/>
  <c r="Q20" i="6"/>
  <c r="J56" i="2"/>
  <c r="J58" i="2"/>
  <c r="N10" i="6" s="1"/>
  <c r="J57" i="2"/>
  <c r="J59" i="2"/>
  <c r="J34" i="2"/>
  <c r="J35" i="2"/>
  <c r="J36" i="2"/>
  <c r="J37" i="2"/>
  <c r="J26" i="2"/>
  <c r="J24" i="2"/>
  <c r="J23" i="2"/>
  <c r="J25" i="2"/>
  <c r="E10" i="6" s="1"/>
  <c r="J45" i="2"/>
  <c r="J47" i="2"/>
  <c r="K10" i="6" s="1"/>
  <c r="J46" i="2"/>
  <c r="J48" i="2"/>
  <c r="H12" i="6"/>
  <c r="Q24" i="6"/>
  <c r="B73" i="5"/>
  <c r="N12" i="6"/>
  <c r="E22" i="6"/>
  <c r="Q22" i="6"/>
  <c r="H22" i="6"/>
  <c r="C74" i="2"/>
  <c r="B28" i="7" s="1"/>
  <c r="B74" i="5"/>
  <c r="C74" i="1"/>
  <c r="B73" i="4"/>
  <c r="K12" i="6"/>
  <c r="T23" i="3"/>
  <c r="T12" i="3"/>
  <c r="B74" i="4"/>
  <c r="T26" i="3"/>
  <c r="T24" i="3"/>
  <c r="T25" i="3"/>
  <c r="E6" i="6" s="1"/>
  <c r="T13" i="3"/>
  <c r="T48" i="3"/>
  <c r="N46" i="3"/>
  <c r="N45" i="3"/>
  <c r="I73" i="3" s="1"/>
  <c r="B34" i="7" s="1"/>
  <c r="N48" i="3"/>
  <c r="E32" i="6"/>
  <c r="C73" i="1"/>
  <c r="B73" i="1"/>
  <c r="B74" i="1"/>
  <c r="B74" i="2"/>
  <c r="B26" i="7" s="1"/>
  <c r="G75" i="8"/>
  <c r="G73" i="8"/>
  <c r="N73" i="3"/>
  <c r="B44" i="7" s="1"/>
  <c r="L73" i="3"/>
  <c r="B40" i="7" s="1"/>
  <c r="J73" i="3"/>
  <c r="B36" i="7" s="1"/>
  <c r="H73" i="3"/>
  <c r="B30" i="7" s="1"/>
  <c r="F73" i="3"/>
  <c r="E73" i="3"/>
  <c r="N74" i="3"/>
  <c r="L74" i="3"/>
  <c r="J74" i="3"/>
  <c r="F74" i="3"/>
  <c r="E74" i="3"/>
  <c r="D74" i="3"/>
  <c r="M73" i="3"/>
  <c r="B42" i="7" s="1"/>
  <c r="K73" i="3"/>
  <c r="B38" i="7" s="1"/>
  <c r="G73" i="3"/>
  <c r="M74" i="3"/>
  <c r="K74" i="3"/>
  <c r="I74" i="3"/>
  <c r="G74" i="3"/>
  <c r="D73" i="3"/>
  <c r="G56" i="4"/>
  <c r="G59" i="4"/>
  <c r="G58" i="4"/>
  <c r="N8" i="6" s="1"/>
  <c r="G57" i="4"/>
  <c r="G37" i="4"/>
  <c r="G36" i="4"/>
  <c r="H8" i="6" s="1"/>
  <c r="G35" i="4"/>
  <c r="G34" i="4"/>
  <c r="B8" i="6"/>
  <c r="G25" i="4"/>
  <c r="E8" i="6" s="1"/>
  <c r="G24" i="4"/>
  <c r="G23" i="4"/>
  <c r="G26" i="4"/>
  <c r="D74" i="1"/>
  <c r="D73" i="1"/>
  <c r="K25" i="1"/>
  <c r="E4" i="6" s="1"/>
  <c r="K47" i="1"/>
  <c r="K4" i="6" s="1"/>
  <c r="K14" i="1"/>
  <c r="B4" i="6" s="1"/>
  <c r="K36" i="1"/>
  <c r="H4" i="6" s="1"/>
  <c r="N4" i="6"/>
  <c r="K13" i="1"/>
  <c r="K12" i="1"/>
  <c r="K24" i="1"/>
  <c r="K23" i="1"/>
  <c r="K26" i="1"/>
  <c r="K35" i="1"/>
  <c r="K34" i="1"/>
  <c r="K37" i="1"/>
  <c r="K46" i="1"/>
  <c r="K45" i="1"/>
  <c r="K48" i="1"/>
  <c r="B73" i="2"/>
  <c r="E12" i="6"/>
  <c r="T59" i="3"/>
  <c r="T37" i="3"/>
  <c r="C73" i="2"/>
  <c r="T34" i="3"/>
  <c r="T36" i="3"/>
  <c r="H6" i="6" s="1"/>
  <c r="T45" i="3"/>
  <c r="T47" i="3"/>
  <c r="K6" i="6" s="1"/>
  <c r="T56" i="3"/>
  <c r="T58" i="3"/>
  <c r="N6" i="6" s="1"/>
  <c r="T35" i="3"/>
  <c r="T46" i="3"/>
  <c r="T57" i="3"/>
  <c r="T69" i="3"/>
  <c r="Q6" i="6" s="1"/>
  <c r="Q14" i="6" s="1"/>
  <c r="T67" i="3"/>
  <c r="T68" i="3"/>
  <c r="N24" i="6"/>
  <c r="H24" i="6"/>
  <c r="E24" i="6"/>
  <c r="K24" i="6"/>
  <c r="N34" i="6"/>
  <c r="N38" i="6"/>
  <c r="N42" i="6"/>
  <c r="D74" i="8"/>
  <c r="C74" i="8"/>
  <c r="D73" i="8"/>
  <c r="B20" i="7" l="1"/>
  <c r="Q46" i="6"/>
  <c r="B24" i="7"/>
  <c r="F74" i="5"/>
  <c r="B12" i="7" s="1"/>
  <c r="F76" i="5"/>
  <c r="B46" i="6"/>
  <c r="E46" i="6"/>
  <c r="H74" i="3"/>
  <c r="B18" i="7"/>
  <c r="E14" i="6"/>
  <c r="G76" i="8"/>
  <c r="K74" i="2"/>
  <c r="B10" i="7" s="1"/>
  <c r="K76" i="2"/>
  <c r="H10" i="6"/>
  <c r="H14" i="6" s="1"/>
  <c r="K73" i="2"/>
  <c r="K75" i="2"/>
  <c r="F73" i="5"/>
  <c r="F75" i="5"/>
  <c r="N14" i="6"/>
  <c r="G74" i="8"/>
  <c r="H76" i="1"/>
  <c r="H74" i="1"/>
  <c r="B4" i="7" s="1"/>
  <c r="H75" i="1"/>
  <c r="H73" i="1"/>
  <c r="T75" i="3"/>
  <c r="T76" i="3"/>
  <c r="T74" i="3"/>
  <c r="T73" i="3"/>
  <c r="B6" i="7" s="1"/>
  <c r="H46" i="6"/>
  <c r="N46" i="6"/>
  <c r="B14" i="6" l="1"/>
  <c r="F48" i="4"/>
  <c r="F46" i="4"/>
  <c r="F47" i="4"/>
  <c r="K22" i="6" s="1"/>
  <c r="K46" i="6" s="1"/>
  <c r="C74" i="4"/>
  <c r="B22" i="7" s="1"/>
  <c r="B46" i="7" s="1"/>
  <c r="G38" i="4"/>
  <c r="G48" i="4" s="1"/>
  <c r="C73" i="4" l="1"/>
  <c r="G46" i="4"/>
  <c r="G47" i="4"/>
  <c r="G75" i="4" s="1"/>
  <c r="G45" i="4"/>
  <c r="K8" i="6" l="1"/>
  <c r="K14" i="6" s="1"/>
  <c r="G73" i="4"/>
  <c r="G76" i="4"/>
  <c r="T14" i="6" s="1"/>
  <c r="G74" i="4"/>
  <c r="B8" i="7" s="1"/>
  <c r="B14" i="7" s="1"/>
</calcChain>
</file>

<file path=xl/sharedStrings.xml><?xml version="1.0" encoding="utf-8"?>
<sst xmlns="http://schemas.openxmlformats.org/spreadsheetml/2006/main" count="658" uniqueCount="80">
  <si>
    <t>Friday</t>
  </si>
  <si>
    <t>Saturday</t>
  </si>
  <si>
    <t>Sunday</t>
  </si>
  <si>
    <t>Monday</t>
  </si>
  <si>
    <t>Tuesday</t>
  </si>
  <si>
    <t>Wednesday</t>
  </si>
  <si>
    <t>Thursday</t>
  </si>
  <si>
    <t>Battery Park</t>
  </si>
  <si>
    <t>Pier 79</t>
  </si>
  <si>
    <t>World Financial Center</t>
  </si>
  <si>
    <t>Pier 11</t>
  </si>
  <si>
    <t>Fulton Ferry</t>
  </si>
  <si>
    <t>Schaeffer Landing</t>
  </si>
  <si>
    <t>North Williamsburg</t>
  </si>
  <si>
    <t>Greenpoint</t>
  </si>
  <si>
    <t>Atlantic Ave</t>
  </si>
  <si>
    <t>East 34th Street</t>
  </si>
  <si>
    <t>Paulus Hook</t>
  </si>
  <si>
    <t>Newport</t>
  </si>
  <si>
    <t>Hoboken</t>
  </si>
  <si>
    <t>Liberty Harbor</t>
  </si>
  <si>
    <t>Port Liberte</t>
  </si>
  <si>
    <t>East River</t>
  </si>
  <si>
    <t>Total</t>
  </si>
  <si>
    <t>Weekday Subtotal</t>
  </si>
  <si>
    <t>Week Subtotal</t>
  </si>
  <si>
    <t>Weekday Average</t>
  </si>
  <si>
    <t>Week Average</t>
  </si>
  <si>
    <t>Week 1</t>
  </si>
  <si>
    <t>Week 2</t>
  </si>
  <si>
    <t>Week 3</t>
  </si>
  <si>
    <t>Week 4</t>
  </si>
  <si>
    <t>Week 5</t>
  </si>
  <si>
    <t>Weekly Total</t>
  </si>
  <si>
    <t>Weekday Total</t>
  </si>
  <si>
    <t>Hunters Point</t>
  </si>
  <si>
    <t>Governors Island</t>
  </si>
  <si>
    <t>Week 6</t>
  </si>
  <si>
    <t>Liberty Landing Ferry</t>
  </si>
  <si>
    <t>Pier 17</t>
  </si>
  <si>
    <t>Seaport</t>
  </si>
  <si>
    <t>Fulton Ferry Landing</t>
  </si>
  <si>
    <t>Redhook Ikea</t>
  </si>
  <si>
    <t>Weehawken Midtown</t>
  </si>
  <si>
    <t>Lincoln Harbor</t>
  </si>
  <si>
    <t>Edgewater</t>
  </si>
  <si>
    <t>Hoboken North</t>
  </si>
  <si>
    <t>Weehawken Hoboken North</t>
  </si>
  <si>
    <t>Weehawken</t>
  </si>
  <si>
    <t>Belford</t>
  </si>
  <si>
    <t>Atlantic H'lands</t>
  </si>
  <si>
    <t>Highlands</t>
  </si>
  <si>
    <t>Weekly  Weekday Totals</t>
  </si>
  <si>
    <t>Ridership by Operator</t>
  </si>
  <si>
    <t>NY Waterway</t>
  </si>
  <si>
    <t>BillyBey</t>
  </si>
  <si>
    <t>SeaStreak</t>
  </si>
  <si>
    <t xml:space="preserve">New York Water Taxi </t>
  </si>
  <si>
    <t>Ridership by Landing</t>
  </si>
  <si>
    <t>Yankee Stadium</t>
  </si>
  <si>
    <t>Citi Field</t>
  </si>
  <si>
    <t>Day</t>
  </si>
  <si>
    <t>Date</t>
  </si>
  <si>
    <t>HoboS - HoboN</t>
  </si>
  <si>
    <t>Atlantic Highlands</t>
  </si>
  <si>
    <t>Average Monthly Weekday Ridership</t>
  </si>
  <si>
    <t>Billy Bey Monthly Totals</t>
  </si>
  <si>
    <t>Liberty Landing Monthly Totals</t>
  </si>
  <si>
    <t>New York Water Taxi Monthly Totals</t>
  </si>
  <si>
    <t>NY Waterway Monthly Totals</t>
  </si>
  <si>
    <t>SeaStreak Monthly Totals</t>
  </si>
  <si>
    <t>Baseball Monthly Totals</t>
  </si>
  <si>
    <t>Weekly Average</t>
  </si>
  <si>
    <t>Christopher Street</t>
  </si>
  <si>
    <t>September Monthly Totals</t>
  </si>
  <si>
    <t>09.01.15 - 09.04.15</t>
  </si>
  <si>
    <t>09.07.15 - 09.11.15</t>
  </si>
  <si>
    <t>09.14.15 - 09.18.15</t>
  </si>
  <si>
    <t>09.21.15 - 09.25.15</t>
  </si>
  <si>
    <t>09.28.15 - 09.30.15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</si>
</sst>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;@"/>
  </numFmts>
  <fonts count="27" x14ac:knownFonts="1">
    <font>
      <sz val="11"/>
      <color theme="1"/>
      <name val="Calibri"/>
      <family val="2"/>
      <scheme val="minor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indexed="8"/>
      <name val="Century Gothic"/>
      <family val="2"/>
    </font>
    <font>
      <sz val="10"/>
      <name val="Arial"/>
      <family val="2"/>
    </font>
    <font>
      <sz val="10"/>
      <name val="Century Gothic"/>
      <family val="2"/>
    </font>
    <font>
      <b/>
      <sz val="10"/>
      <color indexed="8"/>
      <name val="Century Gothic"/>
      <family val="2"/>
    </font>
    <font>
      <b/>
      <sz val="10"/>
      <name val="Arial"/>
      <family val="2"/>
    </font>
    <font>
      <sz val="11"/>
      <color theme="1"/>
      <name val="Californian FB"/>
      <family val="1"/>
    </font>
    <font>
      <b/>
      <sz val="11"/>
      <color theme="1"/>
      <name val="Californian FB"/>
      <family val="1"/>
    </font>
    <font>
      <b/>
      <sz val="12"/>
      <color theme="1"/>
      <name val="Californian FB"/>
      <family val="1"/>
    </font>
    <font>
      <b/>
      <sz val="12"/>
      <color theme="0"/>
      <name val="Century Gothic"/>
      <family val="2"/>
    </font>
    <font>
      <sz val="10"/>
      <color theme="1"/>
      <name val="Century Gothic"/>
      <family val="2"/>
    </font>
    <font>
      <b/>
      <sz val="10"/>
      <name val="Century Gothic"/>
      <family val="2"/>
    </font>
    <font>
      <b/>
      <sz val="10"/>
      <color theme="1"/>
      <name val="Century Gothic"/>
      <family val="2"/>
    </font>
    <font>
      <b/>
      <sz val="10"/>
      <color theme="0"/>
      <name val="Century Gothic"/>
      <family val="2"/>
    </font>
    <font>
      <sz val="10"/>
      <color theme="1"/>
      <name val="Calibri"/>
      <family val="2"/>
      <scheme val="minor"/>
    </font>
    <font>
      <b/>
      <sz val="18"/>
      <color theme="1"/>
      <name val="Century Gothic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</fills>
  <borders count="7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8"/>
      </top>
      <bottom style="medium">
        <color indexed="64"/>
      </bottom>
      <diagonal/>
    </border>
    <border>
      <left/>
      <right style="medium">
        <color indexed="64"/>
      </right>
      <top style="medium">
        <color indexed="8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8"/>
      </bottom>
      <diagonal/>
    </border>
    <border>
      <left/>
      <right style="medium">
        <color indexed="64"/>
      </right>
      <top style="medium">
        <color indexed="64"/>
      </top>
      <bottom style="medium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2" fillId="0" borderId="0"/>
    <xf numFmtId="0" fontId="26" fillId="0" borderId="0"/>
  </cellStyleXfs>
  <cellXfs count="351">
    <xf numFmtId="0" fontId="0" fillId="0" borderId="0" xfId="0"/>
    <xf numFmtId="0" fontId="16" fillId="0" borderId="0" xfId="0" applyFont="1"/>
    <xf numFmtId="0" fontId="16" fillId="0" borderId="0" xfId="0" applyFont="1" applyAlignment="1">
      <alignment horizontal="right"/>
    </xf>
    <xf numFmtId="0" fontId="16" fillId="0" borderId="0" xfId="0" applyFont="1" applyFill="1" applyAlignment="1">
      <alignment horizontal="right"/>
    </xf>
    <xf numFmtId="0" fontId="17" fillId="0" borderId="0" xfId="0" applyFont="1" applyFill="1" applyBorder="1" applyAlignment="1">
      <alignment horizontal="right"/>
    </xf>
    <xf numFmtId="3" fontId="16" fillId="0" borderId="0" xfId="0" applyNumberFormat="1" applyFont="1" applyFill="1" applyBorder="1" applyAlignment="1">
      <alignment horizontal="right"/>
    </xf>
    <xf numFmtId="3" fontId="0" fillId="0" borderId="0" xfId="0" applyNumberFormat="1"/>
    <xf numFmtId="3" fontId="11" fillId="0" borderId="0" xfId="0" applyNumberFormat="1" applyFont="1" applyFill="1" applyBorder="1" applyAlignment="1">
      <alignment horizontal="center" vertical="center" wrapText="1"/>
    </xf>
    <xf numFmtId="3" fontId="13" fillId="0" borderId="0" xfId="0" applyNumberFormat="1" applyFont="1" applyFill="1" applyBorder="1"/>
    <xf numFmtId="3" fontId="11" fillId="0" borderId="0" xfId="0" applyNumberFormat="1" applyFont="1" applyFill="1" applyBorder="1" applyAlignment="1">
      <alignment horizontal="center" vertical="center"/>
    </xf>
    <xf numFmtId="3" fontId="14" fillId="0" borderId="0" xfId="0" applyNumberFormat="1" applyFont="1" applyFill="1" applyBorder="1" applyAlignment="1">
      <alignment horizontal="center" vertical="center" wrapText="1"/>
    </xf>
    <xf numFmtId="3" fontId="13" fillId="0" borderId="0" xfId="0" applyNumberFormat="1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20" fillId="0" borderId="0" xfId="0" applyFont="1"/>
    <xf numFmtId="3" fontId="20" fillId="0" borderId="40" xfId="0" applyNumberFormat="1" applyFont="1" applyBorder="1" applyAlignment="1">
      <alignment horizontal="right"/>
    </xf>
    <xf numFmtId="3" fontId="20" fillId="0" borderId="41" xfId="0" applyNumberFormat="1" applyFont="1" applyBorder="1" applyAlignment="1">
      <alignment horizontal="right"/>
    </xf>
    <xf numFmtId="3" fontId="20" fillId="0" borderId="19" xfId="0" applyNumberFormat="1" applyFont="1" applyBorder="1" applyAlignment="1">
      <alignment horizontal="right"/>
    </xf>
    <xf numFmtId="3" fontId="20" fillId="0" borderId="10" xfId="0" applyNumberFormat="1" applyFont="1" applyBorder="1" applyAlignment="1">
      <alignment horizontal="right"/>
    </xf>
    <xf numFmtId="3" fontId="20" fillId="0" borderId="8" xfId="0" applyNumberFormat="1" applyFont="1" applyBorder="1" applyAlignment="1">
      <alignment horizontal="right"/>
    </xf>
    <xf numFmtId="3" fontId="20" fillId="0" borderId="7" xfId="0" applyNumberFormat="1" applyFont="1" applyBorder="1" applyAlignment="1">
      <alignment horizontal="right"/>
    </xf>
    <xf numFmtId="3" fontId="20" fillId="0" borderId="16" xfId="0" applyNumberFormat="1" applyFont="1" applyBorder="1" applyAlignment="1">
      <alignment horizontal="right"/>
    </xf>
    <xf numFmtId="3" fontId="20" fillId="0" borderId="42" xfId="0" applyNumberFormat="1" applyFont="1" applyBorder="1" applyAlignment="1">
      <alignment horizontal="right"/>
    </xf>
    <xf numFmtId="3" fontId="20" fillId="0" borderId="28" xfId="0" applyNumberFormat="1" applyFont="1" applyBorder="1" applyAlignment="1">
      <alignment horizontal="right"/>
    </xf>
    <xf numFmtId="3" fontId="20" fillId="0" borderId="21" xfId="0" applyNumberFormat="1" applyFont="1" applyBorder="1" applyAlignment="1">
      <alignment horizontal="right"/>
    </xf>
    <xf numFmtId="3" fontId="20" fillId="0" borderId="47" xfId="0" applyNumberFormat="1" applyFont="1" applyBorder="1" applyAlignment="1">
      <alignment horizontal="right"/>
    </xf>
    <xf numFmtId="3" fontId="20" fillId="0" borderId="17" xfId="0" applyNumberFormat="1" applyFont="1" applyBorder="1" applyAlignment="1">
      <alignment horizontal="right"/>
    </xf>
    <xf numFmtId="3" fontId="20" fillId="0" borderId="32" xfId="0" applyNumberFormat="1" applyFont="1" applyBorder="1" applyAlignment="1">
      <alignment horizontal="right"/>
    </xf>
    <xf numFmtId="3" fontId="20" fillId="0" borderId="12" xfId="0" applyNumberFormat="1" applyFont="1" applyBorder="1" applyAlignment="1">
      <alignment horizontal="right"/>
    </xf>
    <xf numFmtId="3" fontId="20" fillId="0" borderId="38" xfId="0" applyNumberFormat="1" applyFont="1" applyBorder="1" applyAlignment="1">
      <alignment horizontal="right"/>
    </xf>
    <xf numFmtId="3" fontId="20" fillId="0" borderId="9" xfId="0" applyNumberFormat="1" applyFont="1" applyBorder="1" applyAlignment="1">
      <alignment horizontal="right"/>
    </xf>
    <xf numFmtId="3" fontId="20" fillId="0" borderId="46" xfId="0" applyNumberFormat="1" applyFont="1" applyBorder="1" applyAlignment="1">
      <alignment horizontal="right"/>
    </xf>
    <xf numFmtId="3" fontId="20" fillId="0" borderId="18" xfId="0" applyNumberFormat="1" applyFont="1" applyBorder="1" applyAlignment="1">
      <alignment horizontal="right"/>
    </xf>
    <xf numFmtId="3" fontId="20" fillId="0" borderId="50" xfId="0" applyNumberFormat="1" applyFont="1" applyBorder="1" applyAlignment="1">
      <alignment horizontal="right"/>
    </xf>
    <xf numFmtId="0" fontId="20" fillId="0" borderId="1" xfId="0" applyFont="1" applyBorder="1"/>
    <xf numFmtId="0" fontId="20" fillId="0" borderId="25" xfId="0" applyFont="1" applyBorder="1"/>
    <xf numFmtId="0" fontId="20" fillId="0" borderId="25" xfId="0" applyFont="1" applyFill="1" applyBorder="1" applyAlignment="1">
      <alignment horizontal="right"/>
    </xf>
    <xf numFmtId="0" fontId="22" fillId="4" borderId="23" xfId="0" applyFont="1" applyFill="1" applyBorder="1" applyAlignment="1">
      <alignment horizontal="right"/>
    </xf>
    <xf numFmtId="3" fontId="20" fillId="4" borderId="43" xfId="0" applyNumberFormat="1" applyFont="1" applyFill="1" applyBorder="1" applyAlignment="1">
      <alignment horizontal="right"/>
    </xf>
    <xf numFmtId="3" fontId="20" fillId="4" borderId="27" xfId="0" applyNumberFormat="1" applyFont="1" applyFill="1" applyBorder="1" applyAlignment="1">
      <alignment horizontal="right"/>
    </xf>
    <xf numFmtId="3" fontId="20" fillId="4" borderId="26" xfId="0" applyNumberFormat="1" applyFont="1" applyFill="1" applyBorder="1" applyAlignment="1">
      <alignment horizontal="right"/>
    </xf>
    <xf numFmtId="3" fontId="20" fillId="4" borderId="48" xfId="0" applyNumberFormat="1" applyFont="1" applyFill="1" applyBorder="1" applyAlignment="1">
      <alignment horizontal="right"/>
    </xf>
    <xf numFmtId="3" fontId="20" fillId="4" borderId="16" xfId="0" applyNumberFormat="1" applyFont="1" applyFill="1" applyBorder="1" applyAlignment="1">
      <alignment horizontal="right"/>
    </xf>
    <xf numFmtId="3" fontId="20" fillId="4" borderId="31" xfId="0" applyNumberFormat="1" applyFont="1" applyFill="1" applyBorder="1" applyAlignment="1">
      <alignment horizontal="right"/>
    </xf>
    <xf numFmtId="3" fontId="20" fillId="4" borderId="44" xfId="0" applyNumberFormat="1" applyFont="1" applyFill="1" applyBorder="1" applyAlignment="1">
      <alignment horizontal="right"/>
    </xf>
    <xf numFmtId="3" fontId="20" fillId="4" borderId="30" xfId="0" applyNumberFormat="1" applyFont="1" applyFill="1" applyBorder="1" applyAlignment="1">
      <alignment horizontal="right"/>
    </xf>
    <xf numFmtId="3" fontId="20" fillId="4" borderId="29" xfId="0" applyNumberFormat="1" applyFont="1" applyFill="1" applyBorder="1" applyAlignment="1">
      <alignment horizontal="right"/>
    </xf>
    <xf numFmtId="3" fontId="20" fillId="4" borderId="49" xfId="0" applyNumberFormat="1" applyFont="1" applyFill="1" applyBorder="1" applyAlignment="1">
      <alignment horizontal="right"/>
    </xf>
    <xf numFmtId="3" fontId="20" fillId="4" borderId="33" xfId="0" applyNumberFormat="1" applyFont="1" applyFill="1" applyBorder="1" applyAlignment="1">
      <alignment horizontal="right"/>
    </xf>
    <xf numFmtId="3" fontId="20" fillId="4" borderId="36" xfId="0" applyNumberFormat="1" applyFont="1" applyFill="1" applyBorder="1" applyAlignment="1">
      <alignment horizontal="right"/>
    </xf>
    <xf numFmtId="3" fontId="20" fillId="0" borderId="21" xfId="0" applyNumberFormat="1" applyFont="1" applyFill="1" applyBorder="1" applyAlignment="1">
      <alignment horizontal="right"/>
    </xf>
    <xf numFmtId="3" fontId="20" fillId="0" borderId="21" xfId="0" applyNumberFormat="1" applyFont="1" applyBorder="1" applyAlignment="1">
      <alignment horizontal="center" vertical="center"/>
    </xf>
    <xf numFmtId="3" fontId="22" fillId="4" borderId="21" xfId="0" applyNumberFormat="1" applyFont="1" applyFill="1" applyBorder="1" applyAlignment="1">
      <alignment horizontal="center" vertical="center"/>
    </xf>
    <xf numFmtId="3" fontId="22" fillId="4" borderId="21" xfId="0" applyNumberFormat="1" applyFont="1" applyFill="1" applyBorder="1" applyAlignment="1">
      <alignment horizontal="center" vertical="center" wrapText="1"/>
    </xf>
    <xf numFmtId="3" fontId="22" fillId="4" borderId="43" xfId="0" applyNumberFormat="1" applyFont="1" applyFill="1" applyBorder="1" applyAlignment="1">
      <alignment horizontal="right"/>
    </xf>
    <xf numFmtId="3" fontId="22" fillId="4" borderId="16" xfId="0" applyNumberFormat="1" applyFont="1" applyFill="1" applyBorder="1" applyAlignment="1">
      <alignment horizontal="right"/>
    </xf>
    <xf numFmtId="3" fontId="22" fillId="4" borderId="44" xfId="0" applyNumberFormat="1" applyFont="1" applyFill="1" applyBorder="1" applyAlignment="1">
      <alignment horizontal="right"/>
    </xf>
    <xf numFmtId="3" fontId="22" fillId="4" borderId="36" xfId="0" applyNumberFormat="1" applyFont="1" applyFill="1" applyBorder="1" applyAlignment="1">
      <alignment horizontal="right"/>
    </xf>
    <xf numFmtId="0" fontId="22" fillId="4" borderId="21" xfId="0" applyFont="1" applyFill="1" applyBorder="1" applyAlignment="1">
      <alignment horizontal="center" vertical="center" wrapText="1"/>
    </xf>
    <xf numFmtId="3" fontId="24" fillId="0" borderId="0" xfId="0" applyNumberFormat="1" applyFont="1" applyBorder="1"/>
    <xf numFmtId="3" fontId="24" fillId="0" borderId="54" xfId="0" applyNumberFormat="1" applyFont="1" applyBorder="1"/>
    <xf numFmtId="3" fontId="23" fillId="0" borderId="0" xfId="0" applyNumberFormat="1" applyFont="1" applyFill="1" applyBorder="1" applyAlignment="1">
      <alignment horizontal="center"/>
    </xf>
    <xf numFmtId="0" fontId="20" fillId="0" borderId="0" xfId="0" applyFont="1" applyAlignment="1">
      <alignment horizontal="right"/>
    </xf>
    <xf numFmtId="0" fontId="20" fillId="0" borderId="0" xfId="0" applyFont="1" applyFill="1" applyAlignment="1">
      <alignment horizontal="right"/>
    </xf>
    <xf numFmtId="0" fontId="22" fillId="0" borderId="0" xfId="0" applyFont="1" applyFill="1" applyBorder="1" applyAlignment="1">
      <alignment horizontal="right"/>
    </xf>
    <xf numFmtId="14" fontId="22" fillId="0" borderId="0" xfId="0" applyNumberFormat="1" applyFont="1" applyFill="1" applyBorder="1" applyAlignment="1">
      <alignment horizontal="center" vertical="center" textRotation="90"/>
    </xf>
    <xf numFmtId="3" fontId="20" fillId="0" borderId="0" xfId="0" applyNumberFormat="1" applyFont="1" applyFill="1" applyBorder="1" applyAlignment="1">
      <alignment horizontal="right"/>
    </xf>
    <xf numFmtId="14" fontId="20" fillId="0" borderId="0" xfId="0" applyNumberFormat="1" applyFont="1"/>
    <xf numFmtId="3" fontId="20" fillId="0" borderId="43" xfId="0" applyNumberFormat="1" applyFont="1" applyBorder="1" applyAlignment="1">
      <alignment horizontal="right"/>
    </xf>
    <xf numFmtId="3" fontId="20" fillId="0" borderId="27" xfId="0" applyNumberFormat="1" applyFont="1" applyBorder="1" applyAlignment="1">
      <alignment horizontal="right"/>
    </xf>
    <xf numFmtId="3" fontId="20" fillId="0" borderId="26" xfId="0" applyNumberFormat="1" applyFont="1" applyBorder="1" applyAlignment="1">
      <alignment horizontal="right"/>
    </xf>
    <xf numFmtId="3" fontId="20" fillId="0" borderId="48" xfId="0" applyNumberFormat="1" applyFont="1" applyBorder="1" applyAlignment="1">
      <alignment horizontal="right"/>
    </xf>
    <xf numFmtId="3" fontId="20" fillId="0" borderId="31" xfId="0" applyNumberFormat="1" applyFont="1" applyBorder="1" applyAlignment="1">
      <alignment horizontal="right"/>
    </xf>
    <xf numFmtId="3" fontId="20" fillId="0" borderId="44" xfId="0" applyNumberFormat="1" applyFont="1" applyBorder="1" applyAlignment="1">
      <alignment horizontal="right"/>
    </xf>
    <xf numFmtId="3" fontId="20" fillId="0" borderId="30" xfId="0" applyNumberFormat="1" applyFont="1" applyBorder="1" applyAlignment="1">
      <alignment horizontal="right"/>
    </xf>
    <xf numFmtId="3" fontId="20" fillId="0" borderId="29" xfId="0" applyNumberFormat="1" applyFont="1" applyBorder="1" applyAlignment="1">
      <alignment horizontal="right"/>
    </xf>
    <xf numFmtId="3" fontId="20" fillId="0" borderId="49" xfId="0" applyNumberFormat="1" applyFont="1" applyBorder="1" applyAlignment="1">
      <alignment horizontal="right"/>
    </xf>
    <xf numFmtId="3" fontId="20" fillId="0" borderId="36" xfId="0" applyNumberFormat="1" applyFont="1" applyBorder="1" applyAlignment="1">
      <alignment horizontal="right"/>
    </xf>
    <xf numFmtId="3" fontId="20" fillId="0" borderId="33" xfId="0" applyNumberFormat="1" applyFont="1" applyBorder="1" applyAlignment="1">
      <alignment horizontal="right"/>
    </xf>
    <xf numFmtId="3" fontId="20" fillId="0" borderId="62" xfId="0" applyNumberFormat="1" applyFont="1" applyBorder="1" applyAlignment="1">
      <alignment horizontal="right"/>
    </xf>
    <xf numFmtId="3" fontId="20" fillId="0" borderId="0" xfId="0" applyNumberFormat="1" applyFont="1" applyFill="1" applyBorder="1" applyAlignment="1">
      <alignment horizontal="center" vertical="center" wrapText="1"/>
    </xf>
    <xf numFmtId="3" fontId="20" fillId="0" borderId="0" xfId="0" applyNumberFormat="1" applyFont="1" applyFill="1" applyBorder="1" applyAlignment="1">
      <alignment horizontal="center" vertical="center"/>
    </xf>
    <xf numFmtId="3" fontId="20" fillId="0" borderId="22" xfId="0" applyNumberFormat="1" applyFont="1" applyFill="1" applyBorder="1" applyAlignment="1">
      <alignment horizontal="right"/>
    </xf>
    <xf numFmtId="3" fontId="20" fillId="0" borderId="19" xfId="0" applyNumberFormat="1" applyFont="1" applyBorder="1" applyAlignment="1">
      <alignment horizontal="center" vertical="center"/>
    </xf>
    <xf numFmtId="3" fontId="20" fillId="0" borderId="20" xfId="0" applyNumberFormat="1" applyFont="1" applyBorder="1" applyAlignment="1">
      <alignment horizontal="right"/>
    </xf>
    <xf numFmtId="3" fontId="20" fillId="0" borderId="22" xfId="0" applyNumberFormat="1" applyFont="1" applyBorder="1" applyAlignment="1">
      <alignment horizontal="right"/>
    </xf>
    <xf numFmtId="3" fontId="20" fillId="0" borderId="5" xfId="0" applyNumberFormat="1" applyFont="1" applyBorder="1" applyAlignment="1">
      <alignment horizontal="right"/>
    </xf>
    <xf numFmtId="3" fontId="20" fillId="0" borderId="4" xfId="0" applyNumberFormat="1" applyFont="1" applyBorder="1" applyAlignment="1">
      <alignment horizontal="right"/>
    </xf>
    <xf numFmtId="0" fontId="10" fillId="0" borderId="0" xfId="0" applyFont="1"/>
    <xf numFmtId="3" fontId="10" fillId="0" borderId="40" xfId="0" applyNumberFormat="1" applyFont="1" applyBorder="1" applyAlignment="1">
      <alignment horizontal="right"/>
    </xf>
    <xf numFmtId="3" fontId="10" fillId="0" borderId="20" xfId="0" applyNumberFormat="1" applyFont="1" applyBorder="1" applyAlignment="1">
      <alignment horizontal="right"/>
    </xf>
    <xf numFmtId="3" fontId="10" fillId="0" borderId="42" xfId="0" applyNumberFormat="1" applyFont="1" applyBorder="1" applyAlignment="1">
      <alignment horizontal="right"/>
    </xf>
    <xf numFmtId="3" fontId="10" fillId="0" borderId="28" xfId="0" applyNumberFormat="1" applyFont="1" applyBorder="1" applyAlignment="1">
      <alignment horizontal="right"/>
    </xf>
    <xf numFmtId="3" fontId="10" fillId="0" borderId="16" xfId="0" applyNumberFormat="1" applyFont="1" applyBorder="1" applyAlignment="1">
      <alignment horizontal="right"/>
    </xf>
    <xf numFmtId="0" fontId="10" fillId="0" borderId="0" xfId="0" applyFont="1" applyAlignment="1">
      <alignment horizontal="right"/>
    </xf>
    <xf numFmtId="3" fontId="10" fillId="0" borderId="22" xfId="0" applyNumberFormat="1" applyFont="1" applyBorder="1" applyAlignment="1">
      <alignment horizontal="right"/>
    </xf>
    <xf numFmtId="3" fontId="10" fillId="0" borderId="12" xfId="0" applyNumberFormat="1" applyFont="1" applyBorder="1" applyAlignment="1">
      <alignment horizontal="right"/>
    </xf>
    <xf numFmtId="3" fontId="10" fillId="0" borderId="5" xfId="0" applyNumberFormat="1" applyFont="1" applyBorder="1" applyAlignment="1">
      <alignment horizontal="right"/>
    </xf>
    <xf numFmtId="3" fontId="10" fillId="0" borderId="38" xfId="0" applyNumberFormat="1" applyFont="1" applyBorder="1" applyAlignment="1">
      <alignment horizontal="right"/>
    </xf>
    <xf numFmtId="3" fontId="10" fillId="0" borderId="4" xfId="0" applyNumberFormat="1" applyFont="1" applyBorder="1" applyAlignment="1">
      <alignment horizontal="right"/>
    </xf>
    <xf numFmtId="0" fontId="10" fillId="0" borderId="0" xfId="0" applyFont="1" applyFill="1" applyAlignment="1">
      <alignment horizontal="right"/>
    </xf>
    <xf numFmtId="3" fontId="10" fillId="0" borderId="41" xfId="0" applyNumberFormat="1" applyFont="1" applyBorder="1" applyAlignment="1">
      <alignment horizontal="right"/>
    </xf>
    <xf numFmtId="3" fontId="10" fillId="0" borderId="8" xfId="0" applyNumberFormat="1" applyFont="1" applyBorder="1" applyAlignment="1">
      <alignment horizontal="right"/>
    </xf>
    <xf numFmtId="3" fontId="10" fillId="0" borderId="0" xfId="0" applyNumberFormat="1" applyFont="1" applyFill="1" applyBorder="1" applyAlignment="1">
      <alignment horizontal="right"/>
    </xf>
    <xf numFmtId="3" fontId="10" fillId="0" borderId="21" xfId="0" applyNumberFormat="1" applyFont="1" applyFill="1" applyBorder="1" applyAlignment="1">
      <alignment horizontal="right"/>
    </xf>
    <xf numFmtId="3" fontId="10" fillId="0" borderId="21" xfId="0" applyNumberFormat="1" applyFont="1" applyBorder="1" applyAlignment="1">
      <alignment horizontal="center" vertical="center"/>
    </xf>
    <xf numFmtId="14" fontId="10" fillId="0" borderId="0" xfId="0" applyNumberFormat="1" applyFont="1"/>
    <xf numFmtId="3" fontId="10" fillId="4" borderId="42" xfId="0" applyNumberFormat="1" applyFont="1" applyFill="1" applyBorder="1" applyAlignment="1">
      <alignment horizontal="right"/>
    </xf>
    <xf numFmtId="3" fontId="10" fillId="4" borderId="44" xfId="0" applyNumberFormat="1" applyFont="1" applyFill="1" applyBorder="1" applyAlignment="1">
      <alignment horizontal="right"/>
    </xf>
    <xf numFmtId="3" fontId="10" fillId="0" borderId="0" xfId="0" applyNumberFormat="1" applyFont="1" applyBorder="1" applyAlignment="1">
      <alignment horizontal="center"/>
    </xf>
    <xf numFmtId="3" fontId="10" fillId="0" borderId="0" xfId="0" applyNumberFormat="1" applyFont="1" applyBorder="1"/>
    <xf numFmtId="3" fontId="10" fillId="0" borderId="0" xfId="0" applyNumberFormat="1" applyFont="1" applyBorder="1" applyAlignment="1">
      <alignment horizontal="center" vertical="center"/>
    </xf>
    <xf numFmtId="3" fontId="10" fillId="0" borderId="0" xfId="0" applyNumberFormat="1" applyFont="1" applyFill="1" applyBorder="1" applyAlignment="1"/>
    <xf numFmtId="3" fontId="10" fillId="0" borderId="0" xfId="0" applyNumberFormat="1" applyFont="1" applyFill="1" applyBorder="1"/>
    <xf numFmtId="3" fontId="13" fillId="0" borderId="0" xfId="0" applyNumberFormat="1" applyFont="1" applyFill="1" applyBorder="1" applyAlignment="1">
      <alignment wrapText="1"/>
    </xf>
    <xf numFmtId="3" fontId="13" fillId="0" borderId="0" xfId="0" applyNumberFormat="1" applyFont="1" applyFill="1" applyBorder="1" applyAlignment="1"/>
    <xf numFmtId="3" fontId="21" fillId="0" borderId="0" xfId="0" applyNumberFormat="1" applyFont="1" applyFill="1" applyBorder="1"/>
    <xf numFmtId="3" fontId="21" fillId="0" borderId="0" xfId="0" applyNumberFormat="1" applyFont="1" applyFill="1"/>
    <xf numFmtId="3" fontId="21" fillId="0" borderId="0" xfId="0" applyNumberFormat="1" applyFont="1" applyFill="1" applyBorder="1" applyAlignment="1">
      <alignment wrapText="1"/>
    </xf>
    <xf numFmtId="3" fontId="10" fillId="0" borderId="25" xfId="0" applyNumberFormat="1" applyFont="1" applyFill="1" applyBorder="1"/>
    <xf numFmtId="3" fontId="10" fillId="0" borderId="54" xfId="0" applyNumberFormat="1" applyFont="1" applyFill="1" applyBorder="1"/>
    <xf numFmtId="3" fontId="10" fillId="0" borderId="23" xfId="0" applyNumberFormat="1" applyFont="1" applyFill="1" applyBorder="1"/>
    <xf numFmtId="3" fontId="10" fillId="0" borderId="57" xfId="0" applyNumberFormat="1" applyFont="1" applyFill="1" applyBorder="1"/>
    <xf numFmtId="3" fontId="21" fillId="0" borderId="0" xfId="0" applyNumberFormat="1" applyFont="1" applyBorder="1"/>
    <xf numFmtId="3" fontId="21" fillId="0" borderId="0" xfId="0" applyNumberFormat="1" applyFont="1"/>
    <xf numFmtId="3" fontId="10" fillId="0" borderId="0" xfId="0" applyNumberFormat="1" applyFont="1"/>
    <xf numFmtId="3" fontId="10" fillId="0" borderId="0" xfId="0" applyNumberFormat="1" applyFont="1" applyFill="1"/>
    <xf numFmtId="0" fontId="10" fillId="0" borderId="0" xfId="0" applyFont="1" applyBorder="1" applyAlignment="1">
      <alignment horizontal="center" vertical="center"/>
    </xf>
    <xf numFmtId="3" fontId="22" fillId="0" borderId="21" xfId="0" applyNumberFormat="1" applyFont="1" applyFill="1" applyBorder="1" applyAlignment="1">
      <alignment horizontal="center" vertical="center"/>
    </xf>
    <xf numFmtId="3" fontId="22" fillId="0" borderId="21" xfId="0" applyNumberFormat="1" applyFont="1" applyBorder="1" applyAlignment="1">
      <alignment horizontal="center" vertical="center"/>
    </xf>
    <xf numFmtId="3" fontId="14" fillId="0" borderId="62" xfId="0" applyNumberFormat="1" applyFont="1" applyFill="1" applyBorder="1" applyAlignment="1">
      <alignment horizontal="center" vertical="center" wrapText="1"/>
    </xf>
    <xf numFmtId="3" fontId="22" fillId="5" borderId="43" xfId="0" applyNumberFormat="1" applyFont="1" applyFill="1" applyBorder="1" applyAlignment="1">
      <alignment horizontal="right"/>
    </xf>
    <xf numFmtId="3" fontId="22" fillId="5" borderId="16" xfId="0" applyNumberFormat="1" applyFont="1" applyFill="1" applyBorder="1" applyAlignment="1">
      <alignment horizontal="right"/>
    </xf>
    <xf numFmtId="3" fontId="22" fillId="5" borderId="44" xfId="0" applyNumberFormat="1" applyFont="1" applyFill="1" applyBorder="1" applyAlignment="1">
      <alignment horizontal="right"/>
    </xf>
    <xf numFmtId="3" fontId="22" fillId="5" borderId="36" xfId="0" applyNumberFormat="1" applyFont="1" applyFill="1" applyBorder="1" applyAlignment="1">
      <alignment horizontal="right"/>
    </xf>
    <xf numFmtId="0" fontId="22" fillId="5" borderId="62" xfId="0" applyFont="1" applyFill="1" applyBorder="1" applyAlignment="1">
      <alignment horizontal="right"/>
    </xf>
    <xf numFmtId="0" fontId="22" fillId="5" borderId="24" xfId="0" applyFont="1" applyFill="1" applyBorder="1" applyAlignment="1">
      <alignment horizontal="right"/>
    </xf>
    <xf numFmtId="3" fontId="20" fillId="5" borderId="44" xfId="0" applyNumberFormat="1" applyFont="1" applyFill="1" applyBorder="1" applyAlignment="1">
      <alignment horizontal="right"/>
    </xf>
    <xf numFmtId="3" fontId="20" fillId="5" borderId="30" xfId="0" applyNumberFormat="1" applyFont="1" applyFill="1" applyBorder="1" applyAlignment="1">
      <alignment horizontal="right"/>
    </xf>
    <xf numFmtId="3" fontId="20" fillId="5" borderId="29" xfId="0" applyNumberFormat="1" applyFont="1" applyFill="1" applyBorder="1" applyAlignment="1">
      <alignment horizontal="right"/>
    </xf>
    <xf numFmtId="3" fontId="20" fillId="5" borderId="49" xfId="0" applyNumberFormat="1" applyFont="1" applyFill="1" applyBorder="1" applyAlignment="1">
      <alignment horizontal="right"/>
    </xf>
    <xf numFmtId="3" fontId="20" fillId="5" borderId="45" xfId="0" applyNumberFormat="1" applyFont="1" applyFill="1" applyBorder="1" applyAlignment="1">
      <alignment horizontal="right"/>
    </xf>
    <xf numFmtId="3" fontId="20" fillId="5" borderId="33" xfId="0" applyNumberFormat="1" applyFont="1" applyFill="1" applyBorder="1" applyAlignment="1">
      <alignment horizontal="right"/>
    </xf>
    <xf numFmtId="3" fontId="20" fillId="5" borderId="36" xfId="0" applyNumberFormat="1" applyFont="1" applyFill="1" applyBorder="1" applyAlignment="1">
      <alignment horizontal="right"/>
    </xf>
    <xf numFmtId="3" fontId="20" fillId="5" borderId="43" xfId="0" applyNumberFormat="1" applyFont="1" applyFill="1" applyBorder="1" applyAlignment="1">
      <alignment horizontal="right"/>
    </xf>
    <xf numFmtId="3" fontId="20" fillId="5" borderId="27" xfId="0" applyNumberFormat="1" applyFont="1" applyFill="1" applyBorder="1" applyAlignment="1">
      <alignment horizontal="right"/>
    </xf>
    <xf numFmtId="3" fontId="20" fillId="5" borderId="26" xfId="0" applyNumberFormat="1" applyFont="1" applyFill="1" applyBorder="1" applyAlignment="1">
      <alignment horizontal="right"/>
    </xf>
    <xf numFmtId="3" fontId="20" fillId="5" borderId="48" xfId="0" applyNumberFormat="1" applyFont="1" applyFill="1" applyBorder="1" applyAlignment="1">
      <alignment horizontal="right"/>
    </xf>
    <xf numFmtId="3" fontId="20" fillId="5" borderId="16" xfId="0" applyNumberFormat="1" applyFont="1" applyFill="1" applyBorder="1" applyAlignment="1">
      <alignment horizontal="right"/>
    </xf>
    <xf numFmtId="3" fontId="20" fillId="5" borderId="31" xfId="0" applyNumberFormat="1" applyFont="1" applyFill="1" applyBorder="1" applyAlignment="1">
      <alignment horizontal="right"/>
    </xf>
    <xf numFmtId="3" fontId="20" fillId="4" borderId="66" xfId="0" applyNumberFormat="1" applyFont="1" applyFill="1" applyBorder="1" applyAlignment="1">
      <alignment horizontal="right"/>
    </xf>
    <xf numFmtId="3" fontId="25" fillId="0" borderId="0" xfId="0" applyNumberFormat="1" applyFont="1" applyFill="1" applyBorder="1" applyAlignment="1">
      <alignment horizontal="center" vertical="center" wrapText="1"/>
    </xf>
    <xf numFmtId="3" fontId="20" fillId="5" borderId="34" xfId="0" applyNumberFormat="1" applyFont="1" applyFill="1" applyBorder="1" applyAlignment="1">
      <alignment horizontal="right"/>
    </xf>
    <xf numFmtId="3" fontId="20" fillId="5" borderId="35" xfId="0" applyNumberFormat="1" applyFont="1" applyFill="1" applyBorder="1" applyAlignment="1">
      <alignment horizontal="right"/>
    </xf>
    <xf numFmtId="3" fontId="20" fillId="0" borderId="0" xfId="0" applyNumberFormat="1" applyFont="1"/>
    <xf numFmtId="3" fontId="14" fillId="4" borderId="62" xfId="0" applyNumberFormat="1" applyFont="1" applyFill="1" applyBorder="1" applyAlignment="1">
      <alignment horizontal="center" vertical="center" wrapText="1"/>
    </xf>
    <xf numFmtId="3" fontId="10" fillId="5" borderId="43" xfId="0" applyNumberFormat="1" applyFont="1" applyFill="1" applyBorder="1" applyAlignment="1">
      <alignment horizontal="right"/>
    </xf>
    <xf numFmtId="3" fontId="10" fillId="5" borderId="42" xfId="0" applyNumberFormat="1" applyFont="1" applyFill="1" applyBorder="1" applyAlignment="1">
      <alignment horizontal="right"/>
    </xf>
    <xf numFmtId="3" fontId="20" fillId="0" borderId="34" xfId="0" applyNumberFormat="1" applyFont="1" applyBorder="1" applyAlignment="1">
      <alignment horizontal="right"/>
    </xf>
    <xf numFmtId="3" fontId="9" fillId="0" borderId="47" xfId="0" applyNumberFormat="1" applyFont="1" applyBorder="1" applyAlignment="1">
      <alignment horizontal="right"/>
    </xf>
    <xf numFmtId="3" fontId="9" fillId="0" borderId="8" xfId="0" applyNumberFormat="1" applyFont="1" applyBorder="1" applyAlignment="1">
      <alignment horizontal="right"/>
    </xf>
    <xf numFmtId="3" fontId="8" fillId="0" borderId="41" xfId="0" applyNumberFormat="1" applyFont="1" applyBorder="1" applyAlignment="1">
      <alignment horizontal="right"/>
    </xf>
    <xf numFmtId="0" fontId="7" fillId="0" borderId="0" xfId="0" applyFont="1" applyFill="1" applyAlignment="1">
      <alignment horizontal="right"/>
    </xf>
    <xf numFmtId="3" fontId="20" fillId="0" borderId="12" xfId="0" applyNumberFormat="1" applyFont="1" applyFill="1" applyBorder="1" applyAlignment="1">
      <alignment horizontal="right"/>
    </xf>
    <xf numFmtId="3" fontId="20" fillId="0" borderId="38" xfId="0" applyNumberFormat="1" applyFont="1" applyFill="1" applyBorder="1" applyAlignment="1">
      <alignment horizontal="right"/>
    </xf>
    <xf numFmtId="164" fontId="20" fillId="0" borderId="65" xfId="0" applyNumberFormat="1" applyFont="1" applyBorder="1" applyAlignment="1">
      <alignment horizontal="right"/>
    </xf>
    <xf numFmtId="164" fontId="8" fillId="0" borderId="64" xfId="0" applyNumberFormat="1" applyFont="1" applyFill="1" applyBorder="1" applyAlignment="1">
      <alignment horizontal="right"/>
    </xf>
    <xf numFmtId="164" fontId="8" fillId="0" borderId="65" xfId="0" applyNumberFormat="1" applyFont="1" applyFill="1" applyBorder="1" applyAlignment="1">
      <alignment horizontal="right"/>
    </xf>
    <xf numFmtId="164" fontId="8" fillId="0" borderId="39" xfId="0" applyNumberFormat="1" applyFont="1" applyFill="1" applyBorder="1" applyAlignment="1">
      <alignment horizontal="right"/>
    </xf>
    <xf numFmtId="164" fontId="6" fillId="0" borderId="64" xfId="0" applyNumberFormat="1" applyFont="1" applyFill="1" applyBorder="1" applyAlignment="1">
      <alignment horizontal="right"/>
    </xf>
    <xf numFmtId="164" fontId="20" fillId="0" borderId="65" xfId="0" applyNumberFormat="1" applyFont="1" applyFill="1" applyBorder="1" applyAlignment="1">
      <alignment horizontal="right"/>
    </xf>
    <xf numFmtId="164" fontId="20" fillId="0" borderId="39" xfId="0" applyNumberFormat="1" applyFont="1" applyFill="1" applyBorder="1" applyAlignment="1">
      <alignment horizontal="right"/>
    </xf>
    <xf numFmtId="164" fontId="20" fillId="0" borderId="64" xfId="0" applyNumberFormat="1" applyFont="1" applyFill="1" applyBorder="1" applyAlignment="1">
      <alignment horizontal="right"/>
    </xf>
    <xf numFmtId="3" fontId="9" fillId="0" borderId="46" xfId="0" applyNumberFormat="1" applyFont="1" applyBorder="1" applyAlignment="1">
      <alignment horizontal="right"/>
    </xf>
    <xf numFmtId="164" fontId="20" fillId="0" borderId="64" xfId="0" applyNumberFormat="1" applyFont="1" applyBorder="1" applyAlignment="1">
      <alignment horizontal="right"/>
    </xf>
    <xf numFmtId="164" fontId="20" fillId="0" borderId="2" xfId="0" applyNumberFormat="1" applyFont="1" applyBorder="1"/>
    <xf numFmtId="164" fontId="20" fillId="0" borderId="0" xfId="0" applyNumberFormat="1" applyFont="1" applyBorder="1"/>
    <xf numFmtId="164" fontId="18" fillId="0" borderId="0" xfId="0" applyNumberFormat="1" applyFont="1" applyFill="1" applyBorder="1" applyAlignment="1">
      <alignment horizontal="center" vertical="center" textRotation="90"/>
    </xf>
    <xf numFmtId="164" fontId="16" fillId="0" borderId="0" xfId="0" applyNumberFormat="1" applyFont="1"/>
    <xf numFmtId="164" fontId="20" fillId="0" borderId="0" xfId="0" applyNumberFormat="1" applyFont="1"/>
    <xf numFmtId="164" fontId="22" fillId="0" borderId="0" xfId="0" applyNumberFormat="1" applyFont="1" applyFill="1" applyBorder="1" applyAlignment="1">
      <alignment horizontal="center" vertical="center" textRotation="90"/>
    </xf>
    <xf numFmtId="164" fontId="22" fillId="4" borderId="21" xfId="0" applyNumberFormat="1" applyFont="1" applyFill="1" applyBorder="1" applyAlignment="1">
      <alignment horizontal="center" vertical="center" wrapText="1"/>
    </xf>
    <xf numFmtId="0" fontId="20" fillId="0" borderId="21" xfId="0" applyNumberFormat="1" applyFont="1" applyBorder="1" applyAlignment="1">
      <alignment horizontal="center" vertical="center"/>
    </xf>
    <xf numFmtId="164" fontId="10" fillId="0" borderId="0" xfId="0" applyNumberFormat="1" applyFont="1"/>
    <xf numFmtId="0" fontId="5" fillId="0" borderId="25" xfId="0" applyFont="1" applyFill="1" applyBorder="1" applyAlignment="1">
      <alignment horizontal="right"/>
    </xf>
    <xf numFmtId="3" fontId="20" fillId="0" borderId="11" xfId="0" applyNumberFormat="1" applyFont="1" applyBorder="1" applyAlignment="1">
      <alignment horizontal="right"/>
    </xf>
    <xf numFmtId="3" fontId="20" fillId="0" borderId="53" xfId="0" applyNumberFormat="1" applyFont="1" applyBorder="1" applyAlignment="1">
      <alignment horizontal="right"/>
    </xf>
    <xf numFmtId="3" fontId="20" fillId="0" borderId="67" xfId="0" applyNumberFormat="1" applyFont="1" applyBorder="1" applyAlignment="1">
      <alignment horizontal="right"/>
    </xf>
    <xf numFmtId="3" fontId="20" fillId="4" borderId="23" xfId="0" applyNumberFormat="1" applyFont="1" applyFill="1" applyBorder="1" applyAlignment="1">
      <alignment horizontal="right"/>
    </xf>
    <xf numFmtId="3" fontId="20" fillId="4" borderId="62" xfId="0" applyNumberFormat="1" applyFont="1" applyFill="1" applyBorder="1" applyAlignment="1">
      <alignment horizontal="right"/>
    </xf>
    <xf numFmtId="3" fontId="20" fillId="0" borderId="3" xfId="0" applyNumberFormat="1" applyFont="1" applyBorder="1" applyAlignment="1">
      <alignment horizontal="right"/>
    </xf>
    <xf numFmtId="3" fontId="20" fillId="0" borderId="68" xfId="0" applyNumberFormat="1" applyFont="1" applyBorder="1" applyAlignment="1">
      <alignment horizontal="right"/>
    </xf>
    <xf numFmtId="3" fontId="20" fillId="0" borderId="65" xfId="0" applyNumberFormat="1" applyFont="1" applyBorder="1" applyAlignment="1">
      <alignment horizontal="right"/>
    </xf>
    <xf numFmtId="0" fontId="4" fillId="0" borderId="25" xfId="0" applyFont="1" applyFill="1" applyBorder="1" applyAlignment="1">
      <alignment horizontal="right"/>
    </xf>
    <xf numFmtId="0" fontId="3" fillId="0" borderId="25" xfId="0" applyFont="1" applyFill="1" applyBorder="1" applyAlignment="1">
      <alignment horizontal="right"/>
    </xf>
    <xf numFmtId="3" fontId="20" fillId="0" borderId="69" xfId="0" applyNumberFormat="1" applyFont="1" applyBorder="1" applyAlignment="1">
      <alignment horizontal="right"/>
    </xf>
    <xf numFmtId="3" fontId="20" fillId="0" borderId="37" xfId="0" applyNumberFormat="1" applyFont="1" applyBorder="1" applyAlignment="1">
      <alignment horizontal="right"/>
    </xf>
    <xf numFmtId="164" fontId="6" fillId="0" borderId="65" xfId="0" applyNumberFormat="1" applyFont="1" applyFill="1" applyBorder="1" applyAlignment="1">
      <alignment horizontal="right"/>
    </xf>
    <xf numFmtId="3" fontId="10" fillId="0" borderId="68" xfId="0" applyNumberFormat="1" applyFont="1" applyBorder="1" applyAlignment="1">
      <alignment horizontal="right"/>
    </xf>
    <xf numFmtId="3" fontId="10" fillId="0" borderId="6" xfId="0" applyNumberFormat="1" applyFont="1" applyBorder="1" applyAlignment="1">
      <alignment horizontal="right"/>
    </xf>
    <xf numFmtId="3" fontId="10" fillId="0" borderId="43" xfId="0" applyNumberFormat="1" applyFont="1" applyBorder="1" applyAlignment="1">
      <alignment horizontal="right"/>
    </xf>
    <xf numFmtId="3" fontId="10" fillId="0" borderId="27" xfId="0" applyNumberFormat="1" applyFont="1" applyBorder="1" applyAlignment="1">
      <alignment horizontal="right"/>
    </xf>
    <xf numFmtId="3" fontId="10" fillId="0" borderId="44" xfId="0" applyNumberFormat="1" applyFont="1" applyBorder="1" applyAlignment="1">
      <alignment horizontal="right"/>
    </xf>
    <xf numFmtId="3" fontId="10" fillId="0" borderId="30" xfId="0" applyNumberFormat="1" applyFont="1" applyBorder="1" applyAlignment="1">
      <alignment horizontal="right"/>
    </xf>
    <xf numFmtId="0" fontId="2" fillId="0" borderId="25" xfId="0" applyFont="1" applyBorder="1" applyAlignment="1">
      <alignment horizontal="right"/>
    </xf>
    <xf numFmtId="3" fontId="20" fillId="0" borderId="70" xfId="0" applyNumberFormat="1" applyFont="1" applyBorder="1" applyAlignment="1">
      <alignment horizontal="right"/>
    </xf>
    <xf numFmtId="164" fontId="1" fillId="0" borderId="64" xfId="0" applyNumberFormat="1" applyFont="1" applyFill="1" applyBorder="1" applyAlignment="1">
      <alignment horizontal="right"/>
    </xf>
    <xf numFmtId="0" fontId="1" fillId="0" borderId="25" xfId="0" applyFont="1" applyFill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/>
    <xf numFmtId="0" fontId="1" fillId="0" borderId="25" xfId="0" applyFont="1" applyBorder="1" applyAlignment="1">
      <alignment horizontal="right"/>
    </xf>
    <xf numFmtId="0" fontId="1" fillId="0" borderId="0" xfId="0" applyFont="1" applyFill="1" applyAlignment="1">
      <alignment horizontal="right"/>
    </xf>
    <xf numFmtId="3" fontId="1" fillId="0" borderId="42" xfId="0" applyNumberFormat="1" applyFont="1" applyBorder="1" applyAlignment="1">
      <alignment horizontal="right"/>
    </xf>
    <xf numFmtId="3" fontId="20" fillId="0" borderId="0" xfId="0" applyNumberFormat="1" applyFont="1" applyBorder="1" applyAlignment="1">
      <alignment horizontal="center" vertical="center"/>
    </xf>
    <xf numFmtId="3" fontId="10" fillId="0" borderId="62" xfId="0" applyNumberFormat="1" applyFont="1" applyBorder="1" applyAlignment="1">
      <alignment horizontal="right"/>
    </xf>
    <xf numFmtId="164" fontId="1" fillId="0" borderId="65" xfId="0" applyNumberFormat="1" applyFont="1" applyFill="1" applyBorder="1" applyAlignment="1">
      <alignment horizontal="right"/>
    </xf>
    <xf numFmtId="3" fontId="22" fillId="0" borderId="0" xfId="0" applyNumberFormat="1" applyFont="1" applyFill="1" applyBorder="1" applyAlignment="1">
      <alignment horizontal="center" vertical="center" wrapText="1"/>
    </xf>
    <xf numFmtId="3" fontId="1" fillId="0" borderId="43" xfId="0" applyNumberFormat="1" applyFont="1" applyBorder="1" applyAlignment="1">
      <alignment horizontal="right"/>
    </xf>
    <xf numFmtId="3" fontId="20" fillId="0" borderId="31" xfId="0" applyNumberFormat="1" applyFont="1" applyFill="1" applyBorder="1" applyAlignment="1">
      <alignment horizontal="right"/>
    </xf>
    <xf numFmtId="3" fontId="20" fillId="0" borderId="27" xfId="0" applyNumberFormat="1" applyFont="1" applyFill="1" applyBorder="1" applyAlignment="1">
      <alignment horizontal="right"/>
    </xf>
    <xf numFmtId="3" fontId="20" fillId="0" borderId="8" xfId="0" applyNumberFormat="1" applyFont="1" applyFill="1" applyBorder="1" applyAlignment="1">
      <alignment horizontal="right"/>
    </xf>
    <xf numFmtId="3" fontId="1" fillId="0" borderId="69" xfId="0" applyNumberFormat="1" applyFont="1" applyBorder="1" applyAlignment="1">
      <alignment horizontal="right"/>
    </xf>
    <xf numFmtId="164" fontId="20" fillId="0" borderId="6" xfId="0" applyNumberFormat="1" applyFont="1" applyFill="1" applyBorder="1" applyAlignment="1">
      <alignment horizontal="right"/>
    </xf>
    <xf numFmtId="3" fontId="20" fillId="0" borderId="45" xfId="0" applyNumberFormat="1" applyFont="1" applyBorder="1" applyAlignment="1">
      <alignment horizontal="right"/>
    </xf>
    <xf numFmtId="3" fontId="1" fillId="0" borderId="28" xfId="0" applyNumberFormat="1" applyFont="1" applyBorder="1" applyAlignment="1">
      <alignment horizontal="right"/>
    </xf>
    <xf numFmtId="3" fontId="20" fillId="0" borderId="41" xfId="0" applyNumberFormat="1" applyFont="1" applyFill="1" applyBorder="1" applyAlignment="1">
      <alignment horizontal="right"/>
    </xf>
    <xf numFmtId="3" fontId="20" fillId="0" borderId="10" xfId="0" applyNumberFormat="1" applyFont="1" applyFill="1" applyBorder="1" applyAlignment="1">
      <alignment horizontal="right"/>
    </xf>
    <xf numFmtId="3" fontId="20" fillId="0" borderId="7" xfId="0" applyNumberFormat="1" applyFont="1" applyFill="1" applyBorder="1" applyAlignment="1">
      <alignment horizontal="right"/>
    </xf>
    <xf numFmtId="3" fontId="20" fillId="0" borderId="28" xfId="0" applyNumberFormat="1" applyFont="1" applyFill="1" applyBorder="1" applyAlignment="1">
      <alignment horizontal="right"/>
    </xf>
    <xf numFmtId="3" fontId="20" fillId="0" borderId="47" xfId="0" applyNumberFormat="1" applyFont="1" applyFill="1" applyBorder="1" applyAlignment="1">
      <alignment horizontal="right"/>
    </xf>
    <xf numFmtId="3" fontId="20" fillId="0" borderId="17" xfId="0" applyNumberFormat="1" applyFont="1" applyFill="1" applyBorder="1" applyAlignment="1">
      <alignment horizontal="right"/>
    </xf>
    <xf numFmtId="3" fontId="20" fillId="0" borderId="32" xfId="0" applyNumberFormat="1" applyFont="1" applyFill="1" applyBorder="1" applyAlignment="1">
      <alignment horizontal="right"/>
    </xf>
    <xf numFmtId="3" fontId="20" fillId="0" borderId="46" xfId="0" applyNumberFormat="1" applyFont="1" applyFill="1" applyBorder="1" applyAlignment="1">
      <alignment horizontal="right"/>
    </xf>
    <xf numFmtId="3" fontId="1" fillId="0" borderId="18" xfId="0" applyNumberFormat="1" applyFont="1" applyFill="1" applyBorder="1" applyAlignment="1">
      <alignment horizontal="right"/>
    </xf>
    <xf numFmtId="3" fontId="20" fillId="0" borderId="50" xfId="0" applyNumberFormat="1" applyFont="1" applyFill="1" applyBorder="1" applyAlignment="1">
      <alignment horizontal="right"/>
    </xf>
    <xf numFmtId="3" fontId="20" fillId="0" borderId="18" xfId="0" applyNumberFormat="1" applyFont="1" applyFill="1" applyBorder="1" applyAlignment="1">
      <alignment horizontal="right"/>
    </xf>
    <xf numFmtId="164" fontId="1" fillId="0" borderId="65" xfId="0" applyNumberFormat="1" applyFont="1" applyBorder="1" applyAlignment="1">
      <alignment horizontal="right"/>
    </xf>
    <xf numFmtId="3" fontId="1" fillId="0" borderId="40" xfId="0" applyNumberFormat="1" applyFont="1" applyBorder="1" applyAlignment="1">
      <alignment horizontal="right"/>
    </xf>
    <xf numFmtId="3" fontId="20" fillId="0" borderId="35" xfId="0" applyNumberFormat="1" applyFont="1" applyFill="1" applyBorder="1" applyAlignment="1">
      <alignment horizontal="right"/>
    </xf>
    <xf numFmtId="3" fontId="20" fillId="0" borderId="36" xfId="0" applyNumberFormat="1" applyFont="1" applyFill="1" applyBorder="1" applyAlignment="1">
      <alignment horizontal="right"/>
    </xf>
    <xf numFmtId="3" fontId="11" fillId="3" borderId="4" xfId="0" applyNumberFormat="1" applyFont="1" applyFill="1" applyBorder="1" applyAlignment="1">
      <alignment horizontal="center" vertical="center"/>
    </xf>
    <xf numFmtId="3" fontId="13" fillId="3" borderId="45" xfId="0" applyNumberFormat="1" applyFont="1" applyFill="1" applyBorder="1" applyAlignment="1"/>
    <xf numFmtId="3" fontId="11" fillId="3" borderId="45" xfId="0" applyNumberFormat="1" applyFont="1" applyFill="1" applyBorder="1" applyAlignment="1">
      <alignment horizontal="center" vertical="center"/>
    </xf>
    <xf numFmtId="3" fontId="13" fillId="0" borderId="4" xfId="0" applyNumberFormat="1" applyFont="1" applyFill="1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3" fontId="13" fillId="0" borderId="45" xfId="0" applyNumberFormat="1" applyFont="1" applyFill="1" applyBorder="1" applyAlignment="1">
      <alignment horizontal="center" vertical="center"/>
    </xf>
    <xf numFmtId="3" fontId="13" fillId="3" borderId="52" xfId="0" applyNumberFormat="1" applyFont="1" applyFill="1" applyBorder="1" applyAlignment="1">
      <alignment horizontal="center" vertical="center"/>
    </xf>
    <xf numFmtId="3" fontId="13" fillId="3" borderId="45" xfId="0" applyNumberFormat="1" applyFont="1" applyFill="1" applyBorder="1" applyAlignment="1">
      <alignment horizontal="center" vertical="center"/>
    </xf>
    <xf numFmtId="3" fontId="13" fillId="0" borderId="52" xfId="0" applyNumberFormat="1" applyFont="1" applyFill="1" applyBorder="1" applyAlignment="1">
      <alignment horizontal="center" vertical="center"/>
    </xf>
    <xf numFmtId="3" fontId="14" fillId="4" borderId="52" xfId="0" applyNumberFormat="1" applyFont="1" applyFill="1" applyBorder="1" applyAlignment="1">
      <alignment horizontal="center" vertical="center"/>
    </xf>
    <xf numFmtId="3" fontId="21" fillId="4" borderId="45" xfId="0" applyNumberFormat="1" applyFont="1" applyFill="1" applyBorder="1" applyAlignment="1"/>
    <xf numFmtId="3" fontId="14" fillId="0" borderId="52" xfId="0" applyNumberFormat="1" applyFont="1" applyFill="1" applyBorder="1" applyAlignment="1">
      <alignment horizontal="center" vertical="center" wrapText="1"/>
    </xf>
    <xf numFmtId="3" fontId="21" fillId="0" borderId="45" xfId="0" applyNumberFormat="1" applyFont="1" applyFill="1" applyBorder="1" applyAlignment="1">
      <alignment wrapText="1"/>
    </xf>
    <xf numFmtId="3" fontId="11" fillId="0" borderId="4" xfId="0" applyNumberFormat="1" applyFont="1" applyFill="1" applyBorder="1" applyAlignment="1">
      <alignment horizontal="center" vertical="center" wrapText="1"/>
    </xf>
    <xf numFmtId="3" fontId="13" fillId="0" borderId="45" xfId="0" applyNumberFormat="1" applyFont="1" applyFill="1" applyBorder="1"/>
    <xf numFmtId="3" fontId="13" fillId="3" borderId="4" xfId="0" applyNumberFormat="1" applyFont="1" applyFill="1" applyBorder="1" applyAlignment="1">
      <alignment horizontal="center" vertical="center"/>
    </xf>
    <xf numFmtId="3" fontId="10" fillId="0" borderId="45" xfId="0" applyNumberFormat="1" applyFont="1" applyBorder="1" applyAlignment="1"/>
    <xf numFmtId="3" fontId="11" fillId="0" borderId="4" xfId="0" applyNumberFormat="1" applyFont="1" applyFill="1" applyBorder="1" applyAlignment="1">
      <alignment horizontal="center" vertical="center"/>
    </xf>
    <xf numFmtId="3" fontId="10" fillId="0" borderId="45" xfId="0" applyNumberFormat="1" applyFont="1" applyFill="1" applyBorder="1" applyAlignment="1"/>
    <xf numFmtId="3" fontId="11" fillId="3" borderId="4" xfId="0" applyNumberFormat="1" applyFont="1" applyFill="1" applyBorder="1" applyAlignment="1">
      <alignment horizontal="center" vertical="center" wrapText="1"/>
    </xf>
    <xf numFmtId="3" fontId="13" fillId="3" borderId="45" xfId="0" applyNumberFormat="1" applyFont="1" applyFill="1" applyBorder="1" applyAlignment="1">
      <alignment wrapText="1"/>
    </xf>
    <xf numFmtId="3" fontId="13" fillId="0" borderId="45" xfId="0" applyNumberFormat="1" applyFont="1" applyFill="1" applyBorder="1" applyAlignment="1">
      <alignment wrapText="1"/>
    </xf>
    <xf numFmtId="3" fontId="13" fillId="0" borderId="45" xfId="0" applyNumberFormat="1" applyFont="1" applyFill="1" applyBorder="1" applyAlignment="1"/>
    <xf numFmtId="0" fontId="13" fillId="0" borderId="45" xfId="0" applyFont="1" applyBorder="1" applyAlignment="1">
      <alignment horizontal="center" vertical="center"/>
    </xf>
    <xf numFmtId="0" fontId="10" fillId="0" borderId="45" xfId="0" applyFont="1" applyBorder="1" applyAlignment="1">
      <alignment horizontal="center" vertical="center"/>
    </xf>
    <xf numFmtId="3" fontId="11" fillId="0" borderId="45" xfId="0" applyNumberFormat="1" applyFont="1" applyFill="1" applyBorder="1" applyAlignment="1">
      <alignment horizontal="center" vertical="center"/>
    </xf>
    <xf numFmtId="0" fontId="11" fillId="3" borderId="4" xfId="0" applyFont="1" applyFill="1" applyBorder="1" applyAlignment="1">
      <alignment horizontal="center" vertical="center" wrapText="1"/>
    </xf>
    <xf numFmtId="0" fontId="13" fillId="3" borderId="45" xfId="0" applyFont="1" applyFill="1" applyBorder="1" applyAlignment="1">
      <alignment wrapText="1"/>
    </xf>
    <xf numFmtId="3" fontId="14" fillId="4" borderId="4" xfId="0" applyNumberFormat="1" applyFont="1" applyFill="1" applyBorder="1" applyAlignment="1">
      <alignment horizontal="center" vertical="center" wrapText="1"/>
    </xf>
    <xf numFmtId="3" fontId="21" fillId="4" borderId="45" xfId="0" applyNumberFormat="1" applyFont="1" applyFill="1" applyBorder="1" applyAlignment="1">
      <alignment wrapText="1"/>
    </xf>
    <xf numFmtId="3" fontId="14" fillId="0" borderId="4" xfId="0" applyNumberFormat="1" applyFont="1" applyFill="1" applyBorder="1" applyAlignment="1">
      <alignment horizontal="center" vertical="center" wrapText="1"/>
    </xf>
    <xf numFmtId="3" fontId="14" fillId="0" borderId="45" xfId="0" applyNumberFormat="1" applyFont="1" applyFill="1" applyBorder="1" applyAlignment="1">
      <alignment horizontal="center" vertical="center" wrapText="1"/>
    </xf>
    <xf numFmtId="3" fontId="23" fillId="2" borderId="23" xfId="0" applyNumberFormat="1" applyFont="1" applyFill="1" applyBorder="1" applyAlignment="1">
      <alignment horizontal="center"/>
    </xf>
    <xf numFmtId="3" fontId="10" fillId="0" borderId="57" xfId="0" applyNumberFormat="1" applyFont="1" applyBorder="1" applyAlignment="1">
      <alignment horizontal="center"/>
    </xf>
    <xf numFmtId="3" fontId="13" fillId="3" borderId="45" xfId="0" applyNumberFormat="1" applyFont="1" applyFill="1" applyBorder="1"/>
    <xf numFmtId="3" fontId="23" fillId="2" borderId="25" xfId="0" applyNumberFormat="1" applyFont="1" applyFill="1" applyBorder="1" applyAlignment="1">
      <alignment horizontal="center"/>
    </xf>
    <xf numFmtId="3" fontId="10" fillId="0" borderId="54" xfId="0" applyNumberFormat="1" applyFont="1" applyBorder="1" applyAlignment="1">
      <alignment horizontal="center"/>
    </xf>
    <xf numFmtId="3" fontId="1" fillId="0" borderId="22" xfId="0" applyNumberFormat="1" applyFont="1" applyBorder="1" applyAlignment="1">
      <alignment horizontal="center"/>
    </xf>
    <xf numFmtId="0" fontId="0" fillId="0" borderId="37" xfId="0" applyBorder="1" applyAlignment="1">
      <alignment horizontal="center"/>
    </xf>
    <xf numFmtId="3" fontId="23" fillId="2" borderId="24" xfId="0" applyNumberFormat="1" applyFont="1" applyFill="1" applyBorder="1" applyAlignment="1">
      <alignment horizontal="center"/>
    </xf>
    <xf numFmtId="3" fontId="10" fillId="0" borderId="51" xfId="0" applyNumberFormat="1" applyFont="1" applyBorder="1" applyAlignment="1">
      <alignment horizontal="center"/>
    </xf>
    <xf numFmtId="3" fontId="11" fillId="0" borderId="45" xfId="0" applyNumberFormat="1" applyFont="1" applyFill="1" applyBorder="1" applyAlignment="1">
      <alignment horizontal="center" vertical="center" wrapText="1"/>
    </xf>
    <xf numFmtId="3" fontId="10" fillId="3" borderId="45" xfId="0" applyNumberFormat="1" applyFont="1" applyFill="1" applyBorder="1" applyAlignment="1"/>
    <xf numFmtId="3" fontId="11" fillId="0" borderId="22" xfId="0" applyNumberFormat="1" applyFont="1" applyFill="1" applyBorder="1" applyAlignment="1">
      <alignment horizontal="center" vertical="center"/>
    </xf>
    <xf numFmtId="3" fontId="10" fillId="0" borderId="37" xfId="0" applyNumberFormat="1" applyFont="1" applyBorder="1" applyAlignment="1">
      <alignment horizontal="center" vertical="center"/>
    </xf>
    <xf numFmtId="3" fontId="14" fillId="4" borderId="4" xfId="0" applyNumberFormat="1" applyFont="1" applyFill="1" applyBorder="1" applyAlignment="1">
      <alignment horizontal="center" vertical="center"/>
    </xf>
    <xf numFmtId="3" fontId="10" fillId="0" borderId="58" xfId="0" applyNumberFormat="1" applyFont="1" applyBorder="1" applyAlignment="1">
      <alignment horizontal="center"/>
    </xf>
    <xf numFmtId="3" fontId="10" fillId="0" borderId="37" xfId="0" applyNumberFormat="1" applyFont="1" applyBorder="1" applyAlignment="1">
      <alignment horizontal="center"/>
    </xf>
    <xf numFmtId="3" fontId="10" fillId="0" borderId="59" xfId="0" applyNumberFormat="1" applyFont="1" applyBorder="1" applyAlignment="1">
      <alignment horizontal="center"/>
    </xf>
    <xf numFmtId="3" fontId="15" fillId="4" borderId="45" xfId="0" applyNumberFormat="1" applyFont="1" applyFill="1" applyBorder="1" applyAlignment="1"/>
    <xf numFmtId="3" fontId="15" fillId="0" borderId="45" xfId="0" applyNumberFormat="1" applyFont="1" applyFill="1" applyBorder="1" applyAlignment="1">
      <alignment wrapText="1"/>
    </xf>
    <xf numFmtId="3" fontId="12" fillId="3" borderId="45" xfId="0" applyNumberFormat="1" applyFont="1" applyFill="1" applyBorder="1" applyAlignment="1"/>
    <xf numFmtId="3" fontId="12" fillId="0" borderId="45" xfId="0" applyNumberFormat="1" applyFont="1" applyFill="1" applyBorder="1" applyAlignment="1">
      <alignment wrapText="1"/>
    </xf>
    <xf numFmtId="0" fontId="24" fillId="0" borderId="45" xfId="0" applyFont="1" applyBorder="1" applyAlignment="1">
      <alignment horizontal="center" vertical="center"/>
    </xf>
    <xf numFmtId="3" fontId="24" fillId="0" borderId="45" xfId="0" applyNumberFormat="1" applyFont="1" applyBorder="1" applyAlignment="1"/>
    <xf numFmtId="3" fontId="24" fillId="0" borderId="45" xfId="0" applyNumberFormat="1" applyFont="1" applyFill="1" applyBorder="1" applyAlignment="1"/>
    <xf numFmtId="3" fontId="12" fillId="3" borderId="45" xfId="0" applyNumberFormat="1" applyFont="1" applyFill="1" applyBorder="1" applyAlignment="1">
      <alignment wrapText="1"/>
    </xf>
    <xf numFmtId="0" fontId="12" fillId="3" borderId="45" xfId="0" applyFont="1" applyFill="1" applyBorder="1" applyAlignment="1">
      <alignment wrapText="1"/>
    </xf>
    <xf numFmtId="3" fontId="15" fillId="4" borderId="45" xfId="0" applyNumberFormat="1" applyFont="1" applyFill="1" applyBorder="1" applyAlignment="1">
      <alignment wrapText="1"/>
    </xf>
    <xf numFmtId="3" fontId="24" fillId="0" borderId="57" xfId="0" applyNumberFormat="1" applyFont="1" applyBorder="1" applyAlignment="1">
      <alignment horizontal="center"/>
    </xf>
    <xf numFmtId="3" fontId="23" fillId="2" borderId="60" xfId="0" applyNumberFormat="1" applyFont="1" applyFill="1" applyBorder="1" applyAlignment="1">
      <alignment horizontal="center"/>
    </xf>
    <xf numFmtId="3" fontId="24" fillId="0" borderId="61" xfId="0" applyNumberFormat="1" applyFont="1" applyBorder="1" applyAlignment="1">
      <alignment horizontal="center"/>
    </xf>
    <xf numFmtId="3" fontId="11" fillId="0" borderId="55" xfId="0" applyNumberFormat="1" applyFont="1" applyFill="1" applyBorder="1" applyAlignment="1">
      <alignment horizontal="center" vertical="center"/>
    </xf>
    <xf numFmtId="3" fontId="24" fillId="0" borderId="56" xfId="0" applyNumberFormat="1" applyFont="1" applyBorder="1" applyAlignment="1">
      <alignment horizontal="center" vertical="center"/>
    </xf>
    <xf numFmtId="0" fontId="22" fillId="4" borderId="18" xfId="0" applyFont="1" applyFill="1" applyBorder="1" applyAlignment="1">
      <alignment horizontal="center" vertical="center" wrapText="1"/>
    </xf>
    <xf numFmtId="0" fontId="22" fillId="4" borderId="45" xfId="0" applyFont="1" applyFill="1" applyBorder="1" applyAlignment="1">
      <alignment horizontal="center" vertical="center" wrapText="1"/>
    </xf>
    <xf numFmtId="0" fontId="21" fillId="3" borderId="4" xfId="0" applyFont="1" applyFill="1" applyBorder="1" applyAlignment="1">
      <alignment horizontal="center" vertical="center" wrapText="1"/>
    </xf>
    <xf numFmtId="0" fontId="21" fillId="3" borderId="8" xfId="0" applyFont="1" applyFill="1" applyBorder="1" applyAlignment="1">
      <alignment horizontal="center" vertical="center" wrapText="1"/>
    </xf>
    <xf numFmtId="164" fontId="22" fillId="4" borderId="4" xfId="0" applyNumberFormat="1" applyFont="1" applyFill="1" applyBorder="1" applyAlignment="1">
      <alignment horizontal="center" vertical="center" textRotation="90"/>
    </xf>
    <xf numFmtId="164" fontId="22" fillId="4" borderId="52" xfId="0" applyNumberFormat="1" applyFont="1" applyFill="1" applyBorder="1" applyAlignment="1">
      <alignment horizontal="center" vertical="center" textRotation="90"/>
    </xf>
    <xf numFmtId="164" fontId="22" fillId="4" borderId="45" xfId="0" applyNumberFormat="1" applyFont="1" applyFill="1" applyBorder="1" applyAlignment="1">
      <alignment horizontal="center" vertical="center" textRotation="90"/>
    </xf>
    <xf numFmtId="0" fontId="21" fillId="3" borderId="3" xfId="0" applyFont="1" applyFill="1" applyBorder="1" applyAlignment="1">
      <alignment horizontal="center" vertical="center" wrapText="1"/>
    </xf>
    <xf numFmtId="0" fontId="21" fillId="3" borderId="7" xfId="0" applyFont="1" applyFill="1" applyBorder="1" applyAlignment="1">
      <alignment horizontal="center" vertical="center" wrapText="1"/>
    </xf>
    <xf numFmtId="3" fontId="21" fillId="4" borderId="22" xfId="0" applyNumberFormat="1" applyFont="1" applyFill="1" applyBorder="1" applyAlignment="1">
      <alignment horizontal="center" vertical="center"/>
    </xf>
    <xf numFmtId="3" fontId="21" fillId="4" borderId="37" xfId="0" applyNumberFormat="1" applyFont="1" applyFill="1" applyBorder="1" applyAlignment="1">
      <alignment horizontal="center" vertical="center"/>
    </xf>
    <xf numFmtId="0" fontId="19" fillId="2" borderId="22" xfId="0" applyFont="1" applyFill="1" applyBorder="1" applyAlignment="1">
      <alignment horizontal="center" vertical="center"/>
    </xf>
    <xf numFmtId="0" fontId="0" fillId="0" borderId="53" xfId="0" applyBorder="1"/>
    <xf numFmtId="0" fontId="0" fillId="0" borderId="37" xfId="0" applyBorder="1"/>
    <xf numFmtId="0" fontId="21" fillId="3" borderId="1" xfId="0" applyFont="1" applyFill="1" applyBorder="1" applyAlignment="1">
      <alignment horizontal="center" vertical="center" wrapText="1"/>
    </xf>
    <xf numFmtId="0" fontId="21" fillId="3" borderId="10" xfId="0" applyFont="1" applyFill="1" applyBorder="1" applyAlignment="1">
      <alignment horizontal="center" vertical="center" wrapText="1"/>
    </xf>
    <xf numFmtId="0" fontId="22" fillId="4" borderId="50" xfId="0" applyFont="1" applyFill="1" applyBorder="1" applyAlignment="1">
      <alignment horizontal="center" vertical="center" wrapText="1"/>
    </xf>
    <xf numFmtId="0" fontId="22" fillId="4" borderId="51" xfId="0" applyFont="1" applyFill="1" applyBorder="1" applyAlignment="1">
      <alignment horizontal="center" vertical="center" wrapText="1"/>
    </xf>
    <xf numFmtId="0" fontId="21" fillId="3" borderId="2" xfId="0" applyFont="1" applyFill="1" applyBorder="1" applyAlignment="1">
      <alignment horizontal="center" vertical="center" wrapText="1"/>
    </xf>
    <xf numFmtId="0" fontId="21" fillId="3" borderId="11" xfId="0" applyFont="1" applyFill="1" applyBorder="1" applyAlignment="1">
      <alignment horizontal="center" vertical="center" wrapText="1"/>
    </xf>
    <xf numFmtId="0" fontId="22" fillId="4" borderId="4" xfId="0" applyFont="1" applyFill="1" applyBorder="1" applyAlignment="1">
      <alignment horizontal="center" vertical="center"/>
    </xf>
    <xf numFmtId="0" fontId="22" fillId="4" borderId="52" xfId="0" applyFont="1" applyFill="1" applyBorder="1" applyAlignment="1">
      <alignment horizontal="center" vertical="center"/>
    </xf>
    <xf numFmtId="0" fontId="22" fillId="4" borderId="38" xfId="0" applyFont="1" applyFill="1" applyBorder="1" applyAlignment="1">
      <alignment horizontal="center" vertical="center" wrapText="1"/>
    </xf>
    <xf numFmtId="0" fontId="22" fillId="4" borderId="39" xfId="0" applyFont="1" applyFill="1" applyBorder="1" applyAlignment="1">
      <alignment horizontal="center" vertical="center" wrapText="1"/>
    </xf>
    <xf numFmtId="0" fontId="22" fillId="4" borderId="63" xfId="0" applyFont="1" applyFill="1" applyBorder="1" applyAlignment="1">
      <alignment horizontal="center" vertical="center" wrapText="1"/>
    </xf>
    <xf numFmtId="0" fontId="22" fillId="4" borderId="13" xfId="0" applyFont="1" applyFill="1" applyBorder="1" applyAlignment="1">
      <alignment horizontal="center" vertical="center" wrapText="1"/>
    </xf>
    <xf numFmtId="164" fontId="22" fillId="4" borderId="64" xfId="0" applyNumberFormat="1" applyFont="1" applyFill="1" applyBorder="1" applyAlignment="1">
      <alignment horizontal="center" vertical="center" wrapText="1"/>
    </xf>
    <xf numFmtId="164" fontId="22" fillId="4" borderId="39" xfId="0" applyNumberFormat="1" applyFont="1" applyFill="1" applyBorder="1" applyAlignment="1">
      <alignment horizontal="center" vertical="center" wrapText="1"/>
    </xf>
    <xf numFmtId="0" fontId="22" fillId="4" borderId="12" xfId="0" applyFont="1" applyFill="1" applyBorder="1" applyAlignment="1">
      <alignment horizontal="center" vertical="center" wrapText="1"/>
    </xf>
    <xf numFmtId="0" fontId="22" fillId="4" borderId="46" xfId="0" applyFont="1" applyFill="1" applyBorder="1" applyAlignment="1">
      <alignment horizontal="center" vertical="center" wrapText="1"/>
    </xf>
    <xf numFmtId="0" fontId="22" fillId="4" borderId="24" xfId="0" applyFont="1" applyFill="1" applyBorder="1" applyAlignment="1">
      <alignment horizontal="center" vertical="center" wrapText="1"/>
    </xf>
    <xf numFmtId="0" fontId="22" fillId="4" borderId="9" xfId="0" applyFont="1" applyFill="1" applyBorder="1" applyAlignment="1">
      <alignment horizontal="center" vertical="center" wrapText="1"/>
    </xf>
    <xf numFmtId="0" fontId="22" fillId="4" borderId="14" xfId="0" applyFont="1" applyFill="1" applyBorder="1" applyAlignment="1">
      <alignment horizontal="center" vertical="center" wrapText="1"/>
    </xf>
    <xf numFmtId="0" fontId="19" fillId="2" borderId="53" xfId="0" applyFont="1" applyFill="1" applyBorder="1" applyAlignment="1">
      <alignment horizontal="center" vertical="center"/>
    </xf>
    <xf numFmtId="0" fontId="19" fillId="2" borderId="37" xfId="0" applyFont="1" applyFill="1" applyBorder="1" applyAlignment="1">
      <alignment horizontal="center" vertical="center"/>
    </xf>
    <xf numFmtId="0" fontId="20" fillId="3" borderId="8" xfId="0" applyFont="1" applyFill="1" applyBorder="1"/>
    <xf numFmtId="0" fontId="22" fillId="4" borderId="3" xfId="0" applyFont="1" applyFill="1" applyBorder="1" applyAlignment="1">
      <alignment horizontal="center" vertical="center"/>
    </xf>
    <xf numFmtId="0" fontId="22" fillId="4" borderId="54" xfId="0" applyFont="1" applyFill="1" applyBorder="1" applyAlignment="1">
      <alignment horizontal="center" vertical="center"/>
    </xf>
    <xf numFmtId="0" fontId="22" fillId="4" borderId="65" xfId="0" applyFont="1" applyFill="1" applyBorder="1" applyAlignment="1">
      <alignment horizontal="center" vertical="center" wrapText="1"/>
    </xf>
    <xf numFmtId="0" fontId="22" fillId="4" borderId="68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22" fillId="4" borderId="5" xfId="0" applyFont="1" applyFill="1" applyBorder="1" applyAlignment="1">
      <alignment horizontal="center" vertical="center" wrapText="1"/>
    </xf>
    <xf numFmtId="0" fontId="22" fillId="4" borderId="15" xfId="0" applyFont="1" applyFill="1" applyBorder="1" applyAlignment="1">
      <alignment horizontal="center" vertical="center" wrapText="1"/>
    </xf>
    <xf numFmtId="3" fontId="21" fillId="4" borderId="21" xfId="0" applyNumberFormat="1" applyFont="1" applyFill="1" applyBorder="1" applyAlignment="1">
      <alignment horizontal="center" vertical="center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49"/>
  <sheetViews>
    <sheetView tabSelected="1" topLeftCell="I1" zoomScaleNormal="100" workbookViewId="0">
      <selection activeCell="H10" sqref="H10:H11"/>
    </sheetView>
  </sheetViews>
  <sheetFormatPr defaultRowHeight="13.5" x14ac:dyDescent="0.25"/>
  <cols>
    <col min="1" max="2" width="22.42578125" style="124" customWidth="1"/>
    <col min="3" max="3" width="3.7109375" style="124" customWidth="1"/>
    <col min="4" max="5" width="22.42578125" style="124" customWidth="1"/>
    <col min="6" max="6" width="3.7109375" style="124" customWidth="1"/>
    <col min="7" max="8" width="22.42578125" style="124" customWidth="1"/>
    <col min="9" max="9" width="3.7109375" style="124" customWidth="1"/>
    <col min="10" max="11" width="22.42578125" style="124" customWidth="1"/>
    <col min="12" max="12" width="3.7109375" style="124" customWidth="1"/>
    <col min="13" max="14" width="22.42578125" style="124" customWidth="1"/>
    <col min="15" max="15" width="3.7109375" style="124" customWidth="1"/>
    <col min="16" max="17" width="22.42578125" style="124" hidden="1" customWidth="1"/>
    <col min="18" max="18" width="22.42578125" style="124" customWidth="1"/>
    <col min="19" max="19" width="36.5703125" style="124" bestFit="1" customWidth="1"/>
    <col min="20" max="16384" width="9.140625" style="124"/>
  </cols>
  <sheetData>
    <row r="1" spans="1:20" x14ac:dyDescent="0.25">
      <c r="A1" s="274" t="s">
        <v>52</v>
      </c>
      <c r="B1" s="275"/>
      <c r="C1" s="108"/>
      <c r="D1" s="274" t="s">
        <v>52</v>
      </c>
      <c r="E1" s="275"/>
      <c r="F1" s="60"/>
      <c r="G1" s="274" t="s">
        <v>52</v>
      </c>
      <c r="H1" s="275"/>
      <c r="I1" s="109"/>
      <c r="J1" s="274" t="s">
        <v>52</v>
      </c>
      <c r="K1" s="275"/>
      <c r="L1" s="109"/>
      <c r="M1" s="274" t="s">
        <v>52</v>
      </c>
      <c r="N1" s="275"/>
      <c r="P1" s="274" t="s">
        <v>52</v>
      </c>
      <c r="Q1" s="275"/>
      <c r="R1" s="108"/>
    </row>
    <row r="2" spans="1:20" ht="15.75" customHeight="1" x14ac:dyDescent="0.25">
      <c r="A2" s="276" t="s">
        <v>75</v>
      </c>
      <c r="B2" s="286"/>
      <c r="C2" s="110"/>
      <c r="D2" s="276" t="s">
        <v>76</v>
      </c>
      <c r="E2" s="286"/>
      <c r="F2" s="111"/>
      <c r="G2" s="276" t="s">
        <v>77</v>
      </c>
      <c r="H2" s="286"/>
      <c r="I2" s="109"/>
      <c r="J2" s="276" t="s">
        <v>78</v>
      </c>
      <c r="K2" s="286"/>
      <c r="L2" s="109"/>
      <c r="M2" s="276" t="s">
        <v>79</v>
      </c>
      <c r="N2" s="277"/>
      <c r="P2" s="282"/>
      <c r="Q2" s="283"/>
      <c r="R2" s="110"/>
    </row>
    <row r="3" spans="1:20" ht="14.25" thickBot="1" x14ac:dyDescent="0.3">
      <c r="A3" s="278" t="s">
        <v>53</v>
      </c>
      <c r="B3" s="279"/>
      <c r="C3" s="108"/>
      <c r="D3" s="278" t="s">
        <v>53</v>
      </c>
      <c r="E3" s="279"/>
      <c r="F3" s="109"/>
      <c r="G3" s="278" t="s">
        <v>53</v>
      </c>
      <c r="H3" s="279"/>
      <c r="I3" s="109"/>
      <c r="J3" s="278" t="s">
        <v>53</v>
      </c>
      <c r="K3" s="287"/>
      <c r="L3" s="109"/>
      <c r="M3" s="278" t="s">
        <v>53</v>
      </c>
      <c r="N3" s="279"/>
      <c r="P3" s="278" t="s">
        <v>53</v>
      </c>
      <c r="Q3" s="279"/>
      <c r="R3" s="108"/>
    </row>
    <row r="4" spans="1:20" s="125" customFormat="1" ht="12.95" customHeight="1" x14ac:dyDescent="0.25">
      <c r="A4" s="258" t="s">
        <v>54</v>
      </c>
      <c r="B4" s="252">
        <f>SUM('NY Waterway'!K14)</f>
        <v>58388</v>
      </c>
      <c r="C4" s="7"/>
      <c r="D4" s="258" t="s">
        <v>54</v>
      </c>
      <c r="E4" s="252">
        <f>SUM('NY Waterway'!K25)</f>
        <v>60262</v>
      </c>
      <c r="F4" s="112"/>
      <c r="G4" s="258" t="s">
        <v>54</v>
      </c>
      <c r="H4" s="252">
        <f>SUM('NY Waterway'!K36)</f>
        <v>82164</v>
      </c>
      <c r="I4" s="112"/>
      <c r="J4" s="258" t="s">
        <v>54</v>
      </c>
      <c r="K4" s="252">
        <f>SUM('NY Waterway'!K47)</f>
        <v>78316</v>
      </c>
      <c r="L4" s="112"/>
      <c r="M4" s="258" t="s">
        <v>54</v>
      </c>
      <c r="N4" s="252">
        <f>SUM('NY Waterway'!K58)</f>
        <v>47028</v>
      </c>
      <c r="P4" s="258" t="s">
        <v>54</v>
      </c>
      <c r="Q4" s="252">
        <f>SUM('NY Waterway'!K69)</f>
        <v>0</v>
      </c>
      <c r="R4" s="7"/>
    </row>
    <row r="5" spans="1:20" s="125" customFormat="1" ht="12.95" customHeight="1" thickBot="1" x14ac:dyDescent="0.3">
      <c r="A5" s="273"/>
      <c r="B5" s="253"/>
      <c r="C5" s="8"/>
      <c r="D5" s="273"/>
      <c r="E5" s="253"/>
      <c r="F5" s="112"/>
      <c r="G5" s="273"/>
      <c r="H5" s="280"/>
      <c r="I5" s="112"/>
      <c r="J5" s="273"/>
      <c r="K5" s="280"/>
      <c r="L5" s="112"/>
      <c r="M5" s="273"/>
      <c r="N5" s="280"/>
      <c r="P5" s="273"/>
      <c r="Q5" s="280"/>
      <c r="R5" s="7"/>
    </row>
    <row r="6" spans="1:20" s="125" customFormat="1" ht="12.95" customHeight="1" x14ac:dyDescent="0.25">
      <c r="A6" s="239" t="s">
        <v>55</v>
      </c>
      <c r="B6" s="252">
        <f>SUM('Billy Bey'!T14)</f>
        <v>66183</v>
      </c>
      <c r="C6" s="7"/>
      <c r="D6" s="239" t="s">
        <v>55</v>
      </c>
      <c r="E6" s="252">
        <f>SUM('Billy Bey'!T25)</f>
        <v>75084</v>
      </c>
      <c r="F6" s="112"/>
      <c r="G6" s="239" t="s">
        <v>55</v>
      </c>
      <c r="H6" s="256">
        <f>SUM('Billy Bey'!T36)</f>
        <v>89205</v>
      </c>
      <c r="I6" s="112"/>
      <c r="J6" s="239" t="s">
        <v>55</v>
      </c>
      <c r="K6" s="256">
        <f>SUM('Billy Bey'!T47)</f>
        <v>105917</v>
      </c>
      <c r="L6" s="112"/>
      <c r="M6" s="239" t="s">
        <v>55</v>
      </c>
      <c r="N6" s="256">
        <f>SUM('Billy Bey'!T58)</f>
        <v>50581</v>
      </c>
      <c r="P6" s="239" t="s">
        <v>55</v>
      </c>
      <c r="Q6" s="256">
        <f>SUM('Billy Bey'!T69)</f>
        <v>0</v>
      </c>
      <c r="R6" s="9"/>
    </row>
    <row r="7" spans="1:20" s="125" customFormat="1" ht="12.95" customHeight="1" thickBot="1" x14ac:dyDescent="0.3">
      <c r="A7" s="281"/>
      <c r="B7" s="253"/>
      <c r="C7" s="8"/>
      <c r="D7" s="281"/>
      <c r="E7" s="253"/>
      <c r="F7" s="112"/>
      <c r="G7" s="281"/>
      <c r="H7" s="264"/>
      <c r="I7" s="112"/>
      <c r="J7" s="281"/>
      <c r="K7" s="264"/>
      <c r="L7" s="112"/>
      <c r="M7" s="281"/>
      <c r="N7" s="264"/>
      <c r="P7" s="281"/>
      <c r="Q7" s="264"/>
      <c r="R7" s="9"/>
    </row>
    <row r="8" spans="1:20" s="125" customFormat="1" ht="12.95" customHeight="1" x14ac:dyDescent="0.25">
      <c r="A8" s="258" t="s">
        <v>56</v>
      </c>
      <c r="B8" s="252">
        <f>SUM(SeaStreak!G14)</f>
        <v>15495</v>
      </c>
      <c r="C8" s="7"/>
      <c r="D8" s="258" t="s">
        <v>56</v>
      </c>
      <c r="E8" s="252">
        <f>SUM(SeaStreak!G25)</f>
        <v>17561</v>
      </c>
      <c r="F8" s="112"/>
      <c r="G8" s="258" t="s">
        <v>56</v>
      </c>
      <c r="H8" s="252">
        <f>SUM(SeaStreak!G36)</f>
        <v>18672</v>
      </c>
      <c r="I8" s="112"/>
      <c r="J8" s="258" t="s">
        <v>56</v>
      </c>
      <c r="K8" s="252">
        <f>SUM(SeaStreak!G47)</f>
        <v>18238</v>
      </c>
      <c r="L8" s="112"/>
      <c r="M8" s="258" t="s">
        <v>56</v>
      </c>
      <c r="N8" s="252">
        <f>SUM(SeaStreak!G58)</f>
        <v>10791</v>
      </c>
      <c r="P8" s="258" t="s">
        <v>56</v>
      </c>
      <c r="Q8" s="252">
        <f>SUM(SeaStreak!G69)</f>
        <v>0</v>
      </c>
      <c r="R8" s="7"/>
    </row>
    <row r="9" spans="1:20" s="125" customFormat="1" ht="12.95" customHeight="1" thickBot="1" x14ac:dyDescent="0.3">
      <c r="A9" s="259"/>
      <c r="B9" s="253"/>
      <c r="C9" s="113"/>
      <c r="D9" s="259"/>
      <c r="E9" s="280"/>
      <c r="F9" s="112"/>
      <c r="G9" s="259"/>
      <c r="H9" s="280"/>
      <c r="I9" s="112"/>
      <c r="J9" s="259"/>
      <c r="K9" s="280"/>
      <c r="L9" s="112"/>
      <c r="M9" s="259"/>
      <c r="N9" s="280"/>
      <c r="P9" s="259"/>
      <c r="Q9" s="280"/>
      <c r="R9" s="7"/>
    </row>
    <row r="10" spans="1:20" s="125" customFormat="1" ht="12.95" customHeight="1" x14ac:dyDescent="0.25">
      <c r="A10" s="239" t="s">
        <v>57</v>
      </c>
      <c r="B10" s="252">
        <f>SUM('New York Water Taxi'!J14)</f>
        <v>7886</v>
      </c>
      <c r="C10" s="9"/>
      <c r="D10" s="239" t="s">
        <v>57</v>
      </c>
      <c r="E10" s="256">
        <f>SUM('New York Water Taxi'!J25)</f>
        <v>8537</v>
      </c>
      <c r="F10" s="112"/>
      <c r="G10" s="239" t="s">
        <v>57</v>
      </c>
      <c r="H10" s="256">
        <f>SUM('New York Water Taxi'!J36)</f>
        <v>9009</v>
      </c>
      <c r="I10" s="112"/>
      <c r="J10" s="239" t="s">
        <v>57</v>
      </c>
      <c r="K10" s="256">
        <f>SUM('New York Water Taxi'!J47)</f>
        <v>7113</v>
      </c>
      <c r="L10" s="112"/>
      <c r="M10" s="239" t="s">
        <v>57</v>
      </c>
      <c r="N10" s="256">
        <f>SUM('New York Water Taxi'!J58)</f>
        <v>3157</v>
      </c>
      <c r="P10" s="239" t="s">
        <v>57</v>
      </c>
      <c r="Q10" s="256">
        <f>SUM('New York Water Taxi'!J69)</f>
        <v>0</v>
      </c>
      <c r="R10" s="9"/>
    </row>
    <row r="11" spans="1:20" s="125" customFormat="1" ht="12.95" customHeight="1" thickBot="1" x14ac:dyDescent="0.3">
      <c r="A11" s="240"/>
      <c r="B11" s="253"/>
      <c r="C11" s="114"/>
      <c r="D11" s="240"/>
      <c r="E11" s="261"/>
      <c r="F11" s="112"/>
      <c r="G11" s="240"/>
      <c r="H11" s="264"/>
      <c r="I11" s="112"/>
      <c r="J11" s="240"/>
      <c r="K11" s="264"/>
      <c r="L11" s="112"/>
      <c r="M11" s="240"/>
      <c r="N11" s="264"/>
      <c r="P11" s="240"/>
      <c r="Q11" s="264"/>
      <c r="R11" s="9"/>
    </row>
    <row r="12" spans="1:20" s="125" customFormat="1" ht="12.95" customHeight="1" x14ac:dyDescent="0.25">
      <c r="A12" s="265" t="s">
        <v>38</v>
      </c>
      <c r="B12" s="252">
        <f>SUM('Liberty Landing Ferry'!D14)</f>
        <v>3335</v>
      </c>
      <c r="C12" s="9"/>
      <c r="D12" s="265" t="s">
        <v>38</v>
      </c>
      <c r="E12" s="256">
        <f>SUM('Liberty Landing Ferry'!D25)</f>
        <v>3705</v>
      </c>
      <c r="F12" s="112"/>
      <c r="G12" s="265" t="s">
        <v>38</v>
      </c>
      <c r="H12" s="256">
        <f>SUM('Liberty Landing Ferry'!D36)</f>
        <v>4051</v>
      </c>
      <c r="I12" s="112"/>
      <c r="J12" s="265" t="s">
        <v>38</v>
      </c>
      <c r="K12" s="256">
        <f>SUM('Liberty Landing Ferry'!D47)</f>
        <v>3510</v>
      </c>
      <c r="L12" s="112"/>
      <c r="M12" s="265" t="s">
        <v>38</v>
      </c>
      <c r="N12" s="256">
        <f>SUM('Liberty Landing Ferry'!D58)</f>
        <v>1990</v>
      </c>
      <c r="P12" s="265" t="s">
        <v>38</v>
      </c>
      <c r="Q12" s="256">
        <f>SUM('Liberty Landing Ferry'!D69)</f>
        <v>0</v>
      </c>
      <c r="R12" s="9"/>
    </row>
    <row r="13" spans="1:20" s="125" customFormat="1" ht="12.95" customHeight="1" thickBot="1" x14ac:dyDescent="0.3">
      <c r="A13" s="266"/>
      <c r="B13" s="253"/>
      <c r="C13" s="114"/>
      <c r="D13" s="266"/>
      <c r="E13" s="261"/>
      <c r="F13" s="112"/>
      <c r="G13" s="266"/>
      <c r="H13" s="264"/>
      <c r="I13" s="112"/>
      <c r="J13" s="266"/>
      <c r="K13" s="264"/>
      <c r="L13" s="112"/>
      <c r="M13" s="266"/>
      <c r="N13" s="264"/>
      <c r="P13" s="266"/>
      <c r="Q13" s="264"/>
      <c r="R13" s="9"/>
    </row>
    <row r="14" spans="1:20" s="116" customFormat="1" ht="12.95" customHeight="1" thickBot="1" x14ac:dyDescent="0.25">
      <c r="A14" s="267" t="s">
        <v>23</v>
      </c>
      <c r="B14" s="269">
        <f>SUM(B4:B13)</f>
        <v>151287</v>
      </c>
      <c r="C14" s="10"/>
      <c r="D14" s="267" t="s">
        <v>23</v>
      </c>
      <c r="E14" s="269">
        <f>SUM(E4:E13)</f>
        <v>165149</v>
      </c>
      <c r="F14" s="115"/>
      <c r="G14" s="267" t="s">
        <v>23</v>
      </c>
      <c r="H14" s="269">
        <f>SUM(H4:H13)</f>
        <v>203101</v>
      </c>
      <c r="I14" s="115"/>
      <c r="J14" s="267" t="s">
        <v>23</v>
      </c>
      <c r="K14" s="269">
        <f>SUM(K4:K13)</f>
        <v>213094</v>
      </c>
      <c r="L14" s="115"/>
      <c r="M14" s="267" t="s">
        <v>23</v>
      </c>
      <c r="N14" s="269">
        <f>SUM(N4:N13)</f>
        <v>113547</v>
      </c>
      <c r="P14" s="267" t="s">
        <v>23</v>
      </c>
      <c r="Q14" s="269">
        <f>SUM(Q4:Q13)</f>
        <v>0</v>
      </c>
      <c r="R14" s="10"/>
      <c r="S14" s="154" t="s">
        <v>65</v>
      </c>
      <c r="T14" s="129">
        <f>AVERAGE('Billy Bey'!T76, 'Liberty Landing Ferry'!F76, 'New York Water Taxi'!K76, 'NY Waterway'!H76, SeaStreak!G76)</f>
        <v>31471</v>
      </c>
    </row>
    <row r="15" spans="1:20" s="116" customFormat="1" ht="12.95" customHeight="1" thickBot="1" x14ac:dyDescent="0.3">
      <c r="A15" s="268"/>
      <c r="B15" s="251"/>
      <c r="C15" s="117"/>
      <c r="D15" s="268"/>
      <c r="E15" s="251"/>
      <c r="F15" s="115"/>
      <c r="G15" s="268"/>
      <c r="H15" s="251"/>
      <c r="I15" s="115"/>
      <c r="J15" s="268"/>
      <c r="K15" s="251"/>
      <c r="L15" s="115"/>
      <c r="M15" s="268"/>
      <c r="N15" s="251"/>
      <c r="P15" s="268"/>
      <c r="Q15" s="270"/>
      <c r="R15" s="117"/>
      <c r="S15" s="125"/>
      <c r="T15" s="125"/>
    </row>
    <row r="16" spans="1:20" s="125" customFormat="1" ht="14.25" thickBot="1" x14ac:dyDescent="0.3">
      <c r="A16" s="118"/>
      <c r="B16" s="119"/>
      <c r="C16" s="112"/>
      <c r="D16" s="118"/>
      <c r="E16" s="119"/>
      <c r="F16" s="112"/>
      <c r="G16" s="118"/>
      <c r="H16" s="119"/>
      <c r="I16" s="112"/>
      <c r="J16" s="120"/>
      <c r="K16" s="121"/>
      <c r="L16" s="112"/>
      <c r="M16" s="120"/>
      <c r="N16" s="121"/>
      <c r="P16" s="120"/>
      <c r="Q16" s="121"/>
      <c r="R16" s="112"/>
      <c r="S16" s="124"/>
      <c r="T16" s="124"/>
    </row>
    <row r="17" spans="1:20" ht="14.25" thickBot="1" x14ac:dyDescent="0.3">
      <c r="A17" s="271" t="s">
        <v>58</v>
      </c>
      <c r="B17" s="272"/>
      <c r="C17" s="108"/>
      <c r="D17" s="271" t="s">
        <v>58</v>
      </c>
      <c r="E17" s="272"/>
      <c r="F17" s="109"/>
      <c r="G17" s="271" t="s">
        <v>58</v>
      </c>
      <c r="H17" s="272"/>
      <c r="I17" s="109"/>
      <c r="J17" s="271" t="s">
        <v>58</v>
      </c>
      <c r="K17" s="285"/>
      <c r="L17" s="109"/>
      <c r="M17" s="271" t="s">
        <v>58</v>
      </c>
      <c r="N17" s="272"/>
      <c r="P17" s="271" t="s">
        <v>58</v>
      </c>
      <c r="Q17" s="272"/>
      <c r="R17" s="108"/>
    </row>
    <row r="18" spans="1:20" ht="12.95" customHeight="1" x14ac:dyDescent="0.25">
      <c r="A18" s="258" t="s">
        <v>10</v>
      </c>
      <c r="B18" s="252">
        <f>SUM('Billy Bey'!G14:K14, 'New York Water Taxi'!G14:I14, 'NY Waterway'!I14:J14, SeaStreak!C14:D14)</f>
        <v>50135</v>
      </c>
      <c r="C18" s="7"/>
      <c r="D18" s="258" t="s">
        <v>10</v>
      </c>
      <c r="E18" s="252">
        <f>SUM('Billy Bey'!G25:K25, 'New York Water Taxi'!G25:I25, 'NY Waterway'!I25:J25, SeaStreak!C25:D25)</f>
        <v>55654</v>
      </c>
      <c r="F18" s="109"/>
      <c r="G18" s="258" t="s">
        <v>10</v>
      </c>
      <c r="H18" s="252">
        <f>SUM('Billy Bey'!G36:K36, 'New York Water Taxi'!G36:I36, 'NY Waterway'!I36:J36, SeaStreak!C36:D36)</f>
        <v>64581</v>
      </c>
      <c r="I18" s="109"/>
      <c r="J18" s="258" t="s">
        <v>10</v>
      </c>
      <c r="K18" s="252">
        <f>SUM('Billy Bey'!G47:K47, 'New York Water Taxi'!G47:I47, 'NY Waterway'!I47:J47, SeaStreak!C47:D47)</f>
        <v>80750</v>
      </c>
      <c r="L18" s="109"/>
      <c r="M18" s="258" t="s">
        <v>10</v>
      </c>
      <c r="N18" s="252">
        <f>SUM('Billy Bey'!G58:K58, 'New York Water Taxi'!G58:I58, 'NY Waterway'!I58:J58, SeaStreak!C58:D58)</f>
        <v>37995</v>
      </c>
      <c r="P18" s="258" t="s">
        <v>10</v>
      </c>
      <c r="Q18" s="252">
        <f>SUM('Billy Bey'!G69:K69, 'New York Water Taxi'!G69:I69, 'NY Waterway'!I69:J69, SeaStreak!C69:D69)</f>
        <v>0</v>
      </c>
      <c r="R18" s="7"/>
    </row>
    <row r="19" spans="1:20" ht="12.95" customHeight="1" thickBot="1" x14ac:dyDescent="0.3">
      <c r="A19" s="273"/>
      <c r="B19" s="253"/>
      <c r="C19" s="8"/>
      <c r="D19" s="273"/>
      <c r="E19" s="253"/>
      <c r="F19" s="109"/>
      <c r="G19" s="273"/>
      <c r="H19" s="253"/>
      <c r="I19" s="109"/>
      <c r="J19" s="273"/>
      <c r="K19" s="253"/>
      <c r="L19" s="109"/>
      <c r="M19" s="273"/>
      <c r="N19" s="253"/>
      <c r="P19" s="273"/>
      <c r="Q19" s="253"/>
      <c r="R19" s="8"/>
    </row>
    <row r="20" spans="1:20" ht="12.95" customHeight="1" x14ac:dyDescent="0.25">
      <c r="A20" s="239" t="s">
        <v>8</v>
      </c>
      <c r="B20" s="256">
        <f>SUM('Billy Bey'!C14:D14, 'New York Water Taxi'!E14, 'NY Waterway'!C14:G14)</f>
        <v>46283</v>
      </c>
      <c r="C20" s="9"/>
      <c r="D20" s="239" t="s">
        <v>8</v>
      </c>
      <c r="E20" s="256">
        <f>SUM('Billy Bey'!C25:D25, 'New York Water Taxi'!E25, 'NY Waterway'!C25:G25)</f>
        <v>46453</v>
      </c>
      <c r="F20" s="109"/>
      <c r="G20" s="239" t="s">
        <v>8</v>
      </c>
      <c r="H20" s="256">
        <f>SUM('Billy Bey'!C36:D36, 'New York Water Taxi'!E36, 'NY Waterway'!C36:G36)</f>
        <v>65828</v>
      </c>
      <c r="I20" s="109"/>
      <c r="J20" s="239" t="s">
        <v>8</v>
      </c>
      <c r="K20" s="256">
        <f>SUM('Billy Bey'!C47:D47, 'NY Waterway'!C47:G47, 'New York Water Taxi'!E47)</f>
        <v>61949</v>
      </c>
      <c r="L20" s="109"/>
      <c r="M20" s="239" t="s">
        <v>8</v>
      </c>
      <c r="N20" s="256">
        <f>SUM('Billy Bey'!C58:D58, 'NY Waterway'!C58:G58, 'New York Water Taxi'!E58)</f>
        <v>36142</v>
      </c>
      <c r="P20" s="239" t="s">
        <v>8</v>
      </c>
      <c r="Q20" s="256">
        <f>SUM('Billy Bey'!C69:D69, 'NY Waterway'!C69:G69, 'New York Water Taxi'!E69)</f>
        <v>0</v>
      </c>
      <c r="R20" s="9"/>
    </row>
    <row r="21" spans="1:20" ht="12.95" customHeight="1" thickBot="1" x14ac:dyDescent="0.3">
      <c r="A21" s="255"/>
      <c r="B21" s="257"/>
      <c r="C21" s="111"/>
      <c r="D21" s="255"/>
      <c r="E21" s="264"/>
      <c r="F21" s="109"/>
      <c r="G21" s="255"/>
      <c r="H21" s="257"/>
      <c r="I21" s="109"/>
      <c r="J21" s="255"/>
      <c r="K21" s="257"/>
      <c r="L21" s="109"/>
      <c r="M21" s="255"/>
      <c r="N21" s="257"/>
      <c r="P21" s="255"/>
      <c r="Q21" s="257"/>
      <c r="R21" s="111"/>
    </row>
    <row r="22" spans="1:20" ht="12.95" customHeight="1" x14ac:dyDescent="0.25">
      <c r="A22" s="258" t="s">
        <v>16</v>
      </c>
      <c r="B22" s="252">
        <f>SUM('Billy Bey'!L14, SeaStreak!E14:F14)</f>
        <v>10373</v>
      </c>
      <c r="C22" s="7"/>
      <c r="D22" s="258" t="s">
        <v>16</v>
      </c>
      <c r="E22" s="252">
        <f>SUM('Billy Bey'!L25, SeaStreak!E25:F25)</f>
        <v>11926</v>
      </c>
      <c r="F22" s="109"/>
      <c r="G22" s="258" t="s">
        <v>16</v>
      </c>
      <c r="H22" s="252">
        <f>SUM('Billy Bey'!L36, SeaStreak!E36:F36)</f>
        <v>13189</v>
      </c>
      <c r="I22" s="109"/>
      <c r="J22" s="258" t="s">
        <v>16</v>
      </c>
      <c r="K22" s="252">
        <f>SUM('Billy Bey'!L47, SeaStreak!E47:F47)</f>
        <v>12282</v>
      </c>
      <c r="L22" s="109"/>
      <c r="M22" s="258" t="s">
        <v>16</v>
      </c>
      <c r="N22" s="252">
        <f>SUM('Billy Bey'!L58, SeaStreak!E58:F58)</f>
        <v>6854</v>
      </c>
      <c r="P22" s="258" t="s">
        <v>16</v>
      </c>
      <c r="Q22" s="252">
        <f>SUM('Billy Bey'!L69, SeaStreak!E69:F69)</f>
        <v>0</v>
      </c>
      <c r="R22" s="7"/>
    </row>
    <row r="23" spans="1:20" ht="12.95" customHeight="1" thickBot="1" x14ac:dyDescent="0.3">
      <c r="A23" s="259"/>
      <c r="B23" s="260"/>
      <c r="C23" s="113"/>
      <c r="D23" s="259"/>
      <c r="E23" s="260"/>
      <c r="F23" s="109"/>
      <c r="G23" s="259"/>
      <c r="H23" s="260"/>
      <c r="I23" s="109"/>
      <c r="J23" s="259"/>
      <c r="K23" s="260"/>
      <c r="L23" s="109"/>
      <c r="M23" s="259"/>
      <c r="N23" s="260"/>
      <c r="P23" s="259"/>
      <c r="Q23" s="260"/>
      <c r="R23" s="113"/>
    </row>
    <row r="24" spans="1:20" ht="12.95" customHeight="1" x14ac:dyDescent="0.25">
      <c r="A24" s="239" t="s">
        <v>9</v>
      </c>
      <c r="B24" s="256">
        <f>SUM('Billy Bey'!E14:F14, 'Liberty Landing Ferry'!C14, 'NY Waterway'!H14)</f>
        <v>28657</v>
      </c>
      <c r="C24" s="9"/>
      <c r="D24" s="239" t="s">
        <v>9</v>
      </c>
      <c r="E24" s="242">
        <f>SUM('Billy Bey'!E25:F25, 'Liberty Landing Ferry'!C25, 'NY Waterway'!H25)</f>
        <v>31152</v>
      </c>
      <c r="F24" s="109"/>
      <c r="G24" s="239" t="s">
        <v>9</v>
      </c>
      <c r="H24" s="256">
        <f>SUM('Billy Bey'!E36:F36, 'Liberty Landing Ferry'!C36, 'NY Waterway'!H36)</f>
        <v>38274</v>
      </c>
      <c r="I24" s="109"/>
      <c r="J24" s="239" t="s">
        <v>9</v>
      </c>
      <c r="K24" s="256">
        <f>SUM('Billy Bey'!E47:F47, 'Liberty Landing Ferry'!C47, 'NY Waterway'!H47)</f>
        <v>37435</v>
      </c>
      <c r="L24" s="109"/>
      <c r="M24" s="239" t="s">
        <v>9</v>
      </c>
      <c r="N24" s="256">
        <f>SUM('Billy Bey'!E58:F58, 'Liberty Landing Ferry'!C58, 'NY Waterway'!H58)</f>
        <v>21511</v>
      </c>
      <c r="P24" s="239" t="s">
        <v>9</v>
      </c>
      <c r="Q24" s="256">
        <f>SUM('Billy Bey'!E69:F69, 'Liberty Landing Ferry'!C69, 'NY Waterway'!H69)</f>
        <v>0</v>
      </c>
      <c r="R24" s="9"/>
    </row>
    <row r="25" spans="1:20" ht="12.95" customHeight="1" thickBot="1" x14ac:dyDescent="0.3">
      <c r="A25" s="240"/>
      <c r="B25" s="261"/>
      <c r="C25" s="114"/>
      <c r="D25" s="240"/>
      <c r="E25" s="261"/>
      <c r="F25" s="109"/>
      <c r="G25" s="240"/>
      <c r="H25" s="261"/>
      <c r="I25" s="109"/>
      <c r="J25" s="240"/>
      <c r="K25" s="261"/>
      <c r="L25" s="109"/>
      <c r="M25" s="240"/>
      <c r="N25" s="261"/>
      <c r="P25" s="240"/>
      <c r="Q25" s="261"/>
      <c r="R25" s="114"/>
      <c r="S25" s="123"/>
      <c r="T25" s="123"/>
    </row>
    <row r="26" spans="1:20" s="123" customFormat="1" ht="12.95" customHeight="1" x14ac:dyDescent="0.2">
      <c r="A26" s="239" t="s">
        <v>7</v>
      </c>
      <c r="B26" s="242">
        <f>SUM('New York Water Taxi'!C14)</f>
        <v>1140</v>
      </c>
      <c r="C26" s="10"/>
      <c r="D26" s="239" t="s">
        <v>7</v>
      </c>
      <c r="E26" s="242">
        <f>SUM('New York Water Taxi'!C25)</f>
        <v>1497</v>
      </c>
      <c r="F26" s="122"/>
      <c r="G26" s="239" t="s">
        <v>7</v>
      </c>
      <c r="H26" s="242">
        <f>SUM('New York Water Taxi'!C36)</f>
        <v>1684</v>
      </c>
      <c r="I26" s="122"/>
      <c r="J26" s="239" t="s">
        <v>7</v>
      </c>
      <c r="K26" s="242">
        <f>SUM('New York Water Taxi'!C47)</f>
        <v>1392</v>
      </c>
      <c r="L26" s="122"/>
      <c r="M26" s="239" t="s">
        <v>7</v>
      </c>
      <c r="N26" s="242">
        <f>SUM('New York Water Taxi'!C58)</f>
        <v>572</v>
      </c>
      <c r="P26" s="239" t="s">
        <v>7</v>
      </c>
      <c r="Q26" s="242">
        <f>SUM('New York Water Taxi'!C69)</f>
        <v>0</v>
      </c>
      <c r="R26" s="11"/>
    </row>
    <row r="27" spans="1:20" s="123" customFormat="1" ht="12.95" customHeight="1" thickBot="1" x14ac:dyDescent="0.3">
      <c r="A27" s="240"/>
      <c r="B27" s="262"/>
      <c r="C27" s="117"/>
      <c r="D27" s="240"/>
      <c r="E27" s="262"/>
      <c r="F27" s="122"/>
      <c r="G27" s="240"/>
      <c r="H27" s="262"/>
      <c r="I27" s="122"/>
      <c r="J27" s="240"/>
      <c r="K27" s="262"/>
      <c r="L27" s="122"/>
      <c r="M27" s="240"/>
      <c r="N27" s="262"/>
      <c r="P27" s="240"/>
      <c r="Q27" s="262"/>
      <c r="R27" s="12"/>
      <c r="S27" s="124"/>
      <c r="T27" s="124"/>
    </row>
    <row r="28" spans="1:20" ht="12.75" customHeight="1" x14ac:dyDescent="0.25">
      <c r="A28" s="239" t="s">
        <v>39</v>
      </c>
      <c r="B28" s="242">
        <f>SUM('New York Water Taxi'!D14)</f>
        <v>0</v>
      </c>
      <c r="C28" s="109"/>
      <c r="D28" s="239" t="s">
        <v>39</v>
      </c>
      <c r="E28" s="242">
        <f>SUM('New York Water Taxi'!D25)</f>
        <v>0</v>
      </c>
      <c r="F28" s="109"/>
      <c r="G28" s="239" t="s">
        <v>39</v>
      </c>
      <c r="H28" s="242">
        <f>SUM('New York Water Taxi'!D36)</f>
        <v>0</v>
      </c>
      <c r="I28" s="109"/>
      <c r="J28" s="239" t="s">
        <v>39</v>
      </c>
      <c r="K28" s="242">
        <f>SUM('New York Water Taxi'!D47)</f>
        <v>0</v>
      </c>
      <c r="L28" s="109"/>
      <c r="M28" s="239" t="s">
        <v>39</v>
      </c>
      <c r="N28" s="242">
        <f>SUM('New York Water Taxi'!D58)</f>
        <v>0</v>
      </c>
      <c r="P28" s="239" t="s">
        <v>39</v>
      </c>
      <c r="Q28" s="242">
        <f>SUM('New York Water Taxi'!D69)</f>
        <v>0</v>
      </c>
      <c r="R28" s="11"/>
    </row>
    <row r="29" spans="1:20" ht="14.25" thickBot="1" x14ac:dyDescent="0.3">
      <c r="A29" s="240"/>
      <c r="B29" s="263"/>
      <c r="C29" s="109"/>
      <c r="D29" s="240"/>
      <c r="E29" s="263"/>
      <c r="F29" s="109"/>
      <c r="G29" s="240"/>
      <c r="H29" s="263"/>
      <c r="I29" s="109"/>
      <c r="J29" s="240"/>
      <c r="K29" s="263"/>
      <c r="L29" s="109"/>
      <c r="M29" s="240"/>
      <c r="N29" s="263"/>
      <c r="P29" s="240"/>
      <c r="Q29" s="263"/>
      <c r="R29" s="126"/>
    </row>
    <row r="30" spans="1:20" ht="12.75" customHeight="1" x14ac:dyDescent="0.25">
      <c r="A30" s="239" t="s">
        <v>73</v>
      </c>
      <c r="B30" s="242">
        <f>SUM('New York Water Taxi'!F14)</f>
        <v>184</v>
      </c>
      <c r="C30" s="109"/>
      <c r="D30" s="239" t="s">
        <v>73</v>
      </c>
      <c r="E30" s="242">
        <f>SUM('New York Water Taxi'!F25)</f>
        <v>182</v>
      </c>
      <c r="F30" s="109"/>
      <c r="G30" s="239" t="s">
        <v>73</v>
      </c>
      <c r="H30" s="242">
        <f>SUM('New York Water Taxi'!F36)</f>
        <v>218</v>
      </c>
      <c r="I30" s="109"/>
      <c r="J30" s="239" t="s">
        <v>73</v>
      </c>
      <c r="K30" s="242">
        <f>SUM('New York Water Taxi'!F47)</f>
        <v>164</v>
      </c>
      <c r="L30" s="109"/>
      <c r="M30" s="239" t="s">
        <v>73</v>
      </c>
      <c r="N30" s="242">
        <f>SUM('New York Water Taxi'!F58)</f>
        <v>70</v>
      </c>
      <c r="P30" s="239" t="s">
        <v>73</v>
      </c>
      <c r="Q30" s="242">
        <f>SUM('New York Water Taxi'!F69)</f>
        <v>0</v>
      </c>
      <c r="R30" s="11"/>
    </row>
    <row r="31" spans="1:20" ht="14.25" customHeight="1" thickBot="1" x14ac:dyDescent="0.3">
      <c r="A31" s="240"/>
      <c r="B31" s="243"/>
      <c r="C31" s="109"/>
      <c r="D31" s="240"/>
      <c r="E31" s="243"/>
      <c r="F31" s="109"/>
      <c r="G31" s="240"/>
      <c r="H31" s="243"/>
      <c r="I31" s="109"/>
      <c r="J31" s="241"/>
      <c r="K31" s="244"/>
      <c r="L31" s="109"/>
      <c r="M31" s="241"/>
      <c r="N31" s="244"/>
      <c r="P31" s="241"/>
      <c r="Q31" s="244"/>
      <c r="R31" s="11"/>
    </row>
    <row r="32" spans="1:20" x14ac:dyDescent="0.25">
      <c r="A32" s="254" t="s">
        <v>11</v>
      </c>
      <c r="B32" s="242">
        <f>SUM('Billy Bey'!M14)</f>
        <v>4059</v>
      </c>
      <c r="C32" s="109"/>
      <c r="D32" s="254" t="s">
        <v>11</v>
      </c>
      <c r="E32" s="242">
        <f>SUM('Billy Bey'!M25)</f>
        <v>4865</v>
      </c>
      <c r="F32" s="109"/>
      <c r="G32" s="254" t="s">
        <v>11</v>
      </c>
      <c r="H32" s="242">
        <f>SUM('Billy Bey'!M36)</f>
        <v>5369</v>
      </c>
      <c r="I32" s="109"/>
      <c r="J32" s="254" t="s">
        <v>11</v>
      </c>
      <c r="K32" s="242">
        <f>SUM('Billy Bey'!M47)</f>
        <v>5335</v>
      </c>
      <c r="L32" s="109"/>
      <c r="M32" s="254" t="s">
        <v>11</v>
      </c>
      <c r="N32" s="242">
        <f>SUM('Billy Bey'!M58)</f>
        <v>2549</v>
      </c>
      <c r="P32" s="254" t="s">
        <v>11</v>
      </c>
      <c r="Q32" s="242">
        <f>SUM('Billy Bey'!M69)</f>
        <v>0</v>
      </c>
      <c r="R32" s="11"/>
    </row>
    <row r="33" spans="1:18" ht="14.25" thickBot="1" x14ac:dyDescent="0.3">
      <c r="A33" s="246"/>
      <c r="B33" s="244"/>
      <c r="C33" s="109"/>
      <c r="D33" s="246"/>
      <c r="E33" s="244"/>
      <c r="F33" s="109"/>
      <c r="G33" s="246"/>
      <c r="H33" s="244"/>
      <c r="I33" s="109"/>
      <c r="J33" s="246"/>
      <c r="K33" s="244"/>
      <c r="L33" s="109"/>
      <c r="M33" s="246"/>
      <c r="N33" s="244"/>
      <c r="P33" s="246"/>
      <c r="Q33" s="244"/>
      <c r="R33" s="11"/>
    </row>
    <row r="34" spans="1:18" ht="12.75" customHeight="1" x14ac:dyDescent="0.25">
      <c r="A34" s="254" t="s">
        <v>12</v>
      </c>
      <c r="B34" s="242">
        <f>SUM('Billy Bey'!N14)</f>
        <v>1544</v>
      </c>
      <c r="C34" s="109"/>
      <c r="D34" s="254" t="s">
        <v>12</v>
      </c>
      <c r="E34" s="242">
        <f>SUM('Billy Bey'!N25)</f>
        <v>1742</v>
      </c>
      <c r="F34" s="109"/>
      <c r="G34" s="254" t="s">
        <v>12</v>
      </c>
      <c r="H34" s="242">
        <f>SUM('Billy Bey'!N36)</f>
        <v>2004</v>
      </c>
      <c r="I34" s="109"/>
      <c r="J34" s="254" t="s">
        <v>12</v>
      </c>
      <c r="K34" s="242">
        <f>SUM('Billy Bey'!N47)</f>
        <v>2108</v>
      </c>
      <c r="L34" s="109"/>
      <c r="M34" s="254" t="s">
        <v>12</v>
      </c>
      <c r="N34" s="242">
        <f>SUM('Billy Bey'!N58)</f>
        <v>1463</v>
      </c>
      <c r="P34" s="254" t="s">
        <v>12</v>
      </c>
      <c r="Q34" s="242">
        <f>SUM('Billy Bey'!N69)</f>
        <v>0</v>
      </c>
      <c r="R34" s="11"/>
    </row>
    <row r="35" spans="1:18" ht="13.5" customHeight="1" thickBot="1" x14ac:dyDescent="0.3">
      <c r="A35" s="246"/>
      <c r="B35" s="244"/>
      <c r="C35" s="109"/>
      <c r="D35" s="246"/>
      <c r="E35" s="244"/>
      <c r="F35" s="109"/>
      <c r="G35" s="246"/>
      <c r="H35" s="244"/>
      <c r="I35" s="109"/>
      <c r="J35" s="246"/>
      <c r="K35" s="244"/>
      <c r="L35" s="109"/>
      <c r="M35" s="246"/>
      <c r="N35" s="244"/>
      <c r="P35" s="246"/>
      <c r="Q35" s="244"/>
      <c r="R35" s="11"/>
    </row>
    <row r="36" spans="1:18" ht="12.75" customHeight="1" x14ac:dyDescent="0.25">
      <c r="A36" s="254" t="s">
        <v>13</v>
      </c>
      <c r="B36" s="242">
        <f>SUM('Billy Bey'!O14)</f>
        <v>4313</v>
      </c>
      <c r="C36" s="109"/>
      <c r="D36" s="254" t="s">
        <v>13</v>
      </c>
      <c r="E36" s="242">
        <f>SUM('Billy Bey'!O25)</f>
        <v>5303</v>
      </c>
      <c r="F36" s="109"/>
      <c r="G36" s="254" t="s">
        <v>13</v>
      </c>
      <c r="H36" s="242">
        <f>SUM('Billy Bey'!O36)</f>
        <v>5831</v>
      </c>
      <c r="I36" s="109"/>
      <c r="J36" s="254" t="s">
        <v>13</v>
      </c>
      <c r="K36" s="242">
        <f>SUM('Billy Bey'!O47)</f>
        <v>5877</v>
      </c>
      <c r="L36" s="109"/>
      <c r="M36" s="254" t="s">
        <v>13</v>
      </c>
      <c r="N36" s="242">
        <f>SUM('Billy Bey'!O58)</f>
        <v>3455</v>
      </c>
      <c r="P36" s="254" t="s">
        <v>13</v>
      </c>
      <c r="Q36" s="242">
        <f>SUM('Billy Bey'!O69)</f>
        <v>0</v>
      </c>
      <c r="R36" s="11"/>
    </row>
    <row r="37" spans="1:18" ht="13.5" customHeight="1" thickBot="1" x14ac:dyDescent="0.3">
      <c r="A37" s="246"/>
      <c r="B37" s="244"/>
      <c r="C37" s="109"/>
      <c r="D37" s="246"/>
      <c r="E37" s="244"/>
      <c r="F37" s="109"/>
      <c r="G37" s="246"/>
      <c r="H37" s="244"/>
      <c r="I37" s="109"/>
      <c r="J37" s="246"/>
      <c r="K37" s="244"/>
      <c r="L37" s="109"/>
      <c r="M37" s="246"/>
      <c r="N37" s="244"/>
      <c r="P37" s="246"/>
      <c r="Q37" s="244"/>
      <c r="R37" s="11"/>
    </row>
    <row r="38" spans="1:18" ht="12.75" customHeight="1" x14ac:dyDescent="0.25">
      <c r="A38" s="254" t="s">
        <v>14</v>
      </c>
      <c r="B38" s="242">
        <f>SUM('Billy Bey'!P14)</f>
        <v>2054</v>
      </c>
      <c r="C38" s="109"/>
      <c r="D38" s="254" t="s">
        <v>14</v>
      </c>
      <c r="E38" s="242">
        <f>SUM('Billy Bey'!P25)</f>
        <v>2457</v>
      </c>
      <c r="F38" s="109"/>
      <c r="G38" s="254" t="s">
        <v>14</v>
      </c>
      <c r="H38" s="242">
        <f>SUM('Billy Bey'!P36)</f>
        <v>2791</v>
      </c>
      <c r="I38" s="109"/>
      <c r="J38" s="254" t="s">
        <v>14</v>
      </c>
      <c r="K38" s="242">
        <f>SUM('Billy Bey'!P47)</f>
        <v>2647</v>
      </c>
      <c r="L38" s="109"/>
      <c r="M38" s="254" t="s">
        <v>14</v>
      </c>
      <c r="N38" s="242">
        <f>SUM('Billy Bey'!P58)</f>
        <v>1398</v>
      </c>
      <c r="P38" s="254" t="s">
        <v>14</v>
      </c>
      <c r="Q38" s="242">
        <f>SUM('Billy Bey'!P69)</f>
        <v>0</v>
      </c>
      <c r="R38" s="11"/>
    </row>
    <row r="39" spans="1:18" ht="13.5" customHeight="1" thickBot="1" x14ac:dyDescent="0.3">
      <c r="A39" s="246"/>
      <c r="B39" s="244"/>
      <c r="C39" s="109"/>
      <c r="D39" s="246"/>
      <c r="E39" s="244"/>
      <c r="F39" s="109"/>
      <c r="G39" s="246"/>
      <c r="H39" s="244"/>
      <c r="I39" s="109"/>
      <c r="J39" s="246"/>
      <c r="K39" s="244"/>
      <c r="L39" s="109"/>
      <c r="M39" s="246"/>
      <c r="N39" s="244"/>
      <c r="P39" s="246"/>
      <c r="Q39" s="244"/>
      <c r="R39" s="11"/>
    </row>
    <row r="40" spans="1:18" ht="12.75" customHeight="1" x14ac:dyDescent="0.25">
      <c r="A40" s="254" t="s">
        <v>35</v>
      </c>
      <c r="B40" s="242">
        <f>SUM('Billy Bey'!Q14)</f>
        <v>2545</v>
      </c>
      <c r="C40" s="109"/>
      <c r="D40" s="254" t="s">
        <v>35</v>
      </c>
      <c r="E40" s="242">
        <f>SUM('Billy Bey'!Q25)</f>
        <v>3509</v>
      </c>
      <c r="F40" s="109"/>
      <c r="G40" s="254" t="s">
        <v>35</v>
      </c>
      <c r="H40" s="242">
        <f>SUM('Billy Bey'!Q36)</f>
        <v>3332</v>
      </c>
      <c r="I40" s="109"/>
      <c r="J40" s="254" t="s">
        <v>35</v>
      </c>
      <c r="K40" s="242">
        <f>SUM('Billy Bey'!Q47)</f>
        <v>3155</v>
      </c>
      <c r="L40" s="109"/>
      <c r="M40" s="254" t="s">
        <v>35</v>
      </c>
      <c r="N40" s="242">
        <f>SUM('Billy Bey'!Q58)</f>
        <v>1538</v>
      </c>
      <c r="P40" s="254" t="s">
        <v>35</v>
      </c>
      <c r="Q40" s="242">
        <f>SUM('Billy Bey'!Q69)</f>
        <v>0</v>
      </c>
      <c r="R40" s="11"/>
    </row>
    <row r="41" spans="1:18" ht="13.5" customHeight="1" thickBot="1" x14ac:dyDescent="0.3">
      <c r="A41" s="246"/>
      <c r="B41" s="244"/>
      <c r="C41" s="109"/>
      <c r="D41" s="246"/>
      <c r="E41" s="244"/>
      <c r="F41" s="109"/>
      <c r="G41" s="246"/>
      <c r="H41" s="244"/>
      <c r="I41" s="109"/>
      <c r="J41" s="246"/>
      <c r="K41" s="244"/>
      <c r="L41" s="109"/>
      <c r="M41" s="246"/>
      <c r="N41" s="244"/>
      <c r="P41" s="246"/>
      <c r="Q41" s="244"/>
      <c r="R41" s="11"/>
    </row>
    <row r="42" spans="1:18" ht="12.75" customHeight="1" x14ac:dyDescent="0.25">
      <c r="A42" s="254" t="s">
        <v>15</v>
      </c>
      <c r="B42" s="242">
        <f>SUM('Billy Bey'!R14)</f>
        <v>0</v>
      </c>
      <c r="C42" s="109"/>
      <c r="D42" s="254" t="s">
        <v>15</v>
      </c>
      <c r="E42" s="242">
        <f>SUM('Billy Bey'!R25)</f>
        <v>0</v>
      </c>
      <c r="F42" s="109"/>
      <c r="G42" s="254" t="s">
        <v>15</v>
      </c>
      <c r="H42" s="242">
        <f>SUM('Billy Bey'!R36)</f>
        <v>0</v>
      </c>
      <c r="I42" s="109"/>
      <c r="J42" s="254" t="s">
        <v>15</v>
      </c>
      <c r="K42" s="242">
        <f>SUM('Billy Bey'!R47)</f>
        <v>0</v>
      </c>
      <c r="L42" s="109"/>
      <c r="M42" s="254" t="s">
        <v>15</v>
      </c>
      <c r="N42" s="242">
        <f>SUM('Billy Bey'!R58)</f>
        <v>0</v>
      </c>
      <c r="P42" s="254" t="s">
        <v>15</v>
      </c>
      <c r="Q42" s="242">
        <f>SUM('Billy Bey'!R69)</f>
        <v>0</v>
      </c>
      <c r="R42" s="11"/>
    </row>
    <row r="43" spans="1:18" ht="13.5" customHeight="1" thickBot="1" x14ac:dyDescent="0.3">
      <c r="A43" s="246"/>
      <c r="B43" s="244"/>
      <c r="C43" s="109"/>
      <c r="D43" s="246"/>
      <c r="E43" s="244"/>
      <c r="F43" s="109"/>
      <c r="G43" s="246"/>
      <c r="H43" s="244"/>
      <c r="I43" s="109"/>
      <c r="J43" s="246"/>
      <c r="K43" s="244"/>
      <c r="L43" s="109"/>
      <c r="M43" s="246"/>
      <c r="N43" s="244"/>
      <c r="P43" s="246"/>
      <c r="Q43" s="244"/>
      <c r="R43" s="11"/>
    </row>
    <row r="44" spans="1:18" ht="13.5" customHeight="1" x14ac:dyDescent="0.25">
      <c r="A44" s="245" t="s">
        <v>36</v>
      </c>
      <c r="B44" s="242">
        <f>SUM('Billy Bey'!S14)</f>
        <v>0</v>
      </c>
      <c r="C44" s="109"/>
      <c r="D44" s="245" t="s">
        <v>36</v>
      </c>
      <c r="E44" s="242">
        <f>SUM('Billy Bey'!S25)</f>
        <v>409</v>
      </c>
      <c r="F44" s="109"/>
      <c r="G44" s="245" t="s">
        <v>36</v>
      </c>
      <c r="H44" s="247">
        <f>SUM('Billy Bey'!S36)</f>
        <v>0</v>
      </c>
      <c r="I44" s="109"/>
      <c r="J44" s="245" t="s">
        <v>36</v>
      </c>
      <c r="K44" s="247">
        <f>SUM('Billy Bey'!S47)</f>
        <v>0</v>
      </c>
      <c r="L44" s="109"/>
      <c r="M44" s="245" t="s">
        <v>36</v>
      </c>
      <c r="N44" s="247">
        <f>SUM('Billy Bey'!S58)</f>
        <v>0</v>
      </c>
      <c r="P44" s="245" t="s">
        <v>36</v>
      </c>
      <c r="Q44" s="247">
        <f>SUM('Billy Bey'!S69)</f>
        <v>0</v>
      </c>
      <c r="R44" s="11"/>
    </row>
    <row r="45" spans="1:18" ht="13.5" customHeight="1" thickBot="1" x14ac:dyDescent="0.3">
      <c r="A45" s="246"/>
      <c r="B45" s="244"/>
      <c r="C45" s="109"/>
      <c r="D45" s="246"/>
      <c r="E45" s="244"/>
      <c r="F45" s="109"/>
      <c r="G45" s="246"/>
      <c r="H45" s="244"/>
      <c r="I45" s="109"/>
      <c r="J45" s="246"/>
      <c r="K45" s="244"/>
      <c r="L45" s="109"/>
      <c r="M45" s="246"/>
      <c r="N45" s="244"/>
      <c r="P45" s="246"/>
      <c r="Q45" s="244"/>
      <c r="R45" s="11"/>
    </row>
    <row r="46" spans="1:18" ht="13.5" customHeight="1" x14ac:dyDescent="0.25">
      <c r="A46" s="284" t="s">
        <v>23</v>
      </c>
      <c r="B46" s="269">
        <f>SUM(B18:B45)</f>
        <v>151287</v>
      </c>
      <c r="C46" s="109"/>
      <c r="D46" s="284" t="s">
        <v>23</v>
      </c>
      <c r="E46" s="269">
        <f>SUM(E18:E45)</f>
        <v>165149</v>
      </c>
      <c r="F46" s="109"/>
      <c r="G46" s="284" t="s">
        <v>23</v>
      </c>
      <c r="H46" s="269">
        <f>SUM(H18:H45)</f>
        <v>203101</v>
      </c>
      <c r="I46" s="109"/>
      <c r="J46" s="248" t="s">
        <v>23</v>
      </c>
      <c r="K46" s="250">
        <f>SUM(K18:K45)</f>
        <v>213094</v>
      </c>
      <c r="L46" s="109"/>
      <c r="M46" s="284" t="s">
        <v>23</v>
      </c>
      <c r="N46" s="250">
        <f>SUM(N18:N45)</f>
        <v>113547</v>
      </c>
      <c r="P46" s="248" t="s">
        <v>23</v>
      </c>
      <c r="Q46" s="250">
        <f>SUM(Q18:Q45)</f>
        <v>0</v>
      </c>
      <c r="R46" s="11"/>
    </row>
    <row r="47" spans="1:18" ht="13.5" customHeight="1" thickBot="1" x14ac:dyDescent="0.3">
      <c r="A47" s="249"/>
      <c r="B47" s="251"/>
      <c r="C47" s="109"/>
      <c r="D47" s="249"/>
      <c r="E47" s="251"/>
      <c r="F47" s="109"/>
      <c r="G47" s="249"/>
      <c r="H47" s="251"/>
      <c r="I47" s="109"/>
      <c r="J47" s="249"/>
      <c r="K47" s="251"/>
      <c r="L47" s="109"/>
      <c r="M47" s="249"/>
      <c r="N47" s="251"/>
      <c r="P47" s="249"/>
      <c r="Q47" s="251"/>
      <c r="R47" s="11"/>
    </row>
    <row r="48" spans="1:18" x14ac:dyDescent="0.25">
      <c r="C48" s="109"/>
      <c r="F48" s="109"/>
      <c r="I48" s="109"/>
      <c r="L48" s="109"/>
      <c r="R48" s="10"/>
    </row>
    <row r="49" spans="3:18" x14ac:dyDescent="0.25">
      <c r="C49" s="109"/>
      <c r="F49" s="109"/>
      <c r="I49" s="109"/>
      <c r="L49" s="109"/>
      <c r="R49" s="117"/>
    </row>
  </sheetData>
  <mergeCells count="276">
    <mergeCell ref="A1:B1"/>
    <mergeCell ref="D1:E1"/>
    <mergeCell ref="G1:H1"/>
    <mergeCell ref="J1:K1"/>
    <mergeCell ref="M1:N1"/>
    <mergeCell ref="A2:B2"/>
    <mergeCell ref="D2:E2"/>
    <mergeCell ref="A3:B3"/>
    <mergeCell ref="D3:E3"/>
    <mergeCell ref="G3:H3"/>
    <mergeCell ref="J3:K3"/>
    <mergeCell ref="M3:N3"/>
    <mergeCell ref="G2:H2"/>
    <mergeCell ref="J2:K2"/>
    <mergeCell ref="E4:E5"/>
    <mergeCell ref="D6:D7"/>
    <mergeCell ref="E6:E7"/>
    <mergeCell ref="G6:G7"/>
    <mergeCell ref="H6:H7"/>
    <mergeCell ref="J6:J7"/>
    <mergeCell ref="K6:K7"/>
    <mergeCell ref="M6:M7"/>
    <mergeCell ref="J4:J5"/>
    <mergeCell ref="K4:K5"/>
    <mergeCell ref="M4:M5"/>
    <mergeCell ref="A4:A5"/>
    <mergeCell ref="B4:B5"/>
    <mergeCell ref="D4:D5"/>
    <mergeCell ref="G4:G5"/>
    <mergeCell ref="H4:H5"/>
    <mergeCell ref="N8:N9"/>
    <mergeCell ref="A10:A11"/>
    <mergeCell ref="B10:B11"/>
    <mergeCell ref="D10:D11"/>
    <mergeCell ref="E10:E11"/>
    <mergeCell ref="G10:G11"/>
    <mergeCell ref="H10:H11"/>
    <mergeCell ref="J10:J11"/>
    <mergeCell ref="K10:K11"/>
    <mergeCell ref="M10:M11"/>
    <mergeCell ref="N10:N11"/>
    <mergeCell ref="A8:A9"/>
    <mergeCell ref="B8:B9"/>
    <mergeCell ref="D8:D9"/>
    <mergeCell ref="E8:E9"/>
    <mergeCell ref="G8:G9"/>
    <mergeCell ref="H8:H9"/>
    <mergeCell ref="J8:J9"/>
    <mergeCell ref="A6:A7"/>
    <mergeCell ref="K8:K9"/>
    <mergeCell ref="M8:M9"/>
    <mergeCell ref="N12:N13"/>
    <mergeCell ref="A14:A15"/>
    <mergeCell ref="B14:B15"/>
    <mergeCell ref="D14:D15"/>
    <mergeCell ref="E14:E15"/>
    <mergeCell ref="G14:G15"/>
    <mergeCell ref="H14:H15"/>
    <mergeCell ref="K14:K15"/>
    <mergeCell ref="M14:M15"/>
    <mergeCell ref="N14:N15"/>
    <mergeCell ref="J14:J15"/>
    <mergeCell ref="A12:A13"/>
    <mergeCell ref="B12:B13"/>
    <mergeCell ref="D12:D13"/>
    <mergeCell ref="E12:E13"/>
    <mergeCell ref="G12:G13"/>
    <mergeCell ref="H12:H13"/>
    <mergeCell ref="J12:J13"/>
    <mergeCell ref="K12:K13"/>
    <mergeCell ref="M12:M13"/>
    <mergeCell ref="A18:A19"/>
    <mergeCell ref="H20:H21"/>
    <mergeCell ref="J20:J21"/>
    <mergeCell ref="K20:K21"/>
    <mergeCell ref="A17:B17"/>
    <mergeCell ref="D17:E17"/>
    <mergeCell ref="G17:H17"/>
    <mergeCell ref="J17:K17"/>
    <mergeCell ref="M17:N17"/>
    <mergeCell ref="B18:B19"/>
    <mergeCell ref="D18:D19"/>
    <mergeCell ref="E18:E19"/>
    <mergeCell ref="G18:G19"/>
    <mergeCell ref="H18:H19"/>
    <mergeCell ref="J18:J19"/>
    <mergeCell ref="K18:K19"/>
    <mergeCell ref="M18:M19"/>
    <mergeCell ref="N18:N19"/>
    <mergeCell ref="M20:M21"/>
    <mergeCell ref="N20:N21"/>
    <mergeCell ref="A22:A23"/>
    <mergeCell ref="B22:B23"/>
    <mergeCell ref="D22:D23"/>
    <mergeCell ref="E22:E23"/>
    <mergeCell ref="G22:G23"/>
    <mergeCell ref="H22:H23"/>
    <mergeCell ref="J22:J23"/>
    <mergeCell ref="K22:K23"/>
    <mergeCell ref="M22:M23"/>
    <mergeCell ref="N22:N23"/>
    <mergeCell ref="A20:A21"/>
    <mergeCell ref="B20:B21"/>
    <mergeCell ref="D20:D21"/>
    <mergeCell ref="E20:E21"/>
    <mergeCell ref="G20:G21"/>
    <mergeCell ref="N24:N25"/>
    <mergeCell ref="A26:A27"/>
    <mergeCell ref="B26:B27"/>
    <mergeCell ref="D26:D27"/>
    <mergeCell ref="E26:E27"/>
    <mergeCell ref="G26:G27"/>
    <mergeCell ref="H26:H27"/>
    <mergeCell ref="J26:J27"/>
    <mergeCell ref="K26:K27"/>
    <mergeCell ref="M26:M27"/>
    <mergeCell ref="N26:N27"/>
    <mergeCell ref="A24:A25"/>
    <mergeCell ref="B24:B25"/>
    <mergeCell ref="D24:D25"/>
    <mergeCell ref="E24:E25"/>
    <mergeCell ref="G24:G25"/>
    <mergeCell ref="H24:H25"/>
    <mergeCell ref="J24:J25"/>
    <mergeCell ref="K24:K25"/>
    <mergeCell ref="M24:M25"/>
    <mergeCell ref="N28:N29"/>
    <mergeCell ref="A28:A29"/>
    <mergeCell ref="B28:B29"/>
    <mergeCell ref="D28:D29"/>
    <mergeCell ref="E28:E29"/>
    <mergeCell ref="G28:G29"/>
    <mergeCell ref="H28:H29"/>
    <mergeCell ref="J28:J29"/>
    <mergeCell ref="K28:K29"/>
    <mergeCell ref="M28:M29"/>
    <mergeCell ref="M34:M35"/>
    <mergeCell ref="N34:N35"/>
    <mergeCell ref="A32:A33"/>
    <mergeCell ref="B32:B33"/>
    <mergeCell ref="D32:D33"/>
    <mergeCell ref="E32:E33"/>
    <mergeCell ref="G32:G33"/>
    <mergeCell ref="H32:H33"/>
    <mergeCell ref="A34:A35"/>
    <mergeCell ref="B34:B35"/>
    <mergeCell ref="D34:D35"/>
    <mergeCell ref="E34:E35"/>
    <mergeCell ref="N32:N33"/>
    <mergeCell ref="J32:J33"/>
    <mergeCell ref="K32:K33"/>
    <mergeCell ref="M32:M33"/>
    <mergeCell ref="A38:A39"/>
    <mergeCell ref="B38:B39"/>
    <mergeCell ref="D38:D39"/>
    <mergeCell ref="E38:E39"/>
    <mergeCell ref="G38:G39"/>
    <mergeCell ref="G34:G35"/>
    <mergeCell ref="N38:N39"/>
    <mergeCell ref="A36:A37"/>
    <mergeCell ref="B36:B37"/>
    <mergeCell ref="D36:D37"/>
    <mergeCell ref="E36:E37"/>
    <mergeCell ref="G36:G37"/>
    <mergeCell ref="H36:H37"/>
    <mergeCell ref="J36:J37"/>
    <mergeCell ref="K36:K37"/>
    <mergeCell ref="M36:M37"/>
    <mergeCell ref="H38:H39"/>
    <mergeCell ref="J38:J39"/>
    <mergeCell ref="K38:K39"/>
    <mergeCell ref="M38:M39"/>
    <mergeCell ref="N36:N37"/>
    <mergeCell ref="H34:H35"/>
    <mergeCell ref="J34:J35"/>
    <mergeCell ref="K34:K35"/>
    <mergeCell ref="N40:N41"/>
    <mergeCell ref="A42:A43"/>
    <mergeCell ref="B42:B43"/>
    <mergeCell ref="D42:D43"/>
    <mergeCell ref="E42:E43"/>
    <mergeCell ref="G42:G43"/>
    <mergeCell ref="H42:H43"/>
    <mergeCell ref="J42:J43"/>
    <mergeCell ref="K42:K43"/>
    <mergeCell ref="M42:M43"/>
    <mergeCell ref="N42:N43"/>
    <mergeCell ref="A40:A41"/>
    <mergeCell ref="B40:B41"/>
    <mergeCell ref="D40:D41"/>
    <mergeCell ref="E40:E41"/>
    <mergeCell ref="G40:G41"/>
    <mergeCell ref="H40:H41"/>
    <mergeCell ref="J40:J41"/>
    <mergeCell ref="K40:K41"/>
    <mergeCell ref="M40:M41"/>
    <mergeCell ref="N46:N47"/>
    <mergeCell ref="A44:A45"/>
    <mergeCell ref="B44:B45"/>
    <mergeCell ref="D44:D45"/>
    <mergeCell ref="E44:E45"/>
    <mergeCell ref="G44:G45"/>
    <mergeCell ref="H44:H45"/>
    <mergeCell ref="J44:J45"/>
    <mergeCell ref="K44:K45"/>
    <mergeCell ref="M44:M45"/>
    <mergeCell ref="A46:A47"/>
    <mergeCell ref="B46:B47"/>
    <mergeCell ref="D46:D47"/>
    <mergeCell ref="E46:E47"/>
    <mergeCell ref="G46:G47"/>
    <mergeCell ref="H46:H47"/>
    <mergeCell ref="J46:J47"/>
    <mergeCell ref="K46:K47"/>
    <mergeCell ref="M46:M47"/>
    <mergeCell ref="N44:N45"/>
    <mergeCell ref="P1:Q1"/>
    <mergeCell ref="M2:N2"/>
    <mergeCell ref="P3:Q3"/>
    <mergeCell ref="P4:P5"/>
    <mergeCell ref="Q4:Q5"/>
    <mergeCell ref="P6:P7"/>
    <mergeCell ref="Q6:Q7"/>
    <mergeCell ref="P8:P9"/>
    <mergeCell ref="Q8:Q9"/>
    <mergeCell ref="N6:N7"/>
    <mergeCell ref="N4:N5"/>
    <mergeCell ref="P2:Q2"/>
    <mergeCell ref="P26:P27"/>
    <mergeCell ref="Q26:Q27"/>
    <mergeCell ref="P28:P29"/>
    <mergeCell ref="Q28:Q29"/>
    <mergeCell ref="P10:P11"/>
    <mergeCell ref="Q10:Q11"/>
    <mergeCell ref="P12:P13"/>
    <mergeCell ref="Q12:Q13"/>
    <mergeCell ref="P14:P15"/>
    <mergeCell ref="Q14:Q15"/>
    <mergeCell ref="P17:Q17"/>
    <mergeCell ref="P18:P19"/>
    <mergeCell ref="Q18:Q19"/>
    <mergeCell ref="P44:P45"/>
    <mergeCell ref="Q44:Q45"/>
    <mergeCell ref="P46:P47"/>
    <mergeCell ref="Q46:Q47"/>
    <mergeCell ref="B6:B7"/>
    <mergeCell ref="P38:P39"/>
    <mergeCell ref="Q38:Q39"/>
    <mergeCell ref="P40:P41"/>
    <mergeCell ref="Q40:Q41"/>
    <mergeCell ref="P42:P43"/>
    <mergeCell ref="Q42:Q43"/>
    <mergeCell ref="P32:P33"/>
    <mergeCell ref="Q32:Q33"/>
    <mergeCell ref="P34:P35"/>
    <mergeCell ref="Q34:Q35"/>
    <mergeCell ref="P36:P37"/>
    <mergeCell ref="Q36:Q37"/>
    <mergeCell ref="P20:P21"/>
    <mergeCell ref="Q20:Q21"/>
    <mergeCell ref="P22:P23"/>
    <mergeCell ref="Q30:Q31"/>
    <mergeCell ref="Q22:Q23"/>
    <mergeCell ref="P24:P25"/>
    <mergeCell ref="Q24:Q25"/>
    <mergeCell ref="A30:A31"/>
    <mergeCell ref="D30:D31"/>
    <mergeCell ref="G30:G31"/>
    <mergeCell ref="J30:J31"/>
    <mergeCell ref="M30:M31"/>
    <mergeCell ref="P30:P31"/>
    <mergeCell ref="B30:B31"/>
    <mergeCell ref="E30:E31"/>
    <mergeCell ref="H30:H31"/>
    <mergeCell ref="K30:K31"/>
    <mergeCell ref="N30:N31"/>
  </mergeCells>
  <pageMargins left="0.7" right="0.7" top="0.75" bottom="0.75" header="0.3" footer="0.3"/>
  <pageSetup paperSize="5" scale="79" orientation="landscape" r:id="rId1"/>
  <headerFooter scaleWithDoc="0">
    <oddHeader>&amp;C&amp;"Century Gothic,Bold"&amp;12Private Ferries Monthly Ridership Report</oddHeader>
    <oddFooter>&amp;C&amp;"Century Gothic,Bold"&amp;10July 2014</oddFooter>
  </headerFooter>
  <ignoredErrors>
    <ignoredError sqref="A14:N47" emptyCellReferenc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83"/>
  <sheetViews>
    <sheetView topLeftCell="A16" zoomScaleNormal="100" workbookViewId="0">
      <selection activeCell="H10" sqref="H10"/>
    </sheetView>
  </sheetViews>
  <sheetFormatPr defaultRowHeight="15" x14ac:dyDescent="0.25"/>
  <cols>
    <col min="1" max="1" width="22.42578125" bestFit="1" customWidth="1"/>
    <col min="2" max="2" width="18.140625" customWidth="1"/>
  </cols>
  <sheetData>
    <row r="1" spans="1:2" ht="15.75" thickBot="1" x14ac:dyDescent="0.3">
      <c r="A1" s="299" t="s">
        <v>74</v>
      </c>
      <c r="B1" s="300"/>
    </row>
    <row r="2" spans="1:2" ht="15.75" thickBot="1" x14ac:dyDescent="0.3">
      <c r="A2" s="301"/>
      <c r="B2" s="302"/>
    </row>
    <row r="3" spans="1:2" ht="15.75" thickBot="1" x14ac:dyDescent="0.3">
      <c r="A3" s="271" t="s">
        <v>53</v>
      </c>
      <c r="B3" s="298"/>
    </row>
    <row r="4" spans="1:2" ht="12.75" customHeight="1" x14ac:dyDescent="0.25">
      <c r="A4" s="258" t="s">
        <v>54</v>
      </c>
      <c r="B4" s="252">
        <f>SUM('NY Waterway'!H74)</f>
        <v>369919</v>
      </c>
    </row>
    <row r="5" spans="1:2" ht="13.5" customHeight="1" thickBot="1" x14ac:dyDescent="0.3">
      <c r="A5" s="273"/>
      <c r="B5" s="280"/>
    </row>
    <row r="6" spans="1:2" ht="12.75" customHeight="1" x14ac:dyDescent="0.25">
      <c r="A6" s="239" t="s">
        <v>55</v>
      </c>
      <c r="B6" s="256">
        <f>SUM('Billy Bey'!T73)</f>
        <v>458035</v>
      </c>
    </row>
    <row r="7" spans="1:2" ht="13.5" customHeight="1" thickBot="1" x14ac:dyDescent="0.3">
      <c r="A7" s="293"/>
      <c r="B7" s="264"/>
    </row>
    <row r="8" spans="1:2" ht="12.75" customHeight="1" x14ac:dyDescent="0.25">
      <c r="A8" s="258" t="s">
        <v>56</v>
      </c>
      <c r="B8" s="252">
        <f>SUM(SeaStreak!G74)</f>
        <v>93417</v>
      </c>
    </row>
    <row r="9" spans="1:2" ht="13.5" customHeight="1" thickBot="1" x14ac:dyDescent="0.3">
      <c r="A9" s="295"/>
      <c r="B9" s="280"/>
    </row>
    <row r="10" spans="1:2" ht="12.75" customHeight="1" x14ac:dyDescent="0.25">
      <c r="A10" s="239" t="s">
        <v>57</v>
      </c>
      <c r="B10" s="256">
        <f>SUM('New York Water Taxi'!K74)</f>
        <v>69977</v>
      </c>
    </row>
    <row r="11" spans="1:2" ht="13.5" customHeight="1" thickBot="1" x14ac:dyDescent="0.3">
      <c r="A11" s="290"/>
      <c r="B11" s="264"/>
    </row>
    <row r="12" spans="1:2" ht="12.75" customHeight="1" x14ac:dyDescent="0.25">
      <c r="A12" s="265" t="s">
        <v>38</v>
      </c>
      <c r="B12" s="256">
        <f>SUM('Liberty Landing Ferry'!F74)</f>
        <v>23847</v>
      </c>
    </row>
    <row r="13" spans="1:2" ht="13.5" customHeight="1" thickBot="1" x14ac:dyDescent="0.3">
      <c r="A13" s="296"/>
      <c r="B13" s="264"/>
    </row>
    <row r="14" spans="1:2" x14ac:dyDescent="0.25">
      <c r="A14" s="267" t="s">
        <v>23</v>
      </c>
      <c r="B14" s="269">
        <f>SUM(B4:B13)</f>
        <v>1015195</v>
      </c>
    </row>
    <row r="15" spans="1:2" ht="15.75" thickBot="1" x14ac:dyDescent="0.3">
      <c r="A15" s="297"/>
      <c r="B15" s="289"/>
    </row>
    <row r="16" spans="1:2" ht="15.75" thickBot="1" x14ac:dyDescent="0.3">
      <c r="A16" s="58"/>
      <c r="B16" s="59"/>
    </row>
    <row r="17" spans="1:2" ht="15.75" thickBot="1" x14ac:dyDescent="0.3">
      <c r="A17" s="271" t="s">
        <v>58</v>
      </c>
      <c r="B17" s="298"/>
    </row>
    <row r="18" spans="1:2" x14ac:dyDescent="0.25">
      <c r="A18" s="258" t="s">
        <v>10</v>
      </c>
      <c r="B18" s="252">
        <f>SUM('Billy Bey'!F73, 'New York Water Taxi'!E74, 'NY Waterway'!D74, SeaStreak!B74)</f>
        <v>329304</v>
      </c>
    </row>
    <row r="19" spans="1:2" ht="15.75" thickBot="1" x14ac:dyDescent="0.3">
      <c r="A19" s="273"/>
      <c r="B19" s="253"/>
    </row>
    <row r="20" spans="1:2" x14ac:dyDescent="0.25">
      <c r="A20" s="239" t="s">
        <v>8</v>
      </c>
      <c r="B20" s="256">
        <f>SUM('Billy Bey'!D73, 'NY Waterway'!B74, 'New York Water Taxi'!D74)</f>
        <v>303734</v>
      </c>
    </row>
    <row r="21" spans="1:2" ht="15.75" thickBot="1" x14ac:dyDescent="0.3">
      <c r="A21" s="293"/>
      <c r="B21" s="294"/>
    </row>
    <row r="22" spans="1:2" x14ac:dyDescent="0.25">
      <c r="A22" s="258" t="s">
        <v>16</v>
      </c>
      <c r="B22" s="252">
        <f>SUM('Billy Bey'!G73, SeaStreak!C74)</f>
        <v>67837</v>
      </c>
    </row>
    <row r="23" spans="1:2" ht="15.75" thickBot="1" x14ac:dyDescent="0.3">
      <c r="A23" s="295"/>
      <c r="B23" s="291"/>
    </row>
    <row r="24" spans="1:2" ht="12.75" customHeight="1" x14ac:dyDescent="0.25">
      <c r="A24" s="239" t="s">
        <v>9</v>
      </c>
      <c r="B24" s="252">
        <f>SUM('Billy Bey'!E73, 'Liberty Landing Ferry'!B74, 'NY Waterway'!C74)</f>
        <v>184095</v>
      </c>
    </row>
    <row r="25" spans="1:2" ht="15.75" thickBot="1" x14ac:dyDescent="0.3">
      <c r="A25" s="290"/>
      <c r="B25" s="291"/>
    </row>
    <row r="26" spans="1:2" x14ac:dyDescent="0.25">
      <c r="A26" s="239" t="s">
        <v>7</v>
      </c>
      <c r="B26" s="242">
        <f>SUM('New York Water Taxi'!B74)</f>
        <v>9704</v>
      </c>
    </row>
    <row r="27" spans="1:2" ht="15.75" thickBot="1" x14ac:dyDescent="0.3">
      <c r="A27" s="290"/>
      <c r="B27" s="262"/>
    </row>
    <row r="28" spans="1:2" x14ac:dyDescent="0.25">
      <c r="A28" s="239" t="s">
        <v>39</v>
      </c>
      <c r="B28" s="242">
        <f>SUM('New York Water Taxi'!C74)</f>
        <v>0</v>
      </c>
    </row>
    <row r="29" spans="1:2" ht="15.75" thickBot="1" x14ac:dyDescent="0.3">
      <c r="A29" s="290"/>
      <c r="B29" s="292"/>
    </row>
    <row r="30" spans="1:2" ht="13.5" customHeight="1" x14ac:dyDescent="0.25">
      <c r="A30" s="254" t="s">
        <v>11</v>
      </c>
      <c r="B30" s="242">
        <f>SUM('Billy Bey'!H73)</f>
        <v>34386</v>
      </c>
    </row>
    <row r="31" spans="1:2" ht="14.25" customHeight="1" thickBot="1" x14ac:dyDescent="0.3">
      <c r="A31" s="246"/>
      <c r="B31" s="244"/>
    </row>
    <row r="32" spans="1:2" ht="14.25" customHeight="1" x14ac:dyDescent="0.25">
      <c r="A32" s="254" t="s">
        <v>73</v>
      </c>
      <c r="B32" s="242">
        <f>SUM('New York Water Taxi'!F74)</f>
        <v>1402</v>
      </c>
    </row>
    <row r="33" spans="1:2" ht="14.25" customHeight="1" thickBot="1" x14ac:dyDescent="0.3">
      <c r="A33" s="246"/>
      <c r="B33" s="243"/>
    </row>
    <row r="34" spans="1:2" ht="13.5" customHeight="1" x14ac:dyDescent="0.25">
      <c r="A34" s="254" t="s">
        <v>12</v>
      </c>
      <c r="B34" s="242">
        <f>SUM('Billy Bey'!I73)</f>
        <v>10778</v>
      </c>
    </row>
    <row r="35" spans="1:2" ht="14.25" customHeight="1" thickBot="1" x14ac:dyDescent="0.3">
      <c r="A35" s="246"/>
      <c r="B35" s="244"/>
    </row>
    <row r="36" spans="1:2" ht="13.5" customHeight="1" x14ac:dyDescent="0.25">
      <c r="A36" s="254" t="s">
        <v>13</v>
      </c>
      <c r="B36" s="247">
        <f>SUM('Billy Bey'!J73)</f>
        <v>35466</v>
      </c>
    </row>
    <row r="37" spans="1:2" ht="14.25" customHeight="1" thickBot="1" x14ac:dyDescent="0.3">
      <c r="A37" s="246"/>
      <c r="B37" s="247"/>
    </row>
    <row r="38" spans="1:2" ht="13.5" customHeight="1" x14ac:dyDescent="0.25">
      <c r="A38" s="254" t="s">
        <v>14</v>
      </c>
      <c r="B38" s="242">
        <f>SUM('Billy Bey'!K73)</f>
        <v>14294</v>
      </c>
    </row>
    <row r="39" spans="1:2" ht="14.25" customHeight="1" thickBot="1" x14ac:dyDescent="0.3">
      <c r="A39" s="246"/>
      <c r="B39" s="244"/>
    </row>
    <row r="40" spans="1:2" ht="13.5" customHeight="1" x14ac:dyDescent="0.25">
      <c r="A40" s="254" t="s">
        <v>35</v>
      </c>
      <c r="B40" s="247">
        <f>SUM('Billy Bey'!L73)</f>
        <v>19837</v>
      </c>
    </row>
    <row r="41" spans="1:2" ht="14.25" customHeight="1" thickBot="1" x14ac:dyDescent="0.3">
      <c r="A41" s="246"/>
      <c r="B41" s="244"/>
    </row>
    <row r="42" spans="1:2" ht="14.25" customHeight="1" x14ac:dyDescent="0.25">
      <c r="A42" s="254" t="s">
        <v>15</v>
      </c>
      <c r="B42" s="242">
        <f>SUM('Billy Bey'!M73)</f>
        <v>0</v>
      </c>
    </row>
    <row r="43" spans="1:2" ht="14.25" customHeight="1" thickBot="1" x14ac:dyDescent="0.3">
      <c r="A43" s="246"/>
      <c r="B43" s="244"/>
    </row>
    <row r="44" spans="1:2" ht="14.25" customHeight="1" x14ac:dyDescent="0.25">
      <c r="A44" s="254" t="s">
        <v>36</v>
      </c>
      <c r="B44" s="247">
        <f>SUM('Billy Bey'!N73)</f>
        <v>4358</v>
      </c>
    </row>
    <row r="45" spans="1:2" ht="14.25" customHeight="1" thickBot="1" x14ac:dyDescent="0.3">
      <c r="A45" s="246"/>
      <c r="B45" s="244"/>
    </row>
    <row r="46" spans="1:2" x14ac:dyDescent="0.25">
      <c r="A46" s="284" t="s">
        <v>23</v>
      </c>
      <c r="B46" s="269">
        <f>SUM(B18:B45)</f>
        <v>1015195</v>
      </c>
    </row>
    <row r="47" spans="1:2" ht="15.75" thickBot="1" x14ac:dyDescent="0.3">
      <c r="A47" s="288"/>
      <c r="B47" s="289"/>
    </row>
    <row r="51" spans="9:10" x14ac:dyDescent="0.25">
      <c r="I51" s="6"/>
      <c r="J51" s="6"/>
    </row>
    <row r="52" spans="9:10" x14ac:dyDescent="0.25">
      <c r="I52" s="6"/>
      <c r="J52" s="6"/>
    </row>
    <row r="53" spans="9:10" x14ac:dyDescent="0.25">
      <c r="I53" s="6"/>
      <c r="J53" s="6"/>
    </row>
    <row r="54" spans="9:10" x14ac:dyDescent="0.25">
      <c r="I54" s="6"/>
      <c r="J54" s="6"/>
    </row>
    <row r="55" spans="9:10" x14ac:dyDescent="0.25">
      <c r="I55" s="6"/>
      <c r="J55" s="6"/>
    </row>
    <row r="56" spans="9:10" x14ac:dyDescent="0.25">
      <c r="I56" s="6"/>
      <c r="J56" s="6"/>
    </row>
    <row r="57" spans="9:10" x14ac:dyDescent="0.25">
      <c r="I57" s="6"/>
      <c r="J57" s="6"/>
    </row>
    <row r="58" spans="9:10" x14ac:dyDescent="0.25">
      <c r="I58" s="6"/>
      <c r="J58" s="6"/>
    </row>
    <row r="59" spans="9:10" x14ac:dyDescent="0.25">
      <c r="I59" s="6"/>
      <c r="J59" s="6"/>
    </row>
    <row r="60" spans="9:10" x14ac:dyDescent="0.25">
      <c r="I60" s="6"/>
      <c r="J60" s="6"/>
    </row>
    <row r="61" spans="9:10" x14ac:dyDescent="0.25">
      <c r="I61" s="6"/>
      <c r="J61" s="6"/>
    </row>
    <row r="62" spans="9:10" x14ac:dyDescent="0.25">
      <c r="J62" s="6"/>
    </row>
    <row r="63" spans="9:10" x14ac:dyDescent="0.25">
      <c r="J63" s="6"/>
    </row>
    <row r="64" spans="9:10" x14ac:dyDescent="0.25">
      <c r="I64" s="6"/>
      <c r="J64" s="6"/>
    </row>
    <row r="65" spans="9:10" x14ac:dyDescent="0.25">
      <c r="I65" s="6"/>
      <c r="J65" s="6"/>
    </row>
    <row r="66" spans="9:10" x14ac:dyDescent="0.25">
      <c r="I66" s="6"/>
      <c r="J66" s="6"/>
    </row>
    <row r="67" spans="9:10" x14ac:dyDescent="0.25">
      <c r="I67" s="6"/>
      <c r="J67" s="6"/>
    </row>
    <row r="68" spans="9:10" x14ac:dyDescent="0.25">
      <c r="I68" s="6"/>
      <c r="J68" s="6"/>
    </row>
    <row r="69" spans="9:10" x14ac:dyDescent="0.25">
      <c r="I69" s="6"/>
      <c r="J69" s="6"/>
    </row>
    <row r="70" spans="9:10" x14ac:dyDescent="0.25">
      <c r="I70" s="6"/>
      <c r="J70" s="6"/>
    </row>
    <row r="71" spans="9:10" x14ac:dyDescent="0.25">
      <c r="I71" s="6"/>
      <c r="J71" s="6"/>
    </row>
    <row r="72" spans="9:10" x14ac:dyDescent="0.25">
      <c r="I72" s="6"/>
      <c r="J72" s="6"/>
    </row>
    <row r="73" spans="9:10" x14ac:dyDescent="0.25">
      <c r="I73" s="6"/>
      <c r="J73" s="6"/>
    </row>
    <row r="74" spans="9:10" x14ac:dyDescent="0.25">
      <c r="I74" s="6"/>
      <c r="J74" s="6"/>
    </row>
    <row r="75" spans="9:10" x14ac:dyDescent="0.25">
      <c r="I75" s="6"/>
      <c r="J75" s="6"/>
    </row>
    <row r="76" spans="9:10" x14ac:dyDescent="0.25">
      <c r="I76" s="6"/>
      <c r="J76" s="6"/>
    </row>
    <row r="77" spans="9:10" x14ac:dyDescent="0.25">
      <c r="I77" s="6"/>
    </row>
    <row r="78" spans="9:10" x14ac:dyDescent="0.25">
      <c r="I78" s="6"/>
      <c r="J78" s="6"/>
    </row>
    <row r="79" spans="9:10" x14ac:dyDescent="0.25">
      <c r="I79" s="6"/>
    </row>
    <row r="80" spans="9:10" x14ac:dyDescent="0.25">
      <c r="I80" s="6"/>
      <c r="J80" s="6"/>
    </row>
    <row r="81" spans="9:10" x14ac:dyDescent="0.25">
      <c r="I81" s="6"/>
      <c r="J81" s="6"/>
    </row>
    <row r="82" spans="9:10" x14ac:dyDescent="0.25">
      <c r="I82" s="6"/>
      <c r="J82" s="6"/>
    </row>
    <row r="83" spans="9:10" x14ac:dyDescent="0.25">
      <c r="I83" s="6"/>
      <c r="J83" s="6"/>
    </row>
  </sheetData>
  <mergeCells count="46">
    <mergeCell ref="A1:B1"/>
    <mergeCell ref="A2:B2"/>
    <mergeCell ref="A3:B3"/>
    <mergeCell ref="A4:A5"/>
    <mergeCell ref="B4:B5"/>
    <mergeCell ref="A6:A7"/>
    <mergeCell ref="B6:B7"/>
    <mergeCell ref="A8:A9"/>
    <mergeCell ref="B8:B9"/>
    <mergeCell ref="A10:A11"/>
    <mergeCell ref="B10:B11"/>
    <mergeCell ref="A12:A13"/>
    <mergeCell ref="B12:B13"/>
    <mergeCell ref="A14:A15"/>
    <mergeCell ref="B14:B15"/>
    <mergeCell ref="A17:B17"/>
    <mergeCell ref="A18:A19"/>
    <mergeCell ref="B18:B19"/>
    <mergeCell ref="A20:A21"/>
    <mergeCell ref="B20:B21"/>
    <mergeCell ref="A22:A23"/>
    <mergeCell ref="B22:B23"/>
    <mergeCell ref="A24:A25"/>
    <mergeCell ref="B24:B25"/>
    <mergeCell ref="A26:A27"/>
    <mergeCell ref="B26:B27"/>
    <mergeCell ref="A28:A29"/>
    <mergeCell ref="B28:B29"/>
    <mergeCell ref="A30:A31"/>
    <mergeCell ref="B30:B31"/>
    <mergeCell ref="A34:A35"/>
    <mergeCell ref="B34:B35"/>
    <mergeCell ref="A32:A33"/>
    <mergeCell ref="B32:B33"/>
    <mergeCell ref="A36:A37"/>
    <mergeCell ref="B36:B37"/>
    <mergeCell ref="A38:A39"/>
    <mergeCell ref="B38:B39"/>
    <mergeCell ref="A46:A47"/>
    <mergeCell ref="B46:B47"/>
    <mergeCell ref="A40:A41"/>
    <mergeCell ref="B40:B41"/>
    <mergeCell ref="A42:A43"/>
    <mergeCell ref="B42:B43"/>
    <mergeCell ref="A44:A45"/>
    <mergeCell ref="B44:B45"/>
  </mergeCells>
  <pageMargins left="0.7" right="0.7" top="0.75" bottom="0.75" header="0.3" footer="0.3"/>
  <pageSetup scale="99" orientation="portrait" r:id="rId1"/>
  <ignoredErrors>
    <ignoredError sqref="B14 B46" emptyCellReferenc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U76"/>
  <sheetViews>
    <sheetView zoomScaleNormal="100" workbookViewId="0">
      <pane xSplit="2" ySplit="4" topLeftCell="G29" activePane="bottomRight" state="frozen"/>
      <selection pane="topRight" activeCell="C1" sqref="C1"/>
      <selection pane="bottomLeft" activeCell="A5" sqref="A5"/>
      <selection pane="bottomRight" activeCell="Q56" sqref="Q56"/>
    </sheetView>
  </sheetViews>
  <sheetFormatPr defaultRowHeight="15" outlineLevelRow="1" x14ac:dyDescent="0.25"/>
  <cols>
    <col min="1" max="1" width="18.7109375" style="1" bestFit="1" customWidth="1"/>
    <col min="2" max="2" width="10.7109375" style="177" bestFit="1" customWidth="1"/>
    <col min="3" max="9" width="10.7109375" style="1" customWidth="1"/>
    <col min="10" max="10" width="13" style="1" customWidth="1"/>
    <col min="11" max="11" width="11.140625" style="1" customWidth="1"/>
    <col min="12" max="14" width="12.7109375" style="1" customWidth="1"/>
    <col min="15" max="15" width="13.7109375" style="1" customWidth="1"/>
    <col min="16" max="19" width="11.7109375" style="1" customWidth="1"/>
    <col min="20" max="20" width="10.7109375" style="1" customWidth="1"/>
    <col min="21" max="21" width="16.28515625" style="1" bestFit="1" customWidth="1"/>
    <col min="22" max="16384" width="9.140625" style="1"/>
  </cols>
  <sheetData>
    <row r="1" spans="1:21" ht="15" customHeight="1" x14ac:dyDescent="0.25">
      <c r="A1" s="33"/>
      <c r="B1" s="174"/>
      <c r="C1" s="317" t="s">
        <v>8</v>
      </c>
      <c r="D1" s="310"/>
      <c r="E1" s="317" t="s">
        <v>9</v>
      </c>
      <c r="F1" s="310"/>
      <c r="G1" s="317" t="s">
        <v>10</v>
      </c>
      <c r="H1" s="321"/>
      <c r="I1" s="321"/>
      <c r="J1" s="321"/>
      <c r="K1" s="310"/>
      <c r="L1" s="317" t="s">
        <v>16</v>
      </c>
      <c r="M1" s="305" t="s">
        <v>11</v>
      </c>
      <c r="N1" s="310" t="s">
        <v>12</v>
      </c>
      <c r="O1" s="305" t="s">
        <v>13</v>
      </c>
      <c r="P1" s="305" t="s">
        <v>14</v>
      </c>
      <c r="Q1" s="305" t="s">
        <v>35</v>
      </c>
      <c r="R1" s="305" t="s">
        <v>15</v>
      </c>
      <c r="S1" s="305" t="s">
        <v>36</v>
      </c>
      <c r="T1" s="323" t="s">
        <v>23</v>
      </c>
    </row>
    <row r="2" spans="1:21" ht="15" customHeight="1" thickBot="1" x14ac:dyDescent="0.3">
      <c r="A2" s="34"/>
      <c r="B2" s="175"/>
      <c r="C2" s="318"/>
      <c r="D2" s="311"/>
      <c r="E2" s="318"/>
      <c r="F2" s="311"/>
      <c r="G2" s="318"/>
      <c r="H2" s="322"/>
      <c r="I2" s="322"/>
      <c r="J2" s="322"/>
      <c r="K2" s="311"/>
      <c r="L2" s="318"/>
      <c r="M2" s="306"/>
      <c r="N2" s="311"/>
      <c r="O2" s="306"/>
      <c r="P2" s="306"/>
      <c r="Q2" s="306"/>
      <c r="R2" s="306"/>
      <c r="S2" s="306"/>
      <c r="T2" s="324"/>
    </row>
    <row r="3" spans="1:21" x14ac:dyDescent="0.25">
      <c r="A3" s="327" t="s">
        <v>61</v>
      </c>
      <c r="B3" s="329" t="s">
        <v>62</v>
      </c>
      <c r="C3" s="331" t="s">
        <v>17</v>
      </c>
      <c r="D3" s="325" t="s">
        <v>18</v>
      </c>
      <c r="E3" s="331" t="s">
        <v>17</v>
      </c>
      <c r="F3" s="325" t="s">
        <v>19</v>
      </c>
      <c r="G3" s="331" t="s">
        <v>17</v>
      </c>
      <c r="H3" s="334" t="s">
        <v>20</v>
      </c>
      <c r="I3" s="334" t="s">
        <v>21</v>
      </c>
      <c r="J3" s="334" t="s">
        <v>19</v>
      </c>
      <c r="K3" s="325" t="s">
        <v>22</v>
      </c>
      <c r="L3" s="332" t="s">
        <v>22</v>
      </c>
      <c r="M3" s="303" t="s">
        <v>22</v>
      </c>
      <c r="N3" s="319" t="s">
        <v>22</v>
      </c>
      <c r="O3" s="303" t="s">
        <v>22</v>
      </c>
      <c r="P3" s="303" t="s">
        <v>22</v>
      </c>
      <c r="Q3" s="303" t="s">
        <v>22</v>
      </c>
      <c r="R3" s="303" t="s">
        <v>22</v>
      </c>
      <c r="S3" s="303" t="s">
        <v>22</v>
      </c>
      <c r="T3" s="324"/>
    </row>
    <row r="4" spans="1:21" ht="15.75" thickBot="1" x14ac:dyDescent="0.3">
      <c r="A4" s="328"/>
      <c r="B4" s="330"/>
      <c r="C4" s="328"/>
      <c r="D4" s="326"/>
      <c r="E4" s="328"/>
      <c r="F4" s="326"/>
      <c r="G4" s="328"/>
      <c r="H4" s="335"/>
      <c r="I4" s="335"/>
      <c r="J4" s="335"/>
      <c r="K4" s="326"/>
      <c r="L4" s="333"/>
      <c r="M4" s="304"/>
      <c r="N4" s="320"/>
      <c r="O4" s="304"/>
      <c r="P4" s="304"/>
      <c r="Q4" s="304"/>
      <c r="R4" s="304"/>
      <c r="S4" s="304"/>
      <c r="T4" s="324"/>
    </row>
    <row r="5" spans="1:21" s="2" customFormat="1" ht="15.75" hidden="1" thickBot="1" x14ac:dyDescent="0.3">
      <c r="A5" s="209"/>
      <c r="B5" s="173"/>
      <c r="C5" s="14"/>
      <c r="D5" s="15"/>
      <c r="E5" s="14"/>
      <c r="F5" s="15"/>
      <c r="G5" s="14"/>
      <c r="H5" s="16"/>
      <c r="I5" s="16"/>
      <c r="J5" s="16"/>
      <c r="K5" s="15"/>
      <c r="L5" s="17"/>
      <c r="M5" s="18"/>
      <c r="N5" s="19"/>
      <c r="O5" s="18"/>
      <c r="P5" s="18"/>
      <c r="Q5" s="18"/>
      <c r="R5" s="18"/>
      <c r="S5" s="18"/>
      <c r="T5" s="20"/>
    </row>
    <row r="6" spans="1:21" s="2" customFormat="1" ht="15.75" thickBot="1" x14ac:dyDescent="0.3">
      <c r="A6" s="35" t="s">
        <v>4</v>
      </c>
      <c r="B6" s="164">
        <v>42248</v>
      </c>
      <c r="C6" s="21">
        <v>625</v>
      </c>
      <c r="D6" s="15"/>
      <c r="E6" s="14">
        <v>3623</v>
      </c>
      <c r="F6" s="15">
        <v>2223</v>
      </c>
      <c r="G6" s="14">
        <v>1567</v>
      </c>
      <c r="H6" s="16">
        <v>694</v>
      </c>
      <c r="I6" s="16">
        <v>364</v>
      </c>
      <c r="J6" s="16">
        <v>2933</v>
      </c>
      <c r="K6" s="160">
        <v>1071</v>
      </c>
      <c r="L6" s="17">
        <v>887</v>
      </c>
      <c r="M6" s="18">
        <v>968</v>
      </c>
      <c r="N6" s="19">
        <v>376</v>
      </c>
      <c r="O6" s="18">
        <v>1107</v>
      </c>
      <c r="P6" s="18">
        <v>532</v>
      </c>
      <c r="Q6" s="18">
        <v>611</v>
      </c>
      <c r="R6" s="18"/>
      <c r="S6" s="18"/>
      <c r="T6" s="20">
        <f>SUM(C6:S6)</f>
        <v>17581</v>
      </c>
    </row>
    <row r="7" spans="1:21" s="2" customFormat="1" ht="15.75" outlineLevel="1" thickBot="1" x14ac:dyDescent="0.3">
      <c r="A7" s="35" t="s">
        <v>5</v>
      </c>
      <c r="B7" s="164">
        <v>42249</v>
      </c>
      <c r="C7" s="21">
        <v>558</v>
      </c>
      <c r="D7" s="22"/>
      <c r="E7" s="21">
        <v>3704</v>
      </c>
      <c r="F7" s="22">
        <v>2013</v>
      </c>
      <c r="G7" s="21">
        <v>1774</v>
      </c>
      <c r="H7" s="23">
        <v>688</v>
      </c>
      <c r="I7" s="23">
        <v>392</v>
      </c>
      <c r="J7" s="23">
        <v>2630</v>
      </c>
      <c r="K7" s="22">
        <v>947</v>
      </c>
      <c r="L7" s="158">
        <v>958</v>
      </c>
      <c r="M7" s="25">
        <v>1067</v>
      </c>
      <c r="N7" s="26">
        <v>408</v>
      </c>
      <c r="O7" s="25">
        <v>998</v>
      </c>
      <c r="P7" s="25">
        <v>527</v>
      </c>
      <c r="Q7" s="25">
        <v>641</v>
      </c>
      <c r="R7" s="25"/>
      <c r="S7" s="25"/>
      <c r="T7" s="20">
        <f t="shared" ref="T7:T10" si="0">SUM(C7:S7)</f>
        <v>17305</v>
      </c>
    </row>
    <row r="8" spans="1:21" s="2" customFormat="1" ht="15.75" outlineLevel="1" thickBot="1" x14ac:dyDescent="0.3">
      <c r="A8" s="35" t="s">
        <v>6</v>
      </c>
      <c r="B8" s="164">
        <v>42250</v>
      </c>
      <c r="C8" s="27">
        <v>549</v>
      </c>
      <c r="D8" s="28"/>
      <c r="E8" s="27">
        <v>3634</v>
      </c>
      <c r="F8" s="28">
        <v>2118</v>
      </c>
      <c r="G8" s="27">
        <v>1635</v>
      </c>
      <c r="H8" s="29">
        <v>662</v>
      </c>
      <c r="I8" s="29">
        <v>395</v>
      </c>
      <c r="J8" s="29">
        <v>2755</v>
      </c>
      <c r="K8" s="28">
        <v>868</v>
      </c>
      <c r="L8" s="172">
        <v>847</v>
      </c>
      <c r="M8" s="31">
        <v>855</v>
      </c>
      <c r="N8" s="32">
        <v>390</v>
      </c>
      <c r="O8" s="31">
        <v>1094</v>
      </c>
      <c r="P8" s="31">
        <v>467</v>
      </c>
      <c r="Q8" s="31">
        <v>556</v>
      </c>
      <c r="R8" s="31"/>
      <c r="S8" s="31"/>
      <c r="T8" s="20">
        <f t="shared" si="0"/>
        <v>16825</v>
      </c>
      <c r="U8" s="207"/>
    </row>
    <row r="9" spans="1:21" s="2" customFormat="1" ht="15.75" outlineLevel="1" thickBot="1" x14ac:dyDescent="0.3">
      <c r="A9" s="35" t="s">
        <v>0</v>
      </c>
      <c r="B9" s="164">
        <v>42251</v>
      </c>
      <c r="C9" s="27">
        <v>392</v>
      </c>
      <c r="D9" s="28"/>
      <c r="E9" s="27">
        <v>2896</v>
      </c>
      <c r="F9" s="28">
        <v>1646</v>
      </c>
      <c r="G9" s="27">
        <v>1186</v>
      </c>
      <c r="H9" s="29">
        <v>304</v>
      </c>
      <c r="I9" s="29">
        <v>290</v>
      </c>
      <c r="J9" s="29">
        <v>2028</v>
      </c>
      <c r="K9" s="28">
        <v>865</v>
      </c>
      <c r="L9" s="172">
        <v>947</v>
      </c>
      <c r="M9" s="31">
        <v>1169</v>
      </c>
      <c r="N9" s="32">
        <v>370</v>
      </c>
      <c r="O9" s="31">
        <v>1114</v>
      </c>
      <c r="P9" s="31">
        <v>528</v>
      </c>
      <c r="Q9" s="31">
        <v>737</v>
      </c>
      <c r="R9" s="31"/>
      <c r="S9" s="31"/>
      <c r="T9" s="20">
        <f t="shared" si="0"/>
        <v>14472</v>
      </c>
      <c r="U9" s="207"/>
    </row>
    <row r="10" spans="1:21" s="2" customFormat="1" ht="15.75" outlineLevel="1" thickBot="1" x14ac:dyDescent="0.3">
      <c r="A10" s="35" t="s">
        <v>1</v>
      </c>
      <c r="B10" s="164">
        <v>42252</v>
      </c>
      <c r="C10" s="27"/>
      <c r="D10" s="28"/>
      <c r="E10" s="27">
        <v>2491</v>
      </c>
      <c r="F10" s="28"/>
      <c r="G10" s="27"/>
      <c r="H10" s="29"/>
      <c r="I10" s="29"/>
      <c r="J10" s="29"/>
      <c r="K10" s="28">
        <v>966</v>
      </c>
      <c r="L10" s="172">
        <v>1296</v>
      </c>
      <c r="M10" s="31">
        <v>1835</v>
      </c>
      <c r="N10" s="32">
        <v>192</v>
      </c>
      <c r="O10" s="31">
        <v>1772</v>
      </c>
      <c r="P10" s="31">
        <v>389</v>
      </c>
      <c r="Q10" s="31">
        <v>1209</v>
      </c>
      <c r="R10" s="31"/>
      <c r="S10" s="31">
        <v>578</v>
      </c>
      <c r="T10" s="20">
        <f t="shared" si="0"/>
        <v>10728</v>
      </c>
      <c r="U10" s="207"/>
    </row>
    <row r="11" spans="1:21" s="2" customFormat="1" ht="15.75" outlineLevel="1" thickBot="1" x14ac:dyDescent="0.3">
      <c r="A11" s="35" t="s">
        <v>2</v>
      </c>
      <c r="B11" s="164">
        <v>42253</v>
      </c>
      <c r="C11" s="27"/>
      <c r="D11" s="28"/>
      <c r="E11" s="27">
        <v>2991</v>
      </c>
      <c r="F11" s="28"/>
      <c r="G11" s="27"/>
      <c r="H11" s="29"/>
      <c r="I11" s="29"/>
      <c r="J11" s="29"/>
      <c r="K11" s="28">
        <v>1041</v>
      </c>
      <c r="L11" s="30">
        <v>1086</v>
      </c>
      <c r="M11" s="31">
        <v>1798</v>
      </c>
      <c r="N11" s="32">
        <v>315</v>
      </c>
      <c r="O11" s="31">
        <v>1371</v>
      </c>
      <c r="P11" s="31">
        <v>536</v>
      </c>
      <c r="Q11" s="31">
        <v>963</v>
      </c>
      <c r="R11" s="31"/>
      <c r="S11" s="31">
        <v>781</v>
      </c>
      <c r="T11" s="20">
        <f t="shared" ref="T11" si="1">SUM(C11:S11)</f>
        <v>10882</v>
      </c>
      <c r="U11" s="207"/>
    </row>
    <row r="12" spans="1:21" s="3" customFormat="1" ht="15.75" customHeight="1" outlineLevel="1" thickBot="1" x14ac:dyDescent="0.3">
      <c r="A12" s="134" t="s">
        <v>25</v>
      </c>
      <c r="B12" s="307" t="s">
        <v>28</v>
      </c>
      <c r="C12" s="130">
        <f t="shared" ref="C12:T12" si="2">SUM(C5:C11)</f>
        <v>2124</v>
      </c>
      <c r="D12" s="130">
        <f t="shared" si="2"/>
        <v>0</v>
      </c>
      <c r="E12" s="130">
        <f t="shared" si="2"/>
        <v>19339</v>
      </c>
      <c r="F12" s="130">
        <f t="shared" si="2"/>
        <v>8000</v>
      </c>
      <c r="G12" s="130">
        <f t="shared" si="2"/>
        <v>6162</v>
      </c>
      <c r="H12" s="130">
        <f t="shared" si="2"/>
        <v>2348</v>
      </c>
      <c r="I12" s="130">
        <f t="shared" si="2"/>
        <v>1441</v>
      </c>
      <c r="J12" s="130">
        <f t="shared" si="2"/>
        <v>10346</v>
      </c>
      <c r="K12" s="130">
        <f t="shared" ref="K12:Q12" si="3">SUM(K5:K11)</f>
        <v>5758</v>
      </c>
      <c r="L12" s="130">
        <f t="shared" si="3"/>
        <v>6021</v>
      </c>
      <c r="M12" s="130">
        <f t="shared" si="3"/>
        <v>7692</v>
      </c>
      <c r="N12" s="130">
        <f t="shared" si="3"/>
        <v>2051</v>
      </c>
      <c r="O12" s="130">
        <f t="shared" si="3"/>
        <v>7456</v>
      </c>
      <c r="P12" s="130">
        <f t="shared" si="3"/>
        <v>2979</v>
      </c>
      <c r="Q12" s="130">
        <f t="shared" si="3"/>
        <v>4717</v>
      </c>
      <c r="R12" s="130">
        <f t="shared" si="2"/>
        <v>0</v>
      </c>
      <c r="S12" s="130">
        <f t="shared" si="2"/>
        <v>1359</v>
      </c>
      <c r="T12" s="130">
        <f t="shared" si="2"/>
        <v>87793</v>
      </c>
    </row>
    <row r="13" spans="1:21" s="3" customFormat="1" ht="15.75" outlineLevel="1" thickBot="1" x14ac:dyDescent="0.3">
      <c r="A13" s="135" t="s">
        <v>27</v>
      </c>
      <c r="B13" s="308"/>
      <c r="C13" s="132">
        <f t="shared" ref="C13:T13" si="4">AVERAGE(C5:C11)</f>
        <v>531</v>
      </c>
      <c r="D13" s="132" t="e">
        <f t="shared" si="4"/>
        <v>#DIV/0!</v>
      </c>
      <c r="E13" s="132">
        <f t="shared" si="4"/>
        <v>3223.1666666666665</v>
      </c>
      <c r="F13" s="132">
        <f t="shared" si="4"/>
        <v>2000</v>
      </c>
      <c r="G13" s="132">
        <f t="shared" si="4"/>
        <v>1540.5</v>
      </c>
      <c r="H13" s="132">
        <f t="shared" si="4"/>
        <v>587</v>
      </c>
      <c r="I13" s="132">
        <f t="shared" si="4"/>
        <v>360.25</v>
      </c>
      <c r="J13" s="132">
        <f t="shared" si="4"/>
        <v>2586.5</v>
      </c>
      <c r="K13" s="132">
        <f t="shared" ref="K13:Q13" si="5">AVERAGE(K5:K11)</f>
        <v>959.66666666666663</v>
      </c>
      <c r="L13" s="132">
        <f t="shared" si="5"/>
        <v>1003.5</v>
      </c>
      <c r="M13" s="132">
        <f t="shared" si="5"/>
        <v>1282</v>
      </c>
      <c r="N13" s="132">
        <f t="shared" si="5"/>
        <v>341.83333333333331</v>
      </c>
      <c r="O13" s="132">
        <f t="shared" si="5"/>
        <v>1242.6666666666667</v>
      </c>
      <c r="P13" s="132">
        <f t="shared" si="5"/>
        <v>496.5</v>
      </c>
      <c r="Q13" s="132">
        <f t="shared" si="5"/>
        <v>786.16666666666663</v>
      </c>
      <c r="R13" s="132" t="e">
        <f t="shared" si="4"/>
        <v>#DIV/0!</v>
      </c>
      <c r="S13" s="132">
        <f t="shared" si="4"/>
        <v>679.5</v>
      </c>
      <c r="T13" s="132">
        <f t="shared" si="4"/>
        <v>14632.166666666666</v>
      </c>
    </row>
    <row r="14" spans="1:21" s="3" customFormat="1" ht="15.75" thickBot="1" x14ac:dyDescent="0.3">
      <c r="A14" s="36" t="s">
        <v>24</v>
      </c>
      <c r="B14" s="308"/>
      <c r="C14" s="53">
        <f>SUM(C5:C9)</f>
        <v>2124</v>
      </c>
      <c r="D14" s="53">
        <f t="shared" ref="D14:T14" si="6">SUM(D5:D9)</f>
        <v>0</v>
      </c>
      <c r="E14" s="53">
        <f t="shared" si="6"/>
        <v>13857</v>
      </c>
      <c r="F14" s="53">
        <f t="shared" si="6"/>
        <v>8000</v>
      </c>
      <c r="G14" s="53">
        <f t="shared" si="6"/>
        <v>6162</v>
      </c>
      <c r="H14" s="53">
        <f t="shared" si="6"/>
        <v>2348</v>
      </c>
      <c r="I14" s="53">
        <f t="shared" si="6"/>
        <v>1441</v>
      </c>
      <c r="J14" s="53">
        <f t="shared" si="6"/>
        <v>10346</v>
      </c>
      <c r="K14" s="53">
        <f t="shared" ref="K14:Q14" si="7">SUM(K5:K9)</f>
        <v>3751</v>
      </c>
      <c r="L14" s="53">
        <f t="shared" si="7"/>
        <v>3639</v>
      </c>
      <c r="M14" s="53">
        <f t="shared" si="7"/>
        <v>4059</v>
      </c>
      <c r="N14" s="53">
        <f t="shared" si="7"/>
        <v>1544</v>
      </c>
      <c r="O14" s="53">
        <f t="shared" si="7"/>
        <v>4313</v>
      </c>
      <c r="P14" s="53">
        <f t="shared" si="7"/>
        <v>2054</v>
      </c>
      <c r="Q14" s="53">
        <f t="shared" si="7"/>
        <v>2545</v>
      </c>
      <c r="R14" s="53">
        <f t="shared" si="6"/>
        <v>0</v>
      </c>
      <c r="S14" s="53">
        <f t="shared" si="6"/>
        <v>0</v>
      </c>
      <c r="T14" s="53">
        <f t="shared" si="6"/>
        <v>66183</v>
      </c>
    </row>
    <row r="15" spans="1:21" s="3" customFormat="1" ht="15.75" thickBot="1" x14ac:dyDescent="0.3">
      <c r="A15" s="36" t="s">
        <v>26</v>
      </c>
      <c r="B15" s="308"/>
      <c r="C15" s="55">
        <f>AVERAGE(C5:C9)</f>
        <v>531</v>
      </c>
      <c r="D15" s="55" t="e">
        <f t="shared" ref="D15:T15" si="8">AVERAGE(D5:D9)</f>
        <v>#DIV/0!</v>
      </c>
      <c r="E15" s="55">
        <f t="shared" si="8"/>
        <v>3464.25</v>
      </c>
      <c r="F15" s="55">
        <f t="shared" si="8"/>
        <v>2000</v>
      </c>
      <c r="G15" s="55">
        <f t="shared" si="8"/>
        <v>1540.5</v>
      </c>
      <c r="H15" s="55">
        <f t="shared" si="8"/>
        <v>587</v>
      </c>
      <c r="I15" s="55">
        <f t="shared" si="8"/>
        <v>360.25</v>
      </c>
      <c r="J15" s="55">
        <f t="shared" si="8"/>
        <v>2586.5</v>
      </c>
      <c r="K15" s="55">
        <f t="shared" ref="K15:Q15" si="9">AVERAGE(K5:K9)</f>
        <v>937.75</v>
      </c>
      <c r="L15" s="55">
        <f t="shared" si="9"/>
        <v>909.75</v>
      </c>
      <c r="M15" s="55">
        <f t="shared" si="9"/>
        <v>1014.75</v>
      </c>
      <c r="N15" s="55">
        <f t="shared" si="9"/>
        <v>386</v>
      </c>
      <c r="O15" s="55">
        <f t="shared" si="9"/>
        <v>1078.25</v>
      </c>
      <c r="P15" s="55">
        <f t="shared" si="9"/>
        <v>513.5</v>
      </c>
      <c r="Q15" s="55">
        <f t="shared" si="9"/>
        <v>636.25</v>
      </c>
      <c r="R15" s="55" t="e">
        <f t="shared" si="8"/>
        <v>#DIV/0!</v>
      </c>
      <c r="S15" s="55" t="e">
        <f t="shared" si="8"/>
        <v>#DIV/0!</v>
      </c>
      <c r="T15" s="55">
        <f t="shared" si="8"/>
        <v>16545.75</v>
      </c>
    </row>
    <row r="16" spans="1:21" s="3" customFormat="1" ht="15.75" thickBot="1" x14ac:dyDescent="0.3">
      <c r="A16" s="35" t="s">
        <v>3</v>
      </c>
      <c r="B16" s="165">
        <v>42254</v>
      </c>
      <c r="C16" s="194"/>
      <c r="D16" s="15"/>
      <c r="E16" s="14"/>
      <c r="F16" s="15"/>
      <c r="G16" s="14"/>
      <c r="H16" s="16"/>
      <c r="I16" s="16"/>
      <c r="J16" s="16"/>
      <c r="K16" s="15">
        <v>812</v>
      </c>
      <c r="L16" s="17">
        <v>918</v>
      </c>
      <c r="M16" s="18">
        <v>1660</v>
      </c>
      <c r="N16" s="19">
        <v>260</v>
      </c>
      <c r="O16" s="18">
        <v>977</v>
      </c>
      <c r="P16" s="18">
        <v>309</v>
      </c>
      <c r="Q16" s="219">
        <v>856</v>
      </c>
      <c r="R16" s="18"/>
      <c r="S16" s="18">
        <v>409</v>
      </c>
      <c r="T16" s="18">
        <f t="shared" ref="T16:T22" si="10">SUM(C16:S16)</f>
        <v>6201</v>
      </c>
    </row>
    <row r="17" spans="1:20" s="3" customFormat="1" ht="15.75" thickBot="1" x14ac:dyDescent="0.3">
      <c r="A17" s="35" t="s">
        <v>4</v>
      </c>
      <c r="B17" s="214">
        <v>42255</v>
      </c>
      <c r="C17" s="194">
        <v>564</v>
      </c>
      <c r="D17" s="15"/>
      <c r="E17" s="14">
        <v>3555</v>
      </c>
      <c r="F17" s="15">
        <v>2209</v>
      </c>
      <c r="G17" s="14">
        <v>1518</v>
      </c>
      <c r="H17" s="16">
        <v>693</v>
      </c>
      <c r="I17" s="16">
        <v>372</v>
      </c>
      <c r="J17" s="16">
        <v>2835</v>
      </c>
      <c r="K17" s="15">
        <v>964</v>
      </c>
      <c r="L17" s="17">
        <v>853</v>
      </c>
      <c r="M17" s="18">
        <v>811</v>
      </c>
      <c r="N17" s="19">
        <v>365</v>
      </c>
      <c r="O17" s="18">
        <v>1058</v>
      </c>
      <c r="P17" s="18">
        <v>481</v>
      </c>
      <c r="Q17" s="18">
        <v>607</v>
      </c>
      <c r="R17" s="18"/>
      <c r="S17" s="18"/>
      <c r="T17" s="20">
        <f t="shared" si="10"/>
        <v>16885</v>
      </c>
    </row>
    <row r="18" spans="1:20" s="3" customFormat="1" ht="15.75" thickBot="1" x14ac:dyDescent="0.3">
      <c r="A18" s="35" t="s">
        <v>5</v>
      </c>
      <c r="B18" s="166">
        <v>42256</v>
      </c>
      <c r="C18" s="220">
        <v>535</v>
      </c>
      <c r="D18" s="15"/>
      <c r="E18" s="14">
        <v>3570</v>
      </c>
      <c r="F18" s="15">
        <v>2269</v>
      </c>
      <c r="G18" s="14">
        <v>1674</v>
      </c>
      <c r="H18" s="16">
        <v>752</v>
      </c>
      <c r="I18" s="16">
        <v>353</v>
      </c>
      <c r="J18" s="16">
        <v>2950</v>
      </c>
      <c r="K18" s="15">
        <v>719</v>
      </c>
      <c r="L18" s="17">
        <v>866</v>
      </c>
      <c r="M18" s="18">
        <v>700</v>
      </c>
      <c r="N18" s="19">
        <v>373</v>
      </c>
      <c r="O18" s="18">
        <v>1136</v>
      </c>
      <c r="P18" s="18">
        <v>557</v>
      </c>
      <c r="Q18" s="18">
        <v>686</v>
      </c>
      <c r="R18" s="18"/>
      <c r="S18" s="18"/>
      <c r="T18" s="20">
        <f t="shared" si="10"/>
        <v>17140</v>
      </c>
    </row>
    <row r="19" spans="1:20" s="3" customFormat="1" ht="15.75" thickBot="1" x14ac:dyDescent="0.3">
      <c r="A19" s="35" t="s">
        <v>6</v>
      </c>
      <c r="B19" s="166">
        <v>42257</v>
      </c>
      <c r="C19" s="194">
        <v>534</v>
      </c>
      <c r="D19" s="15"/>
      <c r="E19" s="14">
        <v>3880</v>
      </c>
      <c r="F19" s="15">
        <v>1921</v>
      </c>
      <c r="G19" s="14">
        <v>1660</v>
      </c>
      <c r="H19" s="16">
        <v>734</v>
      </c>
      <c r="I19" s="16">
        <v>341</v>
      </c>
      <c r="J19" s="16">
        <v>3043</v>
      </c>
      <c r="K19" s="15">
        <v>726</v>
      </c>
      <c r="L19" s="17">
        <v>778</v>
      </c>
      <c r="M19" s="18">
        <v>466</v>
      </c>
      <c r="N19" s="19">
        <v>314</v>
      </c>
      <c r="O19" s="18">
        <v>1045</v>
      </c>
      <c r="P19" s="18">
        <v>420</v>
      </c>
      <c r="Q19" s="18">
        <v>607</v>
      </c>
      <c r="R19" s="18"/>
      <c r="S19" s="18"/>
      <c r="T19" s="20">
        <f t="shared" si="10"/>
        <v>16469</v>
      </c>
    </row>
    <row r="20" spans="1:20" s="3" customFormat="1" ht="15.75" thickBot="1" x14ac:dyDescent="0.3">
      <c r="A20" s="35" t="s">
        <v>0</v>
      </c>
      <c r="B20" s="166">
        <v>42258</v>
      </c>
      <c r="C20" s="195">
        <v>515</v>
      </c>
      <c r="D20" s="15"/>
      <c r="E20" s="14">
        <v>4272</v>
      </c>
      <c r="F20" s="15">
        <v>2067</v>
      </c>
      <c r="G20" s="14">
        <v>1673</v>
      </c>
      <c r="H20" s="16">
        <v>603</v>
      </c>
      <c r="I20" s="16">
        <v>348</v>
      </c>
      <c r="J20" s="16">
        <v>2675</v>
      </c>
      <c r="K20" s="15">
        <v>1040</v>
      </c>
      <c r="L20" s="17">
        <v>1008</v>
      </c>
      <c r="M20" s="18">
        <v>1228</v>
      </c>
      <c r="N20" s="19">
        <v>430</v>
      </c>
      <c r="O20" s="18">
        <v>1087</v>
      </c>
      <c r="P20" s="18">
        <v>690</v>
      </c>
      <c r="Q20" s="18">
        <v>753</v>
      </c>
      <c r="R20" s="18"/>
      <c r="S20" s="18"/>
      <c r="T20" s="20">
        <f t="shared" si="10"/>
        <v>18389</v>
      </c>
    </row>
    <row r="21" spans="1:20" s="3" customFormat="1" ht="15.75" outlineLevel="1" thickBot="1" x14ac:dyDescent="0.3">
      <c r="A21" s="35" t="s">
        <v>1</v>
      </c>
      <c r="B21" s="166">
        <v>42259</v>
      </c>
      <c r="C21" s="195"/>
      <c r="D21" s="22"/>
      <c r="E21" s="21">
        <v>2172</v>
      </c>
      <c r="F21" s="22"/>
      <c r="G21" s="21"/>
      <c r="H21" s="23"/>
      <c r="I21" s="23"/>
      <c r="J21" s="23"/>
      <c r="K21" s="22">
        <v>736</v>
      </c>
      <c r="L21" s="24">
        <v>996</v>
      </c>
      <c r="M21" s="25">
        <v>1154</v>
      </c>
      <c r="N21" s="26">
        <v>258</v>
      </c>
      <c r="O21" s="25">
        <v>969</v>
      </c>
      <c r="P21" s="25">
        <v>441</v>
      </c>
      <c r="Q21" s="25">
        <v>557</v>
      </c>
      <c r="R21" s="25"/>
      <c r="S21" s="25">
        <v>295</v>
      </c>
      <c r="T21" s="20">
        <f t="shared" si="10"/>
        <v>7578</v>
      </c>
    </row>
    <row r="22" spans="1:20" s="3" customFormat="1" ht="15.75" outlineLevel="1" thickBot="1" x14ac:dyDescent="0.3">
      <c r="A22" s="35" t="s">
        <v>2</v>
      </c>
      <c r="B22" s="167">
        <v>42260</v>
      </c>
      <c r="C22" s="204"/>
      <c r="D22" s="28"/>
      <c r="E22" s="27">
        <v>2136</v>
      </c>
      <c r="F22" s="28"/>
      <c r="G22" s="27"/>
      <c r="H22" s="29"/>
      <c r="I22" s="29"/>
      <c r="J22" s="29"/>
      <c r="K22" s="28">
        <v>554</v>
      </c>
      <c r="L22" s="30">
        <v>556</v>
      </c>
      <c r="M22" s="31">
        <v>1169</v>
      </c>
      <c r="N22" s="32">
        <v>262</v>
      </c>
      <c r="O22" s="31">
        <v>953</v>
      </c>
      <c r="P22" s="31">
        <v>282</v>
      </c>
      <c r="Q22" s="31">
        <v>573</v>
      </c>
      <c r="R22" s="31"/>
      <c r="S22" s="31">
        <v>274</v>
      </c>
      <c r="T22" s="86">
        <f t="shared" si="10"/>
        <v>6759</v>
      </c>
    </row>
    <row r="23" spans="1:20" s="3" customFormat="1" ht="15.75" customHeight="1" outlineLevel="1" thickBot="1" x14ac:dyDescent="0.3">
      <c r="A23" s="134" t="s">
        <v>25</v>
      </c>
      <c r="B23" s="308" t="s">
        <v>29</v>
      </c>
      <c r="C23" s="130">
        <f t="shared" ref="C23" si="11">SUM(C16:C22)</f>
        <v>2148</v>
      </c>
      <c r="D23" s="130">
        <f t="shared" ref="D23:T23" si="12">SUM(D16:D22)</f>
        <v>0</v>
      </c>
      <c r="E23" s="130">
        <f t="shared" si="12"/>
        <v>19585</v>
      </c>
      <c r="F23" s="130">
        <f t="shared" si="12"/>
        <v>8466</v>
      </c>
      <c r="G23" s="130">
        <f t="shared" si="12"/>
        <v>6525</v>
      </c>
      <c r="H23" s="130">
        <f t="shared" si="12"/>
        <v>2782</v>
      </c>
      <c r="I23" s="130">
        <f t="shared" si="12"/>
        <v>1414</v>
      </c>
      <c r="J23" s="130">
        <f t="shared" si="12"/>
        <v>11503</v>
      </c>
      <c r="K23" s="130">
        <f>SUM(K16:K22)</f>
        <v>5551</v>
      </c>
      <c r="L23" s="130">
        <f>SUM(L16:L22)</f>
        <v>5975</v>
      </c>
      <c r="M23" s="130">
        <f t="shared" si="12"/>
        <v>7188</v>
      </c>
      <c r="N23" s="130">
        <f t="shared" si="12"/>
        <v>2262</v>
      </c>
      <c r="O23" s="130">
        <f t="shared" si="12"/>
        <v>7225</v>
      </c>
      <c r="P23" s="130">
        <f t="shared" si="12"/>
        <v>3180</v>
      </c>
      <c r="Q23" s="130">
        <f t="shared" si="12"/>
        <v>4639</v>
      </c>
      <c r="R23" s="130">
        <f t="shared" si="12"/>
        <v>0</v>
      </c>
      <c r="S23" s="130">
        <f t="shared" si="12"/>
        <v>978</v>
      </c>
      <c r="T23" s="130">
        <f t="shared" si="12"/>
        <v>89421</v>
      </c>
    </row>
    <row r="24" spans="1:20" s="3" customFormat="1" ht="15.75" outlineLevel="1" thickBot="1" x14ac:dyDescent="0.3">
      <c r="A24" s="135" t="s">
        <v>27</v>
      </c>
      <c r="B24" s="308"/>
      <c r="C24" s="132">
        <f t="shared" ref="C24" si="13">AVERAGE(C16:C22)</f>
        <v>537</v>
      </c>
      <c r="D24" s="132" t="e">
        <f t="shared" ref="D24:T24" si="14">AVERAGE(D16:D22)</f>
        <v>#DIV/0!</v>
      </c>
      <c r="E24" s="132">
        <f t="shared" si="14"/>
        <v>3264.1666666666665</v>
      </c>
      <c r="F24" s="132">
        <f t="shared" si="14"/>
        <v>2116.5</v>
      </c>
      <c r="G24" s="132">
        <f t="shared" si="14"/>
        <v>1631.25</v>
      </c>
      <c r="H24" s="132">
        <f t="shared" si="14"/>
        <v>695.5</v>
      </c>
      <c r="I24" s="132">
        <f t="shared" si="14"/>
        <v>353.5</v>
      </c>
      <c r="J24" s="132">
        <f t="shared" si="14"/>
        <v>2875.75</v>
      </c>
      <c r="K24" s="132">
        <f>AVERAGE(K16:K22)</f>
        <v>793</v>
      </c>
      <c r="L24" s="132">
        <f>AVERAGE(L16:L22)</f>
        <v>853.57142857142856</v>
      </c>
      <c r="M24" s="132">
        <f t="shared" si="14"/>
        <v>1026.8571428571429</v>
      </c>
      <c r="N24" s="132">
        <f t="shared" si="14"/>
        <v>323.14285714285717</v>
      </c>
      <c r="O24" s="132">
        <f t="shared" si="14"/>
        <v>1032.1428571428571</v>
      </c>
      <c r="P24" s="132">
        <f t="shared" si="14"/>
        <v>454.28571428571428</v>
      </c>
      <c r="Q24" s="132">
        <f t="shared" si="14"/>
        <v>662.71428571428567</v>
      </c>
      <c r="R24" s="132" t="e">
        <f t="shared" si="14"/>
        <v>#DIV/0!</v>
      </c>
      <c r="S24" s="132">
        <f t="shared" si="14"/>
        <v>326</v>
      </c>
      <c r="T24" s="132">
        <f t="shared" si="14"/>
        <v>12774.428571428571</v>
      </c>
    </row>
    <row r="25" spans="1:20" s="3" customFormat="1" ht="15.75" thickBot="1" x14ac:dyDescent="0.3">
      <c r="A25" s="36" t="s">
        <v>24</v>
      </c>
      <c r="B25" s="308"/>
      <c r="C25" s="53">
        <f>SUM(C16:C20)</f>
        <v>2148</v>
      </c>
      <c r="D25" s="53">
        <f t="shared" ref="D25:T25" si="15">SUM(D16:D20)</f>
        <v>0</v>
      </c>
      <c r="E25" s="53">
        <f t="shared" si="15"/>
        <v>15277</v>
      </c>
      <c r="F25" s="53">
        <f t="shared" si="15"/>
        <v>8466</v>
      </c>
      <c r="G25" s="53">
        <f t="shared" si="15"/>
        <v>6525</v>
      </c>
      <c r="H25" s="53">
        <f t="shared" si="15"/>
        <v>2782</v>
      </c>
      <c r="I25" s="53">
        <f t="shared" si="15"/>
        <v>1414</v>
      </c>
      <c r="J25" s="53">
        <f t="shared" si="15"/>
        <v>11503</v>
      </c>
      <c r="K25" s="53">
        <f>SUM(K16:K20)</f>
        <v>4261</v>
      </c>
      <c r="L25" s="53">
        <f>SUM(L16:L20)</f>
        <v>4423</v>
      </c>
      <c r="M25" s="53">
        <f t="shared" si="15"/>
        <v>4865</v>
      </c>
      <c r="N25" s="53">
        <f t="shared" si="15"/>
        <v>1742</v>
      </c>
      <c r="O25" s="53">
        <f t="shared" si="15"/>
        <v>5303</v>
      </c>
      <c r="P25" s="53">
        <f t="shared" si="15"/>
        <v>2457</v>
      </c>
      <c r="Q25" s="53">
        <f t="shared" si="15"/>
        <v>3509</v>
      </c>
      <c r="R25" s="53">
        <f t="shared" si="15"/>
        <v>0</v>
      </c>
      <c r="S25" s="53">
        <f t="shared" si="15"/>
        <v>409</v>
      </c>
      <c r="T25" s="53">
        <f t="shared" si="15"/>
        <v>75084</v>
      </c>
    </row>
    <row r="26" spans="1:20" s="3" customFormat="1" ht="15.75" thickBot="1" x14ac:dyDescent="0.3">
      <c r="A26" s="36" t="s">
        <v>26</v>
      </c>
      <c r="B26" s="309"/>
      <c r="C26" s="55">
        <f>AVERAGE(C16:C20)</f>
        <v>537</v>
      </c>
      <c r="D26" s="55" t="e">
        <f t="shared" ref="D26:T26" si="16">AVERAGE(D16:D20)</f>
        <v>#DIV/0!</v>
      </c>
      <c r="E26" s="55">
        <f t="shared" si="16"/>
        <v>3819.25</v>
      </c>
      <c r="F26" s="55">
        <f t="shared" si="16"/>
        <v>2116.5</v>
      </c>
      <c r="G26" s="55">
        <f t="shared" si="16"/>
        <v>1631.25</v>
      </c>
      <c r="H26" s="55">
        <f t="shared" si="16"/>
        <v>695.5</v>
      </c>
      <c r="I26" s="55">
        <f t="shared" si="16"/>
        <v>353.5</v>
      </c>
      <c r="J26" s="55">
        <f t="shared" si="16"/>
        <v>2875.75</v>
      </c>
      <c r="K26" s="55">
        <f>AVERAGE(K16:K20)</f>
        <v>852.2</v>
      </c>
      <c r="L26" s="55">
        <f>AVERAGE(L16:L20)</f>
        <v>884.6</v>
      </c>
      <c r="M26" s="55">
        <f t="shared" si="16"/>
        <v>973</v>
      </c>
      <c r="N26" s="55">
        <f t="shared" si="16"/>
        <v>348.4</v>
      </c>
      <c r="O26" s="55">
        <f t="shared" si="16"/>
        <v>1060.5999999999999</v>
      </c>
      <c r="P26" s="55">
        <f t="shared" si="16"/>
        <v>491.4</v>
      </c>
      <c r="Q26" s="55">
        <f t="shared" si="16"/>
        <v>701.8</v>
      </c>
      <c r="R26" s="55" t="e">
        <f t="shared" si="16"/>
        <v>#DIV/0!</v>
      </c>
      <c r="S26" s="55">
        <f t="shared" si="16"/>
        <v>409</v>
      </c>
      <c r="T26" s="55">
        <f t="shared" si="16"/>
        <v>15016.8</v>
      </c>
    </row>
    <row r="27" spans="1:20" s="3" customFormat="1" ht="15.75" thickBot="1" x14ac:dyDescent="0.3">
      <c r="A27" s="35" t="s">
        <v>3</v>
      </c>
      <c r="B27" s="205">
        <v>42261</v>
      </c>
      <c r="C27" s="14">
        <v>549</v>
      </c>
      <c r="D27" s="15"/>
      <c r="E27" s="14">
        <v>3270</v>
      </c>
      <c r="F27" s="15">
        <v>2126</v>
      </c>
      <c r="G27" s="14">
        <v>1872</v>
      </c>
      <c r="H27" s="16">
        <v>659</v>
      </c>
      <c r="I27" s="16">
        <v>317</v>
      </c>
      <c r="J27" s="16">
        <v>2624</v>
      </c>
      <c r="K27" s="224">
        <v>1024</v>
      </c>
      <c r="L27" s="225">
        <v>1070</v>
      </c>
      <c r="M27" s="219">
        <v>972</v>
      </c>
      <c r="N27" s="226">
        <v>349</v>
      </c>
      <c r="O27" s="219">
        <v>1056</v>
      </c>
      <c r="P27" s="219">
        <v>500</v>
      </c>
      <c r="Q27" s="219">
        <v>683</v>
      </c>
      <c r="R27" s="219"/>
      <c r="S27" s="219"/>
      <c r="T27" s="18">
        <f t="shared" ref="T27:T33" si="17">SUM(C27:S27)</f>
        <v>17071</v>
      </c>
    </row>
    <row r="28" spans="1:20" s="3" customFormat="1" ht="15.75" thickBot="1" x14ac:dyDescent="0.3">
      <c r="A28" s="35" t="s">
        <v>4</v>
      </c>
      <c r="B28" s="169">
        <v>42262</v>
      </c>
      <c r="C28" s="14">
        <v>583</v>
      </c>
      <c r="D28" s="15"/>
      <c r="E28" s="14">
        <v>4023</v>
      </c>
      <c r="F28" s="15">
        <v>2262</v>
      </c>
      <c r="G28" s="14">
        <v>1639</v>
      </c>
      <c r="H28" s="16">
        <v>801</v>
      </c>
      <c r="I28" s="16">
        <v>369</v>
      </c>
      <c r="J28" s="16">
        <v>2850</v>
      </c>
      <c r="K28" s="224">
        <v>942</v>
      </c>
      <c r="L28" s="225">
        <v>926</v>
      </c>
      <c r="M28" s="219">
        <v>1161</v>
      </c>
      <c r="N28" s="226">
        <v>394</v>
      </c>
      <c r="O28" s="219">
        <v>1180</v>
      </c>
      <c r="P28" s="219">
        <v>531</v>
      </c>
      <c r="Q28" s="219">
        <v>753</v>
      </c>
      <c r="R28" s="219"/>
      <c r="S28" s="219"/>
      <c r="T28" s="20">
        <f t="shared" si="17"/>
        <v>18414</v>
      </c>
    </row>
    <row r="29" spans="1:20" s="3" customFormat="1" ht="15.75" thickBot="1" x14ac:dyDescent="0.3">
      <c r="A29" s="35" t="s">
        <v>5</v>
      </c>
      <c r="B29" s="169">
        <v>42263</v>
      </c>
      <c r="C29" s="14">
        <v>555</v>
      </c>
      <c r="D29" s="15"/>
      <c r="E29" s="14">
        <v>3307</v>
      </c>
      <c r="F29" s="15">
        <v>2315</v>
      </c>
      <c r="G29" s="14">
        <v>1722</v>
      </c>
      <c r="H29" s="16">
        <v>784</v>
      </c>
      <c r="I29" s="16">
        <v>393</v>
      </c>
      <c r="J29" s="16">
        <v>2746</v>
      </c>
      <c r="K29" s="224">
        <v>768</v>
      </c>
      <c r="L29" s="225">
        <v>870</v>
      </c>
      <c r="M29" s="219">
        <v>970</v>
      </c>
      <c r="N29" s="226">
        <v>393</v>
      </c>
      <c r="O29" s="219">
        <v>1253</v>
      </c>
      <c r="P29" s="219">
        <v>627</v>
      </c>
      <c r="Q29" s="219">
        <v>642</v>
      </c>
      <c r="R29" s="219"/>
      <c r="S29" s="219"/>
      <c r="T29" s="20">
        <f t="shared" si="17"/>
        <v>17345</v>
      </c>
    </row>
    <row r="30" spans="1:20" s="3" customFormat="1" ht="15.75" thickBot="1" x14ac:dyDescent="0.3">
      <c r="A30" s="35" t="s">
        <v>6</v>
      </c>
      <c r="B30" s="169">
        <v>42264</v>
      </c>
      <c r="C30" s="14">
        <v>584</v>
      </c>
      <c r="D30" s="15"/>
      <c r="E30" s="14">
        <v>3898</v>
      </c>
      <c r="F30" s="15">
        <v>2287</v>
      </c>
      <c r="G30" s="14">
        <v>1671</v>
      </c>
      <c r="H30" s="16">
        <v>700</v>
      </c>
      <c r="I30" s="16">
        <v>364</v>
      </c>
      <c r="J30" s="16">
        <v>2889</v>
      </c>
      <c r="K30" s="224">
        <v>1051</v>
      </c>
      <c r="L30" s="225">
        <v>1052</v>
      </c>
      <c r="M30" s="219">
        <v>1100</v>
      </c>
      <c r="N30" s="226">
        <v>514</v>
      </c>
      <c r="O30" s="219">
        <v>1252</v>
      </c>
      <c r="P30" s="219">
        <v>610</v>
      </c>
      <c r="Q30" s="219">
        <v>684</v>
      </c>
      <c r="R30" s="219"/>
      <c r="S30" s="219"/>
      <c r="T30" s="20">
        <f>SUM(C30:S30)</f>
        <v>18656</v>
      </c>
    </row>
    <row r="31" spans="1:20" s="3" customFormat="1" ht="15.75" thickBot="1" x14ac:dyDescent="0.3">
      <c r="A31" s="35" t="s">
        <v>0</v>
      </c>
      <c r="B31" s="169">
        <v>42265</v>
      </c>
      <c r="C31" s="21">
        <v>549</v>
      </c>
      <c r="D31" s="15"/>
      <c r="E31" s="14">
        <v>3812</v>
      </c>
      <c r="F31" s="15">
        <v>2087</v>
      </c>
      <c r="G31" s="14">
        <v>1448</v>
      </c>
      <c r="H31" s="16">
        <v>612</v>
      </c>
      <c r="I31" s="16">
        <v>348</v>
      </c>
      <c r="J31" s="16">
        <v>2614</v>
      </c>
      <c r="K31" s="224">
        <v>1284</v>
      </c>
      <c r="L31" s="225">
        <v>1262</v>
      </c>
      <c r="M31" s="219">
        <v>1166</v>
      </c>
      <c r="N31" s="226">
        <v>354</v>
      </c>
      <c r="O31" s="219">
        <v>1090</v>
      </c>
      <c r="P31" s="219">
        <v>523</v>
      </c>
      <c r="Q31" s="219">
        <v>570</v>
      </c>
      <c r="R31" s="219"/>
      <c r="S31" s="219"/>
      <c r="T31" s="20">
        <f t="shared" si="17"/>
        <v>17719</v>
      </c>
    </row>
    <row r="32" spans="1:20" s="3" customFormat="1" ht="15.75" outlineLevel="1" thickBot="1" x14ac:dyDescent="0.3">
      <c r="A32" s="35" t="s">
        <v>1</v>
      </c>
      <c r="B32" s="169">
        <v>42266</v>
      </c>
      <c r="C32" s="21"/>
      <c r="D32" s="22"/>
      <c r="E32" s="21">
        <v>2985</v>
      </c>
      <c r="F32" s="22"/>
      <c r="G32" s="21"/>
      <c r="H32" s="23"/>
      <c r="I32" s="23"/>
      <c r="J32" s="23"/>
      <c r="K32" s="227">
        <v>1004</v>
      </c>
      <c r="L32" s="228">
        <v>1330</v>
      </c>
      <c r="M32" s="229">
        <v>2029</v>
      </c>
      <c r="N32" s="230">
        <v>259</v>
      </c>
      <c r="O32" s="229">
        <v>1884</v>
      </c>
      <c r="P32" s="229">
        <v>414</v>
      </c>
      <c r="Q32" s="229">
        <v>875</v>
      </c>
      <c r="R32" s="229"/>
      <c r="S32" s="229">
        <v>331</v>
      </c>
      <c r="T32" s="20">
        <f t="shared" si="17"/>
        <v>11111</v>
      </c>
    </row>
    <row r="33" spans="1:21" s="3" customFormat="1" ht="15.75" outlineLevel="1" thickBot="1" x14ac:dyDescent="0.3">
      <c r="A33" s="35" t="s">
        <v>2</v>
      </c>
      <c r="B33" s="169">
        <v>42267</v>
      </c>
      <c r="C33" s="27"/>
      <c r="D33" s="28"/>
      <c r="E33" s="27">
        <v>2481</v>
      </c>
      <c r="F33" s="28"/>
      <c r="G33" s="27"/>
      <c r="H33" s="29"/>
      <c r="I33" s="29"/>
      <c r="J33" s="29"/>
      <c r="K33" s="163">
        <v>593</v>
      </c>
      <c r="L33" s="231">
        <v>872</v>
      </c>
      <c r="M33" s="232">
        <v>1612</v>
      </c>
      <c r="N33" s="233">
        <v>256</v>
      </c>
      <c r="O33" s="229">
        <v>1289</v>
      </c>
      <c r="P33" s="234">
        <v>350</v>
      </c>
      <c r="Q33" s="234">
        <v>599</v>
      </c>
      <c r="R33" s="234"/>
      <c r="S33" s="234">
        <v>382</v>
      </c>
      <c r="T33" s="86">
        <f t="shared" si="17"/>
        <v>8434</v>
      </c>
    </row>
    <row r="34" spans="1:21" s="3" customFormat="1" ht="15.75" customHeight="1" outlineLevel="1" thickBot="1" x14ac:dyDescent="0.3">
      <c r="A34" s="134" t="s">
        <v>25</v>
      </c>
      <c r="B34" s="307" t="s">
        <v>30</v>
      </c>
      <c r="C34" s="130">
        <f t="shared" ref="C34:T34" si="18">SUM(C27:C33)</f>
        <v>2820</v>
      </c>
      <c r="D34" s="130">
        <f t="shared" si="18"/>
        <v>0</v>
      </c>
      <c r="E34" s="130">
        <f t="shared" si="18"/>
        <v>23776</v>
      </c>
      <c r="F34" s="130">
        <f t="shared" si="18"/>
        <v>11077</v>
      </c>
      <c r="G34" s="130">
        <f t="shared" si="18"/>
        <v>8352</v>
      </c>
      <c r="H34" s="130">
        <f t="shared" si="18"/>
        <v>3556</v>
      </c>
      <c r="I34" s="130">
        <f t="shared" si="18"/>
        <v>1791</v>
      </c>
      <c r="J34" s="130">
        <f t="shared" si="18"/>
        <v>13723</v>
      </c>
      <c r="K34" s="130">
        <f t="shared" si="18"/>
        <v>6666</v>
      </c>
      <c r="L34" s="130">
        <f>SUM(L27:L33)</f>
        <v>7382</v>
      </c>
      <c r="M34" s="130">
        <f t="shared" si="18"/>
        <v>9010</v>
      </c>
      <c r="N34" s="130">
        <f t="shared" si="18"/>
        <v>2519</v>
      </c>
      <c r="O34" s="130">
        <f t="shared" si="18"/>
        <v>9004</v>
      </c>
      <c r="P34" s="130">
        <f t="shared" si="18"/>
        <v>3555</v>
      </c>
      <c r="Q34" s="130">
        <f t="shared" si="18"/>
        <v>4806</v>
      </c>
      <c r="R34" s="130">
        <f t="shared" si="18"/>
        <v>0</v>
      </c>
      <c r="S34" s="130">
        <f t="shared" si="18"/>
        <v>713</v>
      </c>
      <c r="T34" s="131">
        <f t="shared" si="18"/>
        <v>108750</v>
      </c>
    </row>
    <row r="35" spans="1:21" s="3" customFormat="1" ht="15.75" outlineLevel="1" thickBot="1" x14ac:dyDescent="0.3">
      <c r="A35" s="135" t="s">
        <v>27</v>
      </c>
      <c r="B35" s="308"/>
      <c r="C35" s="132">
        <f t="shared" ref="C35:T35" si="19">AVERAGE(C27:C33)</f>
        <v>564</v>
      </c>
      <c r="D35" s="132" t="e">
        <f t="shared" si="19"/>
        <v>#DIV/0!</v>
      </c>
      <c r="E35" s="132">
        <f>AVERAGE(E27:E33)</f>
        <v>3396.5714285714284</v>
      </c>
      <c r="F35" s="132">
        <f t="shared" si="19"/>
        <v>2215.4</v>
      </c>
      <c r="G35" s="132">
        <f t="shared" si="19"/>
        <v>1670.4</v>
      </c>
      <c r="H35" s="132">
        <f t="shared" si="19"/>
        <v>711.2</v>
      </c>
      <c r="I35" s="132">
        <f t="shared" si="19"/>
        <v>358.2</v>
      </c>
      <c r="J35" s="132">
        <f t="shared" si="19"/>
        <v>2744.6</v>
      </c>
      <c r="K35" s="132">
        <f t="shared" si="19"/>
        <v>952.28571428571433</v>
      </c>
      <c r="L35" s="132">
        <f t="shared" si="19"/>
        <v>1054.5714285714287</v>
      </c>
      <c r="M35" s="132">
        <f t="shared" si="19"/>
        <v>1287.1428571428571</v>
      </c>
      <c r="N35" s="132">
        <f t="shared" si="19"/>
        <v>359.85714285714283</v>
      </c>
      <c r="O35" s="132">
        <f t="shared" si="19"/>
        <v>1286.2857142857142</v>
      </c>
      <c r="P35" s="132">
        <f t="shared" si="19"/>
        <v>507.85714285714283</v>
      </c>
      <c r="Q35" s="132">
        <f t="shared" si="19"/>
        <v>686.57142857142856</v>
      </c>
      <c r="R35" s="132" t="e">
        <f t="shared" si="19"/>
        <v>#DIV/0!</v>
      </c>
      <c r="S35" s="132">
        <f t="shared" si="19"/>
        <v>356.5</v>
      </c>
      <c r="T35" s="133">
        <f t="shared" si="19"/>
        <v>15535.714285714286</v>
      </c>
    </row>
    <row r="36" spans="1:21" s="3" customFormat="1" ht="15.75" customHeight="1" thickBot="1" x14ac:dyDescent="0.3">
      <c r="A36" s="36" t="s">
        <v>24</v>
      </c>
      <c r="B36" s="308"/>
      <c r="C36" s="53">
        <f t="shared" ref="C36:T36" si="20">SUM(C27:C31)</f>
        <v>2820</v>
      </c>
      <c r="D36" s="53">
        <f t="shared" si="20"/>
        <v>0</v>
      </c>
      <c r="E36" s="53">
        <f>SUM(E27:E31)</f>
        <v>18310</v>
      </c>
      <c r="F36" s="53">
        <f t="shared" si="20"/>
        <v>11077</v>
      </c>
      <c r="G36" s="53">
        <f t="shared" si="20"/>
        <v>8352</v>
      </c>
      <c r="H36" s="53">
        <f t="shared" si="20"/>
        <v>3556</v>
      </c>
      <c r="I36" s="53">
        <f t="shared" si="20"/>
        <v>1791</v>
      </c>
      <c r="J36" s="53">
        <f t="shared" si="20"/>
        <v>13723</v>
      </c>
      <c r="K36" s="53">
        <f t="shared" si="20"/>
        <v>5069</v>
      </c>
      <c r="L36" s="53">
        <f t="shared" si="20"/>
        <v>5180</v>
      </c>
      <c r="M36" s="53">
        <f t="shared" si="20"/>
        <v>5369</v>
      </c>
      <c r="N36" s="53">
        <f t="shared" si="20"/>
        <v>2004</v>
      </c>
      <c r="O36" s="53">
        <f t="shared" si="20"/>
        <v>5831</v>
      </c>
      <c r="P36" s="53">
        <f t="shared" si="20"/>
        <v>2791</v>
      </c>
      <c r="Q36" s="53">
        <f t="shared" si="20"/>
        <v>3332</v>
      </c>
      <c r="R36" s="53">
        <f t="shared" si="20"/>
        <v>0</v>
      </c>
      <c r="S36" s="53">
        <f t="shared" si="20"/>
        <v>0</v>
      </c>
      <c r="T36" s="54">
        <f t="shared" si="20"/>
        <v>89205</v>
      </c>
    </row>
    <row r="37" spans="1:21" s="3" customFormat="1" ht="15.75" thickBot="1" x14ac:dyDescent="0.3">
      <c r="A37" s="36" t="s">
        <v>26</v>
      </c>
      <c r="B37" s="309"/>
      <c r="C37" s="55">
        <f t="shared" ref="C37:T37" si="21">AVERAGE(C27:C31)</f>
        <v>564</v>
      </c>
      <c r="D37" s="55" t="e">
        <f t="shared" si="21"/>
        <v>#DIV/0!</v>
      </c>
      <c r="E37" s="55">
        <f>AVERAGE(E27:E31)</f>
        <v>3662</v>
      </c>
      <c r="F37" s="55">
        <f t="shared" si="21"/>
        <v>2215.4</v>
      </c>
      <c r="G37" s="55">
        <f t="shared" si="21"/>
        <v>1670.4</v>
      </c>
      <c r="H37" s="55">
        <f t="shared" si="21"/>
        <v>711.2</v>
      </c>
      <c r="I37" s="55">
        <f t="shared" si="21"/>
        <v>358.2</v>
      </c>
      <c r="J37" s="55">
        <f t="shared" si="21"/>
        <v>2744.6</v>
      </c>
      <c r="K37" s="55">
        <f t="shared" si="21"/>
        <v>1013.8</v>
      </c>
      <c r="L37" s="55">
        <f t="shared" si="21"/>
        <v>1036</v>
      </c>
      <c r="M37" s="55">
        <f t="shared" si="21"/>
        <v>1073.8</v>
      </c>
      <c r="N37" s="55">
        <f t="shared" si="21"/>
        <v>400.8</v>
      </c>
      <c r="O37" s="55">
        <f t="shared" si="21"/>
        <v>1166.2</v>
      </c>
      <c r="P37" s="55">
        <f t="shared" si="21"/>
        <v>558.20000000000005</v>
      </c>
      <c r="Q37" s="55">
        <f t="shared" si="21"/>
        <v>666.4</v>
      </c>
      <c r="R37" s="55" t="e">
        <f t="shared" si="21"/>
        <v>#DIV/0!</v>
      </c>
      <c r="S37" s="55" t="e">
        <f t="shared" si="21"/>
        <v>#DIV/0!</v>
      </c>
      <c r="T37" s="56">
        <f t="shared" si="21"/>
        <v>17841</v>
      </c>
    </row>
    <row r="38" spans="1:21" s="3" customFormat="1" ht="15.75" thickBot="1" x14ac:dyDescent="0.3">
      <c r="A38" s="35" t="s">
        <v>3</v>
      </c>
      <c r="B38" s="168">
        <v>42268</v>
      </c>
      <c r="C38" s="14">
        <v>633</v>
      </c>
      <c r="D38" s="15"/>
      <c r="E38" s="14">
        <v>3379</v>
      </c>
      <c r="F38" s="15">
        <v>2270</v>
      </c>
      <c r="G38" s="14">
        <v>2072</v>
      </c>
      <c r="H38" s="16">
        <v>658</v>
      </c>
      <c r="I38" s="16">
        <v>386</v>
      </c>
      <c r="J38" s="16">
        <v>2476</v>
      </c>
      <c r="K38" s="15">
        <v>965</v>
      </c>
      <c r="L38" s="17">
        <v>847</v>
      </c>
      <c r="M38" s="18">
        <v>886</v>
      </c>
      <c r="N38" s="19">
        <v>391</v>
      </c>
      <c r="O38" s="18">
        <v>1196</v>
      </c>
      <c r="P38" s="18">
        <v>550</v>
      </c>
      <c r="Q38" s="18">
        <v>600</v>
      </c>
      <c r="R38" s="18"/>
      <c r="S38" s="18"/>
      <c r="T38" s="18">
        <f t="shared" ref="T38:T44" si="22">SUM(C38:S38)</f>
        <v>17309</v>
      </c>
    </row>
    <row r="39" spans="1:21" s="3" customFormat="1" ht="15.75" thickBot="1" x14ac:dyDescent="0.3">
      <c r="A39" s="35" t="s">
        <v>4</v>
      </c>
      <c r="B39" s="196">
        <v>42269</v>
      </c>
      <c r="C39" s="14">
        <v>585</v>
      </c>
      <c r="D39" s="15"/>
      <c r="E39" s="14">
        <v>3564</v>
      </c>
      <c r="F39" s="15">
        <v>2226</v>
      </c>
      <c r="G39" s="14">
        <v>1712</v>
      </c>
      <c r="H39" s="16">
        <v>829</v>
      </c>
      <c r="I39" s="16">
        <v>391</v>
      </c>
      <c r="J39" s="16">
        <v>22813</v>
      </c>
      <c r="K39" s="15">
        <v>805</v>
      </c>
      <c r="L39" s="17">
        <v>935</v>
      </c>
      <c r="M39" s="18">
        <v>952</v>
      </c>
      <c r="N39" s="19">
        <v>379</v>
      </c>
      <c r="O39" s="18">
        <v>1139</v>
      </c>
      <c r="P39" s="18">
        <v>481</v>
      </c>
      <c r="Q39" s="18">
        <v>534</v>
      </c>
      <c r="R39" s="18"/>
      <c r="S39" s="18"/>
      <c r="T39" s="20">
        <f t="shared" si="22"/>
        <v>37345</v>
      </c>
    </row>
    <row r="40" spans="1:21" s="3" customFormat="1" ht="15.75" thickBot="1" x14ac:dyDescent="0.3">
      <c r="A40" s="35" t="s">
        <v>5</v>
      </c>
      <c r="B40" s="196">
        <v>42270</v>
      </c>
      <c r="C40" s="14">
        <v>557</v>
      </c>
      <c r="D40" s="15"/>
      <c r="E40" s="14">
        <v>3454</v>
      </c>
      <c r="F40" s="15">
        <v>2244</v>
      </c>
      <c r="G40" s="14">
        <v>1582</v>
      </c>
      <c r="H40" s="16">
        <v>690</v>
      </c>
      <c r="I40" s="16">
        <v>353</v>
      </c>
      <c r="J40" s="16">
        <v>2578</v>
      </c>
      <c r="K40" s="15">
        <v>962</v>
      </c>
      <c r="L40" s="17">
        <v>939</v>
      </c>
      <c r="M40" s="18">
        <v>1300</v>
      </c>
      <c r="N40" s="19">
        <v>472</v>
      </c>
      <c r="O40" s="18">
        <v>1203</v>
      </c>
      <c r="P40" s="18">
        <v>615</v>
      </c>
      <c r="Q40" s="18">
        <v>632</v>
      </c>
      <c r="R40" s="18"/>
      <c r="S40" s="18"/>
      <c r="T40" s="20">
        <f t="shared" si="22"/>
        <v>17581</v>
      </c>
    </row>
    <row r="41" spans="1:21" s="3" customFormat="1" ht="15.75" thickBot="1" x14ac:dyDescent="0.3">
      <c r="A41" s="35" t="s">
        <v>6</v>
      </c>
      <c r="B41" s="196">
        <v>42271</v>
      </c>
      <c r="C41" s="14">
        <v>536</v>
      </c>
      <c r="D41" s="15"/>
      <c r="E41" s="14">
        <v>3756</v>
      </c>
      <c r="F41" s="15">
        <v>2380</v>
      </c>
      <c r="G41" s="14">
        <v>1556</v>
      </c>
      <c r="H41" s="16">
        <v>606</v>
      </c>
      <c r="I41" s="16">
        <v>369</v>
      </c>
      <c r="J41" s="16">
        <v>2550</v>
      </c>
      <c r="K41" s="15">
        <v>660</v>
      </c>
      <c r="L41" s="17">
        <v>794</v>
      </c>
      <c r="M41" s="18">
        <v>1183</v>
      </c>
      <c r="N41" s="19">
        <v>481</v>
      </c>
      <c r="O41" s="18">
        <v>1301</v>
      </c>
      <c r="P41" s="18">
        <v>551</v>
      </c>
      <c r="Q41" s="18">
        <v>832</v>
      </c>
      <c r="R41" s="18"/>
      <c r="S41" s="18"/>
      <c r="T41" s="20">
        <f t="shared" si="22"/>
        <v>17555</v>
      </c>
    </row>
    <row r="42" spans="1:21" s="3" customFormat="1" ht="15.75" thickBot="1" x14ac:dyDescent="0.3">
      <c r="A42" s="35" t="s">
        <v>0</v>
      </c>
      <c r="B42" s="196">
        <v>42272</v>
      </c>
      <c r="C42" s="21">
        <v>500</v>
      </c>
      <c r="D42" s="15"/>
      <c r="E42" s="14">
        <v>3660</v>
      </c>
      <c r="F42" s="15">
        <v>1810</v>
      </c>
      <c r="G42" s="14">
        <v>1393</v>
      </c>
      <c r="H42" s="16">
        <v>414</v>
      </c>
      <c r="I42" s="16">
        <v>293</v>
      </c>
      <c r="J42" s="16">
        <v>2425</v>
      </c>
      <c r="K42" s="15">
        <v>1295</v>
      </c>
      <c r="L42" s="17">
        <v>893</v>
      </c>
      <c r="M42" s="18">
        <v>1014</v>
      </c>
      <c r="N42" s="19">
        <v>385</v>
      </c>
      <c r="O42" s="18">
        <v>1038</v>
      </c>
      <c r="P42" s="18">
        <v>450</v>
      </c>
      <c r="Q42" s="18">
        <v>557</v>
      </c>
      <c r="R42" s="18"/>
      <c r="S42" s="18"/>
      <c r="T42" s="20">
        <f t="shared" si="22"/>
        <v>16127</v>
      </c>
    </row>
    <row r="43" spans="1:21" s="3" customFormat="1" ht="15.75" outlineLevel="1" thickBot="1" x14ac:dyDescent="0.3">
      <c r="A43" s="35" t="s">
        <v>1</v>
      </c>
      <c r="B43" s="196">
        <v>42273</v>
      </c>
      <c r="C43" s="21"/>
      <c r="D43" s="22"/>
      <c r="E43" s="21">
        <v>2461</v>
      </c>
      <c r="F43" s="22"/>
      <c r="G43" s="21"/>
      <c r="H43" s="23"/>
      <c r="I43" s="23"/>
      <c r="J43" s="23"/>
      <c r="K43" s="22">
        <v>673</v>
      </c>
      <c r="L43" s="24">
        <v>1031</v>
      </c>
      <c r="M43" s="25">
        <v>1549</v>
      </c>
      <c r="N43" s="26">
        <v>227</v>
      </c>
      <c r="O43" s="25">
        <v>1577</v>
      </c>
      <c r="P43" s="25">
        <v>334</v>
      </c>
      <c r="Q43" s="25">
        <v>532</v>
      </c>
      <c r="R43" s="25"/>
      <c r="S43" s="25">
        <v>1031</v>
      </c>
      <c r="T43" s="20">
        <f t="shared" si="22"/>
        <v>9415</v>
      </c>
      <c r="U43" s="161"/>
    </row>
    <row r="44" spans="1:21" s="3" customFormat="1" ht="15.75" outlineLevel="1" thickBot="1" x14ac:dyDescent="0.3">
      <c r="A44" s="35" t="s">
        <v>2</v>
      </c>
      <c r="B44" s="170">
        <v>42274</v>
      </c>
      <c r="C44" s="27"/>
      <c r="D44" s="28"/>
      <c r="E44" s="27">
        <v>2093</v>
      </c>
      <c r="F44" s="28"/>
      <c r="G44" s="27"/>
      <c r="H44" s="29"/>
      <c r="I44" s="29"/>
      <c r="J44" s="29"/>
      <c r="K44" s="28">
        <v>510</v>
      </c>
      <c r="L44" s="30">
        <v>544</v>
      </c>
      <c r="M44" s="31">
        <v>1063</v>
      </c>
      <c r="N44" s="32">
        <v>148</v>
      </c>
      <c r="O44" s="25">
        <v>872</v>
      </c>
      <c r="P44" s="31">
        <v>201</v>
      </c>
      <c r="Q44" s="31">
        <v>450</v>
      </c>
      <c r="R44" s="31"/>
      <c r="S44" s="31">
        <v>277</v>
      </c>
      <c r="T44" s="86">
        <f t="shared" si="22"/>
        <v>6158</v>
      </c>
      <c r="U44" s="161"/>
    </row>
    <row r="45" spans="1:21" s="3" customFormat="1" ht="15.75" customHeight="1" outlineLevel="1" thickBot="1" x14ac:dyDescent="0.3">
      <c r="A45" s="134" t="s">
        <v>25</v>
      </c>
      <c r="B45" s="307" t="s">
        <v>31</v>
      </c>
      <c r="C45" s="130">
        <f t="shared" ref="C45:T45" si="23">SUM(C38:C44)</f>
        <v>2811</v>
      </c>
      <c r="D45" s="130">
        <f t="shared" si="23"/>
        <v>0</v>
      </c>
      <c r="E45" s="130">
        <f t="shared" si="23"/>
        <v>22367</v>
      </c>
      <c r="F45" s="130">
        <f t="shared" si="23"/>
        <v>10930</v>
      </c>
      <c r="G45" s="130">
        <f t="shared" si="23"/>
        <v>8315</v>
      </c>
      <c r="H45" s="130">
        <f t="shared" si="23"/>
        <v>3197</v>
      </c>
      <c r="I45" s="130">
        <f t="shared" si="23"/>
        <v>1792</v>
      </c>
      <c r="J45" s="130">
        <f t="shared" si="23"/>
        <v>32842</v>
      </c>
      <c r="K45" s="130">
        <f t="shared" si="23"/>
        <v>5870</v>
      </c>
      <c r="L45" s="130">
        <f t="shared" si="23"/>
        <v>5983</v>
      </c>
      <c r="M45" s="130">
        <f t="shared" si="23"/>
        <v>7947</v>
      </c>
      <c r="N45" s="130">
        <f t="shared" si="23"/>
        <v>2483</v>
      </c>
      <c r="O45" s="130">
        <f t="shared" si="23"/>
        <v>8326</v>
      </c>
      <c r="P45" s="130">
        <f t="shared" si="23"/>
        <v>3182</v>
      </c>
      <c r="Q45" s="130">
        <f t="shared" si="23"/>
        <v>4137</v>
      </c>
      <c r="R45" s="130">
        <f t="shared" si="23"/>
        <v>0</v>
      </c>
      <c r="S45" s="130">
        <f t="shared" si="23"/>
        <v>1308</v>
      </c>
      <c r="T45" s="131">
        <f t="shared" si="23"/>
        <v>121490</v>
      </c>
    </row>
    <row r="46" spans="1:21" s="3" customFormat="1" ht="15.75" outlineLevel="1" thickBot="1" x14ac:dyDescent="0.3">
      <c r="A46" s="135" t="s">
        <v>27</v>
      </c>
      <c r="B46" s="308"/>
      <c r="C46" s="132">
        <f t="shared" ref="C46:T46" si="24">AVERAGE(C38:C44)</f>
        <v>562.20000000000005</v>
      </c>
      <c r="D46" s="132" t="e">
        <f t="shared" si="24"/>
        <v>#DIV/0!</v>
      </c>
      <c r="E46" s="132">
        <f t="shared" si="24"/>
        <v>3195.2857142857142</v>
      </c>
      <c r="F46" s="132">
        <f t="shared" si="24"/>
        <v>2186</v>
      </c>
      <c r="G46" s="132">
        <f t="shared" si="24"/>
        <v>1663</v>
      </c>
      <c r="H46" s="132">
        <f t="shared" si="24"/>
        <v>639.4</v>
      </c>
      <c r="I46" s="132">
        <f t="shared" si="24"/>
        <v>358.4</v>
      </c>
      <c r="J46" s="132">
        <f t="shared" si="24"/>
        <v>6568.4</v>
      </c>
      <c r="K46" s="132">
        <f t="shared" si="24"/>
        <v>838.57142857142856</v>
      </c>
      <c r="L46" s="132">
        <f t="shared" si="24"/>
        <v>854.71428571428567</v>
      </c>
      <c r="M46" s="132">
        <f t="shared" si="24"/>
        <v>1135.2857142857142</v>
      </c>
      <c r="N46" s="132">
        <f t="shared" si="24"/>
        <v>354.71428571428572</v>
      </c>
      <c r="O46" s="132">
        <f t="shared" si="24"/>
        <v>1189.4285714285713</v>
      </c>
      <c r="P46" s="132">
        <f t="shared" si="24"/>
        <v>454.57142857142856</v>
      </c>
      <c r="Q46" s="132">
        <f t="shared" si="24"/>
        <v>591</v>
      </c>
      <c r="R46" s="132" t="e">
        <f t="shared" si="24"/>
        <v>#DIV/0!</v>
      </c>
      <c r="S46" s="132">
        <f t="shared" si="24"/>
        <v>654</v>
      </c>
      <c r="T46" s="133">
        <f t="shared" si="24"/>
        <v>17355.714285714286</v>
      </c>
    </row>
    <row r="47" spans="1:21" s="3" customFormat="1" ht="15.75" customHeight="1" thickBot="1" x14ac:dyDescent="0.3">
      <c r="A47" s="36" t="s">
        <v>24</v>
      </c>
      <c r="B47" s="308"/>
      <c r="C47" s="53">
        <f t="shared" ref="C47:T47" si="25">SUM(C38:C42)</f>
        <v>2811</v>
      </c>
      <c r="D47" s="53">
        <f t="shared" si="25"/>
        <v>0</v>
      </c>
      <c r="E47" s="53">
        <f t="shared" si="25"/>
        <v>17813</v>
      </c>
      <c r="F47" s="53">
        <f t="shared" si="25"/>
        <v>10930</v>
      </c>
      <c r="G47" s="53">
        <f t="shared" si="25"/>
        <v>8315</v>
      </c>
      <c r="H47" s="53">
        <f t="shared" si="25"/>
        <v>3197</v>
      </c>
      <c r="I47" s="53">
        <f t="shared" si="25"/>
        <v>1792</v>
      </c>
      <c r="J47" s="53">
        <f t="shared" si="25"/>
        <v>32842</v>
      </c>
      <c r="K47" s="53">
        <f t="shared" si="25"/>
        <v>4687</v>
      </c>
      <c r="L47" s="53">
        <f t="shared" si="25"/>
        <v>4408</v>
      </c>
      <c r="M47" s="53">
        <f t="shared" si="25"/>
        <v>5335</v>
      </c>
      <c r="N47" s="53">
        <f t="shared" si="25"/>
        <v>2108</v>
      </c>
      <c r="O47" s="53">
        <f t="shared" si="25"/>
        <v>5877</v>
      </c>
      <c r="P47" s="53">
        <f t="shared" si="25"/>
        <v>2647</v>
      </c>
      <c r="Q47" s="53">
        <f t="shared" si="25"/>
        <v>3155</v>
      </c>
      <c r="R47" s="53">
        <f t="shared" si="25"/>
        <v>0</v>
      </c>
      <c r="S47" s="53">
        <f t="shared" si="25"/>
        <v>0</v>
      </c>
      <c r="T47" s="54">
        <f t="shared" si="25"/>
        <v>105917</v>
      </c>
    </row>
    <row r="48" spans="1:21" s="3" customFormat="1" ht="15.75" thickBot="1" x14ac:dyDescent="0.3">
      <c r="A48" s="36" t="s">
        <v>26</v>
      </c>
      <c r="B48" s="309"/>
      <c r="C48" s="55">
        <f t="shared" ref="C48:T48" si="26">AVERAGE(C38:C42)</f>
        <v>562.20000000000005</v>
      </c>
      <c r="D48" s="55" t="e">
        <f t="shared" si="26"/>
        <v>#DIV/0!</v>
      </c>
      <c r="E48" s="55">
        <f t="shared" si="26"/>
        <v>3562.6</v>
      </c>
      <c r="F48" s="55">
        <f t="shared" si="26"/>
        <v>2186</v>
      </c>
      <c r="G48" s="55">
        <f t="shared" si="26"/>
        <v>1663</v>
      </c>
      <c r="H48" s="55">
        <f t="shared" si="26"/>
        <v>639.4</v>
      </c>
      <c r="I48" s="55">
        <f t="shared" si="26"/>
        <v>358.4</v>
      </c>
      <c r="J48" s="55">
        <f t="shared" si="26"/>
        <v>6568.4</v>
      </c>
      <c r="K48" s="55">
        <f t="shared" si="26"/>
        <v>937.4</v>
      </c>
      <c r="L48" s="55">
        <f t="shared" si="26"/>
        <v>881.6</v>
      </c>
      <c r="M48" s="55">
        <f t="shared" si="26"/>
        <v>1067</v>
      </c>
      <c r="N48" s="55">
        <f t="shared" si="26"/>
        <v>421.6</v>
      </c>
      <c r="O48" s="55">
        <f t="shared" si="26"/>
        <v>1175.4000000000001</v>
      </c>
      <c r="P48" s="55">
        <f t="shared" si="26"/>
        <v>529.4</v>
      </c>
      <c r="Q48" s="55">
        <f t="shared" si="26"/>
        <v>631</v>
      </c>
      <c r="R48" s="55" t="e">
        <f t="shared" si="26"/>
        <v>#DIV/0!</v>
      </c>
      <c r="S48" s="55" t="e">
        <f t="shared" si="26"/>
        <v>#DIV/0!</v>
      </c>
      <c r="T48" s="56">
        <f t="shared" si="26"/>
        <v>21183.4</v>
      </c>
    </row>
    <row r="49" spans="1:20" s="3" customFormat="1" ht="15.75" thickBot="1" x14ac:dyDescent="0.3">
      <c r="A49" s="35" t="s">
        <v>3</v>
      </c>
      <c r="B49" s="221">
        <v>42275</v>
      </c>
      <c r="C49" s="67">
        <v>534</v>
      </c>
      <c r="D49" s="68"/>
      <c r="E49" s="67">
        <v>3169</v>
      </c>
      <c r="F49" s="68">
        <v>2288</v>
      </c>
      <c r="G49" s="67">
        <v>1656</v>
      </c>
      <c r="H49" s="69">
        <v>724</v>
      </c>
      <c r="I49" s="69">
        <v>378</v>
      </c>
      <c r="J49" s="69">
        <v>2833</v>
      </c>
      <c r="K49" s="68">
        <v>753</v>
      </c>
      <c r="L49" s="70">
        <v>821</v>
      </c>
      <c r="M49" s="20">
        <v>866</v>
      </c>
      <c r="N49" s="71">
        <v>338</v>
      </c>
      <c r="O49" s="20">
        <v>1231</v>
      </c>
      <c r="P49" s="20">
        <v>455</v>
      </c>
      <c r="Q49" s="20">
        <v>501</v>
      </c>
      <c r="R49" s="20"/>
      <c r="S49" s="20"/>
      <c r="T49" s="78">
        <f t="shared" ref="T49:T51" si="27">SUM(C49:S49)</f>
        <v>16547</v>
      </c>
    </row>
    <row r="50" spans="1:20" s="3" customFormat="1" ht="15.75" thickBot="1" x14ac:dyDescent="0.3">
      <c r="A50" s="35" t="s">
        <v>4</v>
      </c>
      <c r="B50" s="221">
        <v>42276</v>
      </c>
      <c r="C50" s="21">
        <v>614</v>
      </c>
      <c r="D50" s="22"/>
      <c r="E50" s="21">
        <v>3146</v>
      </c>
      <c r="F50" s="22">
        <v>2217</v>
      </c>
      <c r="G50" s="21">
        <v>1709</v>
      </c>
      <c r="H50" s="23">
        <v>736</v>
      </c>
      <c r="I50" s="23">
        <v>373</v>
      </c>
      <c r="J50" s="23">
        <v>3082</v>
      </c>
      <c r="K50" s="223">
        <v>741</v>
      </c>
      <c r="L50" s="24">
        <v>701</v>
      </c>
      <c r="M50" s="25">
        <v>1022</v>
      </c>
      <c r="N50" s="26">
        <v>484</v>
      </c>
      <c r="O50" s="25">
        <v>1233</v>
      </c>
      <c r="P50" s="25">
        <v>572</v>
      </c>
      <c r="Q50" s="25">
        <v>631</v>
      </c>
      <c r="R50" s="25"/>
      <c r="S50" s="25"/>
      <c r="T50" s="78">
        <f t="shared" si="27"/>
        <v>17261</v>
      </c>
    </row>
    <row r="51" spans="1:20" s="3" customFormat="1" ht="15.75" thickBot="1" x14ac:dyDescent="0.3">
      <c r="A51" s="35" t="s">
        <v>5</v>
      </c>
      <c r="B51" s="221">
        <v>42277</v>
      </c>
      <c r="C51" s="194">
        <v>534</v>
      </c>
      <c r="D51" s="15"/>
      <c r="E51" s="14">
        <v>3318</v>
      </c>
      <c r="F51" s="15">
        <v>2343</v>
      </c>
      <c r="G51" s="14">
        <v>1735</v>
      </c>
      <c r="H51" s="16">
        <v>720</v>
      </c>
      <c r="I51" s="16">
        <v>429</v>
      </c>
      <c r="J51" s="16">
        <v>3030</v>
      </c>
      <c r="K51" s="15">
        <v>921</v>
      </c>
      <c r="L51" s="17">
        <v>673</v>
      </c>
      <c r="M51" s="18">
        <v>661</v>
      </c>
      <c r="N51" s="19">
        <v>641</v>
      </c>
      <c r="O51" s="18">
        <v>991</v>
      </c>
      <c r="P51" s="18">
        <v>371</v>
      </c>
      <c r="Q51" s="18">
        <v>406</v>
      </c>
      <c r="R51" s="18"/>
      <c r="S51" s="18"/>
      <c r="T51" s="222">
        <f t="shared" si="27"/>
        <v>16773</v>
      </c>
    </row>
    <row r="52" spans="1:20" s="3" customFormat="1" ht="15.75" hidden="1" thickBot="1" x14ac:dyDescent="0.3">
      <c r="A52" s="35"/>
      <c r="B52" s="221"/>
      <c r="C52" s="194"/>
      <c r="D52" s="15"/>
      <c r="E52" s="14"/>
      <c r="F52" s="15"/>
      <c r="G52" s="14"/>
      <c r="H52" s="16"/>
      <c r="I52" s="16"/>
      <c r="J52" s="16"/>
      <c r="K52" s="15"/>
      <c r="L52" s="17"/>
      <c r="M52" s="18"/>
      <c r="N52" s="19"/>
      <c r="O52" s="18"/>
      <c r="P52" s="18"/>
      <c r="Q52" s="18"/>
      <c r="R52" s="18"/>
      <c r="S52" s="18"/>
      <c r="T52" s="78"/>
    </row>
    <row r="53" spans="1:20" s="3" customFormat="1" ht="15.75" hidden="1" thickBot="1" x14ac:dyDescent="0.3">
      <c r="A53" s="35"/>
      <c r="B53" s="221"/>
      <c r="C53" s="195"/>
      <c r="D53" s="15"/>
      <c r="E53" s="14"/>
      <c r="F53" s="15"/>
      <c r="G53" s="14"/>
      <c r="H53" s="16"/>
      <c r="I53" s="16"/>
      <c r="J53" s="16"/>
      <c r="K53" s="15"/>
      <c r="L53" s="17"/>
      <c r="M53" s="18"/>
      <c r="N53" s="19"/>
      <c r="O53" s="18"/>
      <c r="P53" s="18"/>
      <c r="Q53" s="159"/>
      <c r="R53" s="18"/>
      <c r="S53" s="18"/>
      <c r="T53" s="78"/>
    </row>
    <row r="54" spans="1:20" s="3" customFormat="1" ht="15.75" hidden="1" outlineLevel="1" thickBot="1" x14ac:dyDescent="0.3">
      <c r="A54" s="206"/>
      <c r="B54" s="196"/>
      <c r="C54" s="21"/>
      <c r="D54" s="22"/>
      <c r="E54" s="21"/>
      <c r="F54" s="22"/>
      <c r="G54" s="21"/>
      <c r="H54" s="23"/>
      <c r="I54" s="23"/>
      <c r="J54" s="23"/>
      <c r="K54" s="22"/>
      <c r="L54" s="24"/>
      <c r="M54" s="25"/>
      <c r="N54" s="26"/>
      <c r="O54" s="25"/>
      <c r="P54" s="25"/>
      <c r="Q54" s="25"/>
      <c r="R54" s="25"/>
      <c r="S54" s="25"/>
      <c r="T54" s="78"/>
    </row>
    <row r="55" spans="1:20" s="3" customFormat="1" ht="15.75" hidden="1" outlineLevel="1" thickBot="1" x14ac:dyDescent="0.3">
      <c r="A55" s="206"/>
      <c r="B55" s="196"/>
      <c r="C55" s="27"/>
      <c r="D55" s="28"/>
      <c r="E55" s="27"/>
      <c r="F55" s="28"/>
      <c r="G55" s="27"/>
      <c r="H55" s="29"/>
      <c r="I55" s="29"/>
      <c r="J55" s="29"/>
      <c r="K55" s="28"/>
      <c r="L55" s="30"/>
      <c r="M55" s="31"/>
      <c r="N55" s="32"/>
      <c r="O55" s="31"/>
      <c r="P55" s="31"/>
      <c r="Q55" s="31"/>
      <c r="R55" s="31"/>
      <c r="S55" s="31"/>
      <c r="T55" s="78"/>
    </row>
    <row r="56" spans="1:20" s="3" customFormat="1" ht="15.75" outlineLevel="1" thickBot="1" x14ac:dyDescent="0.3">
      <c r="A56" s="134" t="s">
        <v>25</v>
      </c>
      <c r="B56" s="307" t="s">
        <v>32</v>
      </c>
      <c r="C56" s="130">
        <f t="shared" ref="C56:T56" si="28">SUM(C49:C55)</f>
        <v>1682</v>
      </c>
      <c r="D56" s="130">
        <f t="shared" si="28"/>
        <v>0</v>
      </c>
      <c r="E56" s="130">
        <f t="shared" si="28"/>
        <v>9633</v>
      </c>
      <c r="F56" s="130">
        <f t="shared" si="28"/>
        <v>6848</v>
      </c>
      <c r="G56" s="130">
        <f t="shared" si="28"/>
        <v>5100</v>
      </c>
      <c r="H56" s="130">
        <f t="shared" si="28"/>
        <v>2180</v>
      </c>
      <c r="I56" s="130">
        <f t="shared" si="28"/>
        <v>1180</v>
      </c>
      <c r="J56" s="130">
        <f t="shared" si="28"/>
        <v>8945</v>
      </c>
      <c r="K56" s="130">
        <f t="shared" si="28"/>
        <v>2415</v>
      </c>
      <c r="L56" s="130">
        <f t="shared" si="28"/>
        <v>2195</v>
      </c>
      <c r="M56" s="130">
        <f>SUM(M49:M55)</f>
        <v>2549</v>
      </c>
      <c r="N56" s="130">
        <f t="shared" si="28"/>
        <v>1463</v>
      </c>
      <c r="O56" s="130">
        <f t="shared" si="28"/>
        <v>3455</v>
      </c>
      <c r="P56" s="130">
        <f t="shared" si="28"/>
        <v>1398</v>
      </c>
      <c r="Q56" s="130">
        <f t="shared" si="28"/>
        <v>1538</v>
      </c>
      <c r="R56" s="130">
        <f t="shared" si="28"/>
        <v>0</v>
      </c>
      <c r="S56" s="130">
        <f t="shared" si="28"/>
        <v>0</v>
      </c>
      <c r="T56" s="131">
        <f t="shared" si="28"/>
        <v>50581</v>
      </c>
    </row>
    <row r="57" spans="1:20" s="3" customFormat="1" ht="15.75" outlineLevel="1" thickBot="1" x14ac:dyDescent="0.3">
      <c r="A57" s="135" t="s">
        <v>27</v>
      </c>
      <c r="B57" s="308"/>
      <c r="C57" s="132">
        <f t="shared" ref="C57:T57" si="29">AVERAGE(C49:C55)</f>
        <v>560.66666666666663</v>
      </c>
      <c r="D57" s="132" t="e">
        <f t="shared" si="29"/>
        <v>#DIV/0!</v>
      </c>
      <c r="E57" s="132">
        <f t="shared" si="29"/>
        <v>3211</v>
      </c>
      <c r="F57" s="132">
        <f t="shared" si="29"/>
        <v>2282.6666666666665</v>
      </c>
      <c r="G57" s="132">
        <f t="shared" si="29"/>
        <v>1700</v>
      </c>
      <c r="H57" s="132">
        <f t="shared" si="29"/>
        <v>726.66666666666663</v>
      </c>
      <c r="I57" s="132">
        <f t="shared" si="29"/>
        <v>393.33333333333331</v>
      </c>
      <c r="J57" s="132">
        <f t="shared" si="29"/>
        <v>2981.6666666666665</v>
      </c>
      <c r="K57" s="132">
        <f t="shared" si="29"/>
        <v>805</v>
      </c>
      <c r="L57" s="132">
        <f t="shared" si="29"/>
        <v>731.66666666666663</v>
      </c>
      <c r="M57" s="132">
        <f t="shared" si="29"/>
        <v>849.66666666666663</v>
      </c>
      <c r="N57" s="132">
        <f t="shared" si="29"/>
        <v>487.66666666666669</v>
      </c>
      <c r="O57" s="132">
        <f t="shared" si="29"/>
        <v>1151.6666666666667</v>
      </c>
      <c r="P57" s="132">
        <f t="shared" si="29"/>
        <v>466</v>
      </c>
      <c r="Q57" s="132">
        <f t="shared" si="29"/>
        <v>512.66666666666663</v>
      </c>
      <c r="R57" s="132" t="e">
        <f t="shared" si="29"/>
        <v>#DIV/0!</v>
      </c>
      <c r="S57" s="132" t="e">
        <f t="shared" si="29"/>
        <v>#DIV/0!</v>
      </c>
      <c r="T57" s="133">
        <f t="shared" si="29"/>
        <v>16860.333333333332</v>
      </c>
    </row>
    <row r="58" spans="1:20" s="3" customFormat="1" ht="15.75" customHeight="1" thickBot="1" x14ac:dyDescent="0.3">
      <c r="A58" s="36" t="s">
        <v>24</v>
      </c>
      <c r="B58" s="308"/>
      <c r="C58" s="53">
        <f t="shared" ref="C58:T58" si="30">SUM(C49:C53)</f>
        <v>1682</v>
      </c>
      <c r="D58" s="53">
        <f t="shared" si="30"/>
        <v>0</v>
      </c>
      <c r="E58" s="53">
        <f>SUM(E49:E53)</f>
        <v>9633</v>
      </c>
      <c r="F58" s="53">
        <f t="shared" si="30"/>
        <v>6848</v>
      </c>
      <c r="G58" s="53">
        <f t="shared" si="30"/>
        <v>5100</v>
      </c>
      <c r="H58" s="53">
        <f t="shared" si="30"/>
        <v>2180</v>
      </c>
      <c r="I58" s="53">
        <f t="shared" si="30"/>
        <v>1180</v>
      </c>
      <c r="J58" s="53">
        <f t="shared" si="30"/>
        <v>8945</v>
      </c>
      <c r="K58" s="53">
        <f t="shared" si="30"/>
        <v>2415</v>
      </c>
      <c r="L58" s="53">
        <f t="shared" si="30"/>
        <v>2195</v>
      </c>
      <c r="M58" s="53">
        <f t="shared" si="30"/>
        <v>2549</v>
      </c>
      <c r="N58" s="53">
        <f t="shared" si="30"/>
        <v>1463</v>
      </c>
      <c r="O58" s="53">
        <f t="shared" si="30"/>
        <v>3455</v>
      </c>
      <c r="P58" s="53">
        <f t="shared" si="30"/>
        <v>1398</v>
      </c>
      <c r="Q58" s="53">
        <f t="shared" si="30"/>
        <v>1538</v>
      </c>
      <c r="R58" s="53">
        <f t="shared" si="30"/>
        <v>0</v>
      </c>
      <c r="S58" s="53">
        <f t="shared" si="30"/>
        <v>0</v>
      </c>
      <c r="T58" s="54">
        <f t="shared" si="30"/>
        <v>50581</v>
      </c>
    </row>
    <row r="59" spans="1:20" s="3" customFormat="1" ht="15.75" thickBot="1" x14ac:dyDescent="0.3">
      <c r="A59" s="36" t="s">
        <v>26</v>
      </c>
      <c r="B59" s="309"/>
      <c r="C59" s="55">
        <f t="shared" ref="C59:T59" si="31">AVERAGE(C49:C53)</f>
        <v>560.66666666666663</v>
      </c>
      <c r="D59" s="55" t="e">
        <f t="shared" si="31"/>
        <v>#DIV/0!</v>
      </c>
      <c r="E59" s="55">
        <f>AVERAGE(E49:E53)</f>
        <v>3211</v>
      </c>
      <c r="F59" s="55">
        <f t="shared" si="31"/>
        <v>2282.6666666666665</v>
      </c>
      <c r="G59" s="55">
        <f t="shared" si="31"/>
        <v>1700</v>
      </c>
      <c r="H59" s="55">
        <f t="shared" si="31"/>
        <v>726.66666666666663</v>
      </c>
      <c r="I59" s="55">
        <f t="shared" si="31"/>
        <v>393.33333333333331</v>
      </c>
      <c r="J59" s="55">
        <f t="shared" si="31"/>
        <v>2981.6666666666665</v>
      </c>
      <c r="K59" s="55">
        <f t="shared" si="31"/>
        <v>805</v>
      </c>
      <c r="L59" s="55">
        <f t="shared" si="31"/>
        <v>731.66666666666663</v>
      </c>
      <c r="M59" s="55">
        <f t="shared" si="31"/>
        <v>849.66666666666663</v>
      </c>
      <c r="N59" s="55">
        <f t="shared" si="31"/>
        <v>487.66666666666669</v>
      </c>
      <c r="O59" s="55">
        <f t="shared" si="31"/>
        <v>1151.6666666666667</v>
      </c>
      <c r="P59" s="55">
        <f t="shared" si="31"/>
        <v>466</v>
      </c>
      <c r="Q59" s="55">
        <f t="shared" si="31"/>
        <v>512.66666666666663</v>
      </c>
      <c r="R59" s="55" t="e">
        <f t="shared" si="31"/>
        <v>#DIV/0!</v>
      </c>
      <c r="S59" s="55" t="e">
        <f t="shared" si="31"/>
        <v>#DIV/0!</v>
      </c>
      <c r="T59" s="56">
        <f t="shared" si="31"/>
        <v>16860.333333333332</v>
      </c>
    </row>
    <row r="60" spans="1:20" s="3" customFormat="1" ht="15.75" hidden="1" customHeight="1" thickBot="1" x14ac:dyDescent="0.3">
      <c r="A60" s="206"/>
      <c r="B60" s="171"/>
      <c r="C60" s="67"/>
      <c r="D60" s="68"/>
      <c r="E60" s="67"/>
      <c r="F60" s="68"/>
      <c r="G60" s="67"/>
      <c r="H60" s="69"/>
      <c r="I60" s="69"/>
      <c r="J60" s="69"/>
      <c r="K60" s="68"/>
      <c r="L60" s="70"/>
      <c r="M60" s="20"/>
      <c r="N60" s="71"/>
      <c r="O60" s="20"/>
      <c r="P60" s="20"/>
      <c r="Q60" s="20"/>
      <c r="R60" s="20"/>
      <c r="S60" s="20"/>
      <c r="T60" s="20"/>
    </row>
    <row r="61" spans="1:20" s="3" customFormat="1" ht="15.75" hidden="1" customHeight="1" thickBot="1" x14ac:dyDescent="0.3">
      <c r="A61" s="206"/>
      <c r="B61" s="169"/>
      <c r="C61" s="14"/>
      <c r="D61" s="15"/>
      <c r="E61" s="14"/>
      <c r="F61" s="15"/>
      <c r="G61" s="14"/>
      <c r="H61" s="16"/>
      <c r="I61" s="16"/>
      <c r="J61" s="16"/>
      <c r="K61" s="15"/>
      <c r="L61" s="17"/>
      <c r="M61" s="18"/>
      <c r="N61" s="19"/>
      <c r="O61" s="18"/>
      <c r="P61" s="18"/>
      <c r="Q61" s="18"/>
      <c r="R61" s="18"/>
      <c r="S61" s="18"/>
      <c r="T61" s="20"/>
    </row>
    <row r="62" spans="1:20" s="3" customFormat="1" ht="15.75" hidden="1" customHeight="1" thickBot="1" x14ac:dyDescent="0.3">
      <c r="A62" s="206"/>
      <c r="B62" s="169"/>
      <c r="C62" s="14"/>
      <c r="D62" s="15"/>
      <c r="E62" s="14"/>
      <c r="F62" s="15"/>
      <c r="G62" s="14"/>
      <c r="H62" s="16"/>
      <c r="I62" s="16"/>
      <c r="J62" s="16"/>
      <c r="K62" s="15"/>
      <c r="L62" s="17"/>
      <c r="M62" s="18"/>
      <c r="N62" s="19"/>
      <c r="O62" s="18"/>
      <c r="P62" s="18"/>
      <c r="Q62" s="18"/>
      <c r="R62" s="18"/>
      <c r="S62" s="18"/>
      <c r="T62" s="20"/>
    </row>
    <row r="63" spans="1:20" s="3" customFormat="1" ht="15.75" hidden="1" customHeight="1" thickBot="1" x14ac:dyDescent="0.3">
      <c r="A63" s="206"/>
      <c r="B63" s="169"/>
      <c r="C63" s="14"/>
      <c r="D63" s="15"/>
      <c r="E63" s="14"/>
      <c r="F63" s="15"/>
      <c r="G63" s="14"/>
      <c r="H63" s="16"/>
      <c r="I63" s="16"/>
      <c r="J63" s="16"/>
      <c r="K63" s="15"/>
      <c r="L63" s="17"/>
      <c r="M63" s="18"/>
      <c r="N63" s="19"/>
      <c r="O63" s="18"/>
      <c r="P63" s="18"/>
      <c r="Q63" s="18"/>
      <c r="R63" s="18"/>
      <c r="S63" s="18"/>
      <c r="T63" s="20"/>
    </row>
    <row r="64" spans="1:20" s="3" customFormat="1" ht="15.75" hidden="1" customHeight="1" thickBot="1" x14ac:dyDescent="0.3">
      <c r="A64" s="35"/>
      <c r="B64" s="169"/>
      <c r="C64" s="21"/>
      <c r="D64" s="15"/>
      <c r="E64" s="14"/>
      <c r="F64" s="15"/>
      <c r="G64" s="14"/>
      <c r="H64" s="16"/>
      <c r="I64" s="16"/>
      <c r="J64" s="16"/>
      <c r="K64" s="15"/>
      <c r="L64" s="17"/>
      <c r="M64" s="18"/>
      <c r="N64" s="19"/>
      <c r="O64" s="18"/>
      <c r="P64" s="18"/>
      <c r="Q64" s="18"/>
      <c r="R64" s="18"/>
      <c r="S64" s="18"/>
      <c r="T64" s="20"/>
    </row>
    <row r="65" spans="1:20" s="3" customFormat="1" ht="15.75" hidden="1" customHeight="1" outlineLevel="1" thickBot="1" x14ac:dyDescent="0.3">
      <c r="A65" s="35"/>
      <c r="B65" s="169"/>
      <c r="C65" s="21"/>
      <c r="D65" s="22"/>
      <c r="E65" s="21"/>
      <c r="F65" s="22"/>
      <c r="G65" s="21"/>
      <c r="H65" s="23"/>
      <c r="I65" s="23"/>
      <c r="J65" s="23"/>
      <c r="K65" s="22"/>
      <c r="L65" s="24"/>
      <c r="M65" s="25"/>
      <c r="N65" s="26"/>
      <c r="O65" s="25"/>
      <c r="P65" s="25"/>
      <c r="Q65" s="25"/>
      <c r="R65" s="25"/>
      <c r="S65" s="25"/>
      <c r="T65" s="20"/>
    </row>
    <row r="66" spans="1:20" s="3" customFormat="1" ht="15.75" hidden="1" customHeight="1" outlineLevel="1" thickBot="1" x14ac:dyDescent="0.3">
      <c r="A66" s="35"/>
      <c r="B66" s="170"/>
      <c r="C66" s="72"/>
      <c r="D66" s="73"/>
      <c r="E66" s="72"/>
      <c r="F66" s="73"/>
      <c r="G66" s="72"/>
      <c r="H66" s="74"/>
      <c r="I66" s="74"/>
      <c r="J66" s="74"/>
      <c r="K66" s="73"/>
      <c r="L66" s="75"/>
      <c r="M66" s="76"/>
      <c r="N66" s="77"/>
      <c r="O66" s="76"/>
      <c r="P66" s="76"/>
      <c r="Q66" s="76"/>
      <c r="R66" s="76"/>
      <c r="S66" s="76"/>
      <c r="T66" s="78"/>
    </row>
    <row r="67" spans="1:20" s="3" customFormat="1" ht="15.75" hidden="1" customHeight="1" outlineLevel="1" thickBot="1" x14ac:dyDescent="0.3">
      <c r="A67" s="134" t="s">
        <v>25</v>
      </c>
      <c r="B67" s="307" t="s">
        <v>37</v>
      </c>
      <c r="C67" s="143">
        <f t="shared" ref="C67:T67" si="32">SUM(C60:C66)</f>
        <v>0</v>
      </c>
      <c r="D67" s="144">
        <f t="shared" si="32"/>
        <v>0</v>
      </c>
      <c r="E67" s="143">
        <f t="shared" si="32"/>
        <v>0</v>
      </c>
      <c r="F67" s="144">
        <f t="shared" si="32"/>
        <v>0</v>
      </c>
      <c r="G67" s="143">
        <f t="shared" si="32"/>
        <v>0</v>
      </c>
      <c r="H67" s="145">
        <f t="shared" si="32"/>
        <v>0</v>
      </c>
      <c r="I67" s="145">
        <f t="shared" si="32"/>
        <v>0</v>
      </c>
      <c r="J67" s="145">
        <f t="shared" si="32"/>
        <v>0</v>
      </c>
      <c r="K67" s="144">
        <f t="shared" si="32"/>
        <v>0</v>
      </c>
      <c r="L67" s="146">
        <f t="shared" si="32"/>
        <v>0</v>
      </c>
      <c r="M67" s="147">
        <f t="shared" si="32"/>
        <v>0</v>
      </c>
      <c r="N67" s="148">
        <f t="shared" si="32"/>
        <v>0</v>
      </c>
      <c r="O67" s="147">
        <f t="shared" si="32"/>
        <v>0</v>
      </c>
      <c r="P67" s="147">
        <f t="shared" si="32"/>
        <v>0</v>
      </c>
      <c r="Q67" s="147">
        <f t="shared" si="32"/>
        <v>0</v>
      </c>
      <c r="R67" s="147">
        <f t="shared" si="32"/>
        <v>0</v>
      </c>
      <c r="S67" s="147">
        <f t="shared" si="32"/>
        <v>0</v>
      </c>
      <c r="T67" s="147">
        <f t="shared" si="32"/>
        <v>0</v>
      </c>
    </row>
    <row r="68" spans="1:20" s="3" customFormat="1" ht="15.75" hidden="1" customHeight="1" outlineLevel="1" thickBot="1" x14ac:dyDescent="0.3">
      <c r="A68" s="135" t="s">
        <v>27</v>
      </c>
      <c r="B68" s="308"/>
      <c r="C68" s="136" t="e">
        <f t="shared" ref="C68:T68" si="33">AVERAGE(C60:C66)</f>
        <v>#DIV/0!</v>
      </c>
      <c r="D68" s="137" t="e">
        <f t="shared" si="33"/>
        <v>#DIV/0!</v>
      </c>
      <c r="E68" s="136" t="e">
        <f t="shared" si="33"/>
        <v>#DIV/0!</v>
      </c>
      <c r="F68" s="137" t="e">
        <f t="shared" si="33"/>
        <v>#DIV/0!</v>
      </c>
      <c r="G68" s="136" t="e">
        <f t="shared" si="33"/>
        <v>#DIV/0!</v>
      </c>
      <c r="H68" s="138" t="e">
        <f t="shared" si="33"/>
        <v>#DIV/0!</v>
      </c>
      <c r="I68" s="138" t="e">
        <f t="shared" si="33"/>
        <v>#DIV/0!</v>
      </c>
      <c r="J68" s="138" t="e">
        <f t="shared" si="33"/>
        <v>#DIV/0!</v>
      </c>
      <c r="K68" s="137" t="e">
        <f t="shared" si="33"/>
        <v>#DIV/0!</v>
      </c>
      <c r="L68" s="139" t="e">
        <f t="shared" si="33"/>
        <v>#DIV/0!</v>
      </c>
      <c r="M68" s="140" t="e">
        <f t="shared" si="33"/>
        <v>#DIV/0!</v>
      </c>
      <c r="N68" s="141" t="e">
        <f t="shared" si="33"/>
        <v>#DIV/0!</v>
      </c>
      <c r="O68" s="142" t="e">
        <f t="shared" si="33"/>
        <v>#DIV/0!</v>
      </c>
      <c r="P68" s="142" t="e">
        <f t="shared" si="33"/>
        <v>#DIV/0!</v>
      </c>
      <c r="Q68" s="142" t="e">
        <f t="shared" si="33"/>
        <v>#DIV/0!</v>
      </c>
      <c r="R68" s="142" t="e">
        <f t="shared" si="33"/>
        <v>#DIV/0!</v>
      </c>
      <c r="S68" s="142" t="e">
        <f t="shared" si="33"/>
        <v>#DIV/0!</v>
      </c>
      <c r="T68" s="142" t="e">
        <f t="shared" si="33"/>
        <v>#DIV/0!</v>
      </c>
    </row>
    <row r="69" spans="1:20" s="3" customFormat="1" ht="15.75" hidden="1" customHeight="1" thickBot="1" x14ac:dyDescent="0.3">
      <c r="A69" s="36" t="s">
        <v>24</v>
      </c>
      <c r="B69" s="308"/>
      <c r="C69" s="37">
        <f t="shared" ref="C69:T69" si="34">SUM(C60:C64)</f>
        <v>0</v>
      </c>
      <c r="D69" s="38">
        <f t="shared" si="34"/>
        <v>0</v>
      </c>
      <c r="E69" s="37">
        <f t="shared" si="34"/>
        <v>0</v>
      </c>
      <c r="F69" s="38">
        <f t="shared" si="34"/>
        <v>0</v>
      </c>
      <c r="G69" s="37">
        <f t="shared" si="34"/>
        <v>0</v>
      </c>
      <c r="H69" s="39">
        <f t="shared" si="34"/>
        <v>0</v>
      </c>
      <c r="I69" s="39">
        <f t="shared" si="34"/>
        <v>0</v>
      </c>
      <c r="J69" s="39">
        <f t="shared" si="34"/>
        <v>0</v>
      </c>
      <c r="K69" s="38">
        <f t="shared" si="34"/>
        <v>0</v>
      </c>
      <c r="L69" s="40">
        <f t="shared" si="34"/>
        <v>0</v>
      </c>
      <c r="M69" s="41">
        <f t="shared" si="34"/>
        <v>0</v>
      </c>
      <c r="N69" s="42">
        <f t="shared" si="34"/>
        <v>0</v>
      </c>
      <c r="O69" s="41">
        <f t="shared" si="34"/>
        <v>0</v>
      </c>
      <c r="P69" s="41">
        <f t="shared" si="34"/>
        <v>0</v>
      </c>
      <c r="Q69" s="41">
        <f t="shared" si="34"/>
        <v>0</v>
      </c>
      <c r="R69" s="41">
        <f t="shared" si="34"/>
        <v>0</v>
      </c>
      <c r="S69" s="41">
        <f t="shared" si="34"/>
        <v>0</v>
      </c>
      <c r="T69" s="41">
        <f t="shared" si="34"/>
        <v>0</v>
      </c>
    </row>
    <row r="70" spans="1:20" s="3" customFormat="1" ht="15.75" hidden="1" customHeight="1" thickBot="1" x14ac:dyDescent="0.3">
      <c r="A70" s="36" t="s">
        <v>26</v>
      </c>
      <c r="B70" s="309"/>
      <c r="C70" s="43" t="e">
        <f t="shared" ref="C70:T70" si="35">AVERAGE(C60:C64)</f>
        <v>#DIV/0!</v>
      </c>
      <c r="D70" s="44" t="e">
        <f t="shared" si="35"/>
        <v>#DIV/0!</v>
      </c>
      <c r="E70" s="43" t="e">
        <f t="shared" si="35"/>
        <v>#DIV/0!</v>
      </c>
      <c r="F70" s="44" t="e">
        <f t="shared" si="35"/>
        <v>#DIV/0!</v>
      </c>
      <c r="G70" s="43" t="e">
        <f t="shared" si="35"/>
        <v>#DIV/0!</v>
      </c>
      <c r="H70" s="45" t="e">
        <f t="shared" si="35"/>
        <v>#DIV/0!</v>
      </c>
      <c r="I70" s="45" t="e">
        <f t="shared" si="35"/>
        <v>#DIV/0!</v>
      </c>
      <c r="J70" s="45" t="e">
        <f t="shared" si="35"/>
        <v>#DIV/0!</v>
      </c>
      <c r="K70" s="44" t="e">
        <f t="shared" si="35"/>
        <v>#DIV/0!</v>
      </c>
      <c r="L70" s="46" t="e">
        <f t="shared" si="35"/>
        <v>#DIV/0!</v>
      </c>
      <c r="M70" s="48" t="e">
        <f t="shared" si="35"/>
        <v>#DIV/0!</v>
      </c>
      <c r="N70" s="47" t="e">
        <f t="shared" si="35"/>
        <v>#DIV/0!</v>
      </c>
      <c r="O70" s="48" t="e">
        <f t="shared" si="35"/>
        <v>#DIV/0!</v>
      </c>
      <c r="P70" s="48" t="e">
        <f t="shared" si="35"/>
        <v>#DIV/0!</v>
      </c>
      <c r="Q70" s="48" t="e">
        <f t="shared" si="35"/>
        <v>#DIV/0!</v>
      </c>
      <c r="R70" s="48" t="e">
        <f t="shared" si="35"/>
        <v>#DIV/0!</v>
      </c>
      <c r="S70" s="48" t="e">
        <f t="shared" si="35"/>
        <v>#DIV/0!</v>
      </c>
      <c r="T70" s="48" t="e">
        <f t="shared" si="35"/>
        <v>#DIV/0!</v>
      </c>
    </row>
    <row r="71" spans="1:20" s="3" customFormat="1" x14ac:dyDescent="0.25">
      <c r="A71" s="4"/>
      <c r="B71" s="176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</row>
    <row r="72" spans="1:20" s="3" customFormat="1" ht="40.5" customHeight="1" x14ac:dyDescent="0.25">
      <c r="A72" s="4"/>
      <c r="B72" s="176"/>
      <c r="C72" s="49"/>
      <c r="D72" s="51" t="s">
        <v>8</v>
      </c>
      <c r="E72" s="52" t="s">
        <v>9</v>
      </c>
      <c r="F72" s="52" t="s">
        <v>10</v>
      </c>
      <c r="G72" s="52" t="s">
        <v>16</v>
      </c>
      <c r="H72" s="52" t="s">
        <v>11</v>
      </c>
      <c r="I72" s="52" t="s">
        <v>12</v>
      </c>
      <c r="J72" s="52" t="s">
        <v>13</v>
      </c>
      <c r="K72" s="52" t="s">
        <v>14</v>
      </c>
      <c r="L72" s="52" t="s">
        <v>35</v>
      </c>
      <c r="M72" s="52" t="s">
        <v>15</v>
      </c>
      <c r="N72" s="52" t="s">
        <v>36</v>
      </c>
      <c r="O72" s="150"/>
      <c r="P72" s="5"/>
      <c r="Q72" s="5"/>
      <c r="R72" s="314" t="s">
        <v>66</v>
      </c>
      <c r="S72" s="315"/>
      <c r="T72" s="316"/>
    </row>
    <row r="73" spans="1:20" ht="29.25" customHeight="1" x14ac:dyDescent="0.25">
      <c r="C73" s="57" t="s">
        <v>33</v>
      </c>
      <c r="D73" s="50">
        <f>SUM(C56:D56, C45:D45, C34:D34, C23:D23, C12:D12, C67:D67  )</f>
        <v>11585</v>
      </c>
      <c r="E73" s="50">
        <f>SUM(E56:F56, E45:F45, E34:F34, E23:F23, E12:F12, E67:F67 )</f>
        <v>140021</v>
      </c>
      <c r="F73" s="50">
        <f>SUM(G56:K56, G45:K45, G34:K34, G23:K23, G12:K12, G67:K67)</f>
        <v>159754</v>
      </c>
      <c r="G73" s="50">
        <f t="shared" ref="G73:N73" si="36">SUM(L56, L45, L34, L23, L12, L67)</f>
        <v>27556</v>
      </c>
      <c r="H73" s="50">
        <f t="shared" si="36"/>
        <v>34386</v>
      </c>
      <c r="I73" s="50">
        <f t="shared" si="36"/>
        <v>10778</v>
      </c>
      <c r="J73" s="50">
        <f t="shared" si="36"/>
        <v>35466</v>
      </c>
      <c r="K73" s="50">
        <f t="shared" si="36"/>
        <v>14294</v>
      </c>
      <c r="L73" s="50">
        <f t="shared" si="36"/>
        <v>19837</v>
      </c>
      <c r="M73" s="50">
        <f t="shared" si="36"/>
        <v>0</v>
      </c>
      <c r="N73" s="50">
        <f t="shared" si="36"/>
        <v>4358</v>
      </c>
      <c r="O73" s="80"/>
      <c r="R73" s="312" t="s">
        <v>33</v>
      </c>
      <c r="S73" s="313"/>
      <c r="T73" s="128">
        <f>SUM(T56, T45, T34, T23, T12, T67)</f>
        <v>458035</v>
      </c>
    </row>
    <row r="74" spans="1:20" ht="29.25" customHeight="1" x14ac:dyDescent="0.25">
      <c r="C74" s="57" t="s">
        <v>34</v>
      </c>
      <c r="D74" s="50">
        <f>SUM(C58:D58, C47:D47, C36:D36, C25:D25, C14:D14, C69:D69 )</f>
        <v>11585</v>
      </c>
      <c r="E74" s="50">
        <f>SUM(E58:F58, E47:F47, E36:F36, E25:F25, E14:F14, E69:F69)</f>
        <v>120211</v>
      </c>
      <c r="F74" s="50">
        <f>SUM(G58:K58, G47:K47, G36:K36, G25:K25, G14:K14, G69:K69)</f>
        <v>153677</v>
      </c>
      <c r="G74" s="50">
        <f t="shared" ref="G74:N74" si="37">SUM(L58, L47, L36, L25, L14, L69)</f>
        <v>19845</v>
      </c>
      <c r="H74" s="50">
        <f t="shared" si="37"/>
        <v>22177</v>
      </c>
      <c r="I74" s="50">
        <f t="shared" si="37"/>
        <v>8861</v>
      </c>
      <c r="J74" s="50">
        <f t="shared" si="37"/>
        <v>24779</v>
      </c>
      <c r="K74" s="50">
        <f t="shared" si="37"/>
        <v>11347</v>
      </c>
      <c r="L74" s="50">
        <f t="shared" si="37"/>
        <v>14079</v>
      </c>
      <c r="M74" s="50">
        <f t="shared" si="37"/>
        <v>0</v>
      </c>
      <c r="N74" s="50">
        <f t="shared" si="37"/>
        <v>409</v>
      </c>
      <c r="O74" s="80"/>
      <c r="R74" s="312" t="s">
        <v>34</v>
      </c>
      <c r="S74" s="313"/>
      <c r="T74" s="127">
        <f>SUM(T14, T25, T36, T47, T58, T69)</f>
        <v>386970</v>
      </c>
    </row>
    <row r="75" spans="1:20" ht="30" customHeight="1" x14ac:dyDescent="0.25">
      <c r="R75" s="312" t="s">
        <v>72</v>
      </c>
      <c r="S75" s="313"/>
      <c r="T75" s="128">
        <f>AVERAGE(T56, T45, T34, T23, T12, T67)</f>
        <v>76339.166666666672</v>
      </c>
    </row>
    <row r="76" spans="1:20" ht="30" customHeight="1" x14ac:dyDescent="0.25">
      <c r="R76" s="312" t="s">
        <v>26</v>
      </c>
      <c r="S76" s="313"/>
      <c r="T76" s="127">
        <f>AVERAGE(T14, T25, T36, T47, T58, T69)</f>
        <v>64495</v>
      </c>
    </row>
  </sheetData>
  <mergeCells count="42">
    <mergeCell ref="R76:S76"/>
    <mergeCell ref="A3:A4"/>
    <mergeCell ref="B3:B4"/>
    <mergeCell ref="R3:R4"/>
    <mergeCell ref="B34:B37"/>
    <mergeCell ref="R75:S75"/>
    <mergeCell ref="C3:C4"/>
    <mergeCell ref="D3:D4"/>
    <mergeCell ref="E3:E4"/>
    <mergeCell ref="G3:G4"/>
    <mergeCell ref="L3:L4"/>
    <mergeCell ref="H3:H4"/>
    <mergeCell ref="I3:I4"/>
    <mergeCell ref="J3:J4"/>
    <mergeCell ref="K3:K4"/>
    <mergeCell ref="B56:B59"/>
    <mergeCell ref="B67:B70"/>
    <mergeCell ref="N1:N2"/>
    <mergeCell ref="R74:S74"/>
    <mergeCell ref="R73:S73"/>
    <mergeCell ref="R72:T72"/>
    <mergeCell ref="L1:L2"/>
    <mergeCell ref="C1:D2"/>
    <mergeCell ref="N3:N4"/>
    <mergeCell ref="O3:O4"/>
    <mergeCell ref="G1:K2"/>
    <mergeCell ref="T1:T4"/>
    <mergeCell ref="B12:B15"/>
    <mergeCell ref="B23:B26"/>
    <mergeCell ref="B45:B48"/>
    <mergeCell ref="E1:F2"/>
    <mergeCell ref="F3:F4"/>
    <mergeCell ref="P3:P4"/>
    <mergeCell ref="Q3:Q4"/>
    <mergeCell ref="S1:S2"/>
    <mergeCell ref="M1:M2"/>
    <mergeCell ref="O1:O2"/>
    <mergeCell ref="P1:P2"/>
    <mergeCell ref="Q1:Q2"/>
    <mergeCell ref="R1:R2"/>
    <mergeCell ref="S3:S4"/>
    <mergeCell ref="M3:M4"/>
  </mergeCells>
  <pageMargins left="0.7" right="0.7" top="0.75" bottom="0.75" header="0.3" footer="0.3"/>
  <pageSetup paperSize="5" scale="47" orientation="landscape" r:id="rId1"/>
  <ignoredErrors>
    <ignoredError sqref="I12:K12 C12:H12 C56 C45 C23:C26 C34:C37 M12:S12" emptyCellReference="1"/>
    <ignoredError sqref="D13:H13 I13:I15 I23 I46:I48 I24:I26 D57:H57 I57:I58 C57:C58 C59:D59 C46:C48 D45:H48 I45 D56:H56 I56 D23:D26 I34:I37 D34:H34 J34:Q35 J45:Q45 J13:Q13 J23:S23 J56 J24:Q24 R34:S35 R56:S58 K57:Q57 R45:S45 J46:J48 J59 J57:J58 R13:S13 R59:S59 R46:S46 K46:Q46 R24:S24 J14:J15 J25:J26 J36:J37 S47:S48 C13:C15 D14:D15 F14:H15 F23:H26 K56:L56 N56:Q56 D37 D36 F36:H36 F37:H37 D35 F35:H35 D58 F58:H58 F59:I59" evalError="1" emptyCellReference="1"/>
    <ignoredError sqref="T59 K67:S71 D67:I71" evalError="1"/>
    <ignoredError sqref="T22 T16:T21 T23 T12" formulaRange="1" emptyCellReference="1"/>
    <ignoredError sqref="T56:T58 T38:T42 T27:T33 T34:T37 T44 T43 T45 T13:T15 T46:T49 T24:T26 R14:S15 K14:Q15 K25:K26 L25:L26 M25:Q26 R25:S26 R36:S37 K36:Q37 K47:Q48 R47:R48 K59:Q59 K58:Q58 E23:E26 E14:E15" evalError="1" formulaRange="1" emptyCellReference="1"/>
    <ignoredError sqref="T11 E36:E37 T50:T51 E58:E59 T6:T10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F76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E51" sqref="E51"/>
    </sheetView>
  </sheetViews>
  <sheetFormatPr defaultRowHeight="13.5" outlineLevelRow="1" x14ac:dyDescent="0.25"/>
  <cols>
    <col min="1" max="1" width="18.7109375" style="13" bestFit="1" customWidth="1"/>
    <col min="2" max="2" width="10.7109375" style="178" bestFit="1" customWidth="1"/>
    <col min="3" max="3" width="15.7109375" style="13" customWidth="1"/>
    <col min="4" max="4" width="10.7109375" style="13" customWidth="1"/>
    <col min="5" max="5" width="18.5703125" style="13" bestFit="1" customWidth="1"/>
    <col min="6" max="6" width="15.42578125" style="13" bestFit="1" customWidth="1"/>
    <col min="7" max="16384" width="9.140625" style="13"/>
  </cols>
  <sheetData>
    <row r="1" spans="1:4" ht="15" customHeight="1" x14ac:dyDescent="0.25">
      <c r="C1" s="305" t="s">
        <v>9</v>
      </c>
      <c r="D1" s="323" t="s">
        <v>23</v>
      </c>
    </row>
    <row r="2" spans="1:4" ht="15" customHeight="1" thickBot="1" x14ac:dyDescent="0.3">
      <c r="C2" s="338"/>
      <c r="D2" s="324"/>
    </row>
    <row r="3" spans="1:4" ht="15" customHeight="1" x14ac:dyDescent="0.25">
      <c r="A3" s="327" t="s">
        <v>61</v>
      </c>
      <c r="B3" s="329" t="s">
        <v>62</v>
      </c>
      <c r="C3" s="331" t="s">
        <v>38</v>
      </c>
      <c r="D3" s="324"/>
    </row>
    <row r="4" spans="1:4" ht="14.25" thickBot="1" x14ac:dyDescent="0.3">
      <c r="A4" s="328"/>
      <c r="B4" s="330"/>
      <c r="C4" s="328"/>
      <c r="D4" s="324"/>
    </row>
    <row r="5" spans="1:4" s="61" customFormat="1" ht="14.25" hidden="1" thickBot="1" x14ac:dyDescent="0.3">
      <c r="A5" s="209"/>
      <c r="B5" s="173"/>
      <c r="C5" s="14"/>
      <c r="D5" s="20"/>
    </row>
    <row r="6" spans="1:4" s="61" customFormat="1" ht="14.25" customHeight="1" thickBot="1" x14ac:dyDescent="0.3">
      <c r="A6" s="35" t="s">
        <v>4</v>
      </c>
      <c r="B6" s="164">
        <v>42248</v>
      </c>
      <c r="C6" s="14">
        <v>760</v>
      </c>
      <c r="D6" s="20">
        <f>SUM(C6)</f>
        <v>760</v>
      </c>
    </row>
    <row r="7" spans="1:4" s="61" customFormat="1" ht="14.25" thickBot="1" x14ac:dyDescent="0.3">
      <c r="A7" s="35" t="s">
        <v>5</v>
      </c>
      <c r="B7" s="164">
        <v>42249</v>
      </c>
      <c r="C7" s="14">
        <v>781</v>
      </c>
      <c r="D7" s="20">
        <f t="shared" ref="D7:D11" si="0">SUM(C7)</f>
        <v>781</v>
      </c>
    </row>
    <row r="8" spans="1:4" s="61" customFormat="1" ht="14.25" thickBot="1" x14ac:dyDescent="0.3">
      <c r="A8" s="35" t="s">
        <v>6</v>
      </c>
      <c r="B8" s="164">
        <v>42250</v>
      </c>
      <c r="C8" s="14">
        <v>842</v>
      </c>
      <c r="D8" s="20">
        <f t="shared" si="0"/>
        <v>842</v>
      </c>
    </row>
    <row r="9" spans="1:4" s="61" customFormat="1" ht="14.25" thickBot="1" x14ac:dyDescent="0.3">
      <c r="A9" s="35" t="s">
        <v>0</v>
      </c>
      <c r="B9" s="164">
        <v>42251</v>
      </c>
      <c r="C9" s="14">
        <v>952</v>
      </c>
      <c r="D9" s="20">
        <f t="shared" si="0"/>
        <v>952</v>
      </c>
    </row>
    <row r="10" spans="1:4" s="61" customFormat="1" ht="14.25" outlineLevel="1" thickBot="1" x14ac:dyDescent="0.3">
      <c r="A10" s="35" t="s">
        <v>1</v>
      </c>
      <c r="B10" s="164">
        <v>42252</v>
      </c>
      <c r="C10" s="21">
        <v>1196</v>
      </c>
      <c r="D10" s="20">
        <f t="shared" si="0"/>
        <v>1196</v>
      </c>
    </row>
    <row r="11" spans="1:4" s="61" customFormat="1" ht="14.25" outlineLevel="1" thickBot="1" x14ac:dyDescent="0.3">
      <c r="A11" s="35" t="s">
        <v>2</v>
      </c>
      <c r="B11" s="164">
        <v>42253</v>
      </c>
      <c r="C11" s="27">
        <v>1033</v>
      </c>
      <c r="D11" s="20">
        <f t="shared" si="0"/>
        <v>1033</v>
      </c>
    </row>
    <row r="12" spans="1:4" s="62" customFormat="1" ht="14.25" customHeight="1" outlineLevel="1" thickBot="1" x14ac:dyDescent="0.3">
      <c r="A12" s="134" t="s">
        <v>25</v>
      </c>
      <c r="B12" s="307" t="s">
        <v>28</v>
      </c>
      <c r="C12" s="143">
        <f>SUM(C5:C11)</f>
        <v>5564</v>
      </c>
      <c r="D12" s="143">
        <f>SUM(D5:D11)</f>
        <v>5564</v>
      </c>
    </row>
    <row r="13" spans="1:4" s="62" customFormat="1" ht="15.75" customHeight="1" outlineLevel="1" thickBot="1" x14ac:dyDescent="0.3">
      <c r="A13" s="135" t="s">
        <v>27</v>
      </c>
      <c r="B13" s="308"/>
      <c r="C13" s="136">
        <f>AVERAGE(C5:C11)</f>
        <v>927.33333333333337</v>
      </c>
      <c r="D13" s="136">
        <f>AVERAGE(D5:D11)</f>
        <v>927.33333333333337</v>
      </c>
    </row>
    <row r="14" spans="1:4" s="62" customFormat="1" ht="14.25" customHeight="1" thickBot="1" x14ac:dyDescent="0.3">
      <c r="A14" s="36" t="s">
        <v>24</v>
      </c>
      <c r="B14" s="308"/>
      <c r="C14" s="37">
        <f>SUM(C5:C9)</f>
        <v>3335</v>
      </c>
      <c r="D14" s="37">
        <f>SUM(D5:D9)</f>
        <v>3335</v>
      </c>
    </row>
    <row r="15" spans="1:4" s="62" customFormat="1" ht="15.75" customHeight="1" thickBot="1" x14ac:dyDescent="0.3">
      <c r="A15" s="36" t="s">
        <v>26</v>
      </c>
      <c r="B15" s="308"/>
      <c r="C15" s="43">
        <f>AVERAGE(C5:C9)</f>
        <v>833.75</v>
      </c>
      <c r="D15" s="43">
        <f>AVERAGE(D5:D9)</f>
        <v>833.75</v>
      </c>
    </row>
    <row r="16" spans="1:4" s="62" customFormat="1" ht="14.25" thickBot="1" x14ac:dyDescent="0.3">
      <c r="A16" s="35" t="s">
        <v>3</v>
      </c>
      <c r="B16" s="165">
        <v>42254</v>
      </c>
      <c r="C16" s="14">
        <v>1050</v>
      </c>
      <c r="D16" s="18">
        <f t="shared" ref="D16:D22" si="1">SUM(C16:C16)</f>
        <v>1050</v>
      </c>
    </row>
    <row r="17" spans="1:5" s="62" customFormat="1" ht="14.25" customHeight="1" thickBot="1" x14ac:dyDescent="0.3">
      <c r="A17" s="35" t="s">
        <v>4</v>
      </c>
      <c r="B17" s="214">
        <v>42255</v>
      </c>
      <c r="C17" s="14">
        <v>654</v>
      </c>
      <c r="D17" s="20">
        <f t="shared" si="1"/>
        <v>654</v>
      </c>
    </row>
    <row r="18" spans="1:5" s="62" customFormat="1" ht="14.25" thickBot="1" x14ac:dyDescent="0.3">
      <c r="A18" s="35" t="s">
        <v>5</v>
      </c>
      <c r="B18" s="166">
        <v>42256</v>
      </c>
      <c r="C18" s="14">
        <v>736</v>
      </c>
      <c r="D18" s="20">
        <f t="shared" si="1"/>
        <v>736</v>
      </c>
    </row>
    <row r="19" spans="1:5" s="62" customFormat="1" ht="14.25" thickBot="1" x14ac:dyDescent="0.3">
      <c r="A19" s="35" t="s">
        <v>6</v>
      </c>
      <c r="B19" s="166">
        <v>42257</v>
      </c>
      <c r="C19" s="14">
        <v>543</v>
      </c>
      <c r="D19" s="20">
        <f t="shared" si="1"/>
        <v>543</v>
      </c>
    </row>
    <row r="20" spans="1:5" s="62" customFormat="1" ht="14.25" thickBot="1" x14ac:dyDescent="0.3">
      <c r="A20" s="35" t="s">
        <v>0</v>
      </c>
      <c r="B20" s="166">
        <v>42258</v>
      </c>
      <c r="C20" s="14">
        <v>722</v>
      </c>
      <c r="D20" s="20">
        <f t="shared" si="1"/>
        <v>722</v>
      </c>
    </row>
    <row r="21" spans="1:5" s="62" customFormat="1" ht="14.25" outlineLevel="1" thickBot="1" x14ac:dyDescent="0.3">
      <c r="A21" s="35" t="s">
        <v>1</v>
      </c>
      <c r="B21" s="166">
        <v>42259</v>
      </c>
      <c r="C21" s="21">
        <v>724</v>
      </c>
      <c r="D21" s="20">
        <f t="shared" si="1"/>
        <v>724</v>
      </c>
      <c r="E21" s="210"/>
    </row>
    <row r="22" spans="1:5" s="62" customFormat="1" ht="14.25" outlineLevel="1" thickBot="1" x14ac:dyDescent="0.3">
      <c r="A22" s="35" t="s">
        <v>2</v>
      </c>
      <c r="B22" s="167">
        <v>42260</v>
      </c>
      <c r="C22" s="27">
        <v>675</v>
      </c>
      <c r="D22" s="86">
        <f t="shared" si="1"/>
        <v>675</v>
      </c>
    </row>
    <row r="23" spans="1:5" s="62" customFormat="1" ht="14.25" customHeight="1" outlineLevel="1" thickBot="1" x14ac:dyDescent="0.3">
      <c r="A23" s="134" t="s">
        <v>25</v>
      </c>
      <c r="B23" s="308" t="s">
        <v>29</v>
      </c>
      <c r="C23" s="143">
        <f>SUM(C16:C22)</f>
        <v>5104</v>
      </c>
      <c r="D23" s="143">
        <f>SUM(D16:D22)</f>
        <v>5104</v>
      </c>
    </row>
    <row r="24" spans="1:5" s="62" customFormat="1" ht="15.75" customHeight="1" outlineLevel="1" thickBot="1" x14ac:dyDescent="0.3">
      <c r="A24" s="135" t="s">
        <v>27</v>
      </c>
      <c r="B24" s="308"/>
      <c r="C24" s="136">
        <f>AVERAGE(C16:C22)</f>
        <v>729.14285714285711</v>
      </c>
      <c r="D24" s="136">
        <f>AVERAGE(D16:D22)</f>
        <v>729.14285714285711</v>
      </c>
    </row>
    <row r="25" spans="1:5" s="62" customFormat="1" ht="14.25" customHeight="1" thickBot="1" x14ac:dyDescent="0.3">
      <c r="A25" s="36" t="s">
        <v>24</v>
      </c>
      <c r="B25" s="308"/>
      <c r="C25" s="37">
        <f>SUM(C16:C20)</f>
        <v>3705</v>
      </c>
      <c r="D25" s="37">
        <f>SUM(D16:D20)</f>
        <v>3705</v>
      </c>
    </row>
    <row r="26" spans="1:5" s="62" customFormat="1" ht="15.75" customHeight="1" thickBot="1" x14ac:dyDescent="0.3">
      <c r="A26" s="36" t="s">
        <v>26</v>
      </c>
      <c r="B26" s="309"/>
      <c r="C26" s="43">
        <f>AVERAGE(C16:C20)</f>
        <v>741</v>
      </c>
      <c r="D26" s="43">
        <f>AVERAGE(D16:D20)</f>
        <v>741</v>
      </c>
    </row>
    <row r="27" spans="1:5" s="62" customFormat="1" ht="14.25" thickBot="1" x14ac:dyDescent="0.3">
      <c r="A27" s="35" t="s">
        <v>3</v>
      </c>
      <c r="B27" s="205">
        <v>42261</v>
      </c>
      <c r="C27" s="14">
        <v>680</v>
      </c>
      <c r="D27" s="18">
        <f t="shared" ref="D27:D33" si="2">SUM(C27:C27)</f>
        <v>680</v>
      </c>
    </row>
    <row r="28" spans="1:5" s="62" customFormat="1" ht="14.25" customHeight="1" thickBot="1" x14ac:dyDescent="0.3">
      <c r="A28" s="35" t="s">
        <v>4</v>
      </c>
      <c r="B28" s="169">
        <v>42262</v>
      </c>
      <c r="C28" s="14">
        <v>770</v>
      </c>
      <c r="D28" s="20">
        <f t="shared" si="2"/>
        <v>770</v>
      </c>
    </row>
    <row r="29" spans="1:5" s="62" customFormat="1" ht="14.25" thickBot="1" x14ac:dyDescent="0.3">
      <c r="A29" s="35" t="s">
        <v>5</v>
      </c>
      <c r="B29" s="169">
        <v>42263</v>
      </c>
      <c r="C29" s="14">
        <v>808</v>
      </c>
      <c r="D29" s="20">
        <f t="shared" si="2"/>
        <v>808</v>
      </c>
    </row>
    <row r="30" spans="1:5" s="62" customFormat="1" ht="14.25" thickBot="1" x14ac:dyDescent="0.3">
      <c r="A30" s="35" t="s">
        <v>6</v>
      </c>
      <c r="B30" s="169">
        <v>42264</v>
      </c>
      <c r="C30" s="14">
        <v>986</v>
      </c>
      <c r="D30" s="20">
        <f t="shared" si="2"/>
        <v>986</v>
      </c>
    </row>
    <row r="31" spans="1:5" s="62" customFormat="1" ht="14.25" thickBot="1" x14ac:dyDescent="0.3">
      <c r="A31" s="35" t="s">
        <v>0</v>
      </c>
      <c r="B31" s="169">
        <v>42265</v>
      </c>
      <c r="C31" s="14">
        <v>807</v>
      </c>
      <c r="D31" s="20">
        <f t="shared" si="2"/>
        <v>807</v>
      </c>
    </row>
    <row r="32" spans="1:5" s="62" customFormat="1" ht="14.25" outlineLevel="1" thickBot="1" x14ac:dyDescent="0.3">
      <c r="A32" s="35" t="s">
        <v>1</v>
      </c>
      <c r="B32" s="169">
        <v>42266</v>
      </c>
      <c r="C32" s="21">
        <v>1150</v>
      </c>
      <c r="D32" s="20">
        <f t="shared" si="2"/>
        <v>1150</v>
      </c>
    </row>
    <row r="33" spans="1:5" s="62" customFormat="1" ht="14.25" outlineLevel="1" thickBot="1" x14ac:dyDescent="0.3">
      <c r="A33" s="35" t="s">
        <v>2</v>
      </c>
      <c r="B33" s="169">
        <v>42267</v>
      </c>
      <c r="C33" s="27">
        <v>839</v>
      </c>
      <c r="D33" s="86">
        <f t="shared" si="2"/>
        <v>839</v>
      </c>
    </row>
    <row r="34" spans="1:5" s="62" customFormat="1" ht="14.25" customHeight="1" outlineLevel="1" thickBot="1" x14ac:dyDescent="0.3">
      <c r="A34" s="134" t="s">
        <v>25</v>
      </c>
      <c r="B34" s="307" t="s">
        <v>30</v>
      </c>
      <c r="C34" s="143">
        <f>SUM(C27:C33)</f>
        <v>6040</v>
      </c>
      <c r="D34" s="143">
        <f>SUM(D27:D33)</f>
        <v>6040</v>
      </c>
    </row>
    <row r="35" spans="1:5" s="62" customFormat="1" ht="15.75" customHeight="1" outlineLevel="1" thickBot="1" x14ac:dyDescent="0.3">
      <c r="A35" s="135" t="s">
        <v>27</v>
      </c>
      <c r="B35" s="308"/>
      <c r="C35" s="136">
        <f>AVERAGE(C27:C33)</f>
        <v>862.85714285714289</v>
      </c>
      <c r="D35" s="136">
        <f>AVERAGE(D27:D33)</f>
        <v>862.85714285714289</v>
      </c>
    </row>
    <row r="36" spans="1:5" s="62" customFormat="1" ht="14.25" customHeight="1" thickBot="1" x14ac:dyDescent="0.3">
      <c r="A36" s="36" t="s">
        <v>24</v>
      </c>
      <c r="B36" s="308"/>
      <c r="C36" s="41">
        <f>SUM(C27:C31)</f>
        <v>4051</v>
      </c>
      <c r="D36" s="41">
        <f>SUM(D27:D31)</f>
        <v>4051</v>
      </c>
    </row>
    <row r="37" spans="1:5" s="62" customFormat="1" ht="15.75" customHeight="1" thickBot="1" x14ac:dyDescent="0.3">
      <c r="A37" s="36" t="s">
        <v>26</v>
      </c>
      <c r="B37" s="309"/>
      <c r="C37" s="48">
        <f>AVERAGE(C27:C31)</f>
        <v>810.2</v>
      </c>
      <c r="D37" s="48">
        <f>AVERAGE(D27:D31)</f>
        <v>810.2</v>
      </c>
    </row>
    <row r="38" spans="1:5" s="62" customFormat="1" ht="14.25" thickBot="1" x14ac:dyDescent="0.3">
      <c r="A38" s="35" t="s">
        <v>3</v>
      </c>
      <c r="B38" s="168">
        <v>42268</v>
      </c>
      <c r="C38" s="14">
        <v>644</v>
      </c>
      <c r="D38" s="18">
        <f t="shared" ref="D38:D44" si="3">SUM(C38:C38)</f>
        <v>644</v>
      </c>
    </row>
    <row r="39" spans="1:5" s="62" customFormat="1" ht="14.25" customHeight="1" thickBot="1" x14ac:dyDescent="0.3">
      <c r="A39" s="35" t="s">
        <v>4</v>
      </c>
      <c r="B39" s="196">
        <v>42269</v>
      </c>
      <c r="C39" s="14">
        <v>587</v>
      </c>
      <c r="D39" s="20">
        <f t="shared" si="3"/>
        <v>587</v>
      </c>
    </row>
    <row r="40" spans="1:5" s="62" customFormat="1" ht="14.25" thickBot="1" x14ac:dyDescent="0.3">
      <c r="A40" s="35" t="s">
        <v>5</v>
      </c>
      <c r="B40" s="196">
        <v>42270</v>
      </c>
      <c r="C40" s="14">
        <v>854</v>
      </c>
      <c r="D40" s="20">
        <f t="shared" si="3"/>
        <v>854</v>
      </c>
    </row>
    <row r="41" spans="1:5" s="62" customFormat="1" ht="14.25" thickBot="1" x14ac:dyDescent="0.3">
      <c r="A41" s="35" t="s">
        <v>6</v>
      </c>
      <c r="B41" s="196">
        <v>42271</v>
      </c>
      <c r="C41" s="14">
        <v>725</v>
      </c>
      <c r="D41" s="20">
        <f t="shared" si="3"/>
        <v>725</v>
      </c>
    </row>
    <row r="42" spans="1:5" s="62" customFormat="1" ht="14.25" thickBot="1" x14ac:dyDescent="0.3">
      <c r="A42" s="35" t="s">
        <v>0</v>
      </c>
      <c r="B42" s="196">
        <v>42272</v>
      </c>
      <c r="C42" s="14">
        <v>700</v>
      </c>
      <c r="D42" s="20">
        <f t="shared" si="3"/>
        <v>700</v>
      </c>
    </row>
    <row r="43" spans="1:5" s="62" customFormat="1" ht="14.25" outlineLevel="1" thickBot="1" x14ac:dyDescent="0.3">
      <c r="A43" s="35" t="s">
        <v>1</v>
      </c>
      <c r="B43" s="196">
        <v>42273</v>
      </c>
      <c r="C43" s="21">
        <v>1011</v>
      </c>
      <c r="D43" s="20">
        <f t="shared" si="3"/>
        <v>1011</v>
      </c>
      <c r="E43" s="210"/>
    </row>
    <row r="44" spans="1:5" s="62" customFormat="1" ht="14.25" outlineLevel="1" thickBot="1" x14ac:dyDescent="0.3">
      <c r="A44" s="35" t="s">
        <v>2</v>
      </c>
      <c r="B44" s="170">
        <v>42274</v>
      </c>
      <c r="C44" s="27">
        <v>628</v>
      </c>
      <c r="D44" s="20">
        <f t="shared" si="3"/>
        <v>628</v>
      </c>
      <c r="E44" s="210"/>
    </row>
    <row r="45" spans="1:5" s="62" customFormat="1" ht="14.25" customHeight="1" outlineLevel="1" thickBot="1" x14ac:dyDescent="0.3">
      <c r="A45" s="134" t="s">
        <v>25</v>
      </c>
      <c r="B45" s="307" t="s">
        <v>31</v>
      </c>
      <c r="C45" s="143">
        <f>SUM(C38:C44)</f>
        <v>5149</v>
      </c>
      <c r="D45" s="143">
        <f>SUM(D38:D44)</f>
        <v>5149</v>
      </c>
      <c r="E45" s="210"/>
    </row>
    <row r="46" spans="1:5" s="62" customFormat="1" ht="15.75" customHeight="1" outlineLevel="1" thickBot="1" x14ac:dyDescent="0.3">
      <c r="A46" s="135" t="s">
        <v>27</v>
      </c>
      <c r="B46" s="308"/>
      <c r="C46" s="136">
        <f>AVERAGE(C38:C44)</f>
        <v>735.57142857142856</v>
      </c>
      <c r="D46" s="136">
        <f>AVERAGE(D38:D44)</f>
        <v>735.57142857142856</v>
      </c>
      <c r="E46" s="210"/>
    </row>
    <row r="47" spans="1:5" s="62" customFormat="1" ht="14.25" customHeight="1" thickBot="1" x14ac:dyDescent="0.3">
      <c r="A47" s="36" t="s">
        <v>24</v>
      </c>
      <c r="B47" s="308"/>
      <c r="C47" s="41">
        <f>SUM(C38:C42)</f>
        <v>3510</v>
      </c>
      <c r="D47" s="41">
        <f>SUM(D38:D42)</f>
        <v>3510</v>
      </c>
      <c r="E47" s="210"/>
    </row>
    <row r="48" spans="1:5" s="62" customFormat="1" ht="15.75" customHeight="1" thickBot="1" x14ac:dyDescent="0.3">
      <c r="A48" s="36" t="s">
        <v>26</v>
      </c>
      <c r="B48" s="309"/>
      <c r="C48" s="48">
        <f>AVERAGE(C38:C42)</f>
        <v>702</v>
      </c>
      <c r="D48" s="48">
        <f>AVERAGE(D38:D42)</f>
        <v>702</v>
      </c>
      <c r="E48" s="210"/>
    </row>
    <row r="49" spans="1:5" s="62" customFormat="1" ht="14.25" thickBot="1" x14ac:dyDescent="0.3">
      <c r="A49" s="35" t="s">
        <v>3</v>
      </c>
      <c r="B49" s="221">
        <v>42275</v>
      </c>
      <c r="C49" s="216">
        <v>730</v>
      </c>
      <c r="D49" s="20">
        <f>SUM(C49:C49)</f>
        <v>730</v>
      </c>
      <c r="E49" s="210"/>
    </row>
    <row r="50" spans="1:5" s="62" customFormat="1" ht="14.25" customHeight="1" thickBot="1" x14ac:dyDescent="0.3">
      <c r="A50" s="35" t="s">
        <v>4</v>
      </c>
      <c r="B50" s="221">
        <v>42276</v>
      </c>
      <c r="C50" s="14">
        <v>661</v>
      </c>
      <c r="D50" s="20">
        <f>SUM(C50:C50)</f>
        <v>661</v>
      </c>
      <c r="E50" s="210"/>
    </row>
    <row r="51" spans="1:5" s="62" customFormat="1" ht="14.25" thickBot="1" x14ac:dyDescent="0.3">
      <c r="A51" s="35" t="s">
        <v>5</v>
      </c>
      <c r="B51" s="221">
        <v>42277</v>
      </c>
      <c r="C51" s="25">
        <v>599</v>
      </c>
      <c r="D51" s="20">
        <f>SUM(C51:C51)</f>
        <v>599</v>
      </c>
      <c r="E51" s="210"/>
    </row>
    <row r="52" spans="1:5" s="62" customFormat="1" ht="14.25" hidden="1" customHeight="1" thickBot="1" x14ac:dyDescent="0.3">
      <c r="A52" s="35"/>
      <c r="B52" s="221"/>
      <c r="C52" s="14"/>
      <c r="D52" s="20"/>
      <c r="E52" s="210"/>
    </row>
    <row r="53" spans="1:5" s="62" customFormat="1" ht="14.25" hidden="1" customHeight="1" thickBot="1" x14ac:dyDescent="0.3">
      <c r="A53" s="35"/>
      <c r="B53" s="221"/>
      <c r="C53" s="14"/>
      <c r="D53" s="20"/>
      <c r="E53" s="210"/>
    </row>
    <row r="54" spans="1:5" s="62" customFormat="1" ht="14.25" hidden="1" customHeight="1" outlineLevel="1" thickBot="1" x14ac:dyDescent="0.3">
      <c r="A54" s="206"/>
      <c r="B54" s="196"/>
      <c r="C54" s="21"/>
      <c r="D54" s="20"/>
      <c r="E54" s="210"/>
    </row>
    <row r="55" spans="1:5" s="62" customFormat="1" ht="14.25" hidden="1" customHeight="1" outlineLevel="1" thickBot="1" x14ac:dyDescent="0.3">
      <c r="A55" s="206"/>
      <c r="B55" s="196"/>
      <c r="C55" s="27"/>
      <c r="D55" s="20"/>
    </row>
    <row r="56" spans="1:5" s="62" customFormat="1" ht="14.25" customHeight="1" outlineLevel="1" thickBot="1" x14ac:dyDescent="0.3">
      <c r="A56" s="134" t="s">
        <v>25</v>
      </c>
      <c r="B56" s="307" t="s">
        <v>32</v>
      </c>
      <c r="C56" s="143">
        <f>SUM(C49:C55)</f>
        <v>1990</v>
      </c>
      <c r="D56" s="143">
        <f>SUM(D49:D55)</f>
        <v>1990</v>
      </c>
    </row>
    <row r="57" spans="1:5" s="62" customFormat="1" ht="15.75" customHeight="1" outlineLevel="1" thickBot="1" x14ac:dyDescent="0.3">
      <c r="A57" s="135" t="s">
        <v>27</v>
      </c>
      <c r="B57" s="308"/>
      <c r="C57" s="136">
        <f>AVERAGE(C49:C55)</f>
        <v>663.33333333333337</v>
      </c>
      <c r="D57" s="136">
        <f>AVERAGE(D49:D55)</f>
        <v>663.33333333333337</v>
      </c>
    </row>
    <row r="58" spans="1:5" s="62" customFormat="1" ht="14.25" customHeight="1" thickBot="1" x14ac:dyDescent="0.3">
      <c r="A58" s="36" t="s">
        <v>24</v>
      </c>
      <c r="B58" s="308"/>
      <c r="C58" s="37">
        <f>SUM(C49:C53)</f>
        <v>1990</v>
      </c>
      <c r="D58" s="37">
        <f>SUM(D49:D53)</f>
        <v>1990</v>
      </c>
    </row>
    <row r="59" spans="1:5" s="62" customFormat="1" ht="15.75" customHeight="1" thickBot="1" x14ac:dyDescent="0.3">
      <c r="A59" s="36" t="s">
        <v>26</v>
      </c>
      <c r="B59" s="309"/>
      <c r="C59" s="43">
        <f>AVERAGE(C49:C53)</f>
        <v>663.33333333333337</v>
      </c>
      <c r="D59" s="43">
        <f>AVERAGE(D49:D53)</f>
        <v>663.33333333333337</v>
      </c>
    </row>
    <row r="60" spans="1:5" s="62" customFormat="1" ht="14.25" hidden="1" customHeight="1" thickBot="1" x14ac:dyDescent="0.3">
      <c r="A60" s="206"/>
      <c r="B60" s="171"/>
      <c r="C60" s="14"/>
      <c r="D60" s="78"/>
    </row>
    <row r="61" spans="1:5" s="62" customFormat="1" ht="14.25" hidden="1" customHeight="1" x14ac:dyDescent="0.25">
      <c r="A61" s="206"/>
      <c r="B61" s="169"/>
      <c r="C61" s="14"/>
      <c r="D61" s="18"/>
    </row>
    <row r="62" spans="1:5" s="62" customFormat="1" ht="13.5" hidden="1" customHeight="1" x14ac:dyDescent="0.25">
      <c r="A62" s="206"/>
      <c r="B62" s="169"/>
      <c r="C62" s="14"/>
      <c r="D62" s="18"/>
    </row>
    <row r="63" spans="1:5" s="62" customFormat="1" ht="13.5" hidden="1" customHeight="1" x14ac:dyDescent="0.25">
      <c r="A63" s="35"/>
      <c r="B63" s="169"/>
      <c r="C63" s="14"/>
      <c r="D63" s="18"/>
    </row>
    <row r="64" spans="1:5" s="62" customFormat="1" ht="13.5" hidden="1" customHeight="1" x14ac:dyDescent="0.25">
      <c r="A64" s="35"/>
      <c r="B64" s="169"/>
      <c r="C64" s="14"/>
      <c r="D64" s="18"/>
    </row>
    <row r="65" spans="1:6" s="62" customFormat="1" ht="13.5" hidden="1" customHeight="1" outlineLevel="1" x14ac:dyDescent="0.25">
      <c r="A65" s="35"/>
      <c r="B65" s="169"/>
      <c r="C65" s="21"/>
      <c r="D65" s="18"/>
    </row>
    <row r="66" spans="1:6" s="62" customFormat="1" ht="14.25" hidden="1" customHeight="1" outlineLevel="1" thickBot="1" x14ac:dyDescent="0.3">
      <c r="A66" s="35"/>
      <c r="B66" s="170"/>
      <c r="C66" s="27"/>
      <c r="D66" s="18"/>
    </row>
    <row r="67" spans="1:6" s="62" customFormat="1" ht="14.25" hidden="1" customHeight="1" outlineLevel="1" thickBot="1" x14ac:dyDescent="0.3">
      <c r="A67" s="134" t="s">
        <v>25</v>
      </c>
      <c r="B67" s="307" t="s">
        <v>37</v>
      </c>
      <c r="C67" s="143">
        <f>SUM(C60:C66)</f>
        <v>0</v>
      </c>
      <c r="D67" s="143">
        <f>SUM(D60:D66)</f>
        <v>0</v>
      </c>
    </row>
    <row r="68" spans="1:6" s="62" customFormat="1" ht="15.75" hidden="1" customHeight="1" outlineLevel="1" thickBot="1" x14ac:dyDescent="0.3">
      <c r="A68" s="135" t="s">
        <v>27</v>
      </c>
      <c r="B68" s="308"/>
      <c r="C68" s="136" t="e">
        <f>AVERAGE(C60:C66)</f>
        <v>#DIV/0!</v>
      </c>
      <c r="D68" s="136" t="e">
        <f>AVERAGE(D60:D66)</f>
        <v>#DIV/0!</v>
      </c>
    </row>
    <row r="69" spans="1:6" s="62" customFormat="1" ht="14.25" hidden="1" customHeight="1" thickBot="1" x14ac:dyDescent="0.3">
      <c r="A69" s="36" t="s">
        <v>24</v>
      </c>
      <c r="B69" s="308"/>
      <c r="C69" s="37">
        <f>SUM(C60:C64)</f>
        <v>0</v>
      </c>
      <c r="D69" s="37">
        <f>SUM(D60:D64)</f>
        <v>0</v>
      </c>
    </row>
    <row r="70" spans="1:6" s="62" customFormat="1" ht="15.75" hidden="1" customHeight="1" thickBot="1" x14ac:dyDescent="0.3">
      <c r="A70" s="36" t="s">
        <v>26</v>
      </c>
      <c r="B70" s="309"/>
      <c r="C70" s="43" t="e">
        <f>AVERAGE(C60:C64)</f>
        <v>#DIV/0!</v>
      </c>
      <c r="D70" s="43" t="e">
        <f>AVERAGE(D60:D64)</f>
        <v>#DIV/0!</v>
      </c>
    </row>
    <row r="71" spans="1:6" s="62" customFormat="1" x14ac:dyDescent="0.25">
      <c r="A71" s="63"/>
      <c r="B71" s="179"/>
      <c r="C71" s="65"/>
      <c r="D71" s="65"/>
    </row>
    <row r="72" spans="1:6" s="62" customFormat="1" ht="42" customHeight="1" x14ac:dyDescent="0.25">
      <c r="A72" s="49"/>
      <c r="B72" s="180" t="s">
        <v>9</v>
      </c>
      <c r="D72" s="314" t="s">
        <v>67</v>
      </c>
      <c r="E72" s="336"/>
      <c r="F72" s="337"/>
    </row>
    <row r="73" spans="1:6" ht="30" customHeight="1" x14ac:dyDescent="0.25">
      <c r="A73" s="57" t="s">
        <v>34</v>
      </c>
      <c r="B73" s="181">
        <f>SUM(C58:C58, C47:C47, C36:C36, C25:C25, C14:C14, C69:C69)</f>
        <v>16591</v>
      </c>
      <c r="D73" s="312" t="s">
        <v>34</v>
      </c>
      <c r="E73" s="313"/>
      <c r="F73" s="127">
        <f>SUM(D14, D25, D36, D47, D58, D69)</f>
        <v>16591</v>
      </c>
    </row>
    <row r="74" spans="1:6" ht="30" customHeight="1" x14ac:dyDescent="0.25">
      <c r="A74" s="57" t="s">
        <v>33</v>
      </c>
      <c r="B74" s="181">
        <f>SUM(C56:C56, C45:C45, C34:C34, C23:C23, C12:C12, C67:C67 )</f>
        <v>23847</v>
      </c>
      <c r="D74" s="312" t="s">
        <v>33</v>
      </c>
      <c r="E74" s="313"/>
      <c r="F74" s="128">
        <f>SUM(D56, D45, D34, D23, D12, D67)</f>
        <v>23847</v>
      </c>
    </row>
    <row r="75" spans="1:6" ht="30" customHeight="1" x14ac:dyDescent="0.25">
      <c r="D75" s="312" t="s">
        <v>26</v>
      </c>
      <c r="E75" s="313"/>
      <c r="F75" s="128">
        <f>AVERAGE(D14, D25, D36, D47, D58, D69)</f>
        <v>2765.1666666666665</v>
      </c>
    </row>
    <row r="76" spans="1:6" ht="30" customHeight="1" x14ac:dyDescent="0.25">
      <c r="D76" s="312" t="s">
        <v>72</v>
      </c>
      <c r="E76" s="313"/>
      <c r="F76" s="127">
        <f>AVERAGE(D56, D45, D34, D23, D12, D67)</f>
        <v>3974.5</v>
      </c>
    </row>
  </sheetData>
  <mergeCells count="16">
    <mergeCell ref="D75:E75"/>
    <mergeCell ref="D76:E76"/>
    <mergeCell ref="B56:B59"/>
    <mergeCell ref="B45:B48"/>
    <mergeCell ref="B34:B37"/>
    <mergeCell ref="D74:E74"/>
    <mergeCell ref="A3:A4"/>
    <mergeCell ref="B3:B4"/>
    <mergeCell ref="B67:B70"/>
    <mergeCell ref="D72:F72"/>
    <mergeCell ref="D73:E73"/>
    <mergeCell ref="B23:B26"/>
    <mergeCell ref="B12:B15"/>
    <mergeCell ref="C3:C4"/>
    <mergeCell ref="D1:D4"/>
    <mergeCell ref="C1:C2"/>
  </mergeCells>
  <pageMargins left="0.7" right="0.7" top="0.75" bottom="0.75" header="0.3" footer="0.3"/>
  <pageSetup scale="59" orientation="portrait" r:id="rId1"/>
  <ignoredErrors>
    <ignoredError sqref="D16:D22 D27:D33" emptyCellReference="1"/>
    <ignoredError sqref="D42 D41 D40 D39 D38" evalError="1" emptyCellReference="1"/>
    <ignoredError sqref="C63:D66 C46 C56:C57 D49 C71:D71 C67:C70 D15" evalError="1"/>
    <ignoredError sqref="C23:C26 C34" formulaRange="1" emptyCellReference="1"/>
    <ignoredError sqref="C35:C37 C45" evalError="1" formulaRange="1" emptyCellReference="1"/>
    <ignoredError sqref="C47:C48 C58:C59 C14:C15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Q104"/>
  <sheetViews>
    <sheetView zoomScaleNormal="10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I56" sqref="I56"/>
    </sheetView>
  </sheetViews>
  <sheetFormatPr defaultRowHeight="13.5" outlineLevelRow="1" x14ac:dyDescent="0.25"/>
  <cols>
    <col min="1" max="1" width="18.7109375" style="13" bestFit="1" customWidth="1"/>
    <col min="2" max="2" width="10.7109375" style="13" bestFit="1" customWidth="1"/>
    <col min="3" max="10" width="15.7109375" style="13" customWidth="1"/>
    <col min="11" max="11" width="18.5703125" style="13" bestFit="1" customWidth="1"/>
    <col min="12" max="16384" width="9.140625" style="13"/>
  </cols>
  <sheetData>
    <row r="1" spans="1:11" ht="15" customHeight="1" x14ac:dyDescent="0.25">
      <c r="B1" s="178"/>
      <c r="C1" s="317" t="s">
        <v>7</v>
      </c>
      <c r="D1" s="317" t="s">
        <v>39</v>
      </c>
      <c r="E1" s="305" t="s">
        <v>8</v>
      </c>
      <c r="F1" s="317" t="s">
        <v>73</v>
      </c>
      <c r="G1" s="317" t="s">
        <v>10</v>
      </c>
      <c r="H1" s="343"/>
      <c r="I1" s="344"/>
      <c r="J1" s="339" t="s">
        <v>23</v>
      </c>
    </row>
    <row r="2" spans="1:11" ht="15" customHeight="1" thickBot="1" x14ac:dyDescent="0.3">
      <c r="B2" s="178"/>
      <c r="C2" s="318"/>
      <c r="D2" s="318"/>
      <c r="E2" s="306"/>
      <c r="F2" s="318"/>
      <c r="G2" s="345"/>
      <c r="H2" s="346"/>
      <c r="I2" s="347"/>
      <c r="J2" s="340"/>
    </row>
    <row r="3" spans="1:11" ht="13.5" customHeight="1" x14ac:dyDescent="0.25">
      <c r="A3" s="327" t="s">
        <v>61</v>
      </c>
      <c r="B3" s="329" t="s">
        <v>62</v>
      </c>
      <c r="C3" s="331" t="s">
        <v>7</v>
      </c>
      <c r="D3" s="331" t="s">
        <v>40</v>
      </c>
      <c r="E3" s="303" t="s">
        <v>8</v>
      </c>
      <c r="F3" s="332" t="s">
        <v>73</v>
      </c>
      <c r="G3" s="331" t="s">
        <v>10</v>
      </c>
      <c r="H3" s="342" t="s">
        <v>41</v>
      </c>
      <c r="I3" s="341" t="s">
        <v>42</v>
      </c>
      <c r="J3" s="340"/>
    </row>
    <row r="4" spans="1:11" ht="14.25" thickBot="1" x14ac:dyDescent="0.3">
      <c r="A4" s="328"/>
      <c r="B4" s="330"/>
      <c r="C4" s="328"/>
      <c r="D4" s="328"/>
      <c r="E4" s="304"/>
      <c r="F4" s="333"/>
      <c r="G4" s="328"/>
      <c r="H4" s="328"/>
      <c r="I4" s="326"/>
      <c r="J4" s="340"/>
    </row>
    <row r="5" spans="1:11" s="61" customFormat="1" ht="14.25" hidden="1" thickBot="1" x14ac:dyDescent="0.3">
      <c r="A5" s="35"/>
      <c r="B5" s="173"/>
      <c r="C5" s="14"/>
      <c r="D5" s="14"/>
      <c r="E5" s="18"/>
      <c r="F5" s="184"/>
      <c r="G5" s="17"/>
      <c r="H5" s="14"/>
      <c r="I5" s="15"/>
      <c r="J5" s="71"/>
    </row>
    <row r="6" spans="1:11" s="61" customFormat="1" ht="14.25" thickBot="1" x14ac:dyDescent="0.3">
      <c r="A6" s="35" t="s">
        <v>4</v>
      </c>
      <c r="B6" s="164">
        <v>42248</v>
      </c>
      <c r="C6" s="14">
        <v>280</v>
      </c>
      <c r="D6" s="14"/>
      <c r="E6" s="18">
        <v>314</v>
      </c>
      <c r="F6" s="184">
        <v>32</v>
      </c>
      <c r="G6" s="17">
        <v>345</v>
      </c>
      <c r="H6" s="14">
        <v>171</v>
      </c>
      <c r="I6" s="15">
        <v>837</v>
      </c>
      <c r="J6" s="71">
        <f>SUM(C6:I6)</f>
        <v>1979</v>
      </c>
    </row>
    <row r="7" spans="1:11" s="61" customFormat="1" ht="14.25" thickBot="1" x14ac:dyDescent="0.3">
      <c r="A7" s="35" t="s">
        <v>5</v>
      </c>
      <c r="B7" s="164">
        <v>42249</v>
      </c>
      <c r="C7" s="14">
        <v>256</v>
      </c>
      <c r="D7" s="14"/>
      <c r="E7" s="18">
        <v>303</v>
      </c>
      <c r="F7" s="184">
        <v>34</v>
      </c>
      <c r="G7" s="17">
        <v>251</v>
      </c>
      <c r="H7" s="14">
        <v>170</v>
      </c>
      <c r="I7" s="15">
        <v>757</v>
      </c>
      <c r="J7" s="71">
        <f t="shared" ref="J7:J10" si="0">SUM(C7:I7)</f>
        <v>1771</v>
      </c>
    </row>
    <row r="8" spans="1:11" s="61" customFormat="1" ht="14.25" thickBot="1" x14ac:dyDescent="0.3">
      <c r="A8" s="35" t="s">
        <v>6</v>
      </c>
      <c r="B8" s="164">
        <v>42250</v>
      </c>
      <c r="C8" s="14">
        <v>320</v>
      </c>
      <c r="D8" s="14"/>
      <c r="E8" s="18">
        <v>367</v>
      </c>
      <c r="F8" s="184">
        <v>53</v>
      </c>
      <c r="G8" s="17">
        <v>329</v>
      </c>
      <c r="H8" s="14">
        <v>201</v>
      </c>
      <c r="I8" s="15">
        <v>543</v>
      </c>
      <c r="J8" s="71">
        <f t="shared" si="0"/>
        <v>1813</v>
      </c>
      <c r="K8" s="207"/>
    </row>
    <row r="9" spans="1:11" s="61" customFormat="1" ht="14.25" thickBot="1" x14ac:dyDescent="0.3">
      <c r="A9" s="35" t="s">
        <v>0</v>
      </c>
      <c r="B9" s="164">
        <v>42251</v>
      </c>
      <c r="C9" s="21">
        <v>284</v>
      </c>
      <c r="D9" s="14"/>
      <c r="E9" s="18">
        <v>310</v>
      </c>
      <c r="F9" s="184">
        <v>65</v>
      </c>
      <c r="G9" s="17">
        <v>490</v>
      </c>
      <c r="H9" s="14">
        <v>179</v>
      </c>
      <c r="I9" s="15">
        <v>995</v>
      </c>
      <c r="J9" s="71">
        <f t="shared" si="0"/>
        <v>2323</v>
      </c>
      <c r="K9" s="207"/>
    </row>
    <row r="10" spans="1:11" s="61" customFormat="1" ht="14.25" outlineLevel="1" thickBot="1" x14ac:dyDescent="0.3">
      <c r="A10" s="35" t="s">
        <v>1</v>
      </c>
      <c r="B10" s="164">
        <v>42252</v>
      </c>
      <c r="C10" s="21">
        <v>561</v>
      </c>
      <c r="D10" s="21"/>
      <c r="E10" s="25">
        <v>582</v>
      </c>
      <c r="F10" s="185">
        <v>145</v>
      </c>
      <c r="G10" s="21">
        <v>720</v>
      </c>
      <c r="H10" s="21">
        <v>311</v>
      </c>
      <c r="I10" s="22">
        <v>3535</v>
      </c>
      <c r="J10" s="71">
        <f t="shared" si="0"/>
        <v>5854</v>
      </c>
      <c r="K10" s="207"/>
    </row>
    <row r="11" spans="1:11" s="61" customFormat="1" ht="14.25" outlineLevel="1" thickBot="1" x14ac:dyDescent="0.3">
      <c r="A11" s="35" t="s">
        <v>2</v>
      </c>
      <c r="B11" s="164">
        <v>42253</v>
      </c>
      <c r="C11" s="27">
        <v>619</v>
      </c>
      <c r="D11" s="27"/>
      <c r="E11" s="31">
        <v>539</v>
      </c>
      <c r="F11" s="186">
        <v>150</v>
      </c>
      <c r="G11" s="27">
        <v>587</v>
      </c>
      <c r="H11" s="27">
        <v>429</v>
      </c>
      <c r="I11" s="28">
        <v>3974</v>
      </c>
      <c r="J11" s="71">
        <f t="shared" ref="J11" si="1">SUM(C11:I11)</f>
        <v>6298</v>
      </c>
      <c r="K11" s="207"/>
    </row>
    <row r="12" spans="1:11" s="62" customFormat="1" ht="14.25" customHeight="1" outlineLevel="1" thickBot="1" x14ac:dyDescent="0.3">
      <c r="A12" s="134" t="s">
        <v>25</v>
      </c>
      <c r="B12" s="307" t="s">
        <v>28</v>
      </c>
      <c r="C12" s="143">
        <f>SUM(C5:C11)</f>
        <v>2320</v>
      </c>
      <c r="D12" s="143">
        <f t="shared" ref="D12:J12" si="2">SUM(D5:D11)</f>
        <v>0</v>
      </c>
      <c r="E12" s="143">
        <f t="shared" si="2"/>
        <v>2415</v>
      </c>
      <c r="F12" s="146">
        <f t="shared" si="2"/>
        <v>479</v>
      </c>
      <c r="G12" s="143">
        <f t="shared" si="2"/>
        <v>2722</v>
      </c>
      <c r="H12" s="143">
        <f t="shared" si="2"/>
        <v>1461</v>
      </c>
      <c r="I12" s="147">
        <f t="shared" si="2"/>
        <v>10641</v>
      </c>
      <c r="J12" s="143">
        <f t="shared" si="2"/>
        <v>20038</v>
      </c>
    </row>
    <row r="13" spans="1:11" s="62" customFormat="1" ht="15.75" customHeight="1" outlineLevel="1" thickBot="1" x14ac:dyDescent="0.3">
      <c r="A13" s="135" t="s">
        <v>27</v>
      </c>
      <c r="B13" s="308"/>
      <c r="C13" s="136">
        <f>AVERAGE(C5:C11)</f>
        <v>386.66666666666669</v>
      </c>
      <c r="D13" s="136" t="e">
        <f t="shared" ref="D13:J13" si="3">AVERAGE(D5:D11)</f>
        <v>#DIV/0!</v>
      </c>
      <c r="E13" s="136">
        <f t="shared" si="3"/>
        <v>402.5</v>
      </c>
      <c r="F13" s="139">
        <f t="shared" si="3"/>
        <v>79.833333333333329</v>
      </c>
      <c r="G13" s="136">
        <f t="shared" si="3"/>
        <v>453.66666666666669</v>
      </c>
      <c r="H13" s="136">
        <f t="shared" si="3"/>
        <v>243.5</v>
      </c>
      <c r="I13" s="142">
        <f t="shared" si="3"/>
        <v>1773.5</v>
      </c>
      <c r="J13" s="136">
        <f t="shared" si="3"/>
        <v>3339.6666666666665</v>
      </c>
    </row>
    <row r="14" spans="1:11" s="62" customFormat="1" ht="14.25" customHeight="1" thickBot="1" x14ac:dyDescent="0.3">
      <c r="A14" s="36" t="s">
        <v>24</v>
      </c>
      <c r="B14" s="308"/>
      <c r="C14" s="37">
        <f>SUM(C5:C9)</f>
        <v>1140</v>
      </c>
      <c r="D14" s="37">
        <f t="shared" ref="D14:J14" si="4">SUM(D5:D9)</f>
        <v>0</v>
      </c>
      <c r="E14" s="37">
        <f t="shared" si="4"/>
        <v>1294</v>
      </c>
      <c r="F14" s="40">
        <f t="shared" si="4"/>
        <v>184</v>
      </c>
      <c r="G14" s="37">
        <f t="shared" si="4"/>
        <v>1415</v>
      </c>
      <c r="H14" s="37">
        <f t="shared" si="4"/>
        <v>721</v>
      </c>
      <c r="I14" s="41">
        <f t="shared" si="4"/>
        <v>3132</v>
      </c>
      <c r="J14" s="37">
        <f t="shared" si="4"/>
        <v>7886</v>
      </c>
    </row>
    <row r="15" spans="1:11" s="62" customFormat="1" ht="15.75" customHeight="1" thickBot="1" x14ac:dyDescent="0.3">
      <c r="A15" s="36" t="s">
        <v>26</v>
      </c>
      <c r="B15" s="308"/>
      <c r="C15" s="43">
        <f>AVERAGE(C5:C9)</f>
        <v>285</v>
      </c>
      <c r="D15" s="43" t="e">
        <f t="shared" ref="D15:J15" si="5">AVERAGE(D5:D9)</f>
        <v>#DIV/0!</v>
      </c>
      <c r="E15" s="43">
        <f t="shared" si="5"/>
        <v>323.5</v>
      </c>
      <c r="F15" s="46">
        <f t="shared" si="5"/>
        <v>46</v>
      </c>
      <c r="G15" s="43">
        <f t="shared" si="5"/>
        <v>353.75</v>
      </c>
      <c r="H15" s="43">
        <f t="shared" si="5"/>
        <v>180.25</v>
      </c>
      <c r="I15" s="48">
        <f t="shared" si="5"/>
        <v>783</v>
      </c>
      <c r="J15" s="43">
        <f t="shared" si="5"/>
        <v>1971.5</v>
      </c>
    </row>
    <row r="16" spans="1:11" s="62" customFormat="1" ht="14.25" thickBot="1" x14ac:dyDescent="0.3">
      <c r="A16" s="35" t="s">
        <v>3</v>
      </c>
      <c r="B16" s="165">
        <v>42254</v>
      </c>
      <c r="C16" s="14">
        <v>444</v>
      </c>
      <c r="D16" s="14"/>
      <c r="E16" s="18">
        <v>414</v>
      </c>
      <c r="F16" s="184">
        <v>75</v>
      </c>
      <c r="G16" s="14">
        <v>587</v>
      </c>
      <c r="H16" s="236">
        <v>317</v>
      </c>
      <c r="I16" s="15">
        <v>1793</v>
      </c>
      <c r="J16" s="19">
        <f t="shared" ref="J16:J22" si="6">SUM(C16:I16)</f>
        <v>3630</v>
      </c>
    </row>
    <row r="17" spans="1:10" s="62" customFormat="1" ht="14.25" thickBot="1" x14ac:dyDescent="0.3">
      <c r="A17" s="35" t="s">
        <v>4</v>
      </c>
      <c r="B17" s="214">
        <v>42255</v>
      </c>
      <c r="C17" s="14">
        <v>337</v>
      </c>
      <c r="D17" s="14"/>
      <c r="E17" s="18">
        <v>287</v>
      </c>
      <c r="F17" s="184">
        <v>24</v>
      </c>
      <c r="G17" s="14">
        <v>363</v>
      </c>
      <c r="H17" s="14">
        <v>123</v>
      </c>
      <c r="I17" s="15">
        <v>252</v>
      </c>
      <c r="J17" s="71">
        <f t="shared" si="6"/>
        <v>1386</v>
      </c>
    </row>
    <row r="18" spans="1:10" s="62" customFormat="1" ht="14.25" thickBot="1" x14ac:dyDescent="0.3">
      <c r="A18" s="35" t="s">
        <v>5</v>
      </c>
      <c r="B18" s="166">
        <v>42256</v>
      </c>
      <c r="C18" s="14">
        <v>246</v>
      </c>
      <c r="D18" s="14"/>
      <c r="E18" s="18">
        <v>263</v>
      </c>
      <c r="F18" s="184">
        <v>21</v>
      </c>
      <c r="G18" s="14">
        <v>298</v>
      </c>
      <c r="H18" s="14">
        <v>137</v>
      </c>
      <c r="I18" s="15">
        <v>199</v>
      </c>
      <c r="J18" s="71">
        <f t="shared" si="6"/>
        <v>1164</v>
      </c>
    </row>
    <row r="19" spans="1:10" s="62" customFormat="1" ht="14.25" thickBot="1" x14ac:dyDescent="0.3">
      <c r="A19" s="35" t="s">
        <v>6</v>
      </c>
      <c r="B19" s="166">
        <v>42257</v>
      </c>
      <c r="C19" s="14">
        <v>149</v>
      </c>
      <c r="D19" s="14"/>
      <c r="E19" s="18">
        <v>179</v>
      </c>
      <c r="F19" s="184">
        <v>13</v>
      </c>
      <c r="G19" s="14">
        <v>234</v>
      </c>
      <c r="H19" s="14">
        <v>65</v>
      </c>
      <c r="I19" s="15">
        <v>215</v>
      </c>
      <c r="J19" s="71">
        <f t="shared" si="6"/>
        <v>855</v>
      </c>
    </row>
    <row r="20" spans="1:10" s="62" customFormat="1" ht="14.25" thickBot="1" x14ac:dyDescent="0.3">
      <c r="A20" s="35" t="s">
        <v>0</v>
      </c>
      <c r="B20" s="166">
        <v>42258</v>
      </c>
      <c r="C20" s="21">
        <v>321</v>
      </c>
      <c r="D20" s="14"/>
      <c r="E20" s="18">
        <v>250</v>
      </c>
      <c r="F20" s="184">
        <v>49</v>
      </c>
      <c r="G20" s="14">
        <v>384</v>
      </c>
      <c r="H20" s="14">
        <v>131</v>
      </c>
      <c r="I20" s="15">
        <v>367</v>
      </c>
      <c r="J20" s="71">
        <f t="shared" si="6"/>
        <v>1502</v>
      </c>
    </row>
    <row r="21" spans="1:10" s="62" customFormat="1" ht="14.25" outlineLevel="1" thickBot="1" x14ac:dyDescent="0.3">
      <c r="A21" s="35" t="s">
        <v>1</v>
      </c>
      <c r="B21" s="166">
        <v>42259</v>
      </c>
      <c r="C21" s="21">
        <v>361</v>
      </c>
      <c r="D21" s="21"/>
      <c r="E21" s="25">
        <v>410</v>
      </c>
      <c r="F21" s="185">
        <v>28</v>
      </c>
      <c r="G21" s="21">
        <v>347</v>
      </c>
      <c r="H21" s="21">
        <v>203</v>
      </c>
      <c r="I21" s="22">
        <v>1755</v>
      </c>
      <c r="J21" s="71">
        <f t="shared" si="6"/>
        <v>3104</v>
      </c>
    </row>
    <row r="22" spans="1:10" s="62" customFormat="1" ht="14.25" outlineLevel="1" thickBot="1" x14ac:dyDescent="0.3">
      <c r="A22" s="35" t="s">
        <v>2</v>
      </c>
      <c r="B22" s="167">
        <v>42260</v>
      </c>
      <c r="C22" s="27">
        <v>271</v>
      </c>
      <c r="D22" s="27"/>
      <c r="E22" s="31">
        <v>318</v>
      </c>
      <c r="F22" s="186">
        <v>32</v>
      </c>
      <c r="G22" s="27">
        <v>343</v>
      </c>
      <c r="H22" s="27">
        <v>166</v>
      </c>
      <c r="I22" s="28">
        <v>2204</v>
      </c>
      <c r="J22" s="189">
        <f t="shared" si="6"/>
        <v>3334</v>
      </c>
    </row>
    <row r="23" spans="1:10" s="62" customFormat="1" ht="14.25" customHeight="1" outlineLevel="1" thickBot="1" x14ac:dyDescent="0.3">
      <c r="A23" s="134" t="s">
        <v>25</v>
      </c>
      <c r="B23" s="308" t="s">
        <v>29</v>
      </c>
      <c r="C23" s="143">
        <f t="shared" ref="C23:J23" si="7">SUM(C16:C22)</f>
        <v>2129</v>
      </c>
      <c r="D23" s="143">
        <f t="shared" si="7"/>
        <v>0</v>
      </c>
      <c r="E23" s="143">
        <f t="shared" si="7"/>
        <v>2121</v>
      </c>
      <c r="F23" s="146">
        <f t="shared" si="7"/>
        <v>242</v>
      </c>
      <c r="G23" s="143">
        <f t="shared" si="7"/>
        <v>2556</v>
      </c>
      <c r="H23" s="143">
        <f t="shared" si="7"/>
        <v>1142</v>
      </c>
      <c r="I23" s="147">
        <f t="shared" si="7"/>
        <v>6785</v>
      </c>
      <c r="J23" s="143">
        <f t="shared" si="7"/>
        <v>14975</v>
      </c>
    </row>
    <row r="24" spans="1:10" s="62" customFormat="1" ht="15.75" customHeight="1" outlineLevel="1" thickBot="1" x14ac:dyDescent="0.3">
      <c r="A24" s="135" t="s">
        <v>27</v>
      </c>
      <c r="B24" s="308"/>
      <c r="C24" s="136">
        <f t="shared" ref="C24:J24" si="8">AVERAGE(C16:C22)</f>
        <v>304.14285714285717</v>
      </c>
      <c r="D24" s="136" t="e">
        <f t="shared" si="8"/>
        <v>#DIV/0!</v>
      </c>
      <c r="E24" s="136">
        <f t="shared" si="8"/>
        <v>303</v>
      </c>
      <c r="F24" s="139">
        <f t="shared" si="8"/>
        <v>34.571428571428569</v>
      </c>
      <c r="G24" s="136">
        <f t="shared" si="8"/>
        <v>365.14285714285717</v>
      </c>
      <c r="H24" s="136">
        <f t="shared" si="8"/>
        <v>163.14285714285714</v>
      </c>
      <c r="I24" s="142">
        <f t="shared" si="8"/>
        <v>969.28571428571433</v>
      </c>
      <c r="J24" s="136">
        <f t="shared" si="8"/>
        <v>2139.2857142857142</v>
      </c>
    </row>
    <row r="25" spans="1:10" s="62" customFormat="1" ht="14.25" customHeight="1" thickBot="1" x14ac:dyDescent="0.3">
      <c r="A25" s="36" t="s">
        <v>24</v>
      </c>
      <c r="B25" s="308"/>
      <c r="C25" s="37">
        <f>SUM(C16:C20)</f>
        <v>1497</v>
      </c>
      <c r="D25" s="37">
        <f t="shared" ref="D25:J25" si="9">SUM(D16:D20)</f>
        <v>0</v>
      </c>
      <c r="E25" s="37">
        <f t="shared" si="9"/>
        <v>1393</v>
      </c>
      <c r="F25" s="40">
        <f t="shared" si="9"/>
        <v>182</v>
      </c>
      <c r="G25" s="37">
        <f t="shared" si="9"/>
        <v>1866</v>
      </c>
      <c r="H25" s="37">
        <f t="shared" si="9"/>
        <v>773</v>
      </c>
      <c r="I25" s="41">
        <f t="shared" si="9"/>
        <v>2826</v>
      </c>
      <c r="J25" s="37">
        <f t="shared" si="9"/>
        <v>8537</v>
      </c>
    </row>
    <row r="26" spans="1:10" s="62" customFormat="1" ht="15.75" customHeight="1" thickBot="1" x14ac:dyDescent="0.3">
      <c r="A26" s="36" t="s">
        <v>26</v>
      </c>
      <c r="B26" s="309"/>
      <c r="C26" s="149">
        <f>AVERAGE(C16:C20)</f>
        <v>299.39999999999998</v>
      </c>
      <c r="D26" s="149" t="e">
        <f t="shared" ref="D26:J26" si="10">AVERAGE(D16:D20)</f>
        <v>#DIV/0!</v>
      </c>
      <c r="E26" s="149">
        <f t="shared" si="10"/>
        <v>278.60000000000002</v>
      </c>
      <c r="F26" s="187">
        <f t="shared" si="10"/>
        <v>36.4</v>
      </c>
      <c r="G26" s="149">
        <f t="shared" si="10"/>
        <v>373.2</v>
      </c>
      <c r="H26" s="149">
        <f t="shared" si="10"/>
        <v>154.6</v>
      </c>
      <c r="I26" s="188">
        <f t="shared" si="10"/>
        <v>565.20000000000005</v>
      </c>
      <c r="J26" s="149">
        <f t="shared" si="10"/>
        <v>1707.4</v>
      </c>
    </row>
    <row r="27" spans="1:10" s="62" customFormat="1" ht="14.25" thickBot="1" x14ac:dyDescent="0.3">
      <c r="A27" s="35" t="s">
        <v>3</v>
      </c>
      <c r="B27" s="205">
        <v>42261</v>
      </c>
      <c r="C27" s="14">
        <v>373</v>
      </c>
      <c r="D27" s="14"/>
      <c r="E27" s="18">
        <v>348</v>
      </c>
      <c r="F27" s="184">
        <v>34</v>
      </c>
      <c r="G27" s="14">
        <v>320</v>
      </c>
      <c r="H27" s="14">
        <v>320</v>
      </c>
      <c r="I27" s="15">
        <v>552</v>
      </c>
      <c r="J27" s="19">
        <f t="shared" ref="J27:J33" si="11">SUM(C27:I27)</f>
        <v>1947</v>
      </c>
    </row>
    <row r="28" spans="1:10" s="62" customFormat="1" ht="14.25" thickBot="1" x14ac:dyDescent="0.3">
      <c r="A28" s="35" t="s">
        <v>4</v>
      </c>
      <c r="B28" s="169">
        <v>42262</v>
      </c>
      <c r="C28" s="14">
        <v>300</v>
      </c>
      <c r="D28" s="14"/>
      <c r="E28" s="18">
        <v>311</v>
      </c>
      <c r="F28" s="184">
        <v>48</v>
      </c>
      <c r="G28" s="14">
        <v>345</v>
      </c>
      <c r="H28" s="14">
        <v>345</v>
      </c>
      <c r="I28" s="15">
        <v>382</v>
      </c>
      <c r="J28" s="71">
        <f t="shared" si="11"/>
        <v>1731</v>
      </c>
    </row>
    <row r="29" spans="1:10" s="62" customFormat="1" ht="14.25" thickBot="1" x14ac:dyDescent="0.3">
      <c r="A29" s="35" t="s">
        <v>5</v>
      </c>
      <c r="B29" s="169">
        <v>42263</v>
      </c>
      <c r="C29" s="14">
        <v>232</v>
      </c>
      <c r="D29" s="14"/>
      <c r="E29" s="18">
        <v>287</v>
      </c>
      <c r="F29" s="184">
        <v>36</v>
      </c>
      <c r="G29" s="14">
        <v>327</v>
      </c>
      <c r="H29" s="14">
        <v>327</v>
      </c>
      <c r="I29" s="15">
        <v>282</v>
      </c>
      <c r="J29" s="71">
        <f t="shared" si="11"/>
        <v>1491</v>
      </c>
    </row>
    <row r="30" spans="1:10" s="62" customFormat="1" ht="14.25" thickBot="1" x14ac:dyDescent="0.3">
      <c r="A30" s="35" t="s">
        <v>6</v>
      </c>
      <c r="B30" s="169">
        <v>42264</v>
      </c>
      <c r="C30" s="14">
        <v>340</v>
      </c>
      <c r="D30" s="14"/>
      <c r="E30" s="18">
        <v>325</v>
      </c>
      <c r="F30" s="184">
        <v>51</v>
      </c>
      <c r="G30" s="14">
        <v>262</v>
      </c>
      <c r="H30" s="14">
        <v>262</v>
      </c>
      <c r="I30" s="15">
        <v>370</v>
      </c>
      <c r="J30" s="71">
        <f t="shared" si="11"/>
        <v>1610</v>
      </c>
    </row>
    <row r="31" spans="1:10" s="62" customFormat="1" ht="14.25" thickBot="1" x14ac:dyDescent="0.3">
      <c r="A31" s="35" t="s">
        <v>0</v>
      </c>
      <c r="B31" s="169">
        <v>42265</v>
      </c>
      <c r="C31" s="21">
        <v>439</v>
      </c>
      <c r="D31" s="14"/>
      <c r="E31" s="18">
        <v>401</v>
      </c>
      <c r="F31" s="184">
        <v>49</v>
      </c>
      <c r="G31" s="14">
        <v>393</v>
      </c>
      <c r="H31" s="14">
        <v>393</v>
      </c>
      <c r="I31" s="15">
        <v>555</v>
      </c>
      <c r="J31" s="71">
        <f t="shared" si="11"/>
        <v>2230</v>
      </c>
    </row>
    <row r="32" spans="1:10" s="62" customFormat="1" ht="14.25" outlineLevel="1" thickBot="1" x14ac:dyDescent="0.3">
      <c r="A32" s="35" t="s">
        <v>1</v>
      </c>
      <c r="B32" s="169">
        <v>42266</v>
      </c>
      <c r="C32" s="21">
        <v>502</v>
      </c>
      <c r="D32" s="21"/>
      <c r="E32" s="25">
        <v>514</v>
      </c>
      <c r="F32" s="185">
        <v>103</v>
      </c>
      <c r="G32" s="21">
        <v>522</v>
      </c>
      <c r="H32" s="21">
        <v>522</v>
      </c>
      <c r="I32" s="22">
        <v>2648</v>
      </c>
      <c r="J32" s="71">
        <f t="shared" si="11"/>
        <v>4811</v>
      </c>
    </row>
    <row r="33" spans="1:11" s="62" customFormat="1" ht="14.25" outlineLevel="1" thickBot="1" x14ac:dyDescent="0.3">
      <c r="A33" s="35" t="s">
        <v>2</v>
      </c>
      <c r="B33" s="169">
        <v>42267</v>
      </c>
      <c r="C33" s="27">
        <v>331</v>
      </c>
      <c r="D33" s="27"/>
      <c r="E33" s="31">
        <v>293</v>
      </c>
      <c r="F33" s="186">
        <v>53</v>
      </c>
      <c r="G33" s="27">
        <v>318</v>
      </c>
      <c r="H33" s="27">
        <v>318</v>
      </c>
      <c r="I33" s="28">
        <v>2444</v>
      </c>
      <c r="J33" s="189">
        <f t="shared" si="11"/>
        <v>3757</v>
      </c>
    </row>
    <row r="34" spans="1:11" s="62" customFormat="1" ht="14.25" customHeight="1" outlineLevel="1" thickBot="1" x14ac:dyDescent="0.3">
      <c r="A34" s="134" t="s">
        <v>25</v>
      </c>
      <c r="B34" s="307" t="s">
        <v>30</v>
      </c>
      <c r="C34" s="143">
        <f t="shared" ref="C34:J34" si="12">SUM(C27:C33)</f>
        <v>2517</v>
      </c>
      <c r="D34" s="143">
        <f t="shared" si="12"/>
        <v>0</v>
      </c>
      <c r="E34" s="143">
        <f t="shared" si="12"/>
        <v>2479</v>
      </c>
      <c r="F34" s="146">
        <f>SUM(F27:F33)</f>
        <v>374</v>
      </c>
      <c r="G34" s="143">
        <f t="shared" si="12"/>
        <v>2487</v>
      </c>
      <c r="H34" s="143">
        <f t="shared" si="12"/>
        <v>2487</v>
      </c>
      <c r="I34" s="147">
        <f t="shared" si="12"/>
        <v>7233</v>
      </c>
      <c r="J34" s="143">
        <f t="shared" si="12"/>
        <v>17577</v>
      </c>
    </row>
    <row r="35" spans="1:11" s="62" customFormat="1" ht="15.75" customHeight="1" outlineLevel="1" thickBot="1" x14ac:dyDescent="0.3">
      <c r="A35" s="135" t="s">
        <v>27</v>
      </c>
      <c r="B35" s="308"/>
      <c r="C35" s="136">
        <f t="shared" ref="C35:J35" si="13">AVERAGE(C27:C33)</f>
        <v>359.57142857142856</v>
      </c>
      <c r="D35" s="136" t="e">
        <f t="shared" si="13"/>
        <v>#DIV/0!</v>
      </c>
      <c r="E35" s="136">
        <f t="shared" si="13"/>
        <v>354.14285714285717</v>
      </c>
      <c r="F35" s="139">
        <f t="shared" si="13"/>
        <v>53.428571428571431</v>
      </c>
      <c r="G35" s="136">
        <f t="shared" si="13"/>
        <v>355.28571428571428</v>
      </c>
      <c r="H35" s="136">
        <f t="shared" si="13"/>
        <v>355.28571428571428</v>
      </c>
      <c r="I35" s="142">
        <f t="shared" si="13"/>
        <v>1033.2857142857142</v>
      </c>
      <c r="J35" s="136">
        <f t="shared" si="13"/>
        <v>2511</v>
      </c>
    </row>
    <row r="36" spans="1:11" s="62" customFormat="1" ht="14.25" customHeight="1" thickBot="1" x14ac:dyDescent="0.3">
      <c r="A36" s="36" t="s">
        <v>24</v>
      </c>
      <c r="B36" s="308"/>
      <c r="C36" s="37">
        <f>SUM(C27:C31)</f>
        <v>1684</v>
      </c>
      <c r="D36" s="37">
        <f t="shared" ref="D36:J36" si="14">SUM(D27:D31)</f>
        <v>0</v>
      </c>
      <c r="E36" s="37">
        <f t="shared" si="14"/>
        <v>1672</v>
      </c>
      <c r="F36" s="40">
        <f t="shared" si="14"/>
        <v>218</v>
      </c>
      <c r="G36" s="37">
        <f t="shared" si="14"/>
        <v>1647</v>
      </c>
      <c r="H36" s="37">
        <f t="shared" si="14"/>
        <v>1647</v>
      </c>
      <c r="I36" s="41">
        <f t="shared" si="14"/>
        <v>2141</v>
      </c>
      <c r="J36" s="37">
        <f t="shared" si="14"/>
        <v>9009</v>
      </c>
    </row>
    <row r="37" spans="1:11" s="62" customFormat="1" ht="15.75" customHeight="1" thickBot="1" x14ac:dyDescent="0.3">
      <c r="A37" s="36" t="s">
        <v>26</v>
      </c>
      <c r="B37" s="309"/>
      <c r="C37" s="43">
        <f>AVERAGE(C27:C31)</f>
        <v>336.8</v>
      </c>
      <c r="D37" s="43" t="e">
        <f t="shared" ref="D37:J37" si="15">AVERAGE(D27:D31)</f>
        <v>#DIV/0!</v>
      </c>
      <c r="E37" s="43">
        <f t="shared" si="15"/>
        <v>334.4</v>
      </c>
      <c r="F37" s="46">
        <f t="shared" si="15"/>
        <v>43.6</v>
      </c>
      <c r="G37" s="43">
        <f t="shared" si="15"/>
        <v>329.4</v>
      </c>
      <c r="H37" s="43">
        <f t="shared" si="15"/>
        <v>329.4</v>
      </c>
      <c r="I37" s="48">
        <f t="shared" si="15"/>
        <v>428.2</v>
      </c>
      <c r="J37" s="43">
        <f t="shared" si="15"/>
        <v>1801.8</v>
      </c>
    </row>
    <row r="38" spans="1:11" s="62" customFormat="1" ht="14.25" thickBot="1" x14ac:dyDescent="0.3">
      <c r="A38" s="35" t="s">
        <v>3</v>
      </c>
      <c r="B38" s="168">
        <v>42268</v>
      </c>
      <c r="C38" s="14">
        <v>304</v>
      </c>
      <c r="D38" s="14"/>
      <c r="E38" s="18">
        <v>311</v>
      </c>
      <c r="F38" s="184">
        <v>24</v>
      </c>
      <c r="G38" s="14">
        <v>297</v>
      </c>
      <c r="H38" s="14">
        <v>129</v>
      </c>
      <c r="I38" s="15">
        <v>301</v>
      </c>
      <c r="J38" s="19">
        <f t="shared" ref="J38:J44" si="16">SUM(C38:I38)</f>
        <v>1366</v>
      </c>
    </row>
    <row r="39" spans="1:11" s="62" customFormat="1" ht="14.25" thickBot="1" x14ac:dyDescent="0.3">
      <c r="A39" s="35" t="s">
        <v>4</v>
      </c>
      <c r="B39" s="196">
        <v>42269</v>
      </c>
      <c r="C39" s="14">
        <v>251</v>
      </c>
      <c r="D39" s="14"/>
      <c r="E39" s="18">
        <v>225</v>
      </c>
      <c r="F39" s="184">
        <v>15</v>
      </c>
      <c r="G39" s="14">
        <v>299</v>
      </c>
      <c r="H39" s="14">
        <v>111</v>
      </c>
      <c r="I39" s="15">
        <v>299</v>
      </c>
      <c r="J39" s="71">
        <f t="shared" si="16"/>
        <v>1200</v>
      </c>
    </row>
    <row r="40" spans="1:11" s="62" customFormat="1" ht="14.25" thickBot="1" x14ac:dyDescent="0.3">
      <c r="A40" s="35" t="s">
        <v>5</v>
      </c>
      <c r="B40" s="196">
        <v>42270</v>
      </c>
      <c r="C40" s="14">
        <v>311</v>
      </c>
      <c r="D40" s="14"/>
      <c r="E40" s="18">
        <v>349</v>
      </c>
      <c r="F40" s="184">
        <v>40</v>
      </c>
      <c r="G40" s="14">
        <v>261</v>
      </c>
      <c r="H40" s="14">
        <v>138</v>
      </c>
      <c r="I40" s="15">
        <v>526</v>
      </c>
      <c r="J40" s="71">
        <f t="shared" si="16"/>
        <v>1625</v>
      </c>
    </row>
    <row r="41" spans="1:11" s="62" customFormat="1" ht="14.25" thickBot="1" x14ac:dyDescent="0.3">
      <c r="A41" s="35" t="s">
        <v>6</v>
      </c>
      <c r="B41" s="196">
        <v>42271</v>
      </c>
      <c r="C41" s="14">
        <v>293</v>
      </c>
      <c r="D41" s="14"/>
      <c r="E41" s="18">
        <v>331</v>
      </c>
      <c r="F41" s="184">
        <v>47</v>
      </c>
      <c r="G41" s="14">
        <v>310</v>
      </c>
      <c r="H41" s="14">
        <v>161</v>
      </c>
      <c r="I41" s="15">
        <v>362</v>
      </c>
      <c r="J41" s="71">
        <f t="shared" si="16"/>
        <v>1504</v>
      </c>
    </row>
    <row r="42" spans="1:11" s="62" customFormat="1" ht="14.25" thickBot="1" x14ac:dyDescent="0.3">
      <c r="A42" s="35" t="s">
        <v>0</v>
      </c>
      <c r="B42" s="196">
        <v>42272</v>
      </c>
      <c r="C42" s="21">
        <v>233</v>
      </c>
      <c r="D42" s="14"/>
      <c r="E42" s="18">
        <v>281</v>
      </c>
      <c r="F42" s="184">
        <v>38</v>
      </c>
      <c r="G42" s="14">
        <v>297</v>
      </c>
      <c r="H42" s="14">
        <v>138</v>
      </c>
      <c r="I42" s="15">
        <v>431</v>
      </c>
      <c r="J42" s="71">
        <f t="shared" si="16"/>
        <v>1418</v>
      </c>
    </row>
    <row r="43" spans="1:11" s="62" customFormat="1" ht="14.25" outlineLevel="1" thickBot="1" x14ac:dyDescent="0.3">
      <c r="A43" s="35" t="s">
        <v>1</v>
      </c>
      <c r="B43" s="196">
        <v>42273</v>
      </c>
      <c r="C43" s="211">
        <v>474</v>
      </c>
      <c r="D43" s="21"/>
      <c r="E43" s="25">
        <v>439</v>
      </c>
      <c r="F43" s="185">
        <v>57</v>
      </c>
      <c r="G43" s="21">
        <v>420</v>
      </c>
      <c r="H43" s="21">
        <v>171</v>
      </c>
      <c r="I43" s="22">
        <v>2466</v>
      </c>
      <c r="J43" s="71">
        <f t="shared" si="16"/>
        <v>4027</v>
      </c>
      <c r="K43" s="161"/>
    </row>
    <row r="44" spans="1:11" s="62" customFormat="1" ht="14.25" outlineLevel="1" thickBot="1" x14ac:dyDescent="0.3">
      <c r="A44" s="35" t="s">
        <v>2</v>
      </c>
      <c r="B44" s="170">
        <v>42274</v>
      </c>
      <c r="C44" s="27">
        <v>300</v>
      </c>
      <c r="D44" s="27"/>
      <c r="E44" s="31">
        <v>223</v>
      </c>
      <c r="F44" s="186">
        <v>16</v>
      </c>
      <c r="G44" s="27">
        <v>224</v>
      </c>
      <c r="H44" s="27">
        <v>121</v>
      </c>
      <c r="I44" s="28">
        <v>2206</v>
      </c>
      <c r="J44" s="189">
        <f t="shared" si="16"/>
        <v>3090</v>
      </c>
      <c r="K44" s="161"/>
    </row>
    <row r="45" spans="1:11" s="62" customFormat="1" ht="14.25" customHeight="1" outlineLevel="1" thickBot="1" x14ac:dyDescent="0.3">
      <c r="A45" s="134" t="s">
        <v>25</v>
      </c>
      <c r="B45" s="307" t="s">
        <v>31</v>
      </c>
      <c r="C45" s="143">
        <f t="shared" ref="C45:J45" si="17">SUM(C38:C44)</f>
        <v>2166</v>
      </c>
      <c r="D45" s="143">
        <f t="shared" si="17"/>
        <v>0</v>
      </c>
      <c r="E45" s="143">
        <f t="shared" si="17"/>
        <v>2159</v>
      </c>
      <c r="F45" s="146">
        <f>SUM(F38:F44)</f>
        <v>237</v>
      </c>
      <c r="G45" s="143">
        <f t="shared" si="17"/>
        <v>2108</v>
      </c>
      <c r="H45" s="143">
        <f t="shared" si="17"/>
        <v>969</v>
      </c>
      <c r="I45" s="147">
        <f t="shared" si="17"/>
        <v>6591</v>
      </c>
      <c r="J45" s="143">
        <f t="shared" si="17"/>
        <v>14230</v>
      </c>
    </row>
    <row r="46" spans="1:11" s="62" customFormat="1" ht="15.75" customHeight="1" outlineLevel="1" thickBot="1" x14ac:dyDescent="0.3">
      <c r="A46" s="135" t="s">
        <v>27</v>
      </c>
      <c r="B46" s="308"/>
      <c r="C46" s="136">
        <f t="shared" ref="C46:J46" si="18">AVERAGE(C38:C44)</f>
        <v>309.42857142857144</v>
      </c>
      <c r="D46" s="136" t="e">
        <f t="shared" si="18"/>
        <v>#DIV/0!</v>
      </c>
      <c r="E46" s="136">
        <f t="shared" si="18"/>
        <v>308.42857142857144</v>
      </c>
      <c r="F46" s="139">
        <f t="shared" si="18"/>
        <v>33.857142857142854</v>
      </c>
      <c r="G46" s="136">
        <f t="shared" si="18"/>
        <v>301.14285714285717</v>
      </c>
      <c r="H46" s="136">
        <f t="shared" si="18"/>
        <v>138.42857142857142</v>
      </c>
      <c r="I46" s="142">
        <f t="shared" si="18"/>
        <v>941.57142857142856</v>
      </c>
      <c r="J46" s="136">
        <f t="shared" si="18"/>
        <v>2032.8571428571429</v>
      </c>
    </row>
    <row r="47" spans="1:11" s="62" customFormat="1" ht="14.25" customHeight="1" thickBot="1" x14ac:dyDescent="0.3">
      <c r="A47" s="36" t="s">
        <v>24</v>
      </c>
      <c r="B47" s="308"/>
      <c r="C47" s="37">
        <f>SUM(C38:C42)</f>
        <v>1392</v>
      </c>
      <c r="D47" s="37">
        <f t="shared" ref="D47:J47" si="19">SUM(D38:D42)</f>
        <v>0</v>
      </c>
      <c r="E47" s="37">
        <f t="shared" si="19"/>
        <v>1497</v>
      </c>
      <c r="F47" s="40">
        <f t="shared" si="19"/>
        <v>164</v>
      </c>
      <c r="G47" s="37">
        <f t="shared" si="19"/>
        <v>1464</v>
      </c>
      <c r="H47" s="37">
        <f t="shared" si="19"/>
        <v>677</v>
      </c>
      <c r="I47" s="41">
        <f t="shared" si="19"/>
        <v>1919</v>
      </c>
      <c r="J47" s="37">
        <f t="shared" si="19"/>
        <v>7113</v>
      </c>
    </row>
    <row r="48" spans="1:11" s="62" customFormat="1" ht="15.75" customHeight="1" thickBot="1" x14ac:dyDescent="0.3">
      <c r="A48" s="36" t="s">
        <v>26</v>
      </c>
      <c r="B48" s="309"/>
      <c r="C48" s="43">
        <f>AVERAGE(C38:C42)</f>
        <v>278.39999999999998</v>
      </c>
      <c r="D48" s="43" t="e">
        <f t="shared" ref="D48:J48" si="20">AVERAGE(D38:D42)</f>
        <v>#DIV/0!</v>
      </c>
      <c r="E48" s="43">
        <f t="shared" si="20"/>
        <v>299.39999999999998</v>
      </c>
      <c r="F48" s="46">
        <f t="shared" si="20"/>
        <v>32.799999999999997</v>
      </c>
      <c r="G48" s="43">
        <f t="shared" si="20"/>
        <v>292.8</v>
      </c>
      <c r="H48" s="43">
        <f t="shared" si="20"/>
        <v>135.4</v>
      </c>
      <c r="I48" s="48">
        <f t="shared" si="20"/>
        <v>383.8</v>
      </c>
      <c r="J48" s="43">
        <f t="shared" si="20"/>
        <v>1422.6</v>
      </c>
    </row>
    <row r="49" spans="1:11" s="62" customFormat="1" ht="14.25" thickBot="1" x14ac:dyDescent="0.3">
      <c r="A49" s="35" t="s">
        <v>3</v>
      </c>
      <c r="B49" s="221">
        <v>42275</v>
      </c>
      <c r="C49" s="14">
        <v>282</v>
      </c>
      <c r="D49" s="14"/>
      <c r="E49" s="18">
        <v>229</v>
      </c>
      <c r="F49" s="184">
        <v>32</v>
      </c>
      <c r="G49" s="18">
        <v>215</v>
      </c>
      <c r="H49" s="14">
        <v>126</v>
      </c>
      <c r="I49" s="15">
        <v>248</v>
      </c>
      <c r="J49" s="78">
        <f>SUM(C49:I49)</f>
        <v>1132</v>
      </c>
      <c r="K49" s="210"/>
    </row>
    <row r="50" spans="1:11" s="62" customFormat="1" ht="14.25" thickBot="1" x14ac:dyDescent="0.3">
      <c r="A50" s="35" t="s">
        <v>4</v>
      </c>
      <c r="B50" s="221">
        <v>42276</v>
      </c>
      <c r="C50" s="14">
        <v>188</v>
      </c>
      <c r="D50" s="14"/>
      <c r="E50" s="18">
        <v>255</v>
      </c>
      <c r="F50" s="184">
        <v>22</v>
      </c>
      <c r="G50" s="18">
        <v>222</v>
      </c>
      <c r="H50" s="14">
        <v>74</v>
      </c>
      <c r="I50" s="15">
        <v>265</v>
      </c>
      <c r="J50" s="78">
        <f t="shared" ref="J50:J51" si="21">SUM(C50:I50)</f>
        <v>1026</v>
      </c>
      <c r="K50" s="210"/>
    </row>
    <row r="51" spans="1:11" s="62" customFormat="1" ht="14.25" thickBot="1" x14ac:dyDescent="0.3">
      <c r="A51" s="35" t="s">
        <v>5</v>
      </c>
      <c r="B51" s="221">
        <v>42277</v>
      </c>
      <c r="C51" s="14">
        <v>102</v>
      </c>
      <c r="D51" s="14"/>
      <c r="E51" s="18">
        <v>174</v>
      </c>
      <c r="F51" s="184">
        <v>16</v>
      </c>
      <c r="G51" s="18">
        <v>229</v>
      </c>
      <c r="H51" s="14">
        <v>72</v>
      </c>
      <c r="I51" s="15">
        <v>406</v>
      </c>
      <c r="J51" s="78">
        <f t="shared" si="21"/>
        <v>999</v>
      </c>
      <c r="K51" s="210"/>
    </row>
    <row r="52" spans="1:11" s="62" customFormat="1" ht="14.25" hidden="1" thickBot="1" x14ac:dyDescent="0.3">
      <c r="A52" s="35"/>
      <c r="B52" s="221"/>
      <c r="C52" s="14"/>
      <c r="D52" s="14"/>
      <c r="E52" s="18"/>
      <c r="F52" s="184"/>
      <c r="G52" s="18"/>
      <c r="H52" s="14"/>
      <c r="I52" s="15"/>
      <c r="J52" s="78"/>
      <c r="K52" s="210"/>
    </row>
    <row r="53" spans="1:11" s="62" customFormat="1" ht="14.25" hidden="1" customHeight="1" thickBot="1" x14ac:dyDescent="0.3">
      <c r="A53" s="35"/>
      <c r="B53" s="221"/>
      <c r="C53" s="21"/>
      <c r="D53" s="14"/>
      <c r="E53" s="18"/>
      <c r="F53" s="184"/>
      <c r="G53" s="18"/>
      <c r="H53" s="14"/>
      <c r="I53" s="15"/>
      <c r="J53" s="78"/>
      <c r="K53" s="210"/>
    </row>
    <row r="54" spans="1:11" s="62" customFormat="1" ht="14.25" hidden="1" customHeight="1" outlineLevel="1" thickBot="1" x14ac:dyDescent="0.3">
      <c r="A54" s="206"/>
      <c r="B54" s="196"/>
      <c r="C54" s="21"/>
      <c r="D54" s="21"/>
      <c r="E54" s="25"/>
      <c r="F54" s="185"/>
      <c r="G54" s="25"/>
      <c r="H54" s="21"/>
      <c r="I54" s="22"/>
      <c r="J54" s="78"/>
      <c r="K54" s="210"/>
    </row>
    <row r="55" spans="1:11" s="62" customFormat="1" ht="14.25" hidden="1" customHeight="1" outlineLevel="1" thickBot="1" x14ac:dyDescent="0.3">
      <c r="A55" s="206"/>
      <c r="B55" s="196"/>
      <c r="C55" s="27"/>
      <c r="D55" s="27"/>
      <c r="E55" s="31"/>
      <c r="F55" s="186"/>
      <c r="G55" s="31"/>
      <c r="H55" s="190"/>
      <c r="I55" s="191"/>
      <c r="J55" s="78"/>
    </row>
    <row r="56" spans="1:11" s="62" customFormat="1" ht="14.25" customHeight="1" outlineLevel="1" thickBot="1" x14ac:dyDescent="0.3">
      <c r="A56" s="134" t="s">
        <v>25</v>
      </c>
      <c r="B56" s="307" t="s">
        <v>32</v>
      </c>
      <c r="C56" s="143">
        <f t="shared" ref="C56:J56" si="22">SUM(C49:C55)</f>
        <v>572</v>
      </c>
      <c r="D56" s="143">
        <f t="shared" si="22"/>
        <v>0</v>
      </c>
      <c r="E56" s="143">
        <f t="shared" si="22"/>
        <v>658</v>
      </c>
      <c r="F56" s="146">
        <f t="shared" si="22"/>
        <v>70</v>
      </c>
      <c r="G56" s="143">
        <f>SUM(G49:G55)</f>
        <v>666</v>
      </c>
      <c r="H56" s="143">
        <f>SUM(H49:H55)</f>
        <v>272</v>
      </c>
      <c r="I56" s="147">
        <f t="shared" si="22"/>
        <v>919</v>
      </c>
      <c r="J56" s="143">
        <f t="shared" si="22"/>
        <v>3157</v>
      </c>
    </row>
    <row r="57" spans="1:11" s="62" customFormat="1" ht="15.75" customHeight="1" outlineLevel="1" thickBot="1" x14ac:dyDescent="0.3">
      <c r="A57" s="135" t="s">
        <v>27</v>
      </c>
      <c r="B57" s="308"/>
      <c r="C57" s="136">
        <f t="shared" ref="C57:J57" si="23">AVERAGE(C49:C55)</f>
        <v>190.66666666666666</v>
      </c>
      <c r="D57" s="136" t="e">
        <f t="shared" si="23"/>
        <v>#DIV/0!</v>
      </c>
      <c r="E57" s="136">
        <f t="shared" si="23"/>
        <v>219.33333333333334</v>
      </c>
      <c r="F57" s="139">
        <f t="shared" si="23"/>
        <v>23.333333333333332</v>
      </c>
      <c r="G57" s="136">
        <f t="shared" si="23"/>
        <v>222</v>
      </c>
      <c r="H57" s="136">
        <f t="shared" si="23"/>
        <v>90.666666666666671</v>
      </c>
      <c r="I57" s="142">
        <f t="shared" si="23"/>
        <v>306.33333333333331</v>
      </c>
      <c r="J57" s="136">
        <f t="shared" si="23"/>
        <v>1052.3333333333333</v>
      </c>
    </row>
    <row r="58" spans="1:11" s="62" customFormat="1" ht="14.25" customHeight="1" thickBot="1" x14ac:dyDescent="0.3">
      <c r="A58" s="36" t="s">
        <v>24</v>
      </c>
      <c r="B58" s="308"/>
      <c r="C58" s="37">
        <f t="shared" ref="C58:J58" si="24">SUM(C49:C53)</f>
        <v>572</v>
      </c>
      <c r="D58" s="37">
        <f t="shared" si="24"/>
        <v>0</v>
      </c>
      <c r="E58" s="37">
        <f t="shared" si="24"/>
        <v>658</v>
      </c>
      <c r="F58" s="40">
        <f t="shared" si="24"/>
        <v>70</v>
      </c>
      <c r="G58" s="37">
        <f t="shared" si="24"/>
        <v>666</v>
      </c>
      <c r="H58" s="37">
        <f t="shared" si="24"/>
        <v>272</v>
      </c>
      <c r="I58" s="41">
        <f t="shared" si="24"/>
        <v>919</v>
      </c>
      <c r="J58" s="37">
        <f t="shared" si="24"/>
        <v>3157</v>
      </c>
    </row>
    <row r="59" spans="1:11" s="62" customFormat="1" ht="14.25" thickBot="1" x14ac:dyDescent="0.3">
      <c r="A59" s="36" t="s">
        <v>26</v>
      </c>
      <c r="B59" s="309"/>
      <c r="C59" s="43">
        <f t="shared" ref="C59:J59" si="25">AVERAGE(C49:C53)</f>
        <v>190.66666666666666</v>
      </c>
      <c r="D59" s="43" t="e">
        <f t="shared" si="25"/>
        <v>#DIV/0!</v>
      </c>
      <c r="E59" s="43">
        <f t="shared" si="25"/>
        <v>219.33333333333334</v>
      </c>
      <c r="F59" s="46">
        <f t="shared" si="25"/>
        <v>23.333333333333332</v>
      </c>
      <c r="G59" s="43">
        <f t="shared" si="25"/>
        <v>222</v>
      </c>
      <c r="H59" s="43">
        <f t="shared" si="25"/>
        <v>90.666666666666671</v>
      </c>
      <c r="I59" s="48">
        <f t="shared" si="25"/>
        <v>306.33333333333331</v>
      </c>
      <c r="J59" s="43">
        <f t="shared" si="25"/>
        <v>1052.3333333333333</v>
      </c>
    </row>
    <row r="60" spans="1:11" s="62" customFormat="1" ht="14.25" hidden="1" thickBot="1" x14ac:dyDescent="0.3">
      <c r="A60" s="206"/>
      <c r="B60" s="171"/>
      <c r="C60" s="14"/>
      <c r="D60" s="14"/>
      <c r="E60" s="18"/>
      <c r="F60" s="184"/>
      <c r="G60" s="17"/>
      <c r="H60" s="14"/>
      <c r="I60" s="15"/>
      <c r="J60" s="78"/>
    </row>
    <row r="61" spans="1:11" s="62" customFormat="1" ht="14.25" hidden="1" thickBot="1" x14ac:dyDescent="0.3">
      <c r="A61" s="206"/>
      <c r="B61" s="169"/>
      <c r="C61" s="14"/>
      <c r="D61" s="14"/>
      <c r="E61" s="18"/>
      <c r="F61" s="184"/>
      <c r="G61" s="17"/>
      <c r="H61" s="14"/>
      <c r="I61" s="15"/>
      <c r="J61" s="19"/>
    </row>
    <row r="62" spans="1:11" s="62" customFormat="1" ht="14.25" hidden="1" thickBot="1" x14ac:dyDescent="0.3">
      <c r="A62" s="206"/>
      <c r="B62" s="169"/>
      <c r="C62" s="14"/>
      <c r="D62" s="14"/>
      <c r="E62" s="18"/>
      <c r="F62" s="184"/>
      <c r="G62" s="17"/>
      <c r="H62" s="14"/>
      <c r="I62" s="15"/>
      <c r="J62" s="71"/>
    </row>
    <row r="63" spans="1:11" s="62" customFormat="1" ht="14.25" hidden="1" thickBot="1" x14ac:dyDescent="0.3">
      <c r="A63" s="35"/>
      <c r="B63" s="169"/>
      <c r="C63" s="14"/>
      <c r="D63" s="14"/>
      <c r="E63" s="18"/>
      <c r="F63" s="184"/>
      <c r="G63" s="17"/>
      <c r="H63" s="14"/>
      <c r="I63" s="15"/>
      <c r="J63" s="71"/>
    </row>
    <row r="64" spans="1:11" s="62" customFormat="1" ht="14.25" hidden="1" thickBot="1" x14ac:dyDescent="0.3">
      <c r="A64" s="35"/>
      <c r="B64" s="169"/>
      <c r="C64" s="21"/>
      <c r="D64" s="14"/>
      <c r="E64" s="18"/>
      <c r="F64" s="184"/>
      <c r="G64" s="17"/>
      <c r="H64" s="14"/>
      <c r="I64" s="15"/>
      <c r="J64" s="71"/>
    </row>
    <row r="65" spans="1:17" s="62" customFormat="1" ht="14.25" hidden="1" outlineLevel="1" thickBot="1" x14ac:dyDescent="0.3">
      <c r="A65" s="35"/>
      <c r="B65" s="169"/>
      <c r="C65" s="21"/>
      <c r="D65" s="21"/>
      <c r="E65" s="25"/>
      <c r="F65" s="185"/>
      <c r="G65" s="24"/>
      <c r="H65" s="21"/>
      <c r="I65" s="22"/>
      <c r="J65" s="71"/>
    </row>
    <row r="66" spans="1:17" s="62" customFormat="1" ht="14.25" hidden="1" outlineLevel="1" thickBot="1" x14ac:dyDescent="0.3">
      <c r="A66" s="35"/>
      <c r="B66" s="170"/>
      <c r="C66" s="27"/>
      <c r="D66" s="27"/>
      <c r="E66" s="31"/>
      <c r="F66" s="186"/>
      <c r="G66" s="30"/>
      <c r="H66" s="72"/>
      <c r="I66" s="73"/>
      <c r="J66" s="189"/>
    </row>
    <row r="67" spans="1:17" s="62" customFormat="1" ht="14.25" hidden="1" customHeight="1" outlineLevel="1" thickBot="1" x14ac:dyDescent="0.3">
      <c r="A67" s="134" t="s">
        <v>25</v>
      </c>
      <c r="B67" s="307" t="s">
        <v>37</v>
      </c>
      <c r="C67" s="143">
        <f t="shared" ref="C67" si="26">SUM(C60:C66)</f>
        <v>0</v>
      </c>
      <c r="D67" s="143">
        <f t="shared" ref="D67:J67" si="27">SUM(D60:D66)</f>
        <v>0</v>
      </c>
      <c r="E67" s="143">
        <f t="shared" si="27"/>
        <v>0</v>
      </c>
      <c r="F67" s="143">
        <f t="shared" si="27"/>
        <v>0</v>
      </c>
      <c r="G67" s="143">
        <f t="shared" si="27"/>
        <v>0</v>
      </c>
      <c r="H67" s="143">
        <f t="shared" si="27"/>
        <v>0</v>
      </c>
      <c r="I67" s="143">
        <f t="shared" si="27"/>
        <v>0</v>
      </c>
      <c r="J67" s="143">
        <f t="shared" si="27"/>
        <v>0</v>
      </c>
    </row>
    <row r="68" spans="1:17" s="62" customFormat="1" ht="15.75" hidden="1" customHeight="1" outlineLevel="1" thickBot="1" x14ac:dyDescent="0.3">
      <c r="A68" s="135" t="s">
        <v>27</v>
      </c>
      <c r="B68" s="308"/>
      <c r="C68" s="136" t="e">
        <f t="shared" ref="C68" si="28">AVERAGE(C60:C66)</f>
        <v>#DIV/0!</v>
      </c>
      <c r="D68" s="136" t="e">
        <f t="shared" ref="D68:J68" si="29">AVERAGE(D60:D66)</f>
        <v>#DIV/0!</v>
      </c>
      <c r="E68" s="136" t="e">
        <f t="shared" si="29"/>
        <v>#DIV/0!</v>
      </c>
      <c r="F68" s="136" t="e">
        <f t="shared" si="29"/>
        <v>#DIV/0!</v>
      </c>
      <c r="G68" s="136" t="e">
        <f t="shared" si="29"/>
        <v>#DIV/0!</v>
      </c>
      <c r="H68" s="136" t="e">
        <f t="shared" si="29"/>
        <v>#DIV/0!</v>
      </c>
      <c r="I68" s="136" t="e">
        <f t="shared" si="29"/>
        <v>#DIV/0!</v>
      </c>
      <c r="J68" s="136" t="e">
        <f t="shared" si="29"/>
        <v>#DIV/0!</v>
      </c>
    </row>
    <row r="69" spans="1:17" s="62" customFormat="1" ht="14.25" hidden="1" customHeight="1" thickBot="1" x14ac:dyDescent="0.3">
      <c r="A69" s="36" t="s">
        <v>24</v>
      </c>
      <c r="B69" s="308"/>
      <c r="C69" s="37">
        <f t="shared" ref="C69" si="30">SUM(C60:C64)</f>
        <v>0</v>
      </c>
      <c r="D69" s="37">
        <f t="shared" ref="D69:J69" si="31">SUM(D60:D64)</f>
        <v>0</v>
      </c>
      <c r="E69" s="37">
        <f t="shared" si="31"/>
        <v>0</v>
      </c>
      <c r="F69" s="37">
        <f t="shared" si="31"/>
        <v>0</v>
      </c>
      <c r="G69" s="37">
        <f t="shared" si="31"/>
        <v>0</v>
      </c>
      <c r="H69" s="37">
        <f t="shared" si="31"/>
        <v>0</v>
      </c>
      <c r="I69" s="37">
        <f t="shared" si="31"/>
        <v>0</v>
      </c>
      <c r="J69" s="37">
        <f t="shared" si="31"/>
        <v>0</v>
      </c>
    </row>
    <row r="70" spans="1:17" s="62" customFormat="1" ht="15.75" hidden="1" customHeight="1" thickBot="1" x14ac:dyDescent="0.3">
      <c r="A70" s="36" t="s">
        <v>26</v>
      </c>
      <c r="B70" s="309"/>
      <c r="C70" s="43" t="e">
        <f t="shared" ref="C70" si="32">AVERAGE(C60:C64)</f>
        <v>#DIV/0!</v>
      </c>
      <c r="D70" s="43" t="e">
        <f t="shared" ref="D70:J70" si="33">AVERAGE(D60:D64)</f>
        <v>#DIV/0!</v>
      </c>
      <c r="E70" s="43" t="e">
        <f t="shared" si="33"/>
        <v>#DIV/0!</v>
      </c>
      <c r="F70" s="43" t="e">
        <f t="shared" si="33"/>
        <v>#DIV/0!</v>
      </c>
      <c r="G70" s="43" t="e">
        <f t="shared" si="33"/>
        <v>#DIV/0!</v>
      </c>
      <c r="H70" s="43" t="e">
        <f t="shared" si="33"/>
        <v>#DIV/0!</v>
      </c>
      <c r="I70" s="43" t="e">
        <f t="shared" si="33"/>
        <v>#DIV/0!</v>
      </c>
      <c r="J70" s="43" t="e">
        <f t="shared" si="33"/>
        <v>#DIV/0!</v>
      </c>
    </row>
    <row r="71" spans="1:17" s="62" customFormat="1" x14ac:dyDescent="0.25">
      <c r="A71" s="63"/>
      <c r="B71" s="64"/>
      <c r="C71" s="65"/>
      <c r="D71" s="65"/>
      <c r="E71" s="65"/>
      <c r="F71" s="65"/>
      <c r="G71" s="65"/>
      <c r="H71" s="65"/>
      <c r="I71" s="65"/>
      <c r="J71" s="65"/>
    </row>
    <row r="72" spans="1:17" s="62" customFormat="1" ht="30" customHeight="1" x14ac:dyDescent="0.25">
      <c r="A72" s="49"/>
      <c r="B72" s="52" t="s">
        <v>7</v>
      </c>
      <c r="C72" s="52" t="s">
        <v>39</v>
      </c>
      <c r="D72" s="52" t="s">
        <v>8</v>
      </c>
      <c r="E72" s="52" t="s">
        <v>10</v>
      </c>
      <c r="F72" s="52" t="s">
        <v>73</v>
      </c>
      <c r="G72" s="215"/>
      <c r="H72" s="79"/>
      <c r="I72" s="314" t="s">
        <v>68</v>
      </c>
      <c r="J72" s="336"/>
      <c r="K72" s="337"/>
      <c r="L72" s="79"/>
      <c r="M72" s="79"/>
      <c r="N72" s="79"/>
      <c r="O72" s="65"/>
      <c r="P72" s="65"/>
      <c r="Q72" s="65"/>
    </row>
    <row r="73" spans="1:17" ht="29.25" customHeight="1" x14ac:dyDescent="0.25">
      <c r="A73" s="57" t="s">
        <v>34</v>
      </c>
      <c r="B73" s="50">
        <f>SUM(C58:C58, C47:C47, C36:C36, C25:C25, C14:C14, C69:C69 )</f>
        <v>6285</v>
      </c>
      <c r="C73" s="50">
        <f>SUM(D58:D58, D47:D47, D36:D36, D25:D25, D14:D14, D69:D69)</f>
        <v>0</v>
      </c>
      <c r="D73" s="50">
        <f>SUM(E69, E58, E47, E36, E25, E14, )</f>
        <v>6514</v>
      </c>
      <c r="E73" s="50">
        <f xml:space="preserve"> SUM(G14:I14, G25:I25, G36:I36, G47:I47, G58:I58, G69:I69)</f>
        <v>22085</v>
      </c>
      <c r="F73" s="50">
        <f>SUM(F14,F25,F36,F47,F58,F69)</f>
        <v>818</v>
      </c>
      <c r="G73" s="212"/>
      <c r="H73" s="80"/>
      <c r="I73" s="312" t="s">
        <v>34</v>
      </c>
      <c r="J73" s="313"/>
      <c r="K73" s="127">
        <f>SUM(J14, J25, J36, J47, J58, J69)</f>
        <v>35702</v>
      </c>
      <c r="L73" s="80"/>
      <c r="M73" s="80"/>
      <c r="N73" s="80"/>
    </row>
    <row r="74" spans="1:17" ht="30" customHeight="1" x14ac:dyDescent="0.25">
      <c r="A74" s="57" t="s">
        <v>33</v>
      </c>
      <c r="B74" s="50">
        <f>SUM(C56:C56, C45:C45, C34:C34, C23:C23, C12:C12, C67:C67  )</f>
        <v>9704</v>
      </c>
      <c r="C74" s="50">
        <f>SUM(D56:D56, D45:D45, D34:D34, D23:D23, D12:D12, D67:D67 )</f>
        <v>0</v>
      </c>
      <c r="D74" s="50">
        <f>SUM(E67, E56, E45, E34, E23, E12)</f>
        <v>9832</v>
      </c>
      <c r="E74" s="50">
        <f xml:space="preserve"> SUM(G12:I12, G23:I23, G34:I34, G45:I45, G56:I56, G67:I67)</f>
        <v>49039</v>
      </c>
      <c r="F74" s="50">
        <f>SUM(F12,F23,F34,F45,F56,F67)</f>
        <v>1402</v>
      </c>
      <c r="G74" s="212"/>
      <c r="H74" s="80"/>
      <c r="I74" s="312" t="s">
        <v>33</v>
      </c>
      <c r="J74" s="313"/>
      <c r="K74" s="128">
        <f>SUM(J56, J45, J34, J23, J12, J67)</f>
        <v>69977</v>
      </c>
      <c r="L74" s="80"/>
      <c r="M74" s="80"/>
      <c r="N74" s="80"/>
    </row>
    <row r="75" spans="1:17" ht="30" customHeight="1" x14ac:dyDescent="0.25">
      <c r="I75" s="312" t="s">
        <v>26</v>
      </c>
      <c r="J75" s="313"/>
      <c r="K75" s="128">
        <f>AVERAGE(J14, J25, J36, J47, J58, J69)</f>
        <v>5950.333333333333</v>
      </c>
    </row>
    <row r="76" spans="1:17" ht="30" customHeight="1" x14ac:dyDescent="0.25">
      <c r="I76" s="312" t="s">
        <v>72</v>
      </c>
      <c r="J76" s="313"/>
      <c r="K76" s="127">
        <f>AVERAGE(J56, J45, J34, J23, J12, J67)</f>
        <v>11662.833333333334</v>
      </c>
    </row>
    <row r="86" spans="2:2" x14ac:dyDescent="0.25">
      <c r="B86" s="66"/>
    </row>
    <row r="87" spans="2:2" x14ac:dyDescent="0.25">
      <c r="B87" s="66"/>
    </row>
    <row r="88" spans="2:2" x14ac:dyDescent="0.25">
      <c r="B88" s="66"/>
    </row>
    <row r="89" spans="2:2" x14ac:dyDescent="0.25">
      <c r="B89" s="66"/>
    </row>
    <row r="90" spans="2:2" x14ac:dyDescent="0.25">
      <c r="B90" s="66"/>
    </row>
    <row r="91" spans="2:2" x14ac:dyDescent="0.25">
      <c r="B91" s="66"/>
    </row>
    <row r="92" spans="2:2" x14ac:dyDescent="0.25">
      <c r="B92" s="66"/>
    </row>
    <row r="97" spans="2:2" x14ac:dyDescent="0.25">
      <c r="B97" s="66"/>
    </row>
    <row r="98" spans="2:2" x14ac:dyDescent="0.25">
      <c r="B98" s="66"/>
    </row>
    <row r="99" spans="2:2" x14ac:dyDescent="0.25">
      <c r="B99" s="66"/>
    </row>
    <row r="100" spans="2:2" x14ac:dyDescent="0.25">
      <c r="B100" s="66"/>
    </row>
    <row r="101" spans="2:2" x14ac:dyDescent="0.25">
      <c r="B101" s="66"/>
    </row>
    <row r="102" spans="2:2" x14ac:dyDescent="0.25">
      <c r="B102" s="66"/>
    </row>
    <row r="103" spans="2:2" x14ac:dyDescent="0.25">
      <c r="B103" s="66"/>
    </row>
    <row r="104" spans="2:2" x14ac:dyDescent="0.25">
      <c r="B104" s="66"/>
    </row>
  </sheetData>
  <mergeCells count="26">
    <mergeCell ref="B67:B70"/>
    <mergeCell ref="I75:J75"/>
    <mergeCell ref="I76:J76"/>
    <mergeCell ref="B12:B15"/>
    <mergeCell ref="B23:B26"/>
    <mergeCell ref="B34:B37"/>
    <mergeCell ref="B45:B48"/>
    <mergeCell ref="B56:B59"/>
    <mergeCell ref="I72:K72"/>
    <mergeCell ref="I73:J73"/>
    <mergeCell ref="I74:J74"/>
    <mergeCell ref="J1:J4"/>
    <mergeCell ref="C1:C2"/>
    <mergeCell ref="D1:D2"/>
    <mergeCell ref="A3:A4"/>
    <mergeCell ref="B3:B4"/>
    <mergeCell ref="E1:E2"/>
    <mergeCell ref="I3:I4"/>
    <mergeCell ref="C3:C4"/>
    <mergeCell ref="D3:D4"/>
    <mergeCell ref="E3:E4"/>
    <mergeCell ref="H3:H4"/>
    <mergeCell ref="F1:F2"/>
    <mergeCell ref="F3:F4"/>
    <mergeCell ref="G1:I2"/>
    <mergeCell ref="G3:G4"/>
  </mergeCells>
  <pageMargins left="0.7" right="0.7" top="0.75" bottom="0.75" header="0.3" footer="0.3"/>
  <pageSetup scale="59" orientation="portrait" r:id="rId1"/>
  <ignoredErrors>
    <ignoredError sqref="C12:I12" emptyCellReference="1"/>
    <ignoredError sqref="I13 C13 D13:H13" evalError="1" emptyCellReference="1"/>
    <ignoredError sqref="J13:J14 J12 C23 J16:J23" formulaRange="1" emptyCellReference="1"/>
    <ignoredError sqref="D15:I15 D23:I23 J56:J59 C34:C37 C24:C26 C45 J24:J48 D35:I37 D24:I26 C46:C48 D46:I48 C56:C59 D57:I59 C14:C15 D56:F56 I56 J15 I14 D14:H14 D34:E34 G34:I34 D45:E45 G45:I45" evalError="1" formulaRange="1" emptyCellReference="1"/>
    <ignoredError sqref="J49:J50 J11 J51 J6:J10" formulaRange="1"/>
    <ignoredError sqref="D68:D70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O104"/>
  <sheetViews>
    <sheetView zoomScaleNormal="10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J56" sqref="J56"/>
    </sheetView>
  </sheetViews>
  <sheetFormatPr defaultRowHeight="13.5" outlineLevelRow="1" x14ac:dyDescent="0.25"/>
  <cols>
    <col min="1" max="1" width="18.7109375" style="13" bestFit="1" customWidth="1"/>
    <col min="2" max="2" width="10.7109375" style="13" bestFit="1" customWidth="1"/>
    <col min="3" max="10" width="15.7109375" style="13" customWidth="1"/>
    <col min="11" max="11" width="10.7109375" style="13" customWidth="1"/>
    <col min="12" max="12" width="16.28515625" style="13" bestFit="1" customWidth="1"/>
    <col min="13" max="16384" width="9.140625" style="13"/>
  </cols>
  <sheetData>
    <row r="1" spans="1:11" ht="15" customHeight="1" x14ac:dyDescent="0.25">
      <c r="B1" s="178"/>
      <c r="C1" s="317" t="s">
        <v>8</v>
      </c>
      <c r="D1" s="321"/>
      <c r="E1" s="321"/>
      <c r="F1" s="321"/>
      <c r="G1" s="310"/>
      <c r="H1" s="317" t="s">
        <v>9</v>
      </c>
      <c r="I1" s="317" t="s">
        <v>10</v>
      </c>
      <c r="J1" s="321"/>
      <c r="K1" s="323" t="s">
        <v>23</v>
      </c>
    </row>
    <row r="2" spans="1:11" ht="15" customHeight="1" thickBot="1" x14ac:dyDescent="0.3">
      <c r="B2" s="178"/>
      <c r="C2" s="318"/>
      <c r="D2" s="322"/>
      <c r="E2" s="322"/>
      <c r="F2" s="322"/>
      <c r="G2" s="311"/>
      <c r="H2" s="318"/>
      <c r="I2" s="318"/>
      <c r="J2" s="322"/>
      <c r="K2" s="324"/>
    </row>
    <row r="3" spans="1:11" x14ac:dyDescent="0.25">
      <c r="A3" s="327" t="s">
        <v>61</v>
      </c>
      <c r="B3" s="329" t="s">
        <v>62</v>
      </c>
      <c r="C3" s="331" t="s">
        <v>43</v>
      </c>
      <c r="D3" s="331" t="s">
        <v>44</v>
      </c>
      <c r="E3" s="331" t="s">
        <v>45</v>
      </c>
      <c r="F3" s="325" t="s">
        <v>46</v>
      </c>
      <c r="G3" s="325" t="s">
        <v>63</v>
      </c>
      <c r="H3" s="331" t="s">
        <v>47</v>
      </c>
      <c r="I3" s="331" t="s">
        <v>48</v>
      </c>
      <c r="J3" s="334" t="s">
        <v>49</v>
      </c>
      <c r="K3" s="324"/>
    </row>
    <row r="4" spans="1:11" ht="14.25" thickBot="1" x14ac:dyDescent="0.3">
      <c r="A4" s="328"/>
      <c r="B4" s="330"/>
      <c r="C4" s="328"/>
      <c r="D4" s="328"/>
      <c r="E4" s="328"/>
      <c r="F4" s="326"/>
      <c r="G4" s="326"/>
      <c r="H4" s="328"/>
      <c r="I4" s="328"/>
      <c r="J4" s="335"/>
      <c r="K4" s="324"/>
    </row>
    <row r="5" spans="1:11" s="61" customFormat="1" ht="14.25" hidden="1" thickBot="1" x14ac:dyDescent="0.3">
      <c r="A5" s="209"/>
      <c r="B5" s="173"/>
      <c r="C5" s="14"/>
      <c r="D5" s="14"/>
      <c r="E5" s="14"/>
      <c r="F5" s="15"/>
      <c r="G5" s="15"/>
      <c r="H5" s="14"/>
      <c r="I5" s="14"/>
      <c r="J5" s="16"/>
      <c r="K5" s="20"/>
    </row>
    <row r="6" spans="1:11" s="61" customFormat="1" ht="14.25" thickBot="1" x14ac:dyDescent="0.3">
      <c r="A6" s="35" t="s">
        <v>4</v>
      </c>
      <c r="B6" s="164">
        <v>42248</v>
      </c>
      <c r="C6" s="14">
        <v>5839</v>
      </c>
      <c r="D6" s="14">
        <v>1753</v>
      </c>
      <c r="E6" s="14">
        <v>861</v>
      </c>
      <c r="F6" s="15">
        <v>2278</v>
      </c>
      <c r="G6" s="15"/>
      <c r="H6" s="14">
        <v>966</v>
      </c>
      <c r="I6" s="14">
        <v>1096</v>
      </c>
      <c r="J6" s="16">
        <v>2206</v>
      </c>
      <c r="K6" s="20">
        <f>SUM(C6:J6)</f>
        <v>14999</v>
      </c>
    </row>
    <row r="7" spans="1:11" s="61" customFormat="1" ht="14.25" thickBot="1" x14ac:dyDescent="0.3">
      <c r="A7" s="35" t="s">
        <v>5</v>
      </c>
      <c r="B7" s="164">
        <v>42249</v>
      </c>
      <c r="C7" s="14">
        <v>6101</v>
      </c>
      <c r="D7" s="14">
        <v>1729</v>
      </c>
      <c r="E7" s="14">
        <v>888</v>
      </c>
      <c r="F7" s="15">
        <v>2419</v>
      </c>
      <c r="G7" s="15"/>
      <c r="H7" s="14">
        <v>906</v>
      </c>
      <c r="I7" s="14">
        <v>1056</v>
      </c>
      <c r="J7" s="16">
        <v>2166</v>
      </c>
      <c r="K7" s="20">
        <f t="shared" ref="K7:K9" si="0">SUM(C7:J7)</f>
        <v>15265</v>
      </c>
    </row>
    <row r="8" spans="1:11" s="61" customFormat="1" ht="14.25" thickBot="1" x14ac:dyDescent="0.3">
      <c r="A8" s="35" t="s">
        <v>6</v>
      </c>
      <c r="B8" s="164">
        <v>42250</v>
      </c>
      <c r="C8" s="14">
        <v>6174</v>
      </c>
      <c r="D8" s="14">
        <v>1826</v>
      </c>
      <c r="E8" s="14">
        <v>858</v>
      </c>
      <c r="F8" s="15">
        <v>2294</v>
      </c>
      <c r="G8" s="15"/>
      <c r="H8" s="14">
        <v>945</v>
      </c>
      <c r="I8" s="14">
        <v>995</v>
      </c>
      <c r="J8" s="16">
        <v>2158</v>
      </c>
      <c r="K8" s="20">
        <f t="shared" si="0"/>
        <v>15250</v>
      </c>
    </row>
    <row r="9" spans="1:11" s="61" customFormat="1" ht="14.25" thickBot="1" x14ac:dyDescent="0.3">
      <c r="A9" s="35" t="s">
        <v>0</v>
      </c>
      <c r="B9" s="164">
        <v>42251</v>
      </c>
      <c r="C9" s="21">
        <v>5826</v>
      </c>
      <c r="D9" s="21">
        <v>1430</v>
      </c>
      <c r="E9" s="21">
        <v>694</v>
      </c>
      <c r="F9" s="15">
        <v>1895</v>
      </c>
      <c r="G9" s="15"/>
      <c r="H9" s="14">
        <v>648</v>
      </c>
      <c r="I9" s="14">
        <v>720</v>
      </c>
      <c r="J9" s="16">
        <v>1661</v>
      </c>
      <c r="K9" s="20">
        <f t="shared" si="0"/>
        <v>12874</v>
      </c>
    </row>
    <row r="10" spans="1:11" s="61" customFormat="1" ht="14.25" outlineLevel="1" thickBot="1" x14ac:dyDescent="0.3">
      <c r="A10" s="35" t="s">
        <v>1</v>
      </c>
      <c r="B10" s="164">
        <v>42252</v>
      </c>
      <c r="C10" s="21">
        <v>4100</v>
      </c>
      <c r="D10" s="21"/>
      <c r="E10" s="21"/>
      <c r="F10" s="22"/>
      <c r="G10" s="22">
        <v>1870</v>
      </c>
      <c r="H10" s="21"/>
      <c r="I10" s="21"/>
      <c r="J10" s="23"/>
      <c r="K10" s="20">
        <f t="shared" ref="K10:K11" si="1">SUM(C10:J10)</f>
        <v>5970</v>
      </c>
    </row>
    <row r="11" spans="1:11" s="61" customFormat="1" ht="14.25" outlineLevel="1" thickBot="1" x14ac:dyDescent="0.3">
      <c r="A11" s="35" t="s">
        <v>2</v>
      </c>
      <c r="B11" s="164">
        <v>42253</v>
      </c>
      <c r="C11" s="27">
        <v>3735</v>
      </c>
      <c r="D11" s="27"/>
      <c r="E11" s="27"/>
      <c r="F11" s="28"/>
      <c r="G11" s="28">
        <v>1518</v>
      </c>
      <c r="H11" s="27"/>
      <c r="I11" s="27"/>
      <c r="J11" s="29"/>
      <c r="K11" s="20">
        <f t="shared" si="1"/>
        <v>5253</v>
      </c>
    </row>
    <row r="12" spans="1:11" s="62" customFormat="1" ht="14.25" customHeight="1" outlineLevel="1" thickBot="1" x14ac:dyDescent="0.3">
      <c r="A12" s="134" t="s">
        <v>25</v>
      </c>
      <c r="B12" s="307" t="s">
        <v>28</v>
      </c>
      <c r="C12" s="143">
        <f>SUM(C5:C11)</f>
        <v>31775</v>
      </c>
      <c r="D12" s="143">
        <f t="shared" ref="D12:K12" si="2">SUM(D5:D11)</f>
        <v>6738</v>
      </c>
      <c r="E12" s="143">
        <f t="shared" si="2"/>
        <v>3301</v>
      </c>
      <c r="F12" s="143">
        <f t="shared" si="2"/>
        <v>8886</v>
      </c>
      <c r="G12" s="143">
        <f>SUM(G5:G11)</f>
        <v>3388</v>
      </c>
      <c r="H12" s="143">
        <f t="shared" si="2"/>
        <v>3465</v>
      </c>
      <c r="I12" s="143">
        <f t="shared" si="2"/>
        <v>3867</v>
      </c>
      <c r="J12" s="143">
        <f t="shared" si="2"/>
        <v>8191</v>
      </c>
      <c r="K12" s="147">
        <f t="shared" si="2"/>
        <v>69611</v>
      </c>
    </row>
    <row r="13" spans="1:11" s="62" customFormat="1" ht="15.75" customHeight="1" outlineLevel="1" thickBot="1" x14ac:dyDescent="0.3">
      <c r="A13" s="135" t="s">
        <v>27</v>
      </c>
      <c r="B13" s="308"/>
      <c r="C13" s="136">
        <f>AVERAGE(C5:C11)</f>
        <v>5295.833333333333</v>
      </c>
      <c r="D13" s="136">
        <f t="shared" ref="D13:K13" si="3">AVERAGE(D5:D11)</f>
        <v>1684.5</v>
      </c>
      <c r="E13" s="136">
        <f t="shared" si="3"/>
        <v>825.25</v>
      </c>
      <c r="F13" s="136">
        <f t="shared" si="3"/>
        <v>2221.5</v>
      </c>
      <c r="G13" s="136">
        <f t="shared" si="3"/>
        <v>1694</v>
      </c>
      <c r="H13" s="136">
        <f t="shared" si="3"/>
        <v>866.25</v>
      </c>
      <c r="I13" s="136">
        <f t="shared" si="3"/>
        <v>966.75</v>
      </c>
      <c r="J13" s="136">
        <f t="shared" si="3"/>
        <v>2047.75</v>
      </c>
      <c r="K13" s="142">
        <f t="shared" si="3"/>
        <v>11601.833333333334</v>
      </c>
    </row>
    <row r="14" spans="1:11" s="62" customFormat="1" ht="14.25" customHeight="1" thickBot="1" x14ac:dyDescent="0.3">
      <c r="A14" s="36" t="s">
        <v>24</v>
      </c>
      <c r="B14" s="308"/>
      <c r="C14" s="37">
        <f t="shared" ref="C14:K14" si="4">SUM(C5:C9)</f>
        <v>23940</v>
      </c>
      <c r="D14" s="37">
        <f t="shared" si="4"/>
        <v>6738</v>
      </c>
      <c r="E14" s="37">
        <f t="shared" si="4"/>
        <v>3301</v>
      </c>
      <c r="F14" s="37">
        <f t="shared" si="4"/>
        <v>8886</v>
      </c>
      <c r="G14" s="37">
        <f t="shared" si="4"/>
        <v>0</v>
      </c>
      <c r="H14" s="37">
        <f t="shared" si="4"/>
        <v>3465</v>
      </c>
      <c r="I14" s="37">
        <f t="shared" si="4"/>
        <v>3867</v>
      </c>
      <c r="J14" s="37">
        <f t="shared" si="4"/>
        <v>8191</v>
      </c>
      <c r="K14" s="41">
        <f t="shared" si="4"/>
        <v>58388</v>
      </c>
    </row>
    <row r="15" spans="1:11" s="62" customFormat="1" ht="15.75" customHeight="1" thickBot="1" x14ac:dyDescent="0.3">
      <c r="A15" s="36" t="s">
        <v>26</v>
      </c>
      <c r="B15" s="308"/>
      <c r="C15" s="43">
        <f t="shared" ref="C15:J15" si="5">AVERAGE(C5:C9)</f>
        <v>5985</v>
      </c>
      <c r="D15" s="43">
        <f t="shared" si="5"/>
        <v>1684.5</v>
      </c>
      <c r="E15" s="43">
        <f t="shared" si="5"/>
        <v>825.25</v>
      </c>
      <c r="F15" s="43">
        <f t="shared" si="5"/>
        <v>2221.5</v>
      </c>
      <c r="G15" s="43" t="e">
        <f t="shared" si="5"/>
        <v>#DIV/0!</v>
      </c>
      <c r="H15" s="43">
        <f t="shared" si="5"/>
        <v>866.25</v>
      </c>
      <c r="I15" s="43">
        <f t="shared" si="5"/>
        <v>966.75</v>
      </c>
      <c r="J15" s="43">
        <f t="shared" si="5"/>
        <v>2047.75</v>
      </c>
      <c r="K15" s="48">
        <f>AVERAGE(K5:K9)</f>
        <v>14597</v>
      </c>
    </row>
    <row r="16" spans="1:11" s="62" customFormat="1" ht="14.25" thickBot="1" x14ac:dyDescent="0.3">
      <c r="A16" s="35" t="s">
        <v>3</v>
      </c>
      <c r="B16" s="165">
        <v>42254</v>
      </c>
      <c r="C16" s="14">
        <v>2508</v>
      </c>
      <c r="D16" s="14"/>
      <c r="E16" s="17"/>
      <c r="F16" s="157"/>
      <c r="G16" s="20">
        <v>1179</v>
      </c>
      <c r="H16" s="14"/>
      <c r="I16" s="14"/>
      <c r="J16" s="16"/>
      <c r="K16" s="18">
        <f t="shared" ref="K16:K22" si="6">SUM(C16:J16)</f>
        <v>3687</v>
      </c>
    </row>
    <row r="17" spans="1:11" s="62" customFormat="1" ht="14.25" thickBot="1" x14ac:dyDescent="0.3">
      <c r="A17" s="35" t="s">
        <v>4</v>
      </c>
      <c r="B17" s="214">
        <v>42255</v>
      </c>
      <c r="C17" s="14">
        <v>6227</v>
      </c>
      <c r="D17" s="14">
        <v>1770</v>
      </c>
      <c r="E17" s="17">
        <v>950</v>
      </c>
      <c r="F17" s="83">
        <v>2452</v>
      </c>
      <c r="G17" s="18"/>
      <c r="H17" s="14">
        <v>880</v>
      </c>
      <c r="I17" s="14">
        <v>1200</v>
      </c>
      <c r="J17" s="16">
        <v>2403</v>
      </c>
      <c r="K17" s="20">
        <f t="shared" si="6"/>
        <v>15882</v>
      </c>
    </row>
    <row r="18" spans="1:11" s="62" customFormat="1" ht="14.25" thickBot="1" x14ac:dyDescent="0.3">
      <c r="A18" s="35" t="s">
        <v>5</v>
      </c>
      <c r="B18" s="166">
        <v>42256</v>
      </c>
      <c r="C18" s="14">
        <v>6180</v>
      </c>
      <c r="D18" s="14">
        <v>1765</v>
      </c>
      <c r="E18" s="17">
        <v>1028</v>
      </c>
      <c r="F18" s="83">
        <v>2407</v>
      </c>
      <c r="G18" s="18"/>
      <c r="H18" s="14">
        <v>1008</v>
      </c>
      <c r="I18" s="14">
        <v>1481</v>
      </c>
      <c r="J18" s="16">
        <v>2215</v>
      </c>
      <c r="K18" s="20">
        <f>SUM(C18:J18)</f>
        <v>16084</v>
      </c>
    </row>
    <row r="19" spans="1:11" s="62" customFormat="1" ht="14.25" thickBot="1" x14ac:dyDescent="0.3">
      <c r="A19" s="35" t="s">
        <v>6</v>
      </c>
      <c r="B19" s="166">
        <v>42257</v>
      </c>
      <c r="C19" s="14">
        <v>5476</v>
      </c>
      <c r="D19" s="14">
        <v>1806</v>
      </c>
      <c r="E19" s="17">
        <v>944</v>
      </c>
      <c r="F19" s="83">
        <v>2215</v>
      </c>
      <c r="G19" s="18"/>
      <c r="H19" s="14">
        <v>936</v>
      </c>
      <c r="I19" s="14">
        <v>1117</v>
      </c>
      <c r="J19" s="16">
        <v>2262</v>
      </c>
      <c r="K19" s="20">
        <f t="shared" si="6"/>
        <v>14756</v>
      </c>
    </row>
    <row r="20" spans="1:11" s="62" customFormat="1" ht="14.25" thickBot="1" x14ac:dyDescent="0.3">
      <c r="A20" s="35" t="s">
        <v>0</v>
      </c>
      <c r="B20" s="166">
        <v>42258</v>
      </c>
      <c r="C20" s="21">
        <v>1026</v>
      </c>
      <c r="D20" s="21">
        <v>1565</v>
      </c>
      <c r="E20" s="24">
        <v>964</v>
      </c>
      <c r="F20" s="84">
        <v>2450</v>
      </c>
      <c r="G20" s="18"/>
      <c r="H20" s="14">
        <v>880</v>
      </c>
      <c r="I20" s="14">
        <v>962</v>
      </c>
      <c r="J20" s="16">
        <v>2006</v>
      </c>
      <c r="K20" s="20">
        <f t="shared" si="6"/>
        <v>9853</v>
      </c>
    </row>
    <row r="21" spans="1:11" s="62" customFormat="1" ht="14.25" outlineLevel="1" thickBot="1" x14ac:dyDescent="0.3">
      <c r="A21" s="35" t="s">
        <v>1</v>
      </c>
      <c r="B21" s="166">
        <v>42259</v>
      </c>
      <c r="C21" s="21">
        <v>3230</v>
      </c>
      <c r="D21" s="21"/>
      <c r="E21" s="24"/>
      <c r="F21" s="84"/>
      <c r="G21" s="25">
        <v>1829</v>
      </c>
      <c r="H21" s="21"/>
      <c r="I21" s="21"/>
      <c r="J21" s="23"/>
      <c r="K21" s="20">
        <f t="shared" si="6"/>
        <v>5059</v>
      </c>
    </row>
    <row r="22" spans="1:11" s="62" customFormat="1" ht="14.25" outlineLevel="1" thickBot="1" x14ac:dyDescent="0.3">
      <c r="A22" s="35" t="s">
        <v>2</v>
      </c>
      <c r="B22" s="167">
        <v>42260</v>
      </c>
      <c r="C22" s="162">
        <v>2932</v>
      </c>
      <c r="D22" s="162"/>
      <c r="E22" s="231"/>
      <c r="F22" s="237"/>
      <c r="G22" s="238">
        <v>1244</v>
      </c>
      <c r="H22" s="27"/>
      <c r="I22" s="27"/>
      <c r="J22" s="29"/>
      <c r="K22" s="86">
        <f t="shared" si="6"/>
        <v>4176</v>
      </c>
    </row>
    <row r="23" spans="1:11" s="62" customFormat="1" ht="14.25" customHeight="1" outlineLevel="1" thickBot="1" x14ac:dyDescent="0.3">
      <c r="A23" s="134" t="s">
        <v>25</v>
      </c>
      <c r="B23" s="308" t="s">
        <v>29</v>
      </c>
      <c r="C23" s="143">
        <f t="shared" ref="C23:K23" si="7">SUM(C16:C22)</f>
        <v>27579</v>
      </c>
      <c r="D23" s="143">
        <f t="shared" si="7"/>
        <v>6906</v>
      </c>
      <c r="E23" s="143">
        <f t="shared" si="7"/>
        <v>3886</v>
      </c>
      <c r="F23" s="143">
        <f t="shared" si="7"/>
        <v>9524</v>
      </c>
      <c r="G23" s="143">
        <f t="shared" si="7"/>
        <v>4252</v>
      </c>
      <c r="H23" s="143">
        <f>SUM(H16:H22)</f>
        <v>3704</v>
      </c>
      <c r="I23" s="143">
        <f t="shared" si="7"/>
        <v>4760</v>
      </c>
      <c r="J23" s="143">
        <f t="shared" si="7"/>
        <v>8886</v>
      </c>
      <c r="K23" s="147">
        <f t="shared" si="7"/>
        <v>69497</v>
      </c>
    </row>
    <row r="24" spans="1:11" s="62" customFormat="1" ht="15.75" customHeight="1" outlineLevel="1" thickBot="1" x14ac:dyDescent="0.3">
      <c r="A24" s="135" t="s">
        <v>27</v>
      </c>
      <c r="B24" s="308"/>
      <c r="C24" s="136">
        <f t="shared" ref="C24:K24" si="8">AVERAGE(C16:C22)</f>
        <v>3939.8571428571427</v>
      </c>
      <c r="D24" s="136">
        <f t="shared" si="8"/>
        <v>1726.5</v>
      </c>
      <c r="E24" s="136">
        <f t="shared" si="8"/>
        <v>971.5</v>
      </c>
      <c r="F24" s="136">
        <f t="shared" si="8"/>
        <v>2381</v>
      </c>
      <c r="G24" s="136">
        <f t="shared" si="8"/>
        <v>1417.3333333333333</v>
      </c>
      <c r="H24" s="136">
        <f t="shared" si="8"/>
        <v>926</v>
      </c>
      <c r="I24" s="136">
        <f t="shared" si="8"/>
        <v>1190</v>
      </c>
      <c r="J24" s="136">
        <f t="shared" si="8"/>
        <v>2221.5</v>
      </c>
      <c r="K24" s="142">
        <f t="shared" si="8"/>
        <v>9928.1428571428569</v>
      </c>
    </row>
    <row r="25" spans="1:11" s="62" customFormat="1" ht="14.25" customHeight="1" thickBot="1" x14ac:dyDescent="0.3">
      <c r="A25" s="36" t="s">
        <v>24</v>
      </c>
      <c r="B25" s="308"/>
      <c r="C25" s="37">
        <f t="shared" ref="C25:K25" si="9">SUM(C16:C20)</f>
        <v>21417</v>
      </c>
      <c r="D25" s="37">
        <f t="shared" si="9"/>
        <v>6906</v>
      </c>
      <c r="E25" s="37">
        <f t="shared" si="9"/>
        <v>3886</v>
      </c>
      <c r="F25" s="37">
        <f t="shared" si="9"/>
        <v>9524</v>
      </c>
      <c r="G25" s="37">
        <f t="shared" si="9"/>
        <v>1179</v>
      </c>
      <c r="H25" s="37">
        <f t="shared" si="9"/>
        <v>3704</v>
      </c>
      <c r="I25" s="37">
        <f t="shared" si="9"/>
        <v>4760</v>
      </c>
      <c r="J25" s="37">
        <f t="shared" si="9"/>
        <v>8886</v>
      </c>
      <c r="K25" s="41">
        <f t="shared" si="9"/>
        <v>60262</v>
      </c>
    </row>
    <row r="26" spans="1:11" s="62" customFormat="1" ht="15.75" customHeight="1" thickBot="1" x14ac:dyDescent="0.3">
      <c r="A26" s="36" t="s">
        <v>26</v>
      </c>
      <c r="B26" s="309"/>
      <c r="C26" s="43">
        <f t="shared" ref="C26:K26" si="10">AVERAGE(C16:C20)</f>
        <v>4283.3999999999996</v>
      </c>
      <c r="D26" s="43">
        <f t="shared" si="10"/>
        <v>1726.5</v>
      </c>
      <c r="E26" s="43">
        <f t="shared" si="10"/>
        <v>971.5</v>
      </c>
      <c r="F26" s="43">
        <f t="shared" si="10"/>
        <v>2381</v>
      </c>
      <c r="G26" s="43">
        <f t="shared" si="10"/>
        <v>1179</v>
      </c>
      <c r="H26" s="43">
        <v>893</v>
      </c>
      <c r="I26" s="43">
        <f t="shared" si="10"/>
        <v>1190</v>
      </c>
      <c r="J26" s="43">
        <f t="shared" si="10"/>
        <v>2221.5</v>
      </c>
      <c r="K26" s="48">
        <f t="shared" si="10"/>
        <v>12052.4</v>
      </c>
    </row>
    <row r="27" spans="1:11" s="62" customFormat="1" ht="14.25" thickBot="1" x14ac:dyDescent="0.3">
      <c r="A27" s="35" t="s">
        <v>3</v>
      </c>
      <c r="B27" s="205">
        <v>42261</v>
      </c>
      <c r="C27" s="14">
        <v>6247</v>
      </c>
      <c r="D27" s="14">
        <v>1528</v>
      </c>
      <c r="E27" s="14">
        <v>951</v>
      </c>
      <c r="F27" s="15">
        <v>2278</v>
      </c>
      <c r="G27" s="15"/>
      <c r="H27" s="14">
        <v>922</v>
      </c>
      <c r="I27" s="14">
        <v>913</v>
      </c>
      <c r="J27" s="16">
        <v>2145</v>
      </c>
      <c r="K27" s="18">
        <f t="shared" ref="K27:K32" si="11">SUM(C27:J27)</f>
        <v>14984</v>
      </c>
    </row>
    <row r="28" spans="1:11" s="62" customFormat="1" ht="14.25" thickBot="1" x14ac:dyDescent="0.3">
      <c r="A28" s="35" t="s">
        <v>4</v>
      </c>
      <c r="B28" s="169">
        <v>42262</v>
      </c>
      <c r="C28" s="14">
        <v>6938</v>
      </c>
      <c r="D28" s="14">
        <v>1938</v>
      </c>
      <c r="E28" s="14">
        <v>937</v>
      </c>
      <c r="F28" s="15">
        <v>2465</v>
      </c>
      <c r="G28" s="15"/>
      <c r="H28" s="14">
        <v>995</v>
      </c>
      <c r="I28" s="14">
        <v>1151</v>
      </c>
      <c r="J28" s="16">
        <v>2335</v>
      </c>
      <c r="K28" s="20">
        <f t="shared" si="11"/>
        <v>16759</v>
      </c>
    </row>
    <row r="29" spans="1:11" s="62" customFormat="1" ht="14.25" thickBot="1" x14ac:dyDescent="0.3">
      <c r="A29" s="35" t="s">
        <v>5</v>
      </c>
      <c r="B29" s="169">
        <v>42263</v>
      </c>
      <c r="C29" s="14">
        <v>6240</v>
      </c>
      <c r="D29" s="14">
        <v>1954</v>
      </c>
      <c r="E29" s="14">
        <v>1095</v>
      </c>
      <c r="F29" s="15">
        <v>2477</v>
      </c>
      <c r="G29" s="15"/>
      <c r="H29" s="14">
        <v>1043</v>
      </c>
      <c r="I29" s="14">
        <v>1088</v>
      </c>
      <c r="J29" s="16">
        <v>2320</v>
      </c>
      <c r="K29" s="20">
        <f t="shared" si="11"/>
        <v>16217</v>
      </c>
    </row>
    <row r="30" spans="1:11" s="62" customFormat="1" ht="14.25" thickBot="1" x14ac:dyDescent="0.3">
      <c r="A30" s="35" t="s">
        <v>6</v>
      </c>
      <c r="B30" s="169">
        <v>42264</v>
      </c>
      <c r="C30" s="14">
        <v>7172</v>
      </c>
      <c r="D30" s="14">
        <v>1884</v>
      </c>
      <c r="E30" s="14">
        <v>1038</v>
      </c>
      <c r="F30" s="15">
        <v>4271</v>
      </c>
      <c r="G30" s="15"/>
      <c r="H30" s="14">
        <v>991</v>
      </c>
      <c r="I30" s="14">
        <v>1033</v>
      </c>
      <c r="J30" s="16">
        <v>2084</v>
      </c>
      <c r="K30" s="20">
        <f t="shared" si="11"/>
        <v>18473</v>
      </c>
    </row>
    <row r="31" spans="1:11" s="62" customFormat="1" ht="14.25" thickBot="1" x14ac:dyDescent="0.3">
      <c r="A31" s="35" t="s">
        <v>0</v>
      </c>
      <c r="B31" s="169">
        <v>42265</v>
      </c>
      <c r="C31" s="21">
        <v>7133</v>
      </c>
      <c r="D31" s="21">
        <v>1805</v>
      </c>
      <c r="E31" s="21">
        <v>535</v>
      </c>
      <c r="F31" s="15">
        <v>2450</v>
      </c>
      <c r="G31" s="15"/>
      <c r="H31" s="14">
        <v>885</v>
      </c>
      <c r="I31" s="14">
        <v>984</v>
      </c>
      <c r="J31" s="16">
        <v>1939</v>
      </c>
      <c r="K31" s="20">
        <f t="shared" si="11"/>
        <v>15731</v>
      </c>
    </row>
    <row r="32" spans="1:11" s="62" customFormat="1" ht="14.25" outlineLevel="1" thickBot="1" x14ac:dyDescent="0.3">
      <c r="A32" s="35" t="s">
        <v>1</v>
      </c>
      <c r="B32" s="169">
        <v>42266</v>
      </c>
      <c r="C32" s="21">
        <v>4529</v>
      </c>
      <c r="D32" s="21"/>
      <c r="E32" s="21"/>
      <c r="F32" s="22"/>
      <c r="G32" s="22">
        <v>2315</v>
      </c>
      <c r="H32" s="21"/>
      <c r="I32" s="21"/>
      <c r="J32" s="23"/>
      <c r="K32" s="20">
        <f t="shared" si="11"/>
        <v>6844</v>
      </c>
    </row>
    <row r="33" spans="1:12" s="62" customFormat="1" ht="14.25" outlineLevel="1" thickBot="1" x14ac:dyDescent="0.3">
      <c r="A33" s="35" t="s">
        <v>2</v>
      </c>
      <c r="B33" s="169">
        <v>42267</v>
      </c>
      <c r="C33" s="27">
        <v>3145</v>
      </c>
      <c r="D33" s="27"/>
      <c r="E33" s="27"/>
      <c r="F33" s="28"/>
      <c r="G33" s="28">
        <v>1558</v>
      </c>
      <c r="H33" s="27"/>
      <c r="I33" s="27"/>
      <c r="J33" s="29"/>
      <c r="K33" s="20">
        <f t="shared" ref="K33" si="12">SUM(C33:J33)</f>
        <v>4703</v>
      </c>
    </row>
    <row r="34" spans="1:12" s="62" customFormat="1" ht="14.25" customHeight="1" outlineLevel="1" thickBot="1" x14ac:dyDescent="0.3">
      <c r="A34" s="134" t="s">
        <v>25</v>
      </c>
      <c r="B34" s="307" t="s">
        <v>30</v>
      </c>
      <c r="C34" s="143">
        <f>SUM(C27:C33)</f>
        <v>41404</v>
      </c>
      <c r="D34" s="143">
        <f t="shared" ref="D34:K34" si="13">SUM(D27:D33)</f>
        <v>9109</v>
      </c>
      <c r="E34" s="143">
        <f t="shared" si="13"/>
        <v>4556</v>
      </c>
      <c r="F34" s="143">
        <f t="shared" si="13"/>
        <v>13941</v>
      </c>
      <c r="G34" s="143">
        <f t="shared" si="13"/>
        <v>3873</v>
      </c>
      <c r="H34" s="143">
        <f t="shared" si="13"/>
        <v>4836</v>
      </c>
      <c r="I34" s="143">
        <f t="shared" si="13"/>
        <v>5169</v>
      </c>
      <c r="J34" s="143">
        <f t="shared" si="13"/>
        <v>10823</v>
      </c>
      <c r="K34" s="147">
        <f t="shared" si="13"/>
        <v>93711</v>
      </c>
    </row>
    <row r="35" spans="1:12" s="62" customFormat="1" ht="15.75" customHeight="1" outlineLevel="1" thickBot="1" x14ac:dyDescent="0.3">
      <c r="A35" s="135" t="s">
        <v>27</v>
      </c>
      <c r="B35" s="308"/>
      <c r="C35" s="136">
        <f>AVERAGE(C27:C33)</f>
        <v>5914.8571428571431</v>
      </c>
      <c r="D35" s="136">
        <f t="shared" ref="D35:K35" si="14">AVERAGE(D27:D33)</f>
        <v>1821.8</v>
      </c>
      <c r="E35" s="136">
        <f t="shared" si="14"/>
        <v>911.2</v>
      </c>
      <c r="F35" s="136">
        <f t="shared" si="14"/>
        <v>2788.2</v>
      </c>
      <c r="G35" s="136">
        <f t="shared" si="14"/>
        <v>1936.5</v>
      </c>
      <c r="H35" s="136">
        <f t="shared" si="14"/>
        <v>967.2</v>
      </c>
      <c r="I35" s="136">
        <f t="shared" si="14"/>
        <v>1033.8</v>
      </c>
      <c r="J35" s="136">
        <f t="shared" si="14"/>
        <v>2164.6</v>
      </c>
      <c r="K35" s="142">
        <f t="shared" si="14"/>
        <v>13387.285714285714</v>
      </c>
    </row>
    <row r="36" spans="1:12" s="62" customFormat="1" ht="14.25" customHeight="1" thickBot="1" x14ac:dyDescent="0.3">
      <c r="A36" s="36" t="s">
        <v>24</v>
      </c>
      <c r="B36" s="308"/>
      <c r="C36" s="37">
        <f>SUM(C27:C31)</f>
        <v>33730</v>
      </c>
      <c r="D36" s="37">
        <f>SUM(D27:D31)</f>
        <v>9109</v>
      </c>
      <c r="E36" s="37">
        <f t="shared" ref="E36:K36" si="15">SUM(E27:E31)</f>
        <v>4556</v>
      </c>
      <c r="F36" s="37">
        <f t="shared" si="15"/>
        <v>13941</v>
      </c>
      <c r="G36" s="37">
        <f t="shared" si="15"/>
        <v>0</v>
      </c>
      <c r="H36" s="37">
        <f t="shared" si="15"/>
        <v>4836</v>
      </c>
      <c r="I36" s="37">
        <f t="shared" si="15"/>
        <v>5169</v>
      </c>
      <c r="J36" s="37">
        <f t="shared" si="15"/>
        <v>10823</v>
      </c>
      <c r="K36" s="41">
        <f t="shared" si="15"/>
        <v>82164</v>
      </c>
    </row>
    <row r="37" spans="1:12" s="62" customFormat="1" ht="15.75" customHeight="1" thickBot="1" x14ac:dyDescent="0.3">
      <c r="A37" s="36" t="s">
        <v>26</v>
      </c>
      <c r="B37" s="309"/>
      <c r="C37" s="43">
        <f>AVERAGE(C27:C31)</f>
        <v>6746</v>
      </c>
      <c r="D37" s="43">
        <f>AVERAGE(D27:D31)</f>
        <v>1821.8</v>
      </c>
      <c r="E37" s="43">
        <f t="shared" ref="E37:K37" si="16">AVERAGE(E27:E31)</f>
        <v>911.2</v>
      </c>
      <c r="F37" s="43">
        <f t="shared" si="16"/>
        <v>2788.2</v>
      </c>
      <c r="G37" s="43" t="e">
        <f t="shared" si="16"/>
        <v>#DIV/0!</v>
      </c>
      <c r="H37" s="43">
        <f t="shared" si="16"/>
        <v>967.2</v>
      </c>
      <c r="I37" s="43">
        <f t="shared" si="16"/>
        <v>1033.8</v>
      </c>
      <c r="J37" s="43">
        <f t="shared" si="16"/>
        <v>2164.6</v>
      </c>
      <c r="K37" s="48">
        <f t="shared" si="16"/>
        <v>16432.8</v>
      </c>
    </row>
    <row r="38" spans="1:12" s="62" customFormat="1" ht="14.25" thickBot="1" x14ac:dyDescent="0.3">
      <c r="A38" s="35" t="s">
        <v>3</v>
      </c>
      <c r="B38" s="168">
        <v>42268</v>
      </c>
      <c r="C38" s="14">
        <v>6331</v>
      </c>
      <c r="D38" s="14">
        <v>1599</v>
      </c>
      <c r="E38" s="17">
        <v>1037</v>
      </c>
      <c r="F38" s="157">
        <v>2355</v>
      </c>
      <c r="G38" s="20"/>
      <c r="H38" s="14">
        <v>1101</v>
      </c>
      <c r="I38" s="14">
        <v>1156</v>
      </c>
      <c r="J38" s="16">
        <v>2316</v>
      </c>
      <c r="K38" s="18">
        <f t="shared" ref="K38:K44" si="17">SUM(C38:J38)</f>
        <v>15895</v>
      </c>
    </row>
    <row r="39" spans="1:12" s="62" customFormat="1" ht="14.25" thickBot="1" x14ac:dyDescent="0.3">
      <c r="A39" s="35" t="s">
        <v>4</v>
      </c>
      <c r="B39" s="196">
        <v>42269</v>
      </c>
      <c r="C39" s="14">
        <v>6574</v>
      </c>
      <c r="D39" s="14">
        <v>1782</v>
      </c>
      <c r="E39" s="17">
        <v>1012</v>
      </c>
      <c r="F39" s="83">
        <v>2398</v>
      </c>
      <c r="G39" s="18"/>
      <c r="H39" s="14">
        <v>974</v>
      </c>
      <c r="I39" s="14">
        <v>989</v>
      </c>
      <c r="J39" s="16">
        <v>2115</v>
      </c>
      <c r="K39" s="20">
        <f t="shared" si="17"/>
        <v>15844</v>
      </c>
    </row>
    <row r="40" spans="1:12" s="62" customFormat="1" ht="14.25" thickBot="1" x14ac:dyDescent="0.3">
      <c r="A40" s="35" t="s">
        <v>5</v>
      </c>
      <c r="B40" s="196">
        <v>42270</v>
      </c>
      <c r="C40" s="14">
        <v>6975</v>
      </c>
      <c r="D40" s="14">
        <v>1749</v>
      </c>
      <c r="E40" s="17">
        <v>897</v>
      </c>
      <c r="F40" s="83">
        <v>2300</v>
      </c>
      <c r="G40" s="18"/>
      <c r="H40" s="14">
        <v>998</v>
      </c>
      <c r="I40" s="14">
        <v>1023</v>
      </c>
      <c r="J40" s="16">
        <v>2062</v>
      </c>
      <c r="K40" s="20">
        <f t="shared" si="17"/>
        <v>16004</v>
      </c>
    </row>
    <row r="41" spans="1:12" s="62" customFormat="1" ht="14.25" thickBot="1" x14ac:dyDescent="0.3">
      <c r="A41" s="35" t="s">
        <v>6</v>
      </c>
      <c r="B41" s="196">
        <v>42271</v>
      </c>
      <c r="C41" s="14">
        <v>6377</v>
      </c>
      <c r="D41" s="14">
        <v>1768</v>
      </c>
      <c r="E41" s="17">
        <v>988</v>
      </c>
      <c r="F41" s="83">
        <v>2332</v>
      </c>
      <c r="G41" s="18"/>
      <c r="H41" s="14">
        <v>1218</v>
      </c>
      <c r="I41" s="14">
        <v>987</v>
      </c>
      <c r="J41" s="16">
        <v>2219</v>
      </c>
      <c r="K41" s="20">
        <f t="shared" si="17"/>
        <v>15889</v>
      </c>
    </row>
    <row r="42" spans="1:12" s="62" customFormat="1" ht="14.25" thickBot="1" x14ac:dyDescent="0.3">
      <c r="A42" s="35" t="s">
        <v>0</v>
      </c>
      <c r="B42" s="196">
        <v>42272</v>
      </c>
      <c r="C42" s="21">
        <v>6629</v>
      </c>
      <c r="D42" s="21">
        <v>1486</v>
      </c>
      <c r="E42" s="24">
        <v>821</v>
      </c>
      <c r="F42" s="84">
        <v>2231</v>
      </c>
      <c r="G42" s="18"/>
      <c r="H42" s="14">
        <v>891</v>
      </c>
      <c r="I42" s="14">
        <v>887</v>
      </c>
      <c r="J42" s="16">
        <v>1739</v>
      </c>
      <c r="K42" s="20">
        <f t="shared" si="17"/>
        <v>14684</v>
      </c>
    </row>
    <row r="43" spans="1:12" s="62" customFormat="1" ht="14.25" outlineLevel="1" thickBot="1" x14ac:dyDescent="0.3">
      <c r="A43" s="35" t="s">
        <v>1</v>
      </c>
      <c r="B43" s="196">
        <v>42273</v>
      </c>
      <c r="C43" s="21">
        <v>4493</v>
      </c>
      <c r="D43" s="21"/>
      <c r="E43" s="21"/>
      <c r="F43" s="84"/>
      <c r="G43" s="25">
        <v>2512</v>
      </c>
      <c r="H43" s="21"/>
      <c r="I43" s="21"/>
      <c r="J43" s="23"/>
      <c r="K43" s="20">
        <f t="shared" si="17"/>
        <v>7005</v>
      </c>
      <c r="L43" s="161"/>
    </row>
    <row r="44" spans="1:12" s="62" customFormat="1" ht="14.25" outlineLevel="1" thickBot="1" x14ac:dyDescent="0.3">
      <c r="A44" s="35" t="s">
        <v>2</v>
      </c>
      <c r="B44" s="170">
        <v>42274</v>
      </c>
      <c r="C44" s="27">
        <v>3306</v>
      </c>
      <c r="D44" s="27"/>
      <c r="E44" s="27"/>
      <c r="F44" s="85"/>
      <c r="G44" s="76">
        <v>1445</v>
      </c>
      <c r="H44" s="27"/>
      <c r="I44" s="27"/>
      <c r="J44" s="29"/>
      <c r="K44" s="86">
        <f t="shared" si="17"/>
        <v>4751</v>
      </c>
      <c r="L44" s="161"/>
    </row>
    <row r="45" spans="1:12" s="62" customFormat="1" ht="14.25" customHeight="1" outlineLevel="1" thickBot="1" x14ac:dyDescent="0.3">
      <c r="A45" s="134" t="s">
        <v>25</v>
      </c>
      <c r="B45" s="307" t="s">
        <v>31</v>
      </c>
      <c r="C45" s="143">
        <f t="shared" ref="C45:K45" si="18">SUM(C38:C44)</f>
        <v>40685</v>
      </c>
      <c r="D45" s="143">
        <f t="shared" si="18"/>
        <v>8384</v>
      </c>
      <c r="E45" s="143">
        <f t="shared" si="18"/>
        <v>4755</v>
      </c>
      <c r="F45" s="143">
        <f t="shared" si="18"/>
        <v>11616</v>
      </c>
      <c r="G45" s="143">
        <f t="shared" si="18"/>
        <v>3957</v>
      </c>
      <c r="H45" s="143">
        <f t="shared" si="18"/>
        <v>5182</v>
      </c>
      <c r="I45" s="143">
        <f t="shared" si="18"/>
        <v>5042</v>
      </c>
      <c r="J45" s="143">
        <f t="shared" si="18"/>
        <v>10451</v>
      </c>
      <c r="K45" s="147">
        <f t="shared" si="18"/>
        <v>90072</v>
      </c>
    </row>
    <row r="46" spans="1:12" s="62" customFormat="1" ht="15.75" customHeight="1" outlineLevel="1" thickBot="1" x14ac:dyDescent="0.3">
      <c r="A46" s="135" t="s">
        <v>27</v>
      </c>
      <c r="B46" s="308"/>
      <c r="C46" s="136">
        <f t="shared" ref="C46:K46" si="19">AVERAGE(C38:C44)</f>
        <v>5812.1428571428569</v>
      </c>
      <c r="D46" s="136">
        <f t="shared" si="19"/>
        <v>1676.8</v>
      </c>
      <c r="E46" s="136">
        <f t="shared" si="19"/>
        <v>951</v>
      </c>
      <c r="F46" s="136">
        <f t="shared" si="19"/>
        <v>2323.1999999999998</v>
      </c>
      <c r="G46" s="136">
        <f t="shared" si="19"/>
        <v>1978.5</v>
      </c>
      <c r="H46" s="136">
        <f t="shared" si="19"/>
        <v>1036.4000000000001</v>
      </c>
      <c r="I46" s="136">
        <f t="shared" si="19"/>
        <v>1008.4</v>
      </c>
      <c r="J46" s="136">
        <f t="shared" si="19"/>
        <v>2090.1999999999998</v>
      </c>
      <c r="K46" s="142">
        <f t="shared" si="19"/>
        <v>12867.428571428571</v>
      </c>
    </row>
    <row r="47" spans="1:12" s="62" customFormat="1" ht="14.25" customHeight="1" thickBot="1" x14ac:dyDescent="0.3">
      <c r="A47" s="36" t="s">
        <v>24</v>
      </c>
      <c r="B47" s="308"/>
      <c r="C47" s="37">
        <f t="shared" ref="C47:K47" si="20">SUM(C38:C42)</f>
        <v>32886</v>
      </c>
      <c r="D47" s="37">
        <f t="shared" si="20"/>
        <v>8384</v>
      </c>
      <c r="E47" s="37">
        <f t="shared" si="20"/>
        <v>4755</v>
      </c>
      <c r="F47" s="37">
        <f t="shared" si="20"/>
        <v>11616</v>
      </c>
      <c r="G47" s="37">
        <f t="shared" si="20"/>
        <v>0</v>
      </c>
      <c r="H47" s="37">
        <f t="shared" si="20"/>
        <v>5182</v>
      </c>
      <c r="I47" s="37">
        <f t="shared" si="20"/>
        <v>5042</v>
      </c>
      <c r="J47" s="37">
        <f t="shared" si="20"/>
        <v>10451</v>
      </c>
      <c r="K47" s="41">
        <f t="shared" si="20"/>
        <v>78316</v>
      </c>
    </row>
    <row r="48" spans="1:12" s="62" customFormat="1" ht="15.75" customHeight="1" thickBot="1" x14ac:dyDescent="0.3">
      <c r="A48" s="36" t="s">
        <v>26</v>
      </c>
      <c r="B48" s="309"/>
      <c r="C48" s="43">
        <f t="shared" ref="C48:K48" si="21">AVERAGE(C38:C42)</f>
        <v>6577.2</v>
      </c>
      <c r="D48" s="43">
        <f t="shared" si="21"/>
        <v>1676.8</v>
      </c>
      <c r="E48" s="43">
        <f t="shared" si="21"/>
        <v>951</v>
      </c>
      <c r="F48" s="43">
        <f t="shared" si="21"/>
        <v>2323.1999999999998</v>
      </c>
      <c r="G48" s="43" t="e">
        <f t="shared" si="21"/>
        <v>#DIV/0!</v>
      </c>
      <c r="H48" s="43">
        <f t="shared" si="21"/>
        <v>1036.4000000000001</v>
      </c>
      <c r="I48" s="43">
        <f t="shared" si="21"/>
        <v>1008.4</v>
      </c>
      <c r="J48" s="43">
        <f t="shared" si="21"/>
        <v>2090.1999999999998</v>
      </c>
      <c r="K48" s="48">
        <f t="shared" si="21"/>
        <v>15663.2</v>
      </c>
    </row>
    <row r="49" spans="1:11" s="62" customFormat="1" ht="14.25" thickBot="1" x14ac:dyDescent="0.3">
      <c r="A49" s="35" t="s">
        <v>3</v>
      </c>
      <c r="B49" s="221">
        <v>42275</v>
      </c>
      <c r="C49" s="20">
        <v>5352</v>
      </c>
      <c r="D49" s="217">
        <v>1785</v>
      </c>
      <c r="E49" s="14">
        <v>943</v>
      </c>
      <c r="F49" s="15">
        <v>2379</v>
      </c>
      <c r="G49" s="15"/>
      <c r="H49" s="14">
        <v>992</v>
      </c>
      <c r="I49" s="14">
        <v>1130</v>
      </c>
      <c r="J49" s="218">
        <v>2258</v>
      </c>
      <c r="K49" s="18">
        <f>SUM(C49:J49)</f>
        <v>14839</v>
      </c>
    </row>
    <row r="50" spans="1:11" s="62" customFormat="1" ht="14.25" thickBot="1" x14ac:dyDescent="0.3">
      <c r="A50" s="35" t="s">
        <v>4</v>
      </c>
      <c r="B50" s="221">
        <v>42276</v>
      </c>
      <c r="C50" s="18">
        <v>6343</v>
      </c>
      <c r="D50" s="194">
        <v>1930</v>
      </c>
      <c r="E50" s="14">
        <v>1092</v>
      </c>
      <c r="F50" s="15">
        <v>2487</v>
      </c>
      <c r="G50" s="15"/>
      <c r="H50" s="14">
        <v>1066</v>
      </c>
      <c r="I50" s="14">
        <v>1126</v>
      </c>
      <c r="J50" s="16">
        <v>2368</v>
      </c>
      <c r="K50" s="78">
        <f t="shared" ref="K50:K51" si="22">SUM(C50:J50)</f>
        <v>16412</v>
      </c>
    </row>
    <row r="51" spans="1:11" s="62" customFormat="1" ht="14.25" customHeight="1" thickBot="1" x14ac:dyDescent="0.3">
      <c r="A51" s="35" t="s">
        <v>5</v>
      </c>
      <c r="B51" s="221">
        <v>42277</v>
      </c>
      <c r="C51" s="18">
        <v>6481</v>
      </c>
      <c r="D51" s="194">
        <v>1873</v>
      </c>
      <c r="E51" s="14">
        <v>925</v>
      </c>
      <c r="F51" s="15">
        <v>2212</v>
      </c>
      <c r="G51" s="15"/>
      <c r="H51" s="14">
        <v>982</v>
      </c>
      <c r="I51" s="14">
        <v>1047</v>
      </c>
      <c r="J51" s="16">
        <v>2257</v>
      </c>
      <c r="K51" s="18">
        <f t="shared" si="22"/>
        <v>15777</v>
      </c>
    </row>
    <row r="52" spans="1:11" s="62" customFormat="1" ht="14.25" hidden="1" customHeight="1" thickBot="1" x14ac:dyDescent="0.3">
      <c r="A52" s="35"/>
      <c r="B52" s="221"/>
      <c r="C52" s="25"/>
      <c r="D52" s="194"/>
      <c r="E52" s="14"/>
      <c r="F52" s="15"/>
      <c r="G52" s="15"/>
      <c r="H52" s="14"/>
      <c r="I52" s="14"/>
      <c r="J52" s="16"/>
      <c r="K52" s="20"/>
    </row>
    <row r="53" spans="1:11" s="62" customFormat="1" ht="14.25" hidden="1" customHeight="1" thickBot="1" x14ac:dyDescent="0.3">
      <c r="A53" s="35"/>
      <c r="B53" s="221"/>
      <c r="C53" s="14"/>
      <c r="D53" s="14"/>
      <c r="E53" s="21"/>
      <c r="F53" s="15"/>
      <c r="G53" s="15"/>
      <c r="H53" s="14"/>
      <c r="I53" s="14"/>
      <c r="J53" s="16"/>
      <c r="K53" s="20"/>
    </row>
    <row r="54" spans="1:11" s="62" customFormat="1" ht="14.25" hidden="1" customHeight="1" outlineLevel="1" thickBot="1" x14ac:dyDescent="0.3">
      <c r="A54" s="206"/>
      <c r="B54" s="196"/>
      <c r="C54" s="21"/>
      <c r="D54" s="21"/>
      <c r="E54" s="21"/>
      <c r="F54" s="22"/>
      <c r="G54" s="22"/>
      <c r="H54" s="21"/>
      <c r="I54" s="21"/>
      <c r="J54" s="23"/>
      <c r="K54" s="20"/>
    </row>
    <row r="55" spans="1:11" s="62" customFormat="1" ht="14.25" hidden="1" customHeight="1" outlineLevel="1" thickBot="1" x14ac:dyDescent="0.3">
      <c r="A55" s="206"/>
      <c r="B55" s="196"/>
      <c r="C55" s="27"/>
      <c r="D55" s="27"/>
      <c r="E55" s="27"/>
      <c r="F55" s="28"/>
      <c r="G55" s="28"/>
      <c r="H55" s="27"/>
      <c r="I55" s="27"/>
      <c r="J55" s="29"/>
      <c r="K55" s="20"/>
    </row>
    <row r="56" spans="1:11" s="62" customFormat="1" ht="14.25" customHeight="1" outlineLevel="1" thickBot="1" x14ac:dyDescent="0.3">
      <c r="A56" s="134" t="s">
        <v>25</v>
      </c>
      <c r="B56" s="307" t="s">
        <v>32</v>
      </c>
      <c r="C56" s="143">
        <f>SUM(C49:C55)</f>
        <v>18176</v>
      </c>
      <c r="D56" s="143">
        <f t="shared" ref="D56:K56" si="23">SUM(D49:D55)</f>
        <v>5588</v>
      </c>
      <c r="E56" s="143">
        <f t="shared" si="23"/>
        <v>2960</v>
      </c>
      <c r="F56" s="143">
        <f t="shared" si="23"/>
        <v>7078</v>
      </c>
      <c r="G56" s="143">
        <f t="shared" si="23"/>
        <v>0</v>
      </c>
      <c r="H56" s="143">
        <f t="shared" si="23"/>
        <v>3040</v>
      </c>
      <c r="I56" s="143">
        <f t="shared" si="23"/>
        <v>3303</v>
      </c>
      <c r="J56" s="143">
        <f t="shared" si="23"/>
        <v>6883</v>
      </c>
      <c r="K56" s="143">
        <f t="shared" si="23"/>
        <v>47028</v>
      </c>
    </row>
    <row r="57" spans="1:11" s="62" customFormat="1" ht="15.75" customHeight="1" outlineLevel="1" thickBot="1" x14ac:dyDescent="0.3">
      <c r="A57" s="135" t="s">
        <v>27</v>
      </c>
      <c r="B57" s="308"/>
      <c r="C57" s="136">
        <f t="shared" ref="C57" si="24">AVERAGE(C49:C55)</f>
        <v>6058.666666666667</v>
      </c>
      <c r="D57" s="136">
        <f t="shared" ref="D57:K57" si="25">AVERAGE(D49:D55)</f>
        <v>1862.6666666666667</v>
      </c>
      <c r="E57" s="136">
        <f t="shared" si="25"/>
        <v>986.66666666666663</v>
      </c>
      <c r="F57" s="136">
        <f t="shared" si="25"/>
        <v>2359.3333333333335</v>
      </c>
      <c r="G57" s="136" t="e">
        <f t="shared" si="25"/>
        <v>#DIV/0!</v>
      </c>
      <c r="H57" s="136">
        <f t="shared" si="25"/>
        <v>1013.3333333333334</v>
      </c>
      <c r="I57" s="136">
        <f t="shared" si="25"/>
        <v>1101</v>
      </c>
      <c r="J57" s="136">
        <f t="shared" si="25"/>
        <v>2294.3333333333335</v>
      </c>
      <c r="K57" s="136">
        <f t="shared" si="25"/>
        <v>15676</v>
      </c>
    </row>
    <row r="58" spans="1:11" s="62" customFormat="1" ht="14.25" customHeight="1" thickBot="1" x14ac:dyDescent="0.3">
      <c r="A58" s="36" t="s">
        <v>24</v>
      </c>
      <c r="B58" s="308"/>
      <c r="C58" s="37">
        <f t="shared" ref="C58" si="26">SUM(C49:C53)</f>
        <v>18176</v>
      </c>
      <c r="D58" s="37">
        <f t="shared" ref="D58:K58" si="27">SUM(D49:D53)</f>
        <v>5588</v>
      </c>
      <c r="E58" s="37">
        <f t="shared" si="27"/>
        <v>2960</v>
      </c>
      <c r="F58" s="37">
        <f t="shared" si="27"/>
        <v>7078</v>
      </c>
      <c r="G58" s="37">
        <f t="shared" si="27"/>
        <v>0</v>
      </c>
      <c r="H58" s="37">
        <f t="shared" si="27"/>
        <v>3040</v>
      </c>
      <c r="I58" s="37">
        <f t="shared" si="27"/>
        <v>3303</v>
      </c>
      <c r="J58" s="37">
        <f t="shared" si="27"/>
        <v>6883</v>
      </c>
      <c r="K58" s="37">
        <f t="shared" si="27"/>
        <v>47028</v>
      </c>
    </row>
    <row r="59" spans="1:11" s="62" customFormat="1" ht="15.75" customHeight="1" thickBot="1" x14ac:dyDescent="0.3">
      <c r="A59" s="36" t="s">
        <v>26</v>
      </c>
      <c r="B59" s="309"/>
      <c r="C59" s="43">
        <f t="shared" ref="C59" si="28">AVERAGE(C49:C53)</f>
        <v>6058.666666666667</v>
      </c>
      <c r="D59" s="43">
        <f t="shared" ref="D59:K59" si="29">AVERAGE(D49:D53)</f>
        <v>1862.6666666666667</v>
      </c>
      <c r="E59" s="43">
        <f t="shared" si="29"/>
        <v>986.66666666666663</v>
      </c>
      <c r="F59" s="43">
        <f t="shared" si="29"/>
        <v>2359.3333333333335</v>
      </c>
      <c r="G59" s="43" t="e">
        <f t="shared" si="29"/>
        <v>#DIV/0!</v>
      </c>
      <c r="H59" s="43">
        <f t="shared" si="29"/>
        <v>1013.3333333333334</v>
      </c>
      <c r="I59" s="43">
        <f t="shared" si="29"/>
        <v>1101</v>
      </c>
      <c r="J59" s="43">
        <f t="shared" si="29"/>
        <v>2294.3333333333335</v>
      </c>
      <c r="K59" s="43">
        <f t="shared" si="29"/>
        <v>15676</v>
      </c>
    </row>
    <row r="60" spans="1:11" s="62" customFormat="1" ht="14.25" hidden="1" thickBot="1" x14ac:dyDescent="0.3">
      <c r="A60" s="206"/>
      <c r="B60" s="171"/>
      <c r="C60" s="14"/>
      <c r="D60" s="14"/>
      <c r="E60" s="14"/>
      <c r="F60" s="15"/>
      <c r="G60" s="15"/>
      <c r="H60" s="14"/>
      <c r="I60" s="14"/>
      <c r="J60" s="16"/>
      <c r="K60" s="20"/>
    </row>
    <row r="61" spans="1:11" s="62" customFormat="1" ht="14.25" hidden="1" thickBot="1" x14ac:dyDescent="0.3">
      <c r="A61" s="206"/>
      <c r="B61" s="169"/>
      <c r="C61" s="14"/>
      <c r="D61" s="14"/>
      <c r="E61" s="14"/>
      <c r="F61" s="15"/>
      <c r="G61" s="15"/>
      <c r="H61" s="14"/>
      <c r="I61" s="14"/>
      <c r="J61" s="16"/>
      <c r="K61" s="20"/>
    </row>
    <row r="62" spans="1:11" s="62" customFormat="1" ht="14.25" hidden="1" thickBot="1" x14ac:dyDescent="0.3">
      <c r="A62" s="206"/>
      <c r="B62" s="169"/>
      <c r="C62" s="14"/>
      <c r="D62" s="14"/>
      <c r="E62" s="14"/>
      <c r="F62" s="15"/>
      <c r="G62" s="15"/>
      <c r="H62" s="14"/>
      <c r="I62" s="14"/>
      <c r="J62" s="16"/>
      <c r="K62" s="20"/>
    </row>
    <row r="63" spans="1:11" s="62" customFormat="1" ht="14.25" hidden="1" thickBot="1" x14ac:dyDescent="0.3">
      <c r="A63" s="35"/>
      <c r="B63" s="169"/>
      <c r="C63" s="14"/>
      <c r="D63" s="14"/>
      <c r="E63" s="14"/>
      <c r="F63" s="15"/>
      <c r="G63" s="15"/>
      <c r="H63" s="14"/>
      <c r="I63" s="14"/>
      <c r="J63" s="16"/>
      <c r="K63" s="20"/>
    </row>
    <row r="64" spans="1:11" s="62" customFormat="1" ht="14.25" hidden="1" thickBot="1" x14ac:dyDescent="0.3">
      <c r="A64" s="35"/>
      <c r="B64" s="169"/>
      <c r="C64" s="21"/>
      <c r="D64" s="21"/>
      <c r="E64" s="21"/>
      <c r="F64" s="15"/>
      <c r="G64" s="15"/>
      <c r="H64" s="14"/>
      <c r="I64" s="14"/>
      <c r="J64" s="16"/>
      <c r="K64" s="20"/>
    </row>
    <row r="65" spans="1:15" s="62" customFormat="1" ht="14.25" hidden="1" outlineLevel="1" thickBot="1" x14ac:dyDescent="0.3">
      <c r="A65" s="35"/>
      <c r="B65" s="169"/>
      <c r="C65" s="21"/>
      <c r="D65" s="21"/>
      <c r="E65" s="21"/>
      <c r="F65" s="22"/>
      <c r="G65" s="22"/>
      <c r="H65" s="21"/>
      <c r="I65" s="21"/>
      <c r="J65" s="23"/>
      <c r="K65" s="20"/>
    </row>
    <row r="66" spans="1:15" s="62" customFormat="1" ht="14.25" hidden="1" outlineLevel="1" thickBot="1" x14ac:dyDescent="0.3">
      <c r="A66" s="35"/>
      <c r="B66" s="170"/>
      <c r="C66" s="27"/>
      <c r="D66" s="27"/>
      <c r="E66" s="27"/>
      <c r="F66" s="28"/>
      <c r="G66" s="28"/>
      <c r="H66" s="27"/>
      <c r="I66" s="27"/>
      <c r="J66" s="29"/>
      <c r="K66" s="86"/>
    </row>
    <row r="67" spans="1:15" s="62" customFormat="1" ht="14.25" hidden="1" customHeight="1" outlineLevel="1" thickBot="1" x14ac:dyDescent="0.3">
      <c r="A67" s="134" t="s">
        <v>25</v>
      </c>
      <c r="B67" s="307" t="s">
        <v>37</v>
      </c>
      <c r="C67" s="143">
        <f>SUM(C60:C66)</f>
        <v>0</v>
      </c>
      <c r="D67" s="143">
        <f t="shared" ref="D67:K67" si="30">SUM(D60:D66)</f>
        <v>0</v>
      </c>
      <c r="E67" s="143">
        <f t="shared" si="30"/>
        <v>0</v>
      </c>
      <c r="F67" s="143">
        <f t="shared" si="30"/>
        <v>0</v>
      </c>
      <c r="G67" s="143">
        <f t="shared" si="30"/>
        <v>0</v>
      </c>
      <c r="H67" s="143">
        <f t="shared" si="30"/>
        <v>0</v>
      </c>
      <c r="I67" s="143">
        <f t="shared" si="30"/>
        <v>0</v>
      </c>
      <c r="J67" s="143">
        <f t="shared" si="30"/>
        <v>0</v>
      </c>
      <c r="K67" s="143">
        <f t="shared" si="30"/>
        <v>0</v>
      </c>
    </row>
    <row r="68" spans="1:15" s="62" customFormat="1" ht="15.75" hidden="1" customHeight="1" outlineLevel="1" thickBot="1" x14ac:dyDescent="0.3">
      <c r="A68" s="135" t="s">
        <v>27</v>
      </c>
      <c r="B68" s="308"/>
      <c r="C68" s="136" t="e">
        <f>AVERAGE(C60:C66)</f>
        <v>#DIV/0!</v>
      </c>
      <c r="D68" s="136" t="e">
        <f t="shared" ref="D68:K68" si="31">AVERAGE(D60:D66)</f>
        <v>#DIV/0!</v>
      </c>
      <c r="E68" s="136" t="e">
        <f t="shared" si="31"/>
        <v>#DIV/0!</v>
      </c>
      <c r="F68" s="136" t="e">
        <f t="shared" si="31"/>
        <v>#DIV/0!</v>
      </c>
      <c r="G68" s="136" t="e">
        <f t="shared" si="31"/>
        <v>#DIV/0!</v>
      </c>
      <c r="H68" s="136" t="e">
        <f t="shared" si="31"/>
        <v>#DIV/0!</v>
      </c>
      <c r="I68" s="136" t="e">
        <f t="shared" si="31"/>
        <v>#DIV/0!</v>
      </c>
      <c r="J68" s="136" t="e">
        <f t="shared" si="31"/>
        <v>#DIV/0!</v>
      </c>
      <c r="K68" s="136" t="e">
        <f t="shared" si="31"/>
        <v>#DIV/0!</v>
      </c>
    </row>
    <row r="69" spans="1:15" s="62" customFormat="1" ht="14.25" hidden="1" customHeight="1" thickBot="1" x14ac:dyDescent="0.3">
      <c r="A69" s="36" t="s">
        <v>24</v>
      </c>
      <c r="B69" s="308"/>
      <c r="C69" s="37">
        <f>SUM(C60:C64)</f>
        <v>0</v>
      </c>
      <c r="D69" s="37">
        <f t="shared" ref="D69:K69" si="32">SUM(D60:D64)</f>
        <v>0</v>
      </c>
      <c r="E69" s="37">
        <f t="shared" si="32"/>
        <v>0</v>
      </c>
      <c r="F69" s="37">
        <f t="shared" si="32"/>
        <v>0</v>
      </c>
      <c r="G69" s="37">
        <f t="shared" si="32"/>
        <v>0</v>
      </c>
      <c r="H69" s="37">
        <f t="shared" si="32"/>
        <v>0</v>
      </c>
      <c r="I69" s="37">
        <f t="shared" si="32"/>
        <v>0</v>
      </c>
      <c r="J69" s="37">
        <f t="shared" si="32"/>
        <v>0</v>
      </c>
      <c r="K69" s="37">
        <f t="shared" si="32"/>
        <v>0</v>
      </c>
    </row>
    <row r="70" spans="1:15" s="62" customFormat="1" ht="15.75" hidden="1" customHeight="1" thickBot="1" x14ac:dyDescent="0.3">
      <c r="A70" s="36" t="s">
        <v>26</v>
      </c>
      <c r="B70" s="309"/>
      <c r="C70" s="43" t="e">
        <f>AVERAGE(C60:C64)</f>
        <v>#DIV/0!</v>
      </c>
      <c r="D70" s="43" t="e">
        <f t="shared" ref="D70:K70" si="33">AVERAGE(D60:D64)</f>
        <v>#DIV/0!</v>
      </c>
      <c r="E70" s="43" t="e">
        <f t="shared" si="33"/>
        <v>#DIV/0!</v>
      </c>
      <c r="F70" s="43" t="e">
        <f t="shared" si="33"/>
        <v>#DIV/0!</v>
      </c>
      <c r="G70" s="43" t="e">
        <f t="shared" si="33"/>
        <v>#DIV/0!</v>
      </c>
      <c r="H70" s="43" t="e">
        <f t="shared" si="33"/>
        <v>#DIV/0!</v>
      </c>
      <c r="I70" s="43" t="e">
        <f t="shared" si="33"/>
        <v>#DIV/0!</v>
      </c>
      <c r="J70" s="43" t="e">
        <f t="shared" si="33"/>
        <v>#DIV/0!</v>
      </c>
      <c r="K70" s="43" t="e">
        <f t="shared" si="33"/>
        <v>#DIV/0!</v>
      </c>
    </row>
    <row r="71" spans="1:15" s="62" customFormat="1" x14ac:dyDescent="0.25">
      <c r="A71" s="63"/>
      <c r="B71" s="64"/>
      <c r="C71" s="65"/>
      <c r="D71" s="65"/>
      <c r="E71" s="65"/>
      <c r="F71" s="65"/>
      <c r="G71" s="65"/>
      <c r="H71" s="65"/>
      <c r="I71" s="65"/>
      <c r="J71" s="65"/>
      <c r="K71" s="65"/>
    </row>
    <row r="72" spans="1:15" s="62" customFormat="1" ht="30" customHeight="1" x14ac:dyDescent="0.25">
      <c r="A72" s="81"/>
      <c r="B72" s="51" t="s">
        <v>8</v>
      </c>
      <c r="C72" s="52" t="s">
        <v>9</v>
      </c>
      <c r="D72" s="52" t="s">
        <v>10</v>
      </c>
      <c r="E72" s="79"/>
      <c r="F72" s="314" t="s">
        <v>69</v>
      </c>
      <c r="G72" s="336"/>
      <c r="H72" s="337"/>
      <c r="I72" s="79"/>
      <c r="J72" s="79"/>
      <c r="K72" s="79"/>
      <c r="L72" s="79"/>
      <c r="M72" s="65"/>
      <c r="N72" s="65"/>
      <c r="O72" s="65"/>
    </row>
    <row r="73" spans="1:15" ht="29.25" customHeight="1" x14ac:dyDescent="0.25">
      <c r="A73" s="57" t="s">
        <v>34</v>
      </c>
      <c r="B73" s="82">
        <f>SUM(C58:G58, C47:G47, C36:G36, C25:G25, C14:G14, C69:G69 )</f>
        <v>238556</v>
      </c>
      <c r="C73" s="82">
        <f>SUM(H58:H58, H47:H47, H36:H36, H25:H25, H14:H14, H69:H69)</f>
        <v>20227</v>
      </c>
      <c r="D73" s="82">
        <f>SUM(I58:J58, I47:J47, I36:J36, I25:J25, I14:J14, I69:J69)</f>
        <v>67375</v>
      </c>
      <c r="E73" s="80"/>
      <c r="F73" s="312" t="s">
        <v>34</v>
      </c>
      <c r="G73" s="313"/>
      <c r="H73" s="127">
        <f>SUM(K14, K25, K36, K47, K58, K69)</f>
        <v>326158</v>
      </c>
      <c r="I73" s="80"/>
      <c r="J73" s="80"/>
      <c r="K73" s="80"/>
      <c r="L73" s="80"/>
    </row>
    <row r="74" spans="1:15" ht="30" customHeight="1" x14ac:dyDescent="0.25">
      <c r="A74" s="57" t="s">
        <v>33</v>
      </c>
      <c r="B74" s="50">
        <f>SUM(C56:G56, C45:G45, C34:G34, C23:G23, C12:G12, C67:G67  )</f>
        <v>282317</v>
      </c>
      <c r="C74" s="50">
        <f>SUM(H56:H56, H45:H45, H34:H34, H23:H23, H12:H12, H67:H67 )</f>
        <v>20227</v>
      </c>
      <c r="D74" s="50">
        <f>SUM(I56:J56, I45:J45, I34:J34, I23:J23, I12:J12, I67:J67)</f>
        <v>67375</v>
      </c>
      <c r="E74" s="80"/>
      <c r="F74" s="312" t="s">
        <v>33</v>
      </c>
      <c r="G74" s="313"/>
      <c r="H74" s="128">
        <f>SUM(K56, K45, K34, K23, K12, K67)</f>
        <v>369919</v>
      </c>
      <c r="I74" s="80"/>
      <c r="J74" s="80"/>
      <c r="K74" s="80"/>
      <c r="L74" s="80"/>
    </row>
    <row r="75" spans="1:15" ht="30" customHeight="1" x14ac:dyDescent="0.25">
      <c r="F75" s="312" t="s">
        <v>26</v>
      </c>
      <c r="G75" s="313"/>
      <c r="H75" s="128">
        <f>AVERAGE(K14, K25, K36, K47, K58, K69)</f>
        <v>54359.666666666664</v>
      </c>
    </row>
    <row r="76" spans="1:15" ht="30" customHeight="1" x14ac:dyDescent="0.25">
      <c r="F76" s="312" t="s">
        <v>72</v>
      </c>
      <c r="G76" s="313"/>
      <c r="H76" s="127">
        <f>AVERAGE(K56, K45, K34, K23, K12, K67)</f>
        <v>61653.166666666664</v>
      </c>
    </row>
    <row r="86" spans="2:2" x14ac:dyDescent="0.25">
      <c r="B86" s="66"/>
    </row>
    <row r="87" spans="2:2" x14ac:dyDescent="0.25">
      <c r="B87" s="66"/>
    </row>
    <row r="88" spans="2:2" x14ac:dyDescent="0.25">
      <c r="B88" s="66"/>
    </row>
    <row r="89" spans="2:2" x14ac:dyDescent="0.25">
      <c r="B89" s="66"/>
    </row>
    <row r="90" spans="2:2" x14ac:dyDescent="0.25">
      <c r="B90" s="66"/>
    </row>
    <row r="91" spans="2:2" x14ac:dyDescent="0.25">
      <c r="B91" s="66"/>
    </row>
    <row r="92" spans="2:2" x14ac:dyDescent="0.25">
      <c r="B92" s="66"/>
    </row>
    <row r="97" spans="2:2" x14ac:dyDescent="0.25">
      <c r="B97" s="66"/>
    </row>
    <row r="98" spans="2:2" x14ac:dyDescent="0.25">
      <c r="B98" s="66"/>
    </row>
    <row r="99" spans="2:2" x14ac:dyDescent="0.25">
      <c r="B99" s="66"/>
    </row>
    <row r="100" spans="2:2" x14ac:dyDescent="0.25">
      <c r="B100" s="66"/>
    </row>
    <row r="101" spans="2:2" x14ac:dyDescent="0.25">
      <c r="B101" s="66"/>
    </row>
    <row r="102" spans="2:2" x14ac:dyDescent="0.25">
      <c r="B102" s="66"/>
    </row>
    <row r="103" spans="2:2" x14ac:dyDescent="0.25">
      <c r="B103" s="66"/>
    </row>
    <row r="104" spans="2:2" x14ac:dyDescent="0.25">
      <c r="B104" s="66"/>
    </row>
  </sheetData>
  <mergeCells count="25">
    <mergeCell ref="F75:G75"/>
    <mergeCell ref="F76:G76"/>
    <mergeCell ref="J3:J4"/>
    <mergeCell ref="K1:K4"/>
    <mergeCell ref="C1:G2"/>
    <mergeCell ref="H1:H2"/>
    <mergeCell ref="I1:J2"/>
    <mergeCell ref="G3:G4"/>
    <mergeCell ref="H3:H4"/>
    <mergeCell ref="I3:I4"/>
    <mergeCell ref="F74:G74"/>
    <mergeCell ref="A3:A4"/>
    <mergeCell ref="B3:B4"/>
    <mergeCell ref="C3:C4"/>
    <mergeCell ref="F72:H72"/>
    <mergeCell ref="F73:G73"/>
    <mergeCell ref="D3:D4"/>
    <mergeCell ref="E3:E4"/>
    <mergeCell ref="F3:F4"/>
    <mergeCell ref="B67:B70"/>
    <mergeCell ref="B56:B59"/>
    <mergeCell ref="B45:B48"/>
    <mergeCell ref="B34:B37"/>
    <mergeCell ref="B23:B26"/>
    <mergeCell ref="B12:B15"/>
  </mergeCells>
  <pageMargins left="0.7" right="0.7" top="0.75" bottom="0.75" header="0.3" footer="0.3"/>
  <pageSetup scale="54" orientation="portrait" r:id="rId1"/>
  <ignoredErrors>
    <ignoredError sqref="C12:J12" emptyCellReference="1"/>
    <ignoredError sqref="K16:K50 K10:K11 K51 K6:K9" formulaRange="1"/>
    <ignoredError sqref="C13:J13" evalError="1" emptyCellReference="1"/>
    <ignoredError sqref="C23:J24 C56:J57 C34:G35 I34:J37 H14:J15 I25:J26 H45:J48 C58:F58 H58:J59 D59:F59 K15" evalError="1"/>
    <ignoredError sqref="H34:H37 C14:G15 C25:H26 C36:G37 C45:G48 G58:G59 C59" evalError="1" formulaRange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H104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F50" sqref="F50:F51"/>
    </sheetView>
  </sheetViews>
  <sheetFormatPr defaultRowHeight="13.5" outlineLevelRow="1" x14ac:dyDescent="0.25"/>
  <cols>
    <col min="1" max="1" width="18.7109375" style="13" bestFit="1" customWidth="1"/>
    <col min="2" max="2" width="10.7109375" style="13" bestFit="1" customWidth="1"/>
    <col min="3" max="6" width="15.7109375" style="13" customWidth="1"/>
    <col min="7" max="7" width="16" style="13" customWidth="1"/>
    <col min="8" max="8" width="18.5703125" style="13" bestFit="1" customWidth="1"/>
    <col min="9" max="16384" width="9.140625" style="13"/>
  </cols>
  <sheetData>
    <row r="1" spans="1:8" ht="15" customHeight="1" x14ac:dyDescent="0.25">
      <c r="B1" s="178"/>
      <c r="C1" s="317" t="s">
        <v>10</v>
      </c>
      <c r="D1" s="321"/>
      <c r="E1" s="317" t="s">
        <v>16</v>
      </c>
      <c r="F1" s="310"/>
      <c r="G1" s="323" t="s">
        <v>23</v>
      </c>
    </row>
    <row r="2" spans="1:8" ht="15" customHeight="1" thickBot="1" x14ac:dyDescent="0.3">
      <c r="B2" s="178"/>
      <c r="C2" s="318"/>
      <c r="D2" s="322"/>
      <c r="E2" s="318"/>
      <c r="F2" s="311"/>
      <c r="G2" s="324"/>
    </row>
    <row r="3" spans="1:8" x14ac:dyDescent="0.25">
      <c r="A3" s="327" t="s">
        <v>61</v>
      </c>
      <c r="B3" s="329" t="s">
        <v>62</v>
      </c>
      <c r="C3" s="331" t="s">
        <v>50</v>
      </c>
      <c r="D3" s="348" t="s">
        <v>51</v>
      </c>
      <c r="E3" s="331" t="s">
        <v>64</v>
      </c>
      <c r="F3" s="325" t="s">
        <v>51</v>
      </c>
      <c r="G3" s="324"/>
    </row>
    <row r="4" spans="1:8" ht="14.25" thickBot="1" x14ac:dyDescent="0.3">
      <c r="A4" s="328"/>
      <c r="B4" s="330"/>
      <c r="C4" s="328"/>
      <c r="D4" s="349"/>
      <c r="E4" s="328"/>
      <c r="F4" s="326"/>
      <c r="G4" s="324"/>
    </row>
    <row r="5" spans="1:8" s="61" customFormat="1" ht="14.25" hidden="1" thickBot="1" x14ac:dyDescent="0.3">
      <c r="A5" s="209"/>
      <c r="B5" s="173"/>
      <c r="C5" s="14"/>
      <c r="D5" s="83"/>
      <c r="E5" s="21"/>
      <c r="F5" s="22"/>
      <c r="G5" s="20"/>
    </row>
    <row r="6" spans="1:8" s="61" customFormat="1" ht="14.25" thickBot="1" x14ac:dyDescent="0.3">
      <c r="A6" s="35" t="s">
        <v>4</v>
      </c>
      <c r="B6" s="164">
        <v>42248</v>
      </c>
      <c r="C6" s="14">
        <v>1173</v>
      </c>
      <c r="D6" s="83">
        <v>1118</v>
      </c>
      <c r="E6" s="21">
        <v>747</v>
      </c>
      <c r="F6" s="22">
        <v>1032</v>
      </c>
      <c r="G6" s="20">
        <f>SUM(C6:F6)</f>
        <v>4070</v>
      </c>
    </row>
    <row r="7" spans="1:8" s="61" customFormat="1" ht="14.25" thickBot="1" x14ac:dyDescent="0.3">
      <c r="A7" s="35" t="s">
        <v>5</v>
      </c>
      <c r="B7" s="164">
        <v>42249</v>
      </c>
      <c r="C7" s="14">
        <v>1245</v>
      </c>
      <c r="D7" s="83">
        <v>1176</v>
      </c>
      <c r="E7" s="21">
        <v>791</v>
      </c>
      <c r="F7" s="22">
        <v>832</v>
      </c>
      <c r="G7" s="20">
        <f t="shared" ref="G7:G10" si="0">SUM(C7:F7)</f>
        <v>4044</v>
      </c>
    </row>
    <row r="8" spans="1:8" s="61" customFormat="1" ht="14.25" thickBot="1" x14ac:dyDescent="0.3">
      <c r="A8" s="35" t="s">
        <v>6</v>
      </c>
      <c r="B8" s="164">
        <v>42250</v>
      </c>
      <c r="C8" s="14">
        <v>1091</v>
      </c>
      <c r="D8" s="83">
        <v>1116</v>
      </c>
      <c r="E8" s="21">
        <v>736</v>
      </c>
      <c r="F8" s="22">
        <v>1091</v>
      </c>
      <c r="G8" s="20">
        <f t="shared" si="0"/>
        <v>4034</v>
      </c>
      <c r="H8" s="207"/>
    </row>
    <row r="9" spans="1:8" s="61" customFormat="1" ht="14.25" thickBot="1" x14ac:dyDescent="0.3">
      <c r="A9" s="35" t="s">
        <v>0</v>
      </c>
      <c r="B9" s="164">
        <v>42251</v>
      </c>
      <c r="C9" s="14">
        <v>833</v>
      </c>
      <c r="D9" s="83">
        <v>1009</v>
      </c>
      <c r="E9" s="21">
        <v>605</v>
      </c>
      <c r="F9" s="22">
        <v>900</v>
      </c>
      <c r="G9" s="20">
        <f t="shared" si="0"/>
        <v>3347</v>
      </c>
      <c r="H9" s="207"/>
    </row>
    <row r="10" spans="1:8" s="61" customFormat="1" ht="14.25" outlineLevel="1" thickBot="1" x14ac:dyDescent="0.3">
      <c r="A10" s="35" t="s">
        <v>1</v>
      </c>
      <c r="B10" s="164">
        <v>42252</v>
      </c>
      <c r="C10" s="21"/>
      <c r="D10" s="84">
        <v>1642</v>
      </c>
      <c r="E10" s="21"/>
      <c r="F10" s="22">
        <v>900</v>
      </c>
      <c r="G10" s="20">
        <f t="shared" si="0"/>
        <v>2542</v>
      </c>
      <c r="H10" s="207"/>
    </row>
    <row r="11" spans="1:8" s="61" customFormat="1" ht="14.25" outlineLevel="1" thickBot="1" x14ac:dyDescent="0.3">
      <c r="A11" s="35" t="s">
        <v>2</v>
      </c>
      <c r="B11" s="164">
        <v>42253</v>
      </c>
      <c r="C11" s="27"/>
      <c r="D11" s="85">
        <v>2068</v>
      </c>
      <c r="E11" s="27"/>
      <c r="F11" s="28">
        <v>1153</v>
      </c>
      <c r="G11" s="20">
        <f t="shared" ref="G11" si="1">SUM(C11:F11)</f>
        <v>3221</v>
      </c>
      <c r="H11" s="207"/>
    </row>
    <row r="12" spans="1:8" s="62" customFormat="1" ht="14.25" customHeight="1" outlineLevel="1" thickBot="1" x14ac:dyDescent="0.3">
      <c r="A12" s="134" t="s">
        <v>25</v>
      </c>
      <c r="B12" s="307" t="s">
        <v>28</v>
      </c>
      <c r="C12" s="143">
        <f>SUM(C5:C11)</f>
        <v>4342</v>
      </c>
      <c r="D12" s="151">
        <f>SUM(D5:D11)</f>
        <v>8129</v>
      </c>
      <c r="E12" s="143">
        <f>SUM(E5:E11)</f>
        <v>2879</v>
      </c>
      <c r="F12" s="143">
        <f>SUM(F5:F11)</f>
        <v>5908</v>
      </c>
      <c r="G12" s="147">
        <f>SUM(G5:G11)</f>
        <v>21258</v>
      </c>
    </row>
    <row r="13" spans="1:8" s="62" customFormat="1" ht="15.75" customHeight="1" outlineLevel="1" thickBot="1" x14ac:dyDescent="0.3">
      <c r="A13" s="135" t="s">
        <v>27</v>
      </c>
      <c r="B13" s="308"/>
      <c r="C13" s="136">
        <f>AVERAGE(C5:C11)</f>
        <v>1085.5</v>
      </c>
      <c r="D13" s="152">
        <f>AVERAGE(D5:D11)</f>
        <v>1354.8333333333333</v>
      </c>
      <c r="E13" s="136">
        <f>AVERAGE(E5:E11)</f>
        <v>719.75</v>
      </c>
      <c r="F13" s="136">
        <f>AVERAGE(F5:F11)</f>
        <v>984.66666666666663</v>
      </c>
      <c r="G13" s="142">
        <f>AVERAGE(G5:G11)</f>
        <v>3543</v>
      </c>
    </row>
    <row r="14" spans="1:8" s="62" customFormat="1" ht="14.25" customHeight="1" thickBot="1" x14ac:dyDescent="0.3">
      <c r="A14" s="36" t="s">
        <v>24</v>
      </c>
      <c r="B14" s="308"/>
      <c r="C14" s="37">
        <f>SUM(C5:C9)</f>
        <v>4342</v>
      </c>
      <c r="D14" s="37">
        <f>SUM(D5:D9)</f>
        <v>4419</v>
      </c>
      <c r="E14" s="37">
        <f t="shared" ref="E14:F14" si="2">SUM(E5:E9)</f>
        <v>2879</v>
      </c>
      <c r="F14" s="37">
        <f t="shared" si="2"/>
        <v>3855</v>
      </c>
      <c r="G14" s="37">
        <f>SUM(G5:G9)</f>
        <v>15495</v>
      </c>
    </row>
    <row r="15" spans="1:8" s="62" customFormat="1" ht="15.75" customHeight="1" thickBot="1" x14ac:dyDescent="0.3">
      <c r="A15" s="36" t="s">
        <v>26</v>
      </c>
      <c r="B15" s="308"/>
      <c r="C15" s="43">
        <f>AVERAGE(C5:C9)</f>
        <v>1085.5</v>
      </c>
      <c r="D15" s="43">
        <f>AVERAGE(D5:D9)</f>
        <v>1104.75</v>
      </c>
      <c r="E15" s="43">
        <f t="shared" ref="E15:F15" si="3">AVERAGE(E5:E9)</f>
        <v>719.75</v>
      </c>
      <c r="F15" s="43">
        <f t="shared" si="3"/>
        <v>963.75</v>
      </c>
      <c r="G15" s="43">
        <f>AVERAGE(G5:G9)</f>
        <v>3873.75</v>
      </c>
    </row>
    <row r="16" spans="1:8" s="62" customFormat="1" ht="14.25" thickBot="1" x14ac:dyDescent="0.3">
      <c r="A16" s="35" t="s">
        <v>3</v>
      </c>
      <c r="B16" s="165">
        <v>42254</v>
      </c>
      <c r="C16" s="14"/>
      <c r="D16" s="83">
        <v>1431</v>
      </c>
      <c r="E16" s="14"/>
      <c r="F16" s="15">
        <v>1301</v>
      </c>
      <c r="G16" s="18">
        <f>SUM(C16:F16)</f>
        <v>2732</v>
      </c>
    </row>
    <row r="17" spans="1:8" s="62" customFormat="1" ht="14.25" thickBot="1" x14ac:dyDescent="0.3">
      <c r="A17" s="35" t="s">
        <v>4</v>
      </c>
      <c r="B17" s="214">
        <v>42255</v>
      </c>
      <c r="C17" s="14">
        <v>1273</v>
      </c>
      <c r="D17" s="83">
        <v>992</v>
      </c>
      <c r="E17" s="21">
        <v>763</v>
      </c>
      <c r="F17" s="22">
        <v>986</v>
      </c>
      <c r="G17" s="20">
        <f t="shared" ref="G17:G22" si="4">SUM(C17:F17)</f>
        <v>4014</v>
      </c>
    </row>
    <row r="18" spans="1:8" s="62" customFormat="1" ht="14.25" thickBot="1" x14ac:dyDescent="0.3">
      <c r="A18" s="35" t="s">
        <v>5</v>
      </c>
      <c r="B18" s="166">
        <v>42256</v>
      </c>
      <c r="C18" s="14">
        <v>1133</v>
      </c>
      <c r="D18" s="83">
        <v>1015</v>
      </c>
      <c r="E18" s="21">
        <v>729</v>
      </c>
      <c r="F18" s="22">
        <v>876</v>
      </c>
      <c r="G18" s="20">
        <f t="shared" si="4"/>
        <v>3753</v>
      </c>
    </row>
    <row r="19" spans="1:8" s="62" customFormat="1" ht="14.25" thickBot="1" x14ac:dyDescent="0.3">
      <c r="A19" s="35" t="s">
        <v>6</v>
      </c>
      <c r="B19" s="166">
        <v>42257</v>
      </c>
      <c r="C19" s="14">
        <v>1226</v>
      </c>
      <c r="D19" s="83">
        <v>1063</v>
      </c>
      <c r="E19" s="21">
        <v>646</v>
      </c>
      <c r="F19" s="22">
        <v>730</v>
      </c>
      <c r="G19" s="20">
        <f t="shared" si="4"/>
        <v>3665</v>
      </c>
    </row>
    <row r="20" spans="1:8" s="62" customFormat="1" ht="14.25" thickBot="1" x14ac:dyDescent="0.3">
      <c r="A20" s="35" t="s">
        <v>0</v>
      </c>
      <c r="B20" s="166">
        <v>42258</v>
      </c>
      <c r="C20" s="14">
        <v>994</v>
      </c>
      <c r="D20" s="83">
        <v>931</v>
      </c>
      <c r="E20" s="21">
        <v>661</v>
      </c>
      <c r="F20" s="22">
        <v>811</v>
      </c>
      <c r="G20" s="20">
        <f t="shared" si="4"/>
        <v>3397</v>
      </c>
    </row>
    <row r="21" spans="1:8" s="62" customFormat="1" ht="14.25" outlineLevel="1" thickBot="1" x14ac:dyDescent="0.3">
      <c r="A21" s="35" t="s">
        <v>1</v>
      </c>
      <c r="B21" s="166">
        <v>42259</v>
      </c>
      <c r="C21" s="21"/>
      <c r="D21" s="84">
        <v>468</v>
      </c>
      <c r="E21" s="21"/>
      <c r="F21" s="22">
        <v>505</v>
      </c>
      <c r="G21" s="20">
        <f t="shared" si="4"/>
        <v>973</v>
      </c>
      <c r="H21" s="210"/>
    </row>
    <row r="22" spans="1:8" s="62" customFormat="1" ht="14.25" outlineLevel="1" thickBot="1" x14ac:dyDescent="0.3">
      <c r="A22" s="35" t="s">
        <v>2</v>
      </c>
      <c r="B22" s="167">
        <v>42260</v>
      </c>
      <c r="C22" s="27"/>
      <c r="D22" s="85">
        <v>420</v>
      </c>
      <c r="E22" s="27"/>
      <c r="F22" s="28">
        <v>521</v>
      </c>
      <c r="G22" s="86">
        <f t="shared" si="4"/>
        <v>941</v>
      </c>
    </row>
    <row r="23" spans="1:8" s="62" customFormat="1" ht="14.25" customHeight="1" outlineLevel="1" thickBot="1" x14ac:dyDescent="0.3">
      <c r="A23" s="134" t="s">
        <v>25</v>
      </c>
      <c r="B23" s="308" t="s">
        <v>29</v>
      </c>
      <c r="C23" s="143">
        <f>SUM(C16:C22)</f>
        <v>4626</v>
      </c>
      <c r="D23" s="143">
        <f t="shared" ref="D23:G23" si="5">SUM(D16:D22)</f>
        <v>6320</v>
      </c>
      <c r="E23" s="143">
        <f t="shared" si="5"/>
        <v>2799</v>
      </c>
      <c r="F23" s="143">
        <f t="shared" si="5"/>
        <v>5730</v>
      </c>
      <c r="G23" s="143">
        <f t="shared" si="5"/>
        <v>19475</v>
      </c>
    </row>
    <row r="24" spans="1:8" s="62" customFormat="1" ht="15.75" customHeight="1" outlineLevel="1" thickBot="1" x14ac:dyDescent="0.3">
      <c r="A24" s="135" t="s">
        <v>27</v>
      </c>
      <c r="B24" s="308"/>
      <c r="C24" s="136">
        <f>AVERAGE(C16:C22)</f>
        <v>1156.5</v>
      </c>
      <c r="D24" s="136">
        <f t="shared" ref="D24:G24" si="6">AVERAGE(D16:D22)</f>
        <v>902.85714285714289</v>
      </c>
      <c r="E24" s="136">
        <f t="shared" si="6"/>
        <v>699.75</v>
      </c>
      <c r="F24" s="136">
        <f t="shared" si="6"/>
        <v>818.57142857142856</v>
      </c>
      <c r="G24" s="136">
        <f t="shared" si="6"/>
        <v>2782.1428571428573</v>
      </c>
    </row>
    <row r="25" spans="1:8" s="62" customFormat="1" ht="14.25" customHeight="1" thickBot="1" x14ac:dyDescent="0.3">
      <c r="A25" s="36" t="s">
        <v>24</v>
      </c>
      <c r="B25" s="308"/>
      <c r="C25" s="37">
        <f>SUM(C16:C20)</f>
        <v>4626</v>
      </c>
      <c r="D25" s="37">
        <f t="shared" ref="D25:G25" si="7">SUM(D16:D20)</f>
        <v>5432</v>
      </c>
      <c r="E25" s="37">
        <f>SUM(E16:E20)</f>
        <v>2799</v>
      </c>
      <c r="F25" s="37">
        <f t="shared" si="7"/>
        <v>4704</v>
      </c>
      <c r="G25" s="37">
        <f t="shared" si="7"/>
        <v>17561</v>
      </c>
    </row>
    <row r="26" spans="1:8" s="62" customFormat="1" ht="15.75" customHeight="1" thickBot="1" x14ac:dyDescent="0.3">
      <c r="A26" s="36" t="s">
        <v>26</v>
      </c>
      <c r="B26" s="309"/>
      <c r="C26" s="43">
        <f>AVERAGE(C16:C20)</f>
        <v>1156.5</v>
      </c>
      <c r="D26" s="43">
        <f t="shared" ref="D26:G26" si="8">AVERAGE(D16:D20)</f>
        <v>1086.4000000000001</v>
      </c>
      <c r="E26" s="43">
        <f t="shared" si="8"/>
        <v>699.75</v>
      </c>
      <c r="F26" s="43">
        <f t="shared" si="8"/>
        <v>940.8</v>
      </c>
      <c r="G26" s="43">
        <f t="shared" si="8"/>
        <v>3512.2</v>
      </c>
    </row>
    <row r="27" spans="1:8" s="62" customFormat="1" ht="14.25" thickBot="1" x14ac:dyDescent="0.3">
      <c r="A27" s="35" t="s">
        <v>3</v>
      </c>
      <c r="B27" s="205">
        <v>42261</v>
      </c>
      <c r="C27" s="14">
        <v>1129</v>
      </c>
      <c r="D27" s="83">
        <v>944</v>
      </c>
      <c r="E27" s="14">
        <v>653</v>
      </c>
      <c r="F27" s="15">
        <v>805</v>
      </c>
      <c r="G27" s="18">
        <f>SUM(C27:F27)</f>
        <v>3531</v>
      </c>
    </row>
    <row r="28" spans="1:8" s="62" customFormat="1" ht="14.25" thickBot="1" x14ac:dyDescent="0.3">
      <c r="A28" s="35" t="s">
        <v>4</v>
      </c>
      <c r="B28" s="169">
        <v>42262</v>
      </c>
      <c r="C28" s="14">
        <v>1174</v>
      </c>
      <c r="D28" s="83">
        <v>1076</v>
      </c>
      <c r="E28" s="21">
        <v>684</v>
      </c>
      <c r="F28" s="22">
        <v>856</v>
      </c>
      <c r="G28" s="20">
        <f t="shared" ref="G28:G33" si="9">SUM(C28:F28)</f>
        <v>3790</v>
      </c>
    </row>
    <row r="29" spans="1:8" s="62" customFormat="1" ht="14.25" thickBot="1" x14ac:dyDescent="0.3">
      <c r="A29" s="35" t="s">
        <v>5</v>
      </c>
      <c r="B29" s="169">
        <v>42263</v>
      </c>
      <c r="C29" s="14">
        <v>1204</v>
      </c>
      <c r="D29" s="83">
        <v>1017</v>
      </c>
      <c r="E29" s="21">
        <v>780</v>
      </c>
      <c r="F29" s="22">
        <v>919</v>
      </c>
      <c r="G29" s="20">
        <f t="shared" si="9"/>
        <v>3920</v>
      </c>
    </row>
    <row r="30" spans="1:8" s="62" customFormat="1" ht="14.25" thickBot="1" x14ac:dyDescent="0.3">
      <c r="A30" s="35" t="s">
        <v>6</v>
      </c>
      <c r="B30" s="169">
        <v>42264</v>
      </c>
      <c r="C30" s="14">
        <v>1124</v>
      </c>
      <c r="D30" s="83">
        <v>1064</v>
      </c>
      <c r="E30" s="21">
        <v>769</v>
      </c>
      <c r="F30" s="22">
        <v>1014</v>
      </c>
      <c r="G30" s="20">
        <f t="shared" si="9"/>
        <v>3971</v>
      </c>
    </row>
    <row r="31" spans="1:8" s="62" customFormat="1" ht="14.25" thickBot="1" x14ac:dyDescent="0.3">
      <c r="A31" s="35" t="s">
        <v>0</v>
      </c>
      <c r="B31" s="169">
        <v>42265</v>
      </c>
      <c r="C31" s="14">
        <v>1002</v>
      </c>
      <c r="D31" s="83">
        <v>929</v>
      </c>
      <c r="E31" s="21">
        <v>640</v>
      </c>
      <c r="F31" s="22">
        <v>889</v>
      </c>
      <c r="G31" s="20">
        <f t="shared" si="9"/>
        <v>3460</v>
      </c>
    </row>
    <row r="32" spans="1:8" s="62" customFormat="1" ht="14.25" outlineLevel="1" thickBot="1" x14ac:dyDescent="0.3">
      <c r="A32" s="35" t="s">
        <v>1</v>
      </c>
      <c r="B32" s="169">
        <v>42266</v>
      </c>
      <c r="C32" s="21"/>
      <c r="D32" s="84">
        <v>975</v>
      </c>
      <c r="E32" s="21"/>
      <c r="F32" s="22">
        <v>887</v>
      </c>
      <c r="G32" s="20">
        <f t="shared" si="9"/>
        <v>1862</v>
      </c>
    </row>
    <row r="33" spans="1:8" s="62" customFormat="1" ht="14.25" outlineLevel="1" thickBot="1" x14ac:dyDescent="0.3">
      <c r="A33" s="35" t="s">
        <v>2</v>
      </c>
      <c r="B33" s="169">
        <v>42267</v>
      </c>
      <c r="C33" s="27"/>
      <c r="D33" s="85">
        <v>668</v>
      </c>
      <c r="E33" s="27"/>
      <c r="F33" s="28">
        <v>562</v>
      </c>
      <c r="G33" s="86">
        <f t="shared" si="9"/>
        <v>1230</v>
      </c>
      <c r="H33" s="210"/>
    </row>
    <row r="34" spans="1:8" s="62" customFormat="1" ht="14.25" customHeight="1" outlineLevel="1" thickBot="1" x14ac:dyDescent="0.3">
      <c r="A34" s="134" t="s">
        <v>25</v>
      </c>
      <c r="B34" s="307" t="s">
        <v>30</v>
      </c>
      <c r="C34" s="143">
        <f>SUM(C27:C33)</f>
        <v>5633</v>
      </c>
      <c r="D34" s="143">
        <f t="shared" ref="D34:G34" si="10">SUM(D27:D33)</f>
        <v>6673</v>
      </c>
      <c r="E34" s="143">
        <f t="shared" si="10"/>
        <v>3526</v>
      </c>
      <c r="F34" s="143">
        <f t="shared" si="10"/>
        <v>5932</v>
      </c>
      <c r="G34" s="143">
        <f t="shared" si="10"/>
        <v>21764</v>
      </c>
    </row>
    <row r="35" spans="1:8" s="62" customFormat="1" ht="15.75" customHeight="1" outlineLevel="1" thickBot="1" x14ac:dyDescent="0.3">
      <c r="A35" s="135" t="s">
        <v>27</v>
      </c>
      <c r="B35" s="308"/>
      <c r="C35" s="136">
        <f>AVERAGE(C27:C33)</f>
        <v>1126.5999999999999</v>
      </c>
      <c r="D35" s="136">
        <f t="shared" ref="D35:G35" si="11">AVERAGE(D27:D33)</f>
        <v>953.28571428571433</v>
      </c>
      <c r="E35" s="136">
        <f t="shared" si="11"/>
        <v>705.2</v>
      </c>
      <c r="F35" s="136">
        <f t="shared" si="11"/>
        <v>847.42857142857144</v>
      </c>
      <c r="G35" s="136">
        <f t="shared" si="11"/>
        <v>3109.1428571428573</v>
      </c>
    </row>
    <row r="36" spans="1:8" s="62" customFormat="1" ht="14.25" customHeight="1" thickBot="1" x14ac:dyDescent="0.3">
      <c r="A36" s="36" t="s">
        <v>24</v>
      </c>
      <c r="B36" s="308"/>
      <c r="C36" s="37">
        <f>SUM(C27:C31)</f>
        <v>5633</v>
      </c>
      <c r="D36" s="37">
        <f t="shared" ref="D36:G36" si="12">SUM(D27:D31)</f>
        <v>5030</v>
      </c>
      <c r="E36" s="37">
        <f t="shared" si="12"/>
        <v>3526</v>
      </c>
      <c r="F36" s="37">
        <f t="shared" si="12"/>
        <v>4483</v>
      </c>
      <c r="G36" s="37">
        <f t="shared" si="12"/>
        <v>18672</v>
      </c>
    </row>
    <row r="37" spans="1:8" s="62" customFormat="1" ht="15.75" customHeight="1" thickBot="1" x14ac:dyDescent="0.3">
      <c r="A37" s="36" t="s">
        <v>26</v>
      </c>
      <c r="B37" s="309"/>
      <c r="C37" s="43">
        <f>AVERAGE(C27:C31)</f>
        <v>1126.5999999999999</v>
      </c>
      <c r="D37" s="43">
        <f t="shared" ref="D37:G37" si="13">AVERAGE(D27:D31)</f>
        <v>1006</v>
      </c>
      <c r="E37" s="43">
        <f t="shared" si="13"/>
        <v>705.2</v>
      </c>
      <c r="F37" s="43">
        <f>AVERAGE(F27:F31)</f>
        <v>896.6</v>
      </c>
      <c r="G37" s="43">
        <f t="shared" si="13"/>
        <v>3734.4</v>
      </c>
    </row>
    <row r="38" spans="1:8" s="62" customFormat="1" ht="15.75" customHeight="1" thickBot="1" x14ac:dyDescent="0.3">
      <c r="A38" s="35" t="s">
        <v>3</v>
      </c>
      <c r="B38" s="168">
        <v>42268</v>
      </c>
      <c r="C38" s="14">
        <v>1164</v>
      </c>
      <c r="D38" s="14">
        <v>925</v>
      </c>
      <c r="E38" s="14">
        <v>687</v>
      </c>
      <c r="F38" s="15">
        <v>992</v>
      </c>
      <c r="G38" s="18">
        <f t="shared" ref="G38:G44" si="14">SUM(C38:F38)</f>
        <v>3768</v>
      </c>
      <c r="H38" s="210"/>
    </row>
    <row r="39" spans="1:8" s="62" customFormat="1" ht="14.25" thickBot="1" x14ac:dyDescent="0.3">
      <c r="A39" s="35" t="s">
        <v>4</v>
      </c>
      <c r="B39" s="196">
        <v>42269</v>
      </c>
      <c r="C39" s="14">
        <v>1122</v>
      </c>
      <c r="D39" s="21">
        <v>1006</v>
      </c>
      <c r="E39" s="21">
        <v>684</v>
      </c>
      <c r="F39" s="22">
        <v>986</v>
      </c>
      <c r="G39" s="20">
        <f t="shared" si="14"/>
        <v>3798</v>
      </c>
      <c r="H39" s="210"/>
    </row>
    <row r="40" spans="1:8" s="62" customFormat="1" ht="14.25" thickBot="1" x14ac:dyDescent="0.3">
      <c r="A40" s="35" t="s">
        <v>5</v>
      </c>
      <c r="B40" s="196">
        <v>42270</v>
      </c>
      <c r="C40" s="14">
        <v>1112</v>
      </c>
      <c r="D40" s="21">
        <v>1067</v>
      </c>
      <c r="E40" s="21">
        <v>703</v>
      </c>
      <c r="F40" s="22">
        <v>868</v>
      </c>
      <c r="G40" s="20">
        <f t="shared" si="14"/>
        <v>3750</v>
      </c>
      <c r="H40" s="210"/>
    </row>
    <row r="41" spans="1:8" s="62" customFormat="1" ht="14.25" thickBot="1" x14ac:dyDescent="0.3">
      <c r="A41" s="35" t="s">
        <v>6</v>
      </c>
      <c r="B41" s="196">
        <v>42271</v>
      </c>
      <c r="C41" s="14">
        <v>1145</v>
      </c>
      <c r="D41" s="21">
        <v>1057</v>
      </c>
      <c r="E41" s="21">
        <v>702</v>
      </c>
      <c r="F41" s="22">
        <v>980</v>
      </c>
      <c r="G41" s="20">
        <f t="shared" si="14"/>
        <v>3884</v>
      </c>
      <c r="H41" s="210"/>
    </row>
    <row r="42" spans="1:8" s="62" customFormat="1" ht="14.25" thickBot="1" x14ac:dyDescent="0.3">
      <c r="A42" s="35" t="s">
        <v>0</v>
      </c>
      <c r="B42" s="196">
        <v>42272</v>
      </c>
      <c r="C42" s="14">
        <v>932</v>
      </c>
      <c r="D42" s="21">
        <v>834</v>
      </c>
      <c r="E42" s="21">
        <v>608</v>
      </c>
      <c r="F42" s="22">
        <v>664</v>
      </c>
      <c r="G42" s="20">
        <f t="shared" si="14"/>
        <v>3038</v>
      </c>
      <c r="H42" s="210"/>
    </row>
    <row r="43" spans="1:8" s="62" customFormat="1" ht="14.25" outlineLevel="1" thickBot="1" x14ac:dyDescent="0.3">
      <c r="A43" s="35" t="s">
        <v>1</v>
      </c>
      <c r="B43" s="196">
        <v>42273</v>
      </c>
      <c r="C43" s="21"/>
      <c r="D43" s="21">
        <v>551</v>
      </c>
      <c r="E43" s="21"/>
      <c r="F43" s="22">
        <v>570</v>
      </c>
      <c r="G43" s="20">
        <f t="shared" si="14"/>
        <v>1121</v>
      </c>
      <c r="H43" s="210"/>
    </row>
    <row r="44" spans="1:8" s="62" customFormat="1" ht="14.25" outlineLevel="1" thickBot="1" x14ac:dyDescent="0.3">
      <c r="A44" s="35" t="s">
        <v>2</v>
      </c>
      <c r="B44" s="170">
        <v>42274</v>
      </c>
      <c r="C44" s="27"/>
      <c r="D44" s="27">
        <v>366</v>
      </c>
      <c r="E44" s="27"/>
      <c r="F44" s="28">
        <v>404</v>
      </c>
      <c r="G44" s="86">
        <f t="shared" si="14"/>
        <v>770</v>
      </c>
      <c r="H44" s="210"/>
    </row>
    <row r="45" spans="1:8" s="62" customFormat="1" ht="14.25" customHeight="1" outlineLevel="1" thickBot="1" x14ac:dyDescent="0.3">
      <c r="A45" s="134" t="s">
        <v>25</v>
      </c>
      <c r="B45" s="307" t="s">
        <v>31</v>
      </c>
      <c r="C45" s="143">
        <f>SUM(C38:C44)</f>
        <v>5475</v>
      </c>
      <c r="D45" s="143">
        <f>SUM(D38:D44)</f>
        <v>5806</v>
      </c>
      <c r="E45" s="143">
        <f t="shared" ref="E45:G45" si="15">SUM(E38:E44)</f>
        <v>3384</v>
      </c>
      <c r="F45" s="143">
        <f>SUM(F38:F44)</f>
        <v>5464</v>
      </c>
      <c r="G45" s="143">
        <f t="shared" si="15"/>
        <v>20129</v>
      </c>
    </row>
    <row r="46" spans="1:8" s="62" customFormat="1" ht="15.75" customHeight="1" outlineLevel="1" thickBot="1" x14ac:dyDescent="0.3">
      <c r="A46" s="135" t="s">
        <v>27</v>
      </c>
      <c r="B46" s="308"/>
      <c r="C46" s="136">
        <f>AVERAGE(C38:C44)</f>
        <v>1095</v>
      </c>
      <c r="D46" s="136">
        <f t="shared" ref="D46:G46" si="16">AVERAGE(D38:D44)</f>
        <v>829.42857142857144</v>
      </c>
      <c r="E46" s="136">
        <f t="shared" si="16"/>
        <v>676.8</v>
      </c>
      <c r="F46" s="136">
        <f>AVERAGE(F38:F44)</f>
        <v>780.57142857142856</v>
      </c>
      <c r="G46" s="136">
        <f t="shared" si="16"/>
        <v>2875.5714285714284</v>
      </c>
    </row>
    <row r="47" spans="1:8" s="62" customFormat="1" ht="14.25" customHeight="1" thickBot="1" x14ac:dyDescent="0.3">
      <c r="A47" s="36" t="s">
        <v>24</v>
      </c>
      <c r="B47" s="308"/>
      <c r="C47" s="37">
        <f>SUM(C38:C42)</f>
        <v>5475</v>
      </c>
      <c r="D47" s="37">
        <f t="shared" ref="D47:G47" si="17">SUM(D38:D42)</f>
        <v>4889</v>
      </c>
      <c r="E47" s="37">
        <f t="shared" si="17"/>
        <v>3384</v>
      </c>
      <c r="F47" s="37">
        <f>SUM(F38:F42)</f>
        <v>4490</v>
      </c>
      <c r="G47" s="37">
        <f t="shared" si="17"/>
        <v>18238</v>
      </c>
    </row>
    <row r="48" spans="1:8" s="62" customFormat="1" ht="15.75" customHeight="1" thickBot="1" x14ac:dyDescent="0.3">
      <c r="A48" s="36" t="s">
        <v>26</v>
      </c>
      <c r="B48" s="309"/>
      <c r="C48" s="43">
        <f>AVERAGE(C38:C42)</f>
        <v>1095</v>
      </c>
      <c r="D48" s="43">
        <f t="shared" ref="D48:G48" si="18">AVERAGE(D38:D42)</f>
        <v>977.8</v>
      </c>
      <c r="E48" s="43">
        <f t="shared" si="18"/>
        <v>676.8</v>
      </c>
      <c r="F48" s="43">
        <f>AVERAGE(F38:F42)</f>
        <v>898</v>
      </c>
      <c r="G48" s="43">
        <f t="shared" si="18"/>
        <v>3647.6</v>
      </c>
    </row>
    <row r="49" spans="1:8" s="62" customFormat="1" ht="14.25" thickBot="1" x14ac:dyDescent="0.3">
      <c r="A49" s="35" t="s">
        <v>3</v>
      </c>
      <c r="B49" s="221">
        <v>42275</v>
      </c>
      <c r="C49" s="67">
        <v>1010</v>
      </c>
      <c r="D49" s="157">
        <v>905</v>
      </c>
      <c r="E49" s="70">
        <v>722</v>
      </c>
      <c r="F49" s="68">
        <v>945</v>
      </c>
      <c r="G49" s="20">
        <f>SUM(C49:F49)</f>
        <v>3582</v>
      </c>
      <c r="H49" s="210"/>
    </row>
    <row r="50" spans="1:8" s="62" customFormat="1" ht="14.25" thickBot="1" x14ac:dyDescent="0.3">
      <c r="A50" s="35" t="s">
        <v>4</v>
      </c>
      <c r="B50" s="221">
        <v>42276</v>
      </c>
      <c r="C50" s="14">
        <v>1195</v>
      </c>
      <c r="D50" s="83">
        <v>1051</v>
      </c>
      <c r="E50" s="17">
        <v>684</v>
      </c>
      <c r="F50" s="22">
        <v>822</v>
      </c>
      <c r="G50" s="20">
        <f t="shared" ref="G50" si="19">SUM(C50:F50)</f>
        <v>3752</v>
      </c>
      <c r="H50" s="210"/>
    </row>
    <row r="51" spans="1:8" s="62" customFormat="1" ht="14.25" thickBot="1" x14ac:dyDescent="0.3">
      <c r="A51" s="35" t="s">
        <v>5</v>
      </c>
      <c r="B51" s="221">
        <v>42277</v>
      </c>
      <c r="C51" s="14">
        <v>1129</v>
      </c>
      <c r="D51" s="83">
        <v>842</v>
      </c>
      <c r="E51" s="17">
        <v>678</v>
      </c>
      <c r="F51" s="22">
        <v>808</v>
      </c>
      <c r="G51" s="20">
        <f>SUM(C51:F51)</f>
        <v>3457</v>
      </c>
      <c r="H51" s="210"/>
    </row>
    <row r="52" spans="1:8" s="62" customFormat="1" ht="14.25" hidden="1" thickBot="1" x14ac:dyDescent="0.3">
      <c r="A52" s="35"/>
      <c r="B52" s="221"/>
      <c r="C52" s="14"/>
      <c r="D52" s="83"/>
      <c r="E52" s="17"/>
      <c r="F52" s="22"/>
      <c r="G52" s="20"/>
      <c r="H52" s="210"/>
    </row>
    <row r="53" spans="1:8" s="62" customFormat="1" ht="14.25" hidden="1" customHeight="1" thickBot="1" x14ac:dyDescent="0.3">
      <c r="A53" s="35"/>
      <c r="B53" s="221"/>
      <c r="C53" s="14"/>
      <c r="D53" s="83"/>
      <c r="E53" s="17"/>
      <c r="F53" s="22"/>
      <c r="G53" s="20"/>
      <c r="H53" s="210"/>
    </row>
    <row r="54" spans="1:8" s="62" customFormat="1" ht="14.25" hidden="1" customHeight="1" outlineLevel="1" thickBot="1" x14ac:dyDescent="0.3">
      <c r="A54" s="206"/>
      <c r="B54" s="196"/>
      <c r="C54" s="21"/>
      <c r="D54" s="84"/>
      <c r="E54" s="21"/>
      <c r="F54" s="22"/>
      <c r="G54" s="20"/>
      <c r="H54" s="210"/>
    </row>
    <row r="55" spans="1:8" s="62" customFormat="1" ht="14.25" hidden="1" customHeight="1" outlineLevel="1" thickBot="1" x14ac:dyDescent="0.3">
      <c r="A55" s="206"/>
      <c r="B55" s="196"/>
      <c r="C55" s="27"/>
      <c r="D55" s="85"/>
      <c r="E55" s="27"/>
      <c r="F55" s="28"/>
      <c r="G55" s="20"/>
    </row>
    <row r="56" spans="1:8" s="62" customFormat="1" ht="14.25" customHeight="1" outlineLevel="1" thickBot="1" x14ac:dyDescent="0.3">
      <c r="A56" s="134" t="s">
        <v>25</v>
      </c>
      <c r="B56" s="307" t="s">
        <v>32</v>
      </c>
      <c r="C56" s="143">
        <f>SUM(C49:C55)</f>
        <v>3334</v>
      </c>
      <c r="D56" s="143">
        <f t="shared" ref="D56:G56" si="20">SUM(D49:D55)</f>
        <v>2798</v>
      </c>
      <c r="E56" s="143">
        <f>SUM(E49:E55)</f>
        <v>2084</v>
      </c>
      <c r="F56" s="143">
        <f t="shared" si="20"/>
        <v>2575</v>
      </c>
      <c r="G56" s="147">
        <f t="shared" si="20"/>
        <v>10791</v>
      </c>
    </row>
    <row r="57" spans="1:8" s="62" customFormat="1" ht="15.75" customHeight="1" outlineLevel="1" thickBot="1" x14ac:dyDescent="0.3">
      <c r="A57" s="135" t="s">
        <v>27</v>
      </c>
      <c r="B57" s="308"/>
      <c r="C57" s="136">
        <f>AVERAGE(C49:C55)</f>
        <v>1111.3333333333333</v>
      </c>
      <c r="D57" s="136">
        <f t="shared" ref="D57:G57" si="21">AVERAGE(D49:D55)</f>
        <v>932.66666666666663</v>
      </c>
      <c r="E57" s="136">
        <f>AVERAGE(E49:E55)</f>
        <v>694.66666666666663</v>
      </c>
      <c r="F57" s="136">
        <f t="shared" si="21"/>
        <v>858.33333333333337</v>
      </c>
      <c r="G57" s="142">
        <f t="shared" si="21"/>
        <v>3597</v>
      </c>
    </row>
    <row r="58" spans="1:8" s="62" customFormat="1" ht="14.25" customHeight="1" thickBot="1" x14ac:dyDescent="0.3">
      <c r="A58" s="36" t="s">
        <v>24</v>
      </c>
      <c r="B58" s="308"/>
      <c r="C58" s="37">
        <f>SUM(C49:C53)</f>
        <v>3334</v>
      </c>
      <c r="D58" s="37">
        <f>SUM(D49:D53)</f>
        <v>2798</v>
      </c>
      <c r="E58" s="37">
        <f>SUM(E49:E53)</f>
        <v>2084</v>
      </c>
      <c r="F58" s="37">
        <f t="shared" ref="F58:G58" si="22">SUM(F49:F53)</f>
        <v>2575</v>
      </c>
      <c r="G58" s="37">
        <f t="shared" si="22"/>
        <v>10791</v>
      </c>
    </row>
    <row r="59" spans="1:8" s="62" customFormat="1" ht="15.75" customHeight="1" thickBot="1" x14ac:dyDescent="0.3">
      <c r="A59" s="36" t="s">
        <v>26</v>
      </c>
      <c r="B59" s="309"/>
      <c r="C59" s="43">
        <f>AVERAGE(C49:C53)</f>
        <v>1111.3333333333333</v>
      </c>
      <c r="D59" s="43">
        <f>AVERAGE(D49:D53)</f>
        <v>932.66666666666663</v>
      </c>
      <c r="E59" s="43">
        <f>AVERAGE(E49:E53)</f>
        <v>694.66666666666663</v>
      </c>
      <c r="F59" s="43">
        <f t="shared" ref="F59:G59" si="23">AVERAGE(F49:F53)</f>
        <v>858.33333333333337</v>
      </c>
      <c r="G59" s="43">
        <f t="shared" si="23"/>
        <v>3597</v>
      </c>
    </row>
    <row r="60" spans="1:8" s="62" customFormat="1" ht="14.25" hidden="1" thickBot="1" x14ac:dyDescent="0.3">
      <c r="A60" s="206"/>
      <c r="B60" s="171"/>
      <c r="C60" s="14"/>
      <c r="D60" s="83"/>
      <c r="E60" s="14"/>
      <c r="F60" s="15"/>
      <c r="G60" s="78"/>
    </row>
    <row r="61" spans="1:8" s="62" customFormat="1" ht="14.25" hidden="1" customHeight="1" thickBot="1" x14ac:dyDescent="0.3">
      <c r="A61" s="206"/>
      <c r="B61" s="169"/>
      <c r="C61" s="14"/>
      <c r="D61" s="83"/>
      <c r="E61" s="21"/>
      <c r="F61" s="22"/>
      <c r="G61" s="18"/>
    </row>
    <row r="62" spans="1:8" s="62" customFormat="1" ht="14.25" hidden="1" customHeight="1" thickBot="1" x14ac:dyDescent="0.3">
      <c r="A62" s="206"/>
      <c r="B62" s="169"/>
      <c r="C62" s="14"/>
      <c r="D62" s="83"/>
      <c r="E62" s="21"/>
      <c r="F62" s="22"/>
      <c r="G62" s="20"/>
    </row>
    <row r="63" spans="1:8" s="62" customFormat="1" ht="14.25" hidden="1" customHeight="1" thickBot="1" x14ac:dyDescent="0.3">
      <c r="A63" s="183"/>
      <c r="B63" s="169"/>
      <c r="C63" s="14"/>
      <c r="D63" s="83"/>
      <c r="E63" s="21"/>
      <c r="F63" s="22"/>
      <c r="G63" s="20"/>
    </row>
    <row r="64" spans="1:8" s="62" customFormat="1" ht="14.25" hidden="1" customHeight="1" thickBot="1" x14ac:dyDescent="0.3">
      <c r="A64" s="183"/>
      <c r="B64" s="169"/>
      <c r="C64" s="14"/>
      <c r="D64" s="83"/>
      <c r="E64" s="21"/>
      <c r="F64" s="22"/>
      <c r="G64" s="20"/>
    </row>
    <row r="65" spans="1:7" s="62" customFormat="1" ht="14.25" hidden="1" customHeight="1" outlineLevel="1" thickBot="1" x14ac:dyDescent="0.3">
      <c r="A65" s="183"/>
      <c r="B65" s="169"/>
      <c r="C65" s="21"/>
      <c r="D65" s="84"/>
      <c r="E65" s="21"/>
      <c r="F65" s="22"/>
      <c r="G65" s="20"/>
    </row>
    <row r="66" spans="1:7" s="62" customFormat="1" ht="14.25" hidden="1" customHeight="1" outlineLevel="1" thickBot="1" x14ac:dyDescent="0.3">
      <c r="A66" s="183"/>
      <c r="B66" s="170"/>
      <c r="C66" s="27"/>
      <c r="D66" s="85"/>
      <c r="E66" s="27"/>
      <c r="F66" s="28"/>
      <c r="G66" s="86"/>
    </row>
    <row r="67" spans="1:7" s="62" customFormat="1" ht="14.25" hidden="1" outlineLevel="1" thickBot="1" x14ac:dyDescent="0.3">
      <c r="A67" s="134" t="s">
        <v>25</v>
      </c>
      <c r="B67" s="307" t="s">
        <v>37</v>
      </c>
      <c r="C67" s="143">
        <f>SUM(C60:C66)</f>
        <v>0</v>
      </c>
      <c r="D67" s="143">
        <f t="shared" ref="D67:G67" si="24">SUM(D60:D66)</f>
        <v>0</v>
      </c>
      <c r="E67" s="143">
        <f t="shared" si="24"/>
        <v>0</v>
      </c>
      <c r="F67" s="143">
        <f t="shared" si="24"/>
        <v>0</v>
      </c>
      <c r="G67" s="143">
        <f t="shared" si="24"/>
        <v>0</v>
      </c>
    </row>
    <row r="68" spans="1:7" s="62" customFormat="1" ht="15.75" hidden="1" customHeight="1" outlineLevel="1" thickBot="1" x14ac:dyDescent="0.3">
      <c r="A68" s="135" t="s">
        <v>27</v>
      </c>
      <c r="B68" s="308"/>
      <c r="C68" s="136" t="e">
        <f>AVERAGE(C60:C66)</f>
        <v>#DIV/0!</v>
      </c>
      <c r="D68" s="136" t="e">
        <f t="shared" ref="D68:G68" si="25">AVERAGE(D60:D66)</f>
        <v>#DIV/0!</v>
      </c>
      <c r="E68" s="136" t="e">
        <f t="shared" si="25"/>
        <v>#DIV/0!</v>
      </c>
      <c r="F68" s="136" t="e">
        <f t="shared" si="25"/>
        <v>#DIV/0!</v>
      </c>
      <c r="G68" s="136" t="e">
        <f t="shared" si="25"/>
        <v>#DIV/0!</v>
      </c>
    </row>
    <row r="69" spans="1:7" s="62" customFormat="1" ht="14.25" hidden="1" customHeight="1" thickBot="1" x14ac:dyDescent="0.3">
      <c r="A69" s="36" t="s">
        <v>24</v>
      </c>
      <c r="B69" s="308"/>
      <c r="C69" s="37">
        <f>SUM(C60:C64)</f>
        <v>0</v>
      </c>
      <c r="D69" s="37">
        <f t="shared" ref="D69:G69" si="26">SUM(D60:D64)</f>
        <v>0</v>
      </c>
      <c r="E69" s="37">
        <f t="shared" si="26"/>
        <v>0</v>
      </c>
      <c r="F69" s="37">
        <f t="shared" si="26"/>
        <v>0</v>
      </c>
      <c r="G69" s="37">
        <f t="shared" si="26"/>
        <v>0</v>
      </c>
    </row>
    <row r="70" spans="1:7" s="62" customFormat="1" ht="15.75" hidden="1" customHeight="1" thickBot="1" x14ac:dyDescent="0.3">
      <c r="A70" s="36" t="s">
        <v>26</v>
      </c>
      <c r="B70" s="309"/>
      <c r="C70" s="43" t="e">
        <f>AVERAGE(C60:C64)</f>
        <v>#DIV/0!</v>
      </c>
      <c r="D70" s="43" t="e">
        <f t="shared" ref="D70:G70" si="27">AVERAGE(D60:D64)</f>
        <v>#DIV/0!</v>
      </c>
      <c r="E70" s="43" t="e">
        <f t="shared" si="27"/>
        <v>#DIV/0!</v>
      </c>
      <c r="F70" s="43" t="e">
        <f t="shared" si="27"/>
        <v>#DIV/0!</v>
      </c>
      <c r="G70" s="43" t="e">
        <f t="shared" si="27"/>
        <v>#DIV/0!</v>
      </c>
    </row>
    <row r="71" spans="1:7" s="62" customFormat="1" x14ac:dyDescent="0.25">
      <c r="A71" s="63"/>
      <c r="B71" s="64"/>
      <c r="C71" s="65"/>
      <c r="D71" s="65"/>
      <c r="E71" s="65"/>
      <c r="F71" s="65"/>
      <c r="G71" s="65"/>
    </row>
    <row r="72" spans="1:7" s="62" customFormat="1" ht="30" customHeight="1" x14ac:dyDescent="0.25">
      <c r="A72" s="49"/>
      <c r="B72" s="52" t="s">
        <v>10</v>
      </c>
      <c r="C72" s="52" t="s">
        <v>16</v>
      </c>
      <c r="D72" s="65"/>
      <c r="E72" s="314" t="s">
        <v>70</v>
      </c>
      <c r="F72" s="336"/>
      <c r="G72" s="337"/>
    </row>
    <row r="73" spans="1:7" ht="30" customHeight="1" x14ac:dyDescent="0.25">
      <c r="A73" s="57" t="s">
        <v>34</v>
      </c>
      <c r="B73" s="50">
        <f>SUM(C58:D58, C47:D47, C36:D36, C25:D25, C14:D14, C69:D69)</f>
        <v>45978</v>
      </c>
      <c r="C73" s="50">
        <f>SUM(E69:F69, E58:F58, E47:F47, E36:F36, E25:F25, E14:F14)</f>
        <v>34779</v>
      </c>
      <c r="D73" s="153"/>
      <c r="E73" s="312" t="s">
        <v>34</v>
      </c>
      <c r="F73" s="313"/>
      <c r="G73" s="127">
        <f>SUM(G14, G25, G36, G47, G58, G69)</f>
        <v>80757</v>
      </c>
    </row>
    <row r="74" spans="1:7" ht="30" customHeight="1" x14ac:dyDescent="0.25">
      <c r="A74" s="57" t="s">
        <v>33</v>
      </c>
      <c r="B74" s="50">
        <f>SUM(C56:D56, C45:D45, C34:D34, C23:D23, C12:D12, C67:D67)</f>
        <v>53136</v>
      </c>
      <c r="C74" s="50">
        <f>SUM(E67:F67, E56:F56, E45:F45, E34:F34, E23:F23, E12:F12)</f>
        <v>40281</v>
      </c>
      <c r="D74" s="153"/>
      <c r="E74" s="312" t="s">
        <v>33</v>
      </c>
      <c r="F74" s="313"/>
      <c r="G74" s="128">
        <f>SUM(G56, G45, G34, G23, G12, G67)</f>
        <v>93417</v>
      </c>
    </row>
    <row r="75" spans="1:7" ht="30" customHeight="1" x14ac:dyDescent="0.25">
      <c r="E75" s="312" t="s">
        <v>26</v>
      </c>
      <c r="F75" s="313"/>
      <c r="G75" s="128">
        <f>AVERAGE(G14, G25, G36, G47, G58, G69)</f>
        <v>13459.5</v>
      </c>
    </row>
    <row r="76" spans="1:7" ht="30" customHeight="1" x14ac:dyDescent="0.25">
      <c r="E76" s="312" t="s">
        <v>72</v>
      </c>
      <c r="F76" s="313"/>
      <c r="G76" s="127">
        <f>AVERAGE(G56, G45, G34, G23, G12, G67)</f>
        <v>15569.5</v>
      </c>
    </row>
    <row r="78" spans="1:7" x14ac:dyDescent="0.25">
      <c r="C78" s="208"/>
    </row>
    <row r="86" spans="2:2" x14ac:dyDescent="0.25">
      <c r="B86" s="66"/>
    </row>
    <row r="87" spans="2:2" x14ac:dyDescent="0.25">
      <c r="B87" s="66"/>
    </row>
    <row r="88" spans="2:2" x14ac:dyDescent="0.25">
      <c r="B88" s="66"/>
    </row>
    <row r="89" spans="2:2" x14ac:dyDescent="0.25">
      <c r="B89" s="66"/>
    </row>
    <row r="90" spans="2:2" x14ac:dyDescent="0.25">
      <c r="B90" s="66"/>
    </row>
    <row r="91" spans="2:2" x14ac:dyDescent="0.25">
      <c r="B91" s="66"/>
    </row>
    <row r="92" spans="2:2" x14ac:dyDescent="0.25">
      <c r="B92" s="66"/>
    </row>
    <row r="97" spans="2:2" x14ac:dyDescent="0.25">
      <c r="B97" s="66"/>
    </row>
    <row r="98" spans="2:2" x14ac:dyDescent="0.25">
      <c r="B98" s="66"/>
    </row>
    <row r="99" spans="2:2" x14ac:dyDescent="0.25">
      <c r="B99" s="66"/>
    </row>
    <row r="100" spans="2:2" x14ac:dyDescent="0.25">
      <c r="B100" s="66"/>
    </row>
    <row r="101" spans="2:2" x14ac:dyDescent="0.25">
      <c r="B101" s="66"/>
    </row>
    <row r="102" spans="2:2" x14ac:dyDescent="0.25">
      <c r="B102" s="66"/>
    </row>
    <row r="103" spans="2:2" x14ac:dyDescent="0.25">
      <c r="B103" s="66"/>
    </row>
    <row r="104" spans="2:2" x14ac:dyDescent="0.25">
      <c r="B104" s="66"/>
    </row>
  </sheetData>
  <mergeCells count="20">
    <mergeCell ref="B67:B70"/>
    <mergeCell ref="E75:F75"/>
    <mergeCell ref="E76:F76"/>
    <mergeCell ref="B12:B15"/>
    <mergeCell ref="B23:B26"/>
    <mergeCell ref="B34:B37"/>
    <mergeCell ref="B45:B48"/>
    <mergeCell ref="B56:B59"/>
    <mergeCell ref="E74:F74"/>
    <mergeCell ref="A3:A4"/>
    <mergeCell ref="B3:B4"/>
    <mergeCell ref="E3:E4"/>
    <mergeCell ref="F3:F4"/>
    <mergeCell ref="C3:C4"/>
    <mergeCell ref="D3:D4"/>
    <mergeCell ref="G1:G4"/>
    <mergeCell ref="E1:F2"/>
    <mergeCell ref="C1:D2"/>
    <mergeCell ref="E72:G72"/>
    <mergeCell ref="E73:F73"/>
  </mergeCells>
  <pageMargins left="0.7" right="0.7" top="0.75" bottom="0.75" header="0.3" footer="0.3"/>
  <pageSetup scale="73" orientation="portrait" r:id="rId1"/>
  <ignoredErrors>
    <ignoredError sqref="D12:F12 C23:C24" emptyCellReference="1"/>
    <ignoredError sqref="C15 C13:F13" evalError="1" emptyCellReference="1"/>
    <ignoredError sqref="G12 D23:F26 D34:F34 G23:G26 G34 C34 C25:C26" formulaRange="1" emptyCellReference="1"/>
    <ignoredError sqref="G59 G49:G51 G43:G44 G16:G22 G27:G33 G11 G6:G10" formulaRange="1"/>
    <ignoredError sqref="D59:F59 D35:F37 E45:F45 G35:G42 D46:F48 D56:F58 D15:F15 D14:F14 G13:G15 G45:G48 C46:C48 C56:C58 C45 C35:C37 C59" evalError="1" formulaRange="1" emptyCellReference="1"/>
    <ignoredError sqref="G56:G58" evalError="1" formulaRange="1"/>
    <ignoredError sqref="C14" evalError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104"/>
  <sheetViews>
    <sheetView zoomScaleNormal="10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C45" sqref="C45"/>
    </sheetView>
  </sheetViews>
  <sheetFormatPr defaultRowHeight="13.5" outlineLevelRow="1" x14ac:dyDescent="0.25"/>
  <cols>
    <col min="1" max="1" width="18.7109375" style="87" bestFit="1" customWidth="1"/>
    <col min="2" max="2" width="10.140625" style="87" bestFit="1" customWidth="1"/>
    <col min="3" max="7" width="15.7109375" style="87" customWidth="1"/>
    <col min="8" max="8" width="16.28515625" style="87" bestFit="1" customWidth="1"/>
    <col min="9" max="16384" width="9.140625" style="87"/>
  </cols>
  <sheetData>
    <row r="1" spans="1:7" ht="15" customHeight="1" x14ac:dyDescent="0.25">
      <c r="B1" s="182"/>
      <c r="C1" s="317" t="s">
        <v>56</v>
      </c>
      <c r="D1" s="321"/>
      <c r="E1" s="317"/>
      <c r="F1" s="310"/>
      <c r="G1" s="323" t="s">
        <v>23</v>
      </c>
    </row>
    <row r="2" spans="1:7" ht="15" customHeight="1" thickBot="1" x14ac:dyDescent="0.3">
      <c r="B2" s="182"/>
      <c r="C2" s="318"/>
      <c r="D2" s="322"/>
      <c r="E2" s="318"/>
      <c r="F2" s="311"/>
      <c r="G2" s="324"/>
    </row>
    <row r="3" spans="1:7" x14ac:dyDescent="0.25">
      <c r="A3" s="327" t="s">
        <v>61</v>
      </c>
      <c r="B3" s="329" t="s">
        <v>62</v>
      </c>
      <c r="C3" s="331" t="s">
        <v>59</v>
      </c>
      <c r="D3" s="348" t="s">
        <v>60</v>
      </c>
      <c r="E3" s="331"/>
      <c r="F3" s="348"/>
      <c r="G3" s="324"/>
    </row>
    <row r="4" spans="1:7" ht="14.25" thickBot="1" x14ac:dyDescent="0.3">
      <c r="A4" s="328"/>
      <c r="B4" s="330"/>
      <c r="C4" s="328"/>
      <c r="D4" s="349"/>
      <c r="E4" s="328"/>
      <c r="F4" s="349"/>
      <c r="G4" s="324"/>
    </row>
    <row r="5" spans="1:7" s="93" customFormat="1" ht="14.25" hidden="1" thickBot="1" x14ac:dyDescent="0.3">
      <c r="A5" s="203"/>
      <c r="B5" s="173"/>
      <c r="C5" s="88"/>
      <c r="D5" s="89"/>
      <c r="E5" s="90"/>
      <c r="F5" s="91"/>
      <c r="G5" s="92"/>
    </row>
    <row r="6" spans="1:7" s="93" customFormat="1" ht="14.25" hidden="1" thickBot="1" x14ac:dyDescent="0.3">
      <c r="A6" s="203"/>
      <c r="B6" s="164"/>
      <c r="C6" s="88"/>
      <c r="D6" s="89"/>
      <c r="E6" s="90"/>
      <c r="F6" s="91"/>
      <c r="G6" s="92"/>
    </row>
    <row r="7" spans="1:7" s="93" customFormat="1" ht="14.25" hidden="1" thickBot="1" x14ac:dyDescent="0.3">
      <c r="A7" s="203"/>
      <c r="B7" s="164"/>
      <c r="C7" s="88"/>
      <c r="D7" s="89"/>
      <c r="E7" s="90"/>
      <c r="F7" s="91"/>
      <c r="G7" s="92"/>
    </row>
    <row r="8" spans="1:7" s="93" customFormat="1" ht="14.25" hidden="1" thickBot="1" x14ac:dyDescent="0.3">
      <c r="A8" s="209"/>
      <c r="B8" s="164"/>
      <c r="C8" s="88"/>
      <c r="D8" s="89"/>
      <c r="E8" s="90"/>
      <c r="F8" s="91"/>
      <c r="G8" s="92"/>
    </row>
    <row r="9" spans="1:7" s="93" customFormat="1" ht="14.25" hidden="1" thickBot="1" x14ac:dyDescent="0.3">
      <c r="A9" s="209"/>
      <c r="B9" s="164"/>
      <c r="C9" s="88"/>
      <c r="D9" s="89"/>
      <c r="E9" s="90"/>
      <c r="F9" s="91"/>
      <c r="G9" s="92"/>
    </row>
    <row r="10" spans="1:7" s="93" customFormat="1" ht="14.25" outlineLevel="1" thickBot="1" x14ac:dyDescent="0.3">
      <c r="A10" s="209" t="s">
        <v>1</v>
      </c>
      <c r="B10" s="235">
        <v>42252</v>
      </c>
      <c r="C10" s="90"/>
      <c r="D10" s="94"/>
      <c r="E10" s="90"/>
      <c r="F10" s="91"/>
      <c r="G10" s="92">
        <f>SUM(C10:F10)</f>
        <v>0</v>
      </c>
    </row>
    <row r="11" spans="1:7" s="93" customFormat="1" ht="14.25" outlineLevel="1" thickBot="1" x14ac:dyDescent="0.3">
      <c r="A11" s="209" t="s">
        <v>2</v>
      </c>
      <c r="B11" s="164">
        <v>42253</v>
      </c>
      <c r="C11" s="95"/>
      <c r="D11" s="96"/>
      <c r="E11" s="95"/>
      <c r="F11" s="97"/>
      <c r="G11" s="92">
        <f t="shared" ref="G11" si="0">SUM(C11:F11)</f>
        <v>0</v>
      </c>
    </row>
    <row r="12" spans="1:7" s="99" customFormat="1" ht="14.25" customHeight="1" outlineLevel="1" thickBot="1" x14ac:dyDescent="0.3">
      <c r="A12" s="134" t="s">
        <v>25</v>
      </c>
      <c r="B12" s="307" t="s">
        <v>28</v>
      </c>
      <c r="C12" s="155">
        <f>SUM(C5:C11)</f>
        <v>0</v>
      </c>
      <c r="D12" s="155">
        <f t="shared" ref="D12:G12" si="1">SUM(D5:D11)</f>
        <v>0</v>
      </c>
      <c r="E12" s="155">
        <f t="shared" si="1"/>
        <v>0</v>
      </c>
      <c r="F12" s="155">
        <f t="shared" si="1"/>
        <v>0</v>
      </c>
      <c r="G12" s="155">
        <f t="shared" si="1"/>
        <v>0</v>
      </c>
    </row>
    <row r="13" spans="1:7" s="99" customFormat="1" ht="14.25" outlineLevel="1" thickBot="1" x14ac:dyDescent="0.3">
      <c r="A13" s="135" t="s">
        <v>27</v>
      </c>
      <c r="B13" s="308"/>
      <c r="C13" s="156" t="e">
        <f>AVERAGE(C5:C11)</f>
        <v>#DIV/0!</v>
      </c>
      <c r="D13" s="156" t="e">
        <f t="shared" ref="D13:G13" si="2">AVERAGE(D5:D11)</f>
        <v>#DIV/0!</v>
      </c>
      <c r="E13" s="156" t="e">
        <f t="shared" si="2"/>
        <v>#DIV/0!</v>
      </c>
      <c r="F13" s="156" t="e">
        <f t="shared" si="2"/>
        <v>#DIV/0!</v>
      </c>
      <c r="G13" s="156">
        <f t="shared" si="2"/>
        <v>0</v>
      </c>
    </row>
    <row r="14" spans="1:7" s="99" customFormat="1" ht="14.25" thickBot="1" x14ac:dyDescent="0.3">
      <c r="A14" s="36" t="s">
        <v>24</v>
      </c>
      <c r="B14" s="308"/>
      <c r="C14" s="106">
        <f>SUM(C5:C9)</f>
        <v>0</v>
      </c>
      <c r="D14" s="106">
        <f t="shared" ref="D14:G14" si="3">SUM(D5:D9)</f>
        <v>0</v>
      </c>
      <c r="E14" s="106">
        <f t="shared" si="3"/>
        <v>0</v>
      </c>
      <c r="F14" s="106">
        <f t="shared" si="3"/>
        <v>0</v>
      </c>
      <c r="G14" s="106">
        <f t="shared" si="3"/>
        <v>0</v>
      </c>
    </row>
    <row r="15" spans="1:7" s="99" customFormat="1" ht="14.25" thickBot="1" x14ac:dyDescent="0.3">
      <c r="A15" s="36" t="s">
        <v>26</v>
      </c>
      <c r="B15" s="309"/>
      <c r="C15" s="107" t="e">
        <f>AVERAGE(C5:C9)</f>
        <v>#DIV/0!</v>
      </c>
      <c r="D15" s="107" t="e">
        <f t="shared" ref="D15:G15" si="4">AVERAGE(D5:D9)</f>
        <v>#DIV/0!</v>
      </c>
      <c r="E15" s="107" t="e">
        <f t="shared" si="4"/>
        <v>#DIV/0!</v>
      </c>
      <c r="F15" s="107" t="e">
        <f t="shared" si="4"/>
        <v>#DIV/0!</v>
      </c>
      <c r="G15" s="107" t="e">
        <f t="shared" si="4"/>
        <v>#DIV/0!</v>
      </c>
    </row>
    <row r="16" spans="1:7" s="99" customFormat="1" ht="14.25" hidden="1" thickBot="1" x14ac:dyDescent="0.3">
      <c r="A16" s="35"/>
      <c r="B16" s="165"/>
      <c r="C16" s="88"/>
      <c r="D16" s="89"/>
      <c r="E16" s="88"/>
      <c r="F16" s="100"/>
      <c r="G16" s="213"/>
    </row>
    <row r="17" spans="1:7" s="99" customFormat="1" ht="14.25" hidden="1" thickBot="1" x14ac:dyDescent="0.3">
      <c r="A17" s="35"/>
      <c r="B17" s="166"/>
      <c r="C17" s="88"/>
      <c r="D17" s="89"/>
      <c r="E17" s="90"/>
      <c r="F17" s="91"/>
      <c r="G17" s="213"/>
    </row>
    <row r="18" spans="1:7" s="99" customFormat="1" ht="14.25" hidden="1" thickBot="1" x14ac:dyDescent="0.3">
      <c r="A18" s="35"/>
      <c r="B18" s="166"/>
      <c r="C18" s="88"/>
      <c r="D18" s="89"/>
      <c r="E18" s="90"/>
      <c r="F18" s="91"/>
      <c r="G18" s="213"/>
    </row>
    <row r="19" spans="1:7" s="99" customFormat="1" ht="14.25" hidden="1" thickBot="1" x14ac:dyDescent="0.3">
      <c r="A19" s="35"/>
      <c r="B19" s="166"/>
      <c r="C19" s="88"/>
      <c r="D19" s="89"/>
      <c r="E19" s="90"/>
      <c r="F19" s="91"/>
      <c r="G19" s="213"/>
    </row>
    <row r="20" spans="1:7" s="99" customFormat="1" ht="14.25" hidden="1" thickBot="1" x14ac:dyDescent="0.3">
      <c r="A20" s="35"/>
      <c r="B20" s="166"/>
      <c r="C20" s="88"/>
      <c r="D20" s="89"/>
      <c r="E20" s="90"/>
      <c r="F20" s="91"/>
      <c r="G20" s="213"/>
    </row>
    <row r="21" spans="1:7" s="99" customFormat="1" ht="14.25" outlineLevel="1" thickBot="1" x14ac:dyDescent="0.3">
      <c r="A21" s="206" t="s">
        <v>1</v>
      </c>
      <c r="B21" s="166">
        <v>42259</v>
      </c>
      <c r="C21" s="90">
        <v>136</v>
      </c>
      <c r="D21" s="94"/>
      <c r="E21" s="90"/>
      <c r="F21" s="91"/>
      <c r="G21" s="213">
        <f>SUM(C21:F21)</f>
        <v>136</v>
      </c>
    </row>
    <row r="22" spans="1:7" s="99" customFormat="1" ht="14.25" outlineLevel="1" thickBot="1" x14ac:dyDescent="0.3">
      <c r="A22" s="206" t="s">
        <v>2</v>
      </c>
      <c r="B22" s="166">
        <v>42260</v>
      </c>
      <c r="C22" s="95">
        <v>134</v>
      </c>
      <c r="D22" s="96"/>
      <c r="E22" s="95"/>
      <c r="F22" s="97"/>
      <c r="G22" s="213">
        <f t="shared" ref="G22" si="5">SUM(C22:F22)</f>
        <v>134</v>
      </c>
    </row>
    <row r="23" spans="1:7" s="99" customFormat="1" ht="14.25" customHeight="1" outlineLevel="1" thickBot="1" x14ac:dyDescent="0.3">
      <c r="A23" s="134" t="s">
        <v>25</v>
      </c>
      <c r="B23" s="307" t="s">
        <v>29</v>
      </c>
      <c r="C23" s="155">
        <f>SUM(C16:C22)</f>
        <v>270</v>
      </c>
      <c r="D23" s="155">
        <f t="shared" ref="D23:G23" si="6">SUM(D16:D22)</f>
        <v>0</v>
      </c>
      <c r="E23" s="155">
        <f t="shared" si="6"/>
        <v>0</v>
      </c>
      <c r="F23" s="155">
        <f t="shared" si="6"/>
        <v>0</v>
      </c>
      <c r="G23" s="155">
        <f t="shared" si="6"/>
        <v>270</v>
      </c>
    </row>
    <row r="24" spans="1:7" s="99" customFormat="1" ht="14.25" outlineLevel="1" thickBot="1" x14ac:dyDescent="0.3">
      <c r="A24" s="135" t="s">
        <v>27</v>
      </c>
      <c r="B24" s="308"/>
      <c r="C24" s="156">
        <f>AVERAGE(C16:C22)</f>
        <v>135</v>
      </c>
      <c r="D24" s="156" t="e">
        <f t="shared" ref="D24:G24" si="7">AVERAGE(D16:D22)</f>
        <v>#DIV/0!</v>
      </c>
      <c r="E24" s="156" t="e">
        <f t="shared" si="7"/>
        <v>#DIV/0!</v>
      </c>
      <c r="F24" s="156" t="e">
        <f t="shared" si="7"/>
        <v>#DIV/0!</v>
      </c>
      <c r="G24" s="156">
        <f t="shared" si="7"/>
        <v>135</v>
      </c>
    </row>
    <row r="25" spans="1:7" s="99" customFormat="1" ht="14.25" thickBot="1" x14ac:dyDescent="0.3">
      <c r="A25" s="36" t="s">
        <v>24</v>
      </c>
      <c r="B25" s="308"/>
      <c r="C25" s="106">
        <f>SUM(C16:C20)</f>
        <v>0</v>
      </c>
      <c r="D25" s="106">
        <f t="shared" ref="D25:G25" si="8">SUM(D16:D20)</f>
        <v>0</v>
      </c>
      <c r="E25" s="106">
        <f t="shared" si="8"/>
        <v>0</v>
      </c>
      <c r="F25" s="106">
        <f t="shared" si="8"/>
        <v>0</v>
      </c>
      <c r="G25" s="106">
        <f t="shared" si="8"/>
        <v>0</v>
      </c>
    </row>
    <row r="26" spans="1:7" s="99" customFormat="1" ht="14.25" thickBot="1" x14ac:dyDescent="0.3">
      <c r="A26" s="36" t="s">
        <v>26</v>
      </c>
      <c r="B26" s="309"/>
      <c r="C26" s="107" t="e">
        <f>AVERAGE(C16:C20)</f>
        <v>#DIV/0!</v>
      </c>
      <c r="D26" s="107" t="e">
        <f t="shared" ref="D26:G26" si="9">AVERAGE(D16:D20)</f>
        <v>#DIV/0!</v>
      </c>
      <c r="E26" s="107" t="e">
        <f t="shared" si="9"/>
        <v>#DIV/0!</v>
      </c>
      <c r="F26" s="107" t="e">
        <f t="shared" si="9"/>
        <v>#DIV/0!</v>
      </c>
      <c r="G26" s="107" t="e">
        <f t="shared" si="9"/>
        <v>#DIV/0!</v>
      </c>
    </row>
    <row r="27" spans="1:7" s="99" customFormat="1" ht="14.25" hidden="1" thickBot="1" x14ac:dyDescent="0.3">
      <c r="A27" s="35"/>
      <c r="B27" s="205"/>
      <c r="C27" s="88"/>
      <c r="D27" s="89"/>
      <c r="E27" s="88"/>
      <c r="F27" s="100"/>
      <c r="G27" s="213"/>
    </row>
    <row r="28" spans="1:7" s="99" customFormat="1" ht="14.25" hidden="1" thickBot="1" x14ac:dyDescent="0.3">
      <c r="A28" s="35"/>
      <c r="B28" s="169"/>
      <c r="C28" s="88"/>
      <c r="D28" s="89"/>
      <c r="E28" s="90"/>
      <c r="F28" s="91"/>
      <c r="G28" s="213"/>
    </row>
    <row r="29" spans="1:7" s="99" customFormat="1" ht="14.25" hidden="1" thickBot="1" x14ac:dyDescent="0.3">
      <c r="A29" s="35"/>
      <c r="B29" s="169"/>
      <c r="C29" s="88"/>
      <c r="D29" s="89"/>
      <c r="E29" s="90"/>
      <c r="F29" s="91"/>
      <c r="G29" s="213"/>
    </row>
    <row r="30" spans="1:7" s="99" customFormat="1" ht="14.25" hidden="1" thickBot="1" x14ac:dyDescent="0.3">
      <c r="A30" s="35"/>
      <c r="B30" s="169"/>
      <c r="C30" s="88"/>
      <c r="D30" s="89"/>
      <c r="E30" s="90"/>
      <c r="F30" s="91"/>
      <c r="G30" s="213"/>
    </row>
    <row r="31" spans="1:7" s="99" customFormat="1" ht="14.25" hidden="1" thickBot="1" x14ac:dyDescent="0.3">
      <c r="A31" s="35"/>
      <c r="B31" s="169"/>
      <c r="C31" s="88"/>
      <c r="D31" s="89"/>
      <c r="E31" s="90"/>
      <c r="F31" s="91"/>
      <c r="G31" s="213"/>
    </row>
    <row r="32" spans="1:7" s="99" customFormat="1" ht="14.25" outlineLevel="1" thickBot="1" x14ac:dyDescent="0.3">
      <c r="A32" s="206" t="s">
        <v>1</v>
      </c>
      <c r="B32" s="169">
        <v>42266</v>
      </c>
      <c r="C32" s="90"/>
      <c r="D32" s="94">
        <v>489</v>
      </c>
      <c r="E32" s="90"/>
      <c r="F32" s="91"/>
      <c r="G32" s="213">
        <f t="shared" ref="G32:G33" si="10">SUM(C32:F32)</f>
        <v>489</v>
      </c>
    </row>
    <row r="33" spans="1:8" s="99" customFormat="1" ht="14.25" outlineLevel="1" thickBot="1" x14ac:dyDescent="0.3">
      <c r="A33" s="206" t="s">
        <v>2</v>
      </c>
      <c r="B33" s="170">
        <v>42267</v>
      </c>
      <c r="C33" s="95"/>
      <c r="D33" s="96">
        <v>256</v>
      </c>
      <c r="E33" s="95"/>
      <c r="F33" s="97"/>
      <c r="G33" s="213">
        <f t="shared" si="10"/>
        <v>256</v>
      </c>
    </row>
    <row r="34" spans="1:8" s="99" customFormat="1" ht="14.25" customHeight="1" outlineLevel="1" thickBot="1" x14ac:dyDescent="0.3">
      <c r="A34" s="134" t="s">
        <v>25</v>
      </c>
      <c r="B34" s="307" t="s">
        <v>30</v>
      </c>
      <c r="C34" s="155">
        <f>SUM(C27:C33)</f>
        <v>0</v>
      </c>
      <c r="D34" s="155">
        <f t="shared" ref="D34:G34" si="11">SUM(D27:D33)</f>
        <v>745</v>
      </c>
      <c r="E34" s="155">
        <f t="shared" si="11"/>
        <v>0</v>
      </c>
      <c r="F34" s="155">
        <f t="shared" si="11"/>
        <v>0</v>
      </c>
      <c r="G34" s="155">
        <f t="shared" si="11"/>
        <v>745</v>
      </c>
    </row>
    <row r="35" spans="1:8" s="99" customFormat="1" ht="14.25" outlineLevel="1" thickBot="1" x14ac:dyDescent="0.3">
      <c r="A35" s="135" t="s">
        <v>27</v>
      </c>
      <c r="B35" s="308"/>
      <c r="C35" s="156" t="e">
        <f>AVERAGE(C27:C33)</f>
        <v>#DIV/0!</v>
      </c>
      <c r="D35" s="156">
        <f t="shared" ref="D35:G35" si="12">AVERAGE(D27:D33)</f>
        <v>372.5</v>
      </c>
      <c r="E35" s="156" t="e">
        <f t="shared" si="12"/>
        <v>#DIV/0!</v>
      </c>
      <c r="F35" s="156" t="e">
        <f t="shared" si="12"/>
        <v>#DIV/0!</v>
      </c>
      <c r="G35" s="156">
        <f t="shared" si="12"/>
        <v>372.5</v>
      </c>
    </row>
    <row r="36" spans="1:8" s="99" customFormat="1" ht="14.25" thickBot="1" x14ac:dyDescent="0.3">
      <c r="A36" s="36" t="s">
        <v>24</v>
      </c>
      <c r="B36" s="308"/>
      <c r="C36" s="106">
        <f>SUM(C27:C31)</f>
        <v>0</v>
      </c>
      <c r="D36" s="106">
        <f t="shared" ref="D36:G36" si="13">SUM(D27:D31)</f>
        <v>0</v>
      </c>
      <c r="E36" s="106">
        <f t="shared" si="13"/>
        <v>0</v>
      </c>
      <c r="F36" s="106">
        <f t="shared" si="13"/>
        <v>0</v>
      </c>
      <c r="G36" s="106">
        <f t="shared" si="13"/>
        <v>0</v>
      </c>
    </row>
    <row r="37" spans="1:8" s="99" customFormat="1" ht="14.25" thickBot="1" x14ac:dyDescent="0.3">
      <c r="A37" s="36" t="s">
        <v>26</v>
      </c>
      <c r="B37" s="309"/>
      <c r="C37" s="107" t="e">
        <f>AVERAGE(C27:C31)</f>
        <v>#DIV/0!</v>
      </c>
      <c r="D37" s="107" t="e">
        <f t="shared" ref="D37:G37" si="14">AVERAGE(D27:D31)</f>
        <v>#DIV/0!</v>
      </c>
      <c r="E37" s="107" t="e">
        <f t="shared" si="14"/>
        <v>#DIV/0!</v>
      </c>
      <c r="F37" s="107" t="e">
        <f t="shared" si="14"/>
        <v>#DIV/0!</v>
      </c>
      <c r="G37" s="107" t="e">
        <f t="shared" si="14"/>
        <v>#DIV/0!</v>
      </c>
    </row>
    <row r="38" spans="1:8" s="99" customFormat="1" ht="14.25" hidden="1" thickBot="1" x14ac:dyDescent="0.3">
      <c r="A38" s="35"/>
      <c r="B38" s="205"/>
      <c r="C38" s="88"/>
      <c r="D38" s="89"/>
      <c r="E38" s="88"/>
      <c r="F38" s="100"/>
      <c r="G38" s="101"/>
    </row>
    <row r="39" spans="1:8" s="99" customFormat="1" ht="14.25" hidden="1" thickBot="1" x14ac:dyDescent="0.3">
      <c r="A39" s="35"/>
      <c r="B39" s="169"/>
      <c r="C39" s="88"/>
      <c r="D39" s="89"/>
      <c r="E39" s="90"/>
      <c r="F39" s="91"/>
      <c r="G39" s="92"/>
    </row>
    <row r="40" spans="1:8" s="99" customFormat="1" ht="14.25" hidden="1" thickBot="1" x14ac:dyDescent="0.3">
      <c r="A40" s="35"/>
      <c r="B40" s="169"/>
      <c r="C40" s="88"/>
      <c r="D40" s="89"/>
      <c r="E40" s="90"/>
      <c r="F40" s="91"/>
      <c r="G40" s="92"/>
    </row>
    <row r="41" spans="1:8" s="99" customFormat="1" ht="14.25" hidden="1" thickBot="1" x14ac:dyDescent="0.3">
      <c r="A41" s="35"/>
      <c r="B41" s="169"/>
      <c r="C41" s="88"/>
      <c r="D41" s="89"/>
      <c r="E41" s="90"/>
      <c r="F41" s="91"/>
      <c r="G41" s="92"/>
    </row>
    <row r="42" spans="1:8" s="99" customFormat="1" ht="14.25" hidden="1" thickBot="1" x14ac:dyDescent="0.3">
      <c r="A42" s="35"/>
      <c r="B42" s="169"/>
      <c r="C42" s="88"/>
      <c r="D42" s="89"/>
      <c r="E42" s="90"/>
      <c r="F42" s="91"/>
      <c r="G42" s="92"/>
    </row>
    <row r="43" spans="1:8" s="99" customFormat="1" ht="14.25" outlineLevel="1" thickBot="1" x14ac:dyDescent="0.3">
      <c r="A43" s="206" t="s">
        <v>1</v>
      </c>
      <c r="B43" s="214">
        <v>42273</v>
      </c>
      <c r="C43" s="90">
        <v>42</v>
      </c>
      <c r="D43" s="94"/>
      <c r="E43" s="90"/>
      <c r="F43" s="91"/>
      <c r="G43" s="92">
        <f t="shared" ref="G43:G44" si="15">SUM(C43:F43)</f>
        <v>42</v>
      </c>
      <c r="H43" s="161"/>
    </row>
    <row r="44" spans="1:8" s="99" customFormat="1" ht="14.25" outlineLevel="1" thickBot="1" x14ac:dyDescent="0.3">
      <c r="A44" s="206" t="s">
        <v>2</v>
      </c>
      <c r="B44" s="169">
        <v>42274</v>
      </c>
      <c r="C44" s="95">
        <v>100</v>
      </c>
      <c r="D44" s="96"/>
      <c r="E44" s="95"/>
      <c r="F44" s="97"/>
      <c r="G44" s="98">
        <f t="shared" si="15"/>
        <v>100</v>
      </c>
      <c r="H44" s="161"/>
    </row>
    <row r="45" spans="1:8" s="99" customFormat="1" ht="14.25" customHeight="1" outlineLevel="1" thickBot="1" x14ac:dyDescent="0.3">
      <c r="A45" s="134" t="s">
        <v>25</v>
      </c>
      <c r="B45" s="307" t="s">
        <v>31</v>
      </c>
      <c r="C45" s="155">
        <f>SUM(C38:C44)</f>
        <v>142</v>
      </c>
      <c r="D45" s="155">
        <f t="shared" ref="D45:G45" si="16">SUM(D38:D44)</f>
        <v>0</v>
      </c>
      <c r="E45" s="155">
        <f t="shared" si="16"/>
        <v>0</v>
      </c>
      <c r="F45" s="155">
        <f t="shared" si="16"/>
        <v>0</v>
      </c>
      <c r="G45" s="155">
        <f t="shared" si="16"/>
        <v>142</v>
      </c>
    </row>
    <row r="46" spans="1:8" s="99" customFormat="1" ht="14.25" outlineLevel="1" thickBot="1" x14ac:dyDescent="0.3">
      <c r="A46" s="135" t="s">
        <v>27</v>
      </c>
      <c r="B46" s="308"/>
      <c r="C46" s="156">
        <f>AVERAGE(C38:C44)</f>
        <v>71</v>
      </c>
      <c r="D46" s="156" t="e">
        <f t="shared" ref="D46:G46" si="17">AVERAGE(D38:D44)</f>
        <v>#DIV/0!</v>
      </c>
      <c r="E46" s="156" t="e">
        <f t="shared" si="17"/>
        <v>#DIV/0!</v>
      </c>
      <c r="F46" s="156" t="e">
        <f t="shared" si="17"/>
        <v>#DIV/0!</v>
      </c>
      <c r="G46" s="156">
        <f t="shared" si="17"/>
        <v>71</v>
      </c>
    </row>
    <row r="47" spans="1:8" s="99" customFormat="1" ht="14.25" thickBot="1" x14ac:dyDescent="0.3">
      <c r="A47" s="36" t="s">
        <v>24</v>
      </c>
      <c r="B47" s="308"/>
      <c r="C47" s="106">
        <f>SUM(C38:C42)</f>
        <v>0</v>
      </c>
      <c r="D47" s="106">
        <f t="shared" ref="D47:G47" si="18">SUM(D38:D42)</f>
        <v>0</v>
      </c>
      <c r="E47" s="106">
        <f t="shared" si="18"/>
        <v>0</v>
      </c>
      <c r="F47" s="106">
        <f t="shared" si="18"/>
        <v>0</v>
      </c>
      <c r="G47" s="106">
        <f t="shared" si="18"/>
        <v>0</v>
      </c>
    </row>
    <row r="48" spans="1:8" s="99" customFormat="1" ht="14.25" thickBot="1" x14ac:dyDescent="0.3">
      <c r="A48" s="36" t="s">
        <v>26</v>
      </c>
      <c r="B48" s="309"/>
      <c r="C48" s="107" t="e">
        <f>AVERAGE(C38:C42)</f>
        <v>#DIV/0!</v>
      </c>
      <c r="D48" s="107" t="e">
        <f t="shared" ref="D48:G48" si="19">AVERAGE(D38:D42)</f>
        <v>#DIV/0!</v>
      </c>
      <c r="E48" s="107" t="e">
        <f t="shared" si="19"/>
        <v>#DIV/0!</v>
      </c>
      <c r="F48" s="107" t="e">
        <f t="shared" si="19"/>
        <v>#DIV/0!</v>
      </c>
      <c r="G48" s="107" t="e">
        <f t="shared" si="19"/>
        <v>#DIV/0!</v>
      </c>
    </row>
    <row r="49" spans="1:7" s="99" customFormat="1" ht="14.25" hidden="1" thickBot="1" x14ac:dyDescent="0.3">
      <c r="A49" s="35"/>
      <c r="B49" s="168"/>
      <c r="C49" s="197"/>
      <c r="D49" s="198"/>
      <c r="E49" s="88"/>
      <c r="F49" s="100"/>
      <c r="G49" s="101"/>
    </row>
    <row r="50" spans="1:7" s="99" customFormat="1" ht="14.25" hidden="1" thickBot="1" x14ac:dyDescent="0.3">
      <c r="A50" s="35"/>
      <c r="B50" s="196"/>
      <c r="C50" s="199"/>
      <c r="D50" s="200"/>
      <c r="E50" s="90"/>
      <c r="F50" s="91"/>
      <c r="G50" s="92"/>
    </row>
    <row r="51" spans="1:7" s="99" customFormat="1" ht="14.25" hidden="1" thickBot="1" x14ac:dyDescent="0.3">
      <c r="A51" s="35"/>
      <c r="B51" s="196"/>
      <c r="C51" s="88"/>
      <c r="D51" s="100"/>
      <c r="E51" s="90"/>
      <c r="F51" s="91"/>
      <c r="G51" s="92"/>
    </row>
    <row r="52" spans="1:7" s="99" customFormat="1" ht="14.25" hidden="1" thickBot="1" x14ac:dyDescent="0.3">
      <c r="A52" s="206"/>
      <c r="B52" s="196"/>
      <c r="C52" s="88"/>
      <c r="D52" s="100"/>
      <c r="E52" s="90"/>
      <c r="F52" s="91"/>
      <c r="G52" s="92"/>
    </row>
    <row r="53" spans="1:7" s="99" customFormat="1" ht="14.25" hidden="1" thickBot="1" x14ac:dyDescent="0.3">
      <c r="A53" s="206"/>
      <c r="B53" s="196"/>
      <c r="C53" s="88"/>
      <c r="D53" s="100"/>
      <c r="E53" s="90"/>
      <c r="F53" s="91"/>
      <c r="G53" s="92"/>
    </row>
    <row r="54" spans="1:7" s="99" customFormat="1" ht="14.25" hidden="1" customHeight="1" outlineLevel="1" thickBot="1" x14ac:dyDescent="0.3">
      <c r="A54" s="206"/>
      <c r="B54" s="196"/>
      <c r="C54" s="90"/>
      <c r="D54" s="91"/>
      <c r="E54" s="90"/>
      <c r="F54" s="91"/>
      <c r="G54" s="92"/>
    </row>
    <row r="55" spans="1:7" s="99" customFormat="1" ht="14.25" hidden="1" customHeight="1" outlineLevel="1" thickBot="1" x14ac:dyDescent="0.3">
      <c r="A55" s="206"/>
      <c r="B55" s="170"/>
      <c r="C55" s="201"/>
      <c r="D55" s="202"/>
      <c r="E55" s="95"/>
      <c r="F55" s="97"/>
      <c r="G55" s="92"/>
    </row>
    <row r="56" spans="1:7" s="99" customFormat="1" ht="14.25" hidden="1" customHeight="1" outlineLevel="1" thickBot="1" x14ac:dyDescent="0.3">
      <c r="A56" s="134" t="s">
        <v>25</v>
      </c>
      <c r="B56" s="307" t="s">
        <v>32</v>
      </c>
      <c r="C56" s="155">
        <f>SUM(C49:C55)</f>
        <v>0</v>
      </c>
      <c r="D56" s="155">
        <f t="shared" ref="D56:G56" si="20">SUM(D49:D55)</f>
        <v>0</v>
      </c>
      <c r="E56" s="155">
        <f t="shared" si="20"/>
        <v>0</v>
      </c>
      <c r="F56" s="155">
        <f t="shared" si="20"/>
        <v>0</v>
      </c>
      <c r="G56" s="155">
        <f t="shared" si="20"/>
        <v>0</v>
      </c>
    </row>
    <row r="57" spans="1:7" s="99" customFormat="1" ht="14.25" hidden="1" outlineLevel="1" thickBot="1" x14ac:dyDescent="0.3">
      <c r="A57" s="135" t="s">
        <v>27</v>
      </c>
      <c r="B57" s="308"/>
      <c r="C57" s="156" t="e">
        <f>AVERAGE(C49:C55)</f>
        <v>#DIV/0!</v>
      </c>
      <c r="D57" s="156" t="e">
        <f t="shared" ref="D57:G57" si="21">AVERAGE(D49:D55)</f>
        <v>#DIV/0!</v>
      </c>
      <c r="E57" s="156" t="e">
        <f t="shared" si="21"/>
        <v>#DIV/0!</v>
      </c>
      <c r="F57" s="156" t="e">
        <f t="shared" si="21"/>
        <v>#DIV/0!</v>
      </c>
      <c r="G57" s="156" t="e">
        <f t="shared" si="21"/>
        <v>#DIV/0!</v>
      </c>
    </row>
    <row r="58" spans="1:7" s="99" customFormat="1" ht="14.25" hidden="1" thickBot="1" x14ac:dyDescent="0.3">
      <c r="A58" s="36" t="s">
        <v>24</v>
      </c>
      <c r="B58" s="308"/>
      <c r="C58" s="106">
        <f>SUM(C49:C53)</f>
        <v>0</v>
      </c>
      <c r="D58" s="106">
        <f t="shared" ref="D58:G58" si="22">SUM(D49:D53)</f>
        <v>0</v>
      </c>
      <c r="E58" s="106">
        <f t="shared" si="22"/>
        <v>0</v>
      </c>
      <c r="F58" s="106">
        <f t="shared" si="22"/>
        <v>0</v>
      </c>
      <c r="G58" s="106">
        <f t="shared" si="22"/>
        <v>0</v>
      </c>
    </row>
    <row r="59" spans="1:7" s="99" customFormat="1" ht="14.25" hidden="1" thickBot="1" x14ac:dyDescent="0.3">
      <c r="A59" s="36" t="s">
        <v>26</v>
      </c>
      <c r="B59" s="309"/>
      <c r="C59" s="107" t="e">
        <f>AVERAGE(C49:C53)</f>
        <v>#DIV/0!</v>
      </c>
      <c r="D59" s="107" t="e">
        <f t="shared" ref="D59:G59" si="23">AVERAGE(D49:D53)</f>
        <v>#DIV/0!</v>
      </c>
      <c r="E59" s="107" t="e">
        <f t="shared" si="23"/>
        <v>#DIV/0!</v>
      </c>
      <c r="F59" s="107" t="e">
        <f t="shared" si="23"/>
        <v>#DIV/0!</v>
      </c>
      <c r="G59" s="107" t="e">
        <f t="shared" si="23"/>
        <v>#DIV/0!</v>
      </c>
    </row>
    <row r="60" spans="1:7" s="99" customFormat="1" ht="14.25" hidden="1" thickBot="1" x14ac:dyDescent="0.3">
      <c r="A60" s="192"/>
      <c r="B60" s="171"/>
      <c r="C60" s="88"/>
      <c r="D60" s="89"/>
      <c r="E60" s="88"/>
      <c r="F60" s="100"/>
      <c r="G60" s="101"/>
    </row>
    <row r="61" spans="1:7" s="99" customFormat="1" ht="14.25" hidden="1" thickBot="1" x14ac:dyDescent="0.3">
      <c r="A61" s="193"/>
      <c r="B61" s="169"/>
      <c r="C61" s="88"/>
      <c r="D61" s="89"/>
      <c r="E61" s="90"/>
      <c r="F61" s="91"/>
      <c r="G61" s="92"/>
    </row>
    <row r="62" spans="1:7" s="99" customFormat="1" ht="14.25" hidden="1" thickBot="1" x14ac:dyDescent="0.3">
      <c r="A62" s="183"/>
      <c r="B62" s="169"/>
      <c r="C62" s="88"/>
      <c r="D62" s="89"/>
      <c r="E62" s="90"/>
      <c r="F62" s="91"/>
      <c r="G62" s="92"/>
    </row>
    <row r="63" spans="1:7" s="99" customFormat="1" ht="14.25" hidden="1" thickBot="1" x14ac:dyDescent="0.3">
      <c r="A63" s="183"/>
      <c r="B63" s="169"/>
      <c r="C63" s="88"/>
      <c r="D63" s="89"/>
      <c r="E63" s="90"/>
      <c r="F63" s="91"/>
      <c r="G63" s="92"/>
    </row>
    <row r="64" spans="1:7" s="99" customFormat="1" ht="14.25" hidden="1" thickBot="1" x14ac:dyDescent="0.3">
      <c r="A64" s="183"/>
      <c r="B64" s="169"/>
      <c r="C64" s="88"/>
      <c r="D64" s="89"/>
      <c r="E64" s="90"/>
      <c r="F64" s="91"/>
      <c r="G64" s="92"/>
    </row>
    <row r="65" spans="1:7" s="99" customFormat="1" ht="14.25" hidden="1" outlineLevel="1" thickBot="1" x14ac:dyDescent="0.3">
      <c r="A65" s="183"/>
      <c r="B65" s="169"/>
      <c r="C65" s="90"/>
      <c r="D65" s="94"/>
      <c r="E65" s="90"/>
      <c r="F65" s="91"/>
      <c r="G65" s="92"/>
    </row>
    <row r="66" spans="1:7" s="99" customFormat="1" ht="14.25" hidden="1" outlineLevel="1" thickBot="1" x14ac:dyDescent="0.3">
      <c r="A66" s="183"/>
      <c r="B66" s="170"/>
      <c r="C66" s="95"/>
      <c r="D66" s="96"/>
      <c r="E66" s="95"/>
      <c r="F66" s="97"/>
      <c r="G66" s="98"/>
    </row>
    <row r="67" spans="1:7" s="99" customFormat="1" ht="14.25" hidden="1" customHeight="1" outlineLevel="1" thickBot="1" x14ac:dyDescent="0.3">
      <c r="A67" s="134" t="s">
        <v>25</v>
      </c>
      <c r="B67" s="307" t="s">
        <v>37</v>
      </c>
      <c r="C67" s="155">
        <f>SUM(C60:C66)</f>
        <v>0</v>
      </c>
      <c r="D67" s="155">
        <f t="shared" ref="D67:G67" si="24">SUM(D60:D66)</f>
        <v>0</v>
      </c>
      <c r="E67" s="155">
        <f t="shared" si="24"/>
        <v>0</v>
      </c>
      <c r="F67" s="155">
        <f t="shared" si="24"/>
        <v>0</v>
      </c>
      <c r="G67" s="155">
        <f t="shared" si="24"/>
        <v>0</v>
      </c>
    </row>
    <row r="68" spans="1:7" s="99" customFormat="1" ht="14.25" hidden="1" outlineLevel="1" thickBot="1" x14ac:dyDescent="0.3">
      <c r="A68" s="135" t="s">
        <v>27</v>
      </c>
      <c r="B68" s="308"/>
      <c r="C68" s="156" t="e">
        <f>AVERAGE(C60:C66)</f>
        <v>#DIV/0!</v>
      </c>
      <c r="D68" s="156" t="e">
        <f t="shared" ref="D68:G68" si="25">AVERAGE(D60:D66)</f>
        <v>#DIV/0!</v>
      </c>
      <c r="E68" s="156" t="e">
        <f t="shared" si="25"/>
        <v>#DIV/0!</v>
      </c>
      <c r="F68" s="156" t="e">
        <f t="shared" si="25"/>
        <v>#DIV/0!</v>
      </c>
      <c r="G68" s="156" t="e">
        <f t="shared" si="25"/>
        <v>#DIV/0!</v>
      </c>
    </row>
    <row r="69" spans="1:7" s="99" customFormat="1" ht="14.25" hidden="1" thickBot="1" x14ac:dyDescent="0.3">
      <c r="A69" s="36" t="s">
        <v>24</v>
      </c>
      <c r="B69" s="308"/>
      <c r="C69" s="106">
        <f>SUM(C60:C64)</f>
        <v>0</v>
      </c>
      <c r="D69" s="106">
        <f t="shared" ref="D69:G69" si="26">SUM(D60:D64)</f>
        <v>0</v>
      </c>
      <c r="E69" s="106">
        <f t="shared" si="26"/>
        <v>0</v>
      </c>
      <c r="F69" s="106">
        <f t="shared" si="26"/>
        <v>0</v>
      </c>
      <c r="G69" s="106">
        <f t="shared" si="26"/>
        <v>0</v>
      </c>
    </row>
    <row r="70" spans="1:7" s="99" customFormat="1" ht="14.25" hidden="1" thickBot="1" x14ac:dyDescent="0.3">
      <c r="A70" s="36" t="s">
        <v>26</v>
      </c>
      <c r="B70" s="309"/>
      <c r="C70" s="107" t="e">
        <f>AVERAGE(C60:C64)</f>
        <v>#DIV/0!</v>
      </c>
      <c r="D70" s="107" t="e">
        <f t="shared" ref="D70:G70" si="27">AVERAGE(D60:D64)</f>
        <v>#DIV/0!</v>
      </c>
      <c r="E70" s="107" t="e">
        <f t="shared" si="27"/>
        <v>#DIV/0!</v>
      </c>
      <c r="F70" s="107" t="e">
        <f t="shared" si="27"/>
        <v>#DIV/0!</v>
      </c>
      <c r="G70" s="107" t="e">
        <f t="shared" si="27"/>
        <v>#DIV/0!</v>
      </c>
    </row>
    <row r="71" spans="1:7" s="99" customFormat="1" hidden="1" x14ac:dyDescent="0.25">
      <c r="A71" s="63"/>
      <c r="B71" s="64"/>
      <c r="C71" s="102"/>
      <c r="D71" s="102"/>
      <c r="E71" s="102"/>
      <c r="F71" s="102"/>
      <c r="G71" s="102"/>
    </row>
    <row r="72" spans="1:7" s="99" customFormat="1" ht="30" customHeight="1" x14ac:dyDescent="0.25">
      <c r="B72" s="103"/>
      <c r="C72" s="52" t="s">
        <v>59</v>
      </c>
      <c r="D72" s="52" t="s">
        <v>60</v>
      </c>
      <c r="E72" s="314" t="s">
        <v>71</v>
      </c>
      <c r="F72" s="336"/>
      <c r="G72" s="337"/>
    </row>
    <row r="73" spans="1:7" ht="30" customHeight="1" x14ac:dyDescent="0.25">
      <c r="B73" s="57" t="s">
        <v>33</v>
      </c>
      <c r="C73" s="104">
        <f>SUM(C56:D56, C45:D45, C34:D34, C23:D23, C12:D12, C67:D67)</f>
        <v>1157</v>
      </c>
      <c r="D73" s="104">
        <f>SUM(E67:F67, E56:F56, E45:F45, E34:F34, E23:F23, E12:F12)</f>
        <v>0</v>
      </c>
      <c r="E73" s="312" t="s">
        <v>33</v>
      </c>
      <c r="F73" s="313"/>
      <c r="G73" s="127">
        <f>SUM(G12, G23, G34, G45, G56, G67)</f>
        <v>1157</v>
      </c>
    </row>
    <row r="74" spans="1:7" ht="30" customHeight="1" x14ac:dyDescent="0.25">
      <c r="B74" s="57" t="s">
        <v>34</v>
      </c>
      <c r="C74" s="104">
        <f>SUM(C58:D58, C47:D47, C36:D36, C25:D25, C14:D14, C69:D69)</f>
        <v>0</v>
      </c>
      <c r="D74" s="104">
        <f>SUM(E69:F69, E58:F58, E47:F47, E36:F36, E25:F25, E14:F14)</f>
        <v>0</v>
      </c>
      <c r="E74" s="350" t="s">
        <v>34</v>
      </c>
      <c r="F74" s="350"/>
      <c r="G74" s="128">
        <f>SUM(G58, G47, G36, G25, G14, G69)</f>
        <v>0</v>
      </c>
    </row>
    <row r="75" spans="1:7" ht="30" customHeight="1" x14ac:dyDescent="0.25">
      <c r="E75" s="312" t="s">
        <v>72</v>
      </c>
      <c r="F75" s="313"/>
      <c r="G75" s="128">
        <f>AVERAGE(G12, G23, G34, G45, G56, G67)</f>
        <v>192.83333333333334</v>
      </c>
    </row>
    <row r="76" spans="1:7" ht="30" customHeight="1" x14ac:dyDescent="0.25">
      <c r="E76" s="350" t="s">
        <v>26</v>
      </c>
      <c r="F76" s="350"/>
      <c r="G76" s="127">
        <f>AVERAGE(G58, G47, G36, G25, G14, G69)</f>
        <v>0</v>
      </c>
    </row>
    <row r="86" spans="2:2" x14ac:dyDescent="0.25">
      <c r="B86" s="105"/>
    </row>
    <row r="87" spans="2:2" x14ac:dyDescent="0.25">
      <c r="B87" s="105"/>
    </row>
    <row r="88" spans="2:2" x14ac:dyDescent="0.25">
      <c r="B88" s="105"/>
    </row>
    <row r="89" spans="2:2" x14ac:dyDescent="0.25">
      <c r="B89" s="105"/>
    </row>
    <row r="90" spans="2:2" x14ac:dyDescent="0.25">
      <c r="B90" s="105"/>
    </row>
    <row r="91" spans="2:2" x14ac:dyDescent="0.25">
      <c r="B91" s="105"/>
    </row>
    <row r="92" spans="2:2" x14ac:dyDescent="0.25">
      <c r="B92" s="105"/>
    </row>
    <row r="97" spans="2:2" x14ac:dyDescent="0.25">
      <c r="B97" s="105"/>
    </row>
    <row r="98" spans="2:2" x14ac:dyDescent="0.25">
      <c r="B98" s="105"/>
    </row>
    <row r="99" spans="2:2" x14ac:dyDescent="0.25">
      <c r="B99" s="105"/>
    </row>
    <row r="100" spans="2:2" x14ac:dyDescent="0.25">
      <c r="B100" s="105"/>
    </row>
    <row r="101" spans="2:2" x14ac:dyDescent="0.25">
      <c r="B101" s="105"/>
    </row>
    <row r="102" spans="2:2" x14ac:dyDescent="0.25">
      <c r="B102" s="105"/>
    </row>
    <row r="103" spans="2:2" x14ac:dyDescent="0.25">
      <c r="B103" s="105"/>
    </row>
    <row r="104" spans="2:2" x14ac:dyDescent="0.25">
      <c r="B104" s="105"/>
    </row>
  </sheetData>
  <mergeCells count="20">
    <mergeCell ref="E75:F75"/>
    <mergeCell ref="E76:F76"/>
    <mergeCell ref="C1:D2"/>
    <mergeCell ref="E1:F2"/>
    <mergeCell ref="G1:G4"/>
    <mergeCell ref="C3:C4"/>
    <mergeCell ref="D3:D4"/>
    <mergeCell ref="E3:E4"/>
    <mergeCell ref="F3:F4"/>
    <mergeCell ref="E72:G72"/>
    <mergeCell ref="E73:F73"/>
    <mergeCell ref="E74:F74"/>
    <mergeCell ref="A3:A4"/>
    <mergeCell ref="B3:B4"/>
    <mergeCell ref="B67:B70"/>
    <mergeCell ref="B12:B15"/>
    <mergeCell ref="B23:B26"/>
    <mergeCell ref="B34:B37"/>
    <mergeCell ref="B45:B48"/>
    <mergeCell ref="B56:B59"/>
  </mergeCells>
  <pageMargins left="0.7" right="0.7" top="0.75" bottom="0.75" header="0.3" footer="0.3"/>
  <pageSetup paperSize="5" scale="43" orientation="landscape" r:id="rId1"/>
  <ignoredErrors>
    <ignoredError sqref="C12:F12" emptyCellReference="1"/>
    <ignoredError sqref="C13:F13 C45:C46 E43:F43 E44:F44 C56:C58 C27:C31 E27:F42 E45:F48 E56:F59 C34:C35" evalError="1" emptyCellReference="1"/>
    <ignoredError sqref="G10:G12" formulaRange="1" emptyCellReference="1"/>
    <ignoredError sqref="G13:G48 D56:D59 D45:D48 C47:C48 D27:D31 D34:D42 G56:G59 E14:F26 C14:C20 D23:D26 D14:D20 C36:C42 C23:C26" evalError="1" formulaRange="1" emptyCellReference="1"/>
    <ignoredError sqref="D60:D71" formulaRange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6AE8379B00F7343AA85C9CCF3ABC79C" ma:contentTypeVersion="6" ma:contentTypeDescription="Create a new document." ma:contentTypeScope="" ma:versionID="8ed5a08c4ea4bafe7608c7a0bbf74949">
  <xsd:schema xmlns:xsd="http://www.w3.org/2001/XMLSchema" xmlns:xs="http://www.w3.org/2001/XMLSchema" xmlns:p="http://schemas.microsoft.com/office/2006/metadata/properties" xmlns:ns2="670d3029-f9df-404e-98fc-7004dcdec636" xmlns:ns3="5f7ac3ca-9ce0-489a-bc70-1e3f2f642f01" targetNamespace="http://schemas.microsoft.com/office/2006/metadata/properties" ma:root="true" ma:fieldsID="0f6b6dc1f77d7f192bee01dd38b44bce" ns2:_="" ns3:_="">
    <xsd:import namespace="670d3029-f9df-404e-98fc-7004dcdec636"/>
    <xsd:import namespace="5f7ac3ca-9ce0-489a-bc70-1e3f2f642f0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0d3029-f9df-404e-98fc-7004dcdec63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f7ac3ca-9ce0-489a-bc70-1e3f2f642f01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705AE24-DEBD-42F2-8D79-F77BE9984B34}"/>
</file>

<file path=customXml/itemProps2.xml><?xml version="1.0" encoding="utf-8"?>
<ds:datastoreItem xmlns:ds="http://schemas.openxmlformats.org/officeDocument/2006/customXml" ds:itemID="{9755ECCA-E13B-42C7-A956-936822C05D36}"/>
</file>

<file path=customXml/itemProps3.xml><?xml version="1.0" encoding="utf-8"?>
<ds:datastoreItem xmlns:ds="http://schemas.openxmlformats.org/officeDocument/2006/customXml" ds:itemID="{D74217D5-092D-4913-95FA-50191E12510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4</vt:i4>
      </vt:variant>
    </vt:vector>
  </HeadingPairs>
  <TitlesOfParts>
    <vt:vector size="12" baseType="lpstr">
      <vt:lpstr>Weekday Totals</vt:lpstr>
      <vt:lpstr>Monthly Totals</vt:lpstr>
      <vt:lpstr>Billy Bey</vt:lpstr>
      <vt:lpstr>Liberty Landing Ferry</vt:lpstr>
      <vt:lpstr>New York Water Taxi</vt:lpstr>
      <vt:lpstr>NY Waterway</vt:lpstr>
      <vt:lpstr>SeaStreak</vt:lpstr>
      <vt:lpstr>Baseball</vt:lpstr>
      <vt:lpstr>Baseball!Print_Area</vt:lpstr>
      <vt:lpstr>'Billy Bey'!Print_Area</vt:lpstr>
      <vt:lpstr>'Monthly Totals'!Print_Area</vt:lpstr>
      <vt:lpstr>'Weekday Totals'!Print_Area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2019-03-19T17:11:37Z</dcterms:created>
  <dcterms:modified xsi:type="dcterms:W3CDTF">2019-03-19T17:11:37Z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0x01010056AE8379B00F7343AA85C9CCF3ABC79C</vt:lpwstr>
  </property>
</Properties>
</file>