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0" yWindow="15" windowWidth="15195" windowHeight="8190" tabRatio="673" activeTab="2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Totals'!$A$1:$B$49</definedName>
    <definedName name="_xlnm.Print_Area" localSheetId="0">'Weekday Totals'!$A$1:$T$49</definedName>
  </definedNames>
  <calcPr calcId="152511"/>
</workbook>
</file>

<file path=xl/calcChain.xml><?xml version="1.0" encoding="utf-8"?>
<calcChain xmlns="http://schemas.openxmlformats.org/spreadsheetml/2006/main">
  <c r="D67" i="2" l="1"/>
  <c r="E67" i="2"/>
  <c r="F67" i="2"/>
  <c r="G67" i="2"/>
  <c r="H67" i="2"/>
  <c r="D68" i="2"/>
  <c r="E68" i="2"/>
  <c r="F68" i="2"/>
  <c r="G68" i="2"/>
  <c r="H68" i="2"/>
  <c r="D69" i="2"/>
  <c r="Q28" i="6" s="1"/>
  <c r="E69" i="2"/>
  <c r="Q30" i="6" s="1"/>
  <c r="F69" i="2"/>
  <c r="G69" i="2"/>
  <c r="H69" i="2"/>
  <c r="D70" i="2"/>
  <c r="E70" i="2"/>
  <c r="F70" i="2"/>
  <c r="G70" i="2"/>
  <c r="H70" i="2"/>
  <c r="I61" i="2"/>
  <c r="I60" i="2"/>
  <c r="T60" i="3"/>
  <c r="K61" i="1"/>
  <c r="K60" i="1"/>
  <c r="K67" i="1" s="1"/>
  <c r="K69" i="1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C67" i="1"/>
  <c r="D67" i="4"/>
  <c r="E67" i="4"/>
  <c r="F67" i="4"/>
  <c r="D68" i="4"/>
  <c r="E68" i="4"/>
  <c r="F68" i="4"/>
  <c r="D69" i="4"/>
  <c r="E69" i="4"/>
  <c r="F69" i="4"/>
  <c r="D70" i="4"/>
  <c r="E70" i="4"/>
  <c r="F70" i="4"/>
  <c r="C68" i="4"/>
  <c r="C67" i="4"/>
  <c r="K70" i="1" l="1"/>
  <c r="K68" i="1"/>
  <c r="I67" i="2"/>
  <c r="I70" i="2"/>
  <c r="I69" i="2"/>
  <c r="I68" i="2"/>
  <c r="F34" i="2"/>
  <c r="C23" i="3" l="1"/>
  <c r="C24" i="3"/>
  <c r="C25" i="3"/>
  <c r="D61" i="5" l="1"/>
  <c r="D60" i="5"/>
  <c r="D52" i="5"/>
  <c r="D53" i="5"/>
  <c r="D54" i="5"/>
  <c r="D55" i="5"/>
  <c r="D21" i="5"/>
  <c r="I53" i="2"/>
  <c r="I54" i="2"/>
  <c r="I55" i="2"/>
  <c r="K53" i="1"/>
  <c r="K54" i="1"/>
  <c r="K55" i="1"/>
  <c r="G61" i="4"/>
  <c r="G60" i="4"/>
  <c r="G53" i="4"/>
  <c r="G54" i="4"/>
  <c r="G55" i="4"/>
  <c r="G20" i="4"/>
  <c r="G21" i="4"/>
  <c r="T61" i="3"/>
  <c r="T53" i="3"/>
  <c r="T54" i="3"/>
  <c r="T55" i="3"/>
  <c r="T69" i="3" l="1"/>
  <c r="T68" i="3"/>
  <c r="T70" i="3"/>
  <c r="T67" i="3"/>
  <c r="D12" i="2"/>
  <c r="E12" i="2"/>
  <c r="F12" i="2"/>
  <c r="G12" i="2"/>
  <c r="H12" i="2"/>
  <c r="D13" i="2"/>
  <c r="E13" i="2"/>
  <c r="F13" i="2"/>
  <c r="G13" i="2"/>
  <c r="H13" i="2"/>
  <c r="D14" i="2"/>
  <c r="E14" i="2"/>
  <c r="F14" i="2"/>
  <c r="G14" i="2"/>
  <c r="H14" i="2"/>
  <c r="D15" i="2"/>
  <c r="E15" i="2"/>
  <c r="F15" i="2"/>
  <c r="G15" i="2"/>
  <c r="H15" i="2"/>
  <c r="C15" i="2"/>
  <c r="C14" i="2"/>
  <c r="C12" i="2"/>
  <c r="C13" i="2"/>
  <c r="I11" i="2"/>
  <c r="I13" i="2" l="1"/>
  <c r="I15" i="2"/>
  <c r="I14" i="2"/>
  <c r="I12" i="2"/>
  <c r="G11" i="4"/>
  <c r="K11" i="1"/>
  <c r="D50" i="5"/>
  <c r="D11" i="5"/>
  <c r="T11" i="3"/>
  <c r="I50" i="2" l="1"/>
  <c r="I51" i="2"/>
  <c r="I52" i="2"/>
  <c r="K50" i="1"/>
  <c r="K52" i="1"/>
  <c r="G50" i="4"/>
  <c r="G52" i="4"/>
  <c r="T50" i="3"/>
  <c r="T52" i="3"/>
  <c r="L23" i="3" l="1"/>
  <c r="E34" i="1" l="1"/>
  <c r="E35" i="1"/>
  <c r="E36" i="1"/>
  <c r="G23" i="2" l="1"/>
  <c r="I16" i="2" l="1"/>
  <c r="K18" i="1" l="1"/>
  <c r="C12" i="1"/>
  <c r="J45" i="1" l="1"/>
  <c r="J46" i="1"/>
  <c r="J47" i="1"/>
  <c r="D23" i="2" l="1"/>
  <c r="D24" i="2"/>
  <c r="D25" i="2"/>
  <c r="D26" i="2"/>
  <c r="Q32" i="6" l="1"/>
  <c r="D56" i="2"/>
  <c r="E56" i="2"/>
  <c r="F56" i="2"/>
  <c r="G56" i="2"/>
  <c r="H56" i="2"/>
  <c r="D57" i="2"/>
  <c r="E57" i="2"/>
  <c r="F57" i="2"/>
  <c r="G57" i="2"/>
  <c r="H57" i="2"/>
  <c r="D58" i="2"/>
  <c r="E58" i="2"/>
  <c r="F58" i="2"/>
  <c r="N32" i="6" s="1"/>
  <c r="G58" i="2"/>
  <c r="H58" i="2"/>
  <c r="D59" i="2"/>
  <c r="E59" i="2"/>
  <c r="F59" i="2"/>
  <c r="G59" i="2"/>
  <c r="H59" i="2"/>
  <c r="D45" i="2"/>
  <c r="E45" i="2"/>
  <c r="F45" i="2"/>
  <c r="G45" i="2"/>
  <c r="H45" i="2"/>
  <c r="D46" i="2"/>
  <c r="E46" i="2"/>
  <c r="F46" i="2"/>
  <c r="G46" i="2"/>
  <c r="H46" i="2"/>
  <c r="D47" i="2"/>
  <c r="E47" i="2"/>
  <c r="F47" i="2"/>
  <c r="K32" i="6" s="1"/>
  <c r="G47" i="2"/>
  <c r="H47" i="2"/>
  <c r="D48" i="2"/>
  <c r="E48" i="2"/>
  <c r="F48" i="2"/>
  <c r="G48" i="2"/>
  <c r="H48" i="2"/>
  <c r="D34" i="2"/>
  <c r="E34" i="2"/>
  <c r="G34" i="2"/>
  <c r="H34" i="2"/>
  <c r="D35" i="2"/>
  <c r="E35" i="2"/>
  <c r="F35" i="2"/>
  <c r="G35" i="2"/>
  <c r="H35" i="2"/>
  <c r="D36" i="2"/>
  <c r="E36" i="2"/>
  <c r="F36" i="2"/>
  <c r="H32" i="6" s="1"/>
  <c r="G36" i="2"/>
  <c r="H36" i="2"/>
  <c r="D37" i="2"/>
  <c r="E37" i="2"/>
  <c r="F37" i="2"/>
  <c r="G37" i="2"/>
  <c r="H37" i="2"/>
  <c r="E23" i="2"/>
  <c r="F23" i="2"/>
  <c r="H23" i="2"/>
  <c r="E24" i="2"/>
  <c r="F24" i="2"/>
  <c r="G24" i="2"/>
  <c r="H24" i="2"/>
  <c r="E25" i="2"/>
  <c r="F25" i="2"/>
  <c r="E32" i="6" s="1"/>
  <c r="G25" i="2"/>
  <c r="H25" i="2"/>
  <c r="E26" i="2"/>
  <c r="F26" i="2"/>
  <c r="G26" i="2"/>
  <c r="H26" i="2"/>
  <c r="B32" i="6"/>
  <c r="D73" i="2" l="1"/>
  <c r="E74" i="2"/>
  <c r="F73" i="2"/>
  <c r="F74" i="2"/>
  <c r="B34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D41" i="5" l="1"/>
  <c r="L34" i="3"/>
  <c r="D36" i="1"/>
  <c r="E12" i="3" l="1"/>
  <c r="C56" i="2" l="1"/>
  <c r="K56" i="3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I39" i="2"/>
  <c r="I40" i="2"/>
  <c r="I41" i="2"/>
  <c r="I42" i="2"/>
  <c r="I43" i="2"/>
  <c r="I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O25" i="3"/>
  <c r="E38" i="6" s="1"/>
  <c r="P25" i="3"/>
  <c r="Q25" i="3"/>
  <c r="E42" i="6" s="1"/>
  <c r="R25" i="3"/>
  <c r="S25" i="3"/>
  <c r="E46" i="6" s="1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L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6" i="6" s="1"/>
  <c r="N37" i="3"/>
  <c r="T17" i="3"/>
  <c r="T18" i="3"/>
  <c r="T19" i="3"/>
  <c r="T20" i="3"/>
  <c r="T21" i="3"/>
  <c r="T22" i="3"/>
  <c r="D12" i="1"/>
  <c r="D13" i="1"/>
  <c r="D14" i="1"/>
  <c r="C13" i="5"/>
  <c r="C14" i="5"/>
  <c r="C15" i="5"/>
  <c r="T16" i="3"/>
  <c r="T27" i="3"/>
  <c r="T28" i="3"/>
  <c r="T29" i="3"/>
  <c r="T30" i="3"/>
  <c r="T31" i="3"/>
  <c r="T32" i="3"/>
  <c r="T33" i="3"/>
  <c r="T38" i="3"/>
  <c r="G67" i="4"/>
  <c r="G68" i="4"/>
  <c r="G69" i="4"/>
  <c r="Q8" i="6" s="1"/>
  <c r="G70" i="4"/>
  <c r="C70" i="4"/>
  <c r="C69" i="4"/>
  <c r="E59" i="4"/>
  <c r="D56" i="4"/>
  <c r="E56" i="4"/>
  <c r="F56" i="4"/>
  <c r="D57" i="4"/>
  <c r="E57" i="4"/>
  <c r="F57" i="4"/>
  <c r="D58" i="4"/>
  <c r="E58" i="4"/>
  <c r="N22" i="6" s="1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D34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D26" i="4"/>
  <c r="E26" i="4"/>
  <c r="F26" i="4"/>
  <c r="C23" i="4"/>
  <c r="C24" i="4"/>
  <c r="C26" i="4"/>
  <c r="C25" i="4"/>
  <c r="D14" i="4"/>
  <c r="C14" i="4"/>
  <c r="D15" i="4"/>
  <c r="E14" i="4"/>
  <c r="F14" i="4"/>
  <c r="B22" i="6" s="1"/>
  <c r="E15" i="4"/>
  <c r="F15" i="4"/>
  <c r="D13" i="4"/>
  <c r="D12" i="4"/>
  <c r="C15" i="4"/>
  <c r="C13" i="4"/>
  <c r="C12" i="4"/>
  <c r="Q4" i="6"/>
  <c r="C59" i="1"/>
  <c r="C58" i="1"/>
  <c r="C57" i="1"/>
  <c r="C37" i="1"/>
  <c r="C36" i="1"/>
  <c r="C35" i="1"/>
  <c r="C34" i="1"/>
  <c r="C26" i="1"/>
  <c r="C25" i="1"/>
  <c r="C24" i="1"/>
  <c r="C23" i="1"/>
  <c r="C15" i="1"/>
  <c r="C14" i="1"/>
  <c r="C13" i="1"/>
  <c r="C69" i="1"/>
  <c r="C69" i="2"/>
  <c r="Q26" i="6" s="1"/>
  <c r="C58" i="2"/>
  <c r="N26" i="6" s="1"/>
  <c r="H30" i="6"/>
  <c r="E30" i="6"/>
  <c r="E26" i="6"/>
  <c r="B30" i="6"/>
  <c r="C47" i="5"/>
  <c r="C48" i="5"/>
  <c r="C36" i="5"/>
  <c r="C37" i="5"/>
  <c r="C26" i="5"/>
  <c r="C25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6" i="3"/>
  <c r="C12" i="3"/>
  <c r="D36" i="3"/>
  <c r="D34" i="3"/>
  <c r="C13" i="3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4" i="6" s="1"/>
  <c r="N58" i="3"/>
  <c r="O58" i="3"/>
  <c r="N38" i="6" s="1"/>
  <c r="P58" i="3"/>
  <c r="Q58" i="3"/>
  <c r="N42" i="6" s="1"/>
  <c r="R58" i="3"/>
  <c r="S58" i="3"/>
  <c r="N46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K38" i="6" s="1"/>
  <c r="P47" i="3"/>
  <c r="K40" i="6" s="1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4" i="6" s="1"/>
  <c r="N36" i="3"/>
  <c r="H36" i="6" s="1"/>
  <c r="O36" i="3"/>
  <c r="H38" i="6" s="1"/>
  <c r="P36" i="3"/>
  <c r="H40" i="6" s="1"/>
  <c r="Q36" i="3"/>
  <c r="H42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F12" i="4"/>
  <c r="F13" i="4"/>
  <c r="G49" i="4"/>
  <c r="G33" i="4"/>
  <c r="G32" i="4"/>
  <c r="G31" i="4"/>
  <c r="G30" i="4"/>
  <c r="G29" i="4"/>
  <c r="G28" i="4"/>
  <c r="G27" i="4"/>
  <c r="G19" i="4"/>
  <c r="E13" i="4"/>
  <c r="E12" i="4"/>
  <c r="C68" i="1"/>
  <c r="C70" i="1"/>
  <c r="K49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30" i="6"/>
  <c r="N28" i="6"/>
  <c r="I49" i="2"/>
  <c r="K30" i="6"/>
  <c r="K28" i="6"/>
  <c r="K26" i="6"/>
  <c r="I38" i="2"/>
  <c r="H28" i="6"/>
  <c r="H26" i="6"/>
  <c r="I33" i="2"/>
  <c r="I32" i="2"/>
  <c r="I31" i="2"/>
  <c r="I30" i="2"/>
  <c r="I29" i="2"/>
  <c r="I28" i="2"/>
  <c r="I27" i="2"/>
  <c r="E28" i="6"/>
  <c r="I22" i="2"/>
  <c r="I21" i="2"/>
  <c r="I20" i="2"/>
  <c r="I19" i="2"/>
  <c r="I18" i="2"/>
  <c r="I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C45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Q46" i="6"/>
  <c r="Q44" i="6"/>
  <c r="Q42" i="6"/>
  <c r="Q40" i="6"/>
  <c r="Q38" i="6"/>
  <c r="Q36" i="6"/>
  <c r="Q34" i="6"/>
  <c r="E36" i="6"/>
  <c r="E40" i="6"/>
  <c r="E44" i="6"/>
  <c r="H44" i="6"/>
  <c r="H46" i="6"/>
  <c r="K34" i="6"/>
  <c r="K42" i="6"/>
  <c r="K44" i="6"/>
  <c r="K46" i="6"/>
  <c r="T49" i="3"/>
  <c r="B34" i="6"/>
  <c r="B36" i="6"/>
  <c r="B38" i="6"/>
  <c r="B40" i="6"/>
  <c r="B42" i="6"/>
  <c r="B44" i="6"/>
  <c r="B46" i="6"/>
  <c r="G12" i="4"/>
  <c r="Q10" i="6"/>
  <c r="D69" i="5"/>
  <c r="Q12" i="6" s="1"/>
  <c r="D70" i="5"/>
  <c r="D67" i="5"/>
  <c r="D14" i="5"/>
  <c r="B12" i="6" s="1"/>
  <c r="D15" i="5"/>
  <c r="D56" i="5" l="1"/>
  <c r="D57" i="5"/>
  <c r="D36" i="5"/>
  <c r="H12" i="6" s="1"/>
  <c r="Q24" i="6"/>
  <c r="B73" i="5"/>
  <c r="D58" i="5"/>
  <c r="N12" i="6" s="1"/>
  <c r="E22" i="6"/>
  <c r="I56" i="2"/>
  <c r="I58" i="2"/>
  <c r="I57" i="2"/>
  <c r="I59" i="2"/>
  <c r="I45" i="2"/>
  <c r="I47" i="2"/>
  <c r="K10" i="6" s="1"/>
  <c r="I48" i="2"/>
  <c r="I46" i="2"/>
  <c r="D48" i="5"/>
  <c r="I34" i="2"/>
  <c r="I35" i="2"/>
  <c r="I36" i="2"/>
  <c r="I37" i="2"/>
  <c r="I23" i="2"/>
  <c r="I24" i="2"/>
  <c r="I25" i="2"/>
  <c r="I26" i="2"/>
  <c r="Q20" i="6"/>
  <c r="Q18" i="6"/>
  <c r="Q22" i="6"/>
  <c r="D74" i="2"/>
  <c r="B30" i="7" s="1"/>
  <c r="H22" i="6"/>
  <c r="C74" i="2"/>
  <c r="B28" i="7" s="1"/>
  <c r="B74" i="5"/>
  <c r="B20" i="6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6" i="7" s="1"/>
  <c r="N48" i="3"/>
  <c r="E34" i="6"/>
  <c r="G13" i="4"/>
  <c r="B24" i="6"/>
  <c r="C73" i="1"/>
  <c r="B73" i="1"/>
  <c r="B74" i="1"/>
  <c r="E10" i="6"/>
  <c r="B74" i="2"/>
  <c r="B26" i="7" s="1"/>
  <c r="G75" i="8"/>
  <c r="G73" i="8"/>
  <c r="N73" i="3"/>
  <c r="L73" i="3"/>
  <c r="B42" i="7" s="1"/>
  <c r="J73" i="3"/>
  <c r="B38" i="7" s="1"/>
  <c r="H73" i="3"/>
  <c r="B32" i="7" s="1"/>
  <c r="F73" i="3"/>
  <c r="E73" i="3"/>
  <c r="N74" i="3"/>
  <c r="L74" i="3"/>
  <c r="J74" i="3"/>
  <c r="F74" i="3"/>
  <c r="E74" i="3"/>
  <c r="D74" i="3"/>
  <c r="M73" i="3"/>
  <c r="B44" i="7" s="1"/>
  <c r="K73" i="3"/>
  <c r="B40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G14" i="4"/>
  <c r="G25" i="4"/>
  <c r="E8" i="6" s="1"/>
  <c r="G24" i="4"/>
  <c r="G23" i="4"/>
  <c r="G26" i="4"/>
  <c r="G15" i="4"/>
  <c r="D74" i="1"/>
  <c r="D73" i="1"/>
  <c r="K25" i="1"/>
  <c r="E4" i="6" s="1"/>
  <c r="K47" i="1"/>
  <c r="K4" i="6" s="1"/>
  <c r="K14" i="1"/>
  <c r="K36" i="1"/>
  <c r="H4" i="6" s="1"/>
  <c r="K58" i="1"/>
  <c r="N4" i="6" s="1"/>
  <c r="K13" i="1"/>
  <c r="K12" i="1"/>
  <c r="K15" i="1"/>
  <c r="K24" i="1"/>
  <c r="K23" i="1"/>
  <c r="K26" i="1"/>
  <c r="K35" i="1"/>
  <c r="K34" i="1"/>
  <c r="K37" i="1"/>
  <c r="K46" i="1"/>
  <c r="K45" i="1"/>
  <c r="K48" i="1"/>
  <c r="K57" i="1"/>
  <c r="K56" i="1"/>
  <c r="K59" i="1"/>
  <c r="N10" i="6"/>
  <c r="B73" i="2"/>
  <c r="B10" i="6"/>
  <c r="D26" i="5"/>
  <c r="D25" i="5"/>
  <c r="E12" i="6" s="1"/>
  <c r="D35" i="5"/>
  <c r="D13" i="5"/>
  <c r="T59" i="3"/>
  <c r="T37" i="3"/>
  <c r="E73" i="2"/>
  <c r="C73" i="2"/>
  <c r="B26" i="6"/>
  <c r="T34" i="3"/>
  <c r="T36" i="3"/>
  <c r="H6" i="6" s="1"/>
  <c r="T45" i="3"/>
  <c r="T47" i="3"/>
  <c r="K6" i="6" s="1"/>
  <c r="T56" i="3"/>
  <c r="T58" i="3"/>
  <c r="N6" i="6" s="1"/>
  <c r="T35" i="3"/>
  <c r="T46" i="3"/>
  <c r="T57" i="3"/>
  <c r="Q6" i="6"/>
  <c r="Q14" i="6" s="1"/>
  <c r="B46" i="7"/>
  <c r="N24" i="6"/>
  <c r="N20" i="6"/>
  <c r="H24" i="6"/>
  <c r="H20" i="6"/>
  <c r="E24" i="6"/>
  <c r="E20" i="6"/>
  <c r="K24" i="6"/>
  <c r="K20" i="6"/>
  <c r="N18" i="6"/>
  <c r="K18" i="6"/>
  <c r="H18" i="6"/>
  <c r="E18" i="6"/>
  <c r="B18" i="6"/>
  <c r="N36" i="6"/>
  <c r="N40" i="6"/>
  <c r="N44" i="6"/>
  <c r="D74" i="8"/>
  <c r="C74" i="8"/>
  <c r="D73" i="8"/>
  <c r="J76" i="2" l="1"/>
  <c r="J74" i="2"/>
  <c r="J73" i="2"/>
  <c r="J75" i="2"/>
  <c r="Q48" i="6"/>
  <c r="B24" i="7"/>
  <c r="F74" i="5"/>
  <c r="B12" i="7" s="1"/>
  <c r="F76" i="5"/>
  <c r="B48" i="6"/>
  <c r="E48" i="6"/>
  <c r="H74" i="3"/>
  <c r="B20" i="7"/>
  <c r="B18" i="7"/>
  <c r="E14" i="6"/>
  <c r="G76" i="8"/>
  <c r="B8" i="6"/>
  <c r="B10" i="7"/>
  <c r="H10" i="6"/>
  <c r="H14" i="6" s="1"/>
  <c r="F73" i="5"/>
  <c r="F75" i="5"/>
  <c r="N14" i="6"/>
  <c r="G74" i="8"/>
  <c r="H76" i="1"/>
  <c r="H74" i="1"/>
  <c r="B4" i="7" s="1"/>
  <c r="B4" i="6"/>
  <c r="H75" i="1"/>
  <c r="H73" i="1"/>
  <c r="T75" i="3"/>
  <c r="T76" i="3"/>
  <c r="T74" i="3"/>
  <c r="T73" i="3"/>
  <c r="B6" i="7" s="1"/>
  <c r="B6" i="6"/>
  <c r="H48" i="6"/>
  <c r="N48" i="6"/>
  <c r="B14" i="6" l="1"/>
  <c r="F48" i="4"/>
  <c r="F46" i="4"/>
  <c r="F47" i="4"/>
  <c r="K22" i="6" s="1"/>
  <c r="K48" i="6" s="1"/>
  <c r="F45" i="4"/>
  <c r="C74" i="4" s="1"/>
  <c r="B22" i="7" s="1"/>
  <c r="B48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<sst xmlns="http://schemas.openxmlformats.org/spreadsheetml/2006/main" count="661" uniqueCount="82">
  <si>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</si>
  <si>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</si>
  <si>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</si>
  <si>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</si>
  <si>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</si>
  <si>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</si>
  <si>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</si>
  <si>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</si>
  <si>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</si>
  <si>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</si>
  <si>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</si>
  <si>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</si>
  <si>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</si>
  <si>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</si>
  <si>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</si>
  <si>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</si>
  <si>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</si>
  <si>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</si>
  <si>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</si>
  <si>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</si>
  <si>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</si>
  <si>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</si>
  <si>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</si>
  <si>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</si>
  <si>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</si>
  <si>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</si>
  <si>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</si>
  <si>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</si>
  <si>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</si>
  <si>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</si>
  <si>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</si>
  <si>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</si>
  <si>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</si>
  <si>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</si>
  <si>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</si>
  <si>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</si>
  <si>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</si>
  <si>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</si>
  <si>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</si>
  <si>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</si>
  <si>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</si>
  <si>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Pier 84</t>
  </si>
  <si>
    <t>West 44th Street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</si>
  <si>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</si>
  <si>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</si>
  <si>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</si>
  <si>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</si>
  <si>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</si>
  <si>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</si>
  <si>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</si>
  <si>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</si>
  <si>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</si>
  <si>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</si>
  <si>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</si>
  <si>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</si>
  <si>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</si>
  <si>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</si>
  <si>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</si>
  <si>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</si>
  <si>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</si>
  <si>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</si>
  <si>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</si>
  <si>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</si>
  <si>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</si>
  <si>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</si>
  <si>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</si>
  <si>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</si>
  <si>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</si>
  <si>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</si>
  <si>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</si>
  <si>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</si>
  <si>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</si>
  <si>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</si>
  <si>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</si>
  <si>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</si>
  <si>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</si>
  <si>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December Monthly Totals</t>
  </si>
  <si>
    <t>12.02.13-12.06.13</t>
  </si>
  <si>
    <t>12.09.13-12.13.13</t>
  </si>
  <si>
    <t>12.16.13-12.20.13</t>
  </si>
  <si>
    <t>12.23.13-12.27.13</t>
  </si>
  <si>
    <t>12.30.13-12.31.13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</si>
</sst>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1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5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/>
    <xf numFmtId="3" fontId="15" fillId="0" borderId="0" xfId="0" applyNumberFormat="1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4" fillId="0" borderId="0" xfId="0" applyFont="1"/>
    <xf numFmtId="3" fontId="24" fillId="0" borderId="41" xfId="0" applyNumberFormat="1" applyFont="1" applyBorder="1" applyAlignment="1">
      <alignment horizontal="right"/>
    </xf>
    <xf numFmtId="3" fontId="24" fillId="0" borderId="42" xfId="0" applyNumberFormat="1" applyFont="1" applyBorder="1" applyAlignment="1">
      <alignment horizontal="right"/>
    </xf>
    <xf numFmtId="3" fontId="24" fillId="0" borderId="19" xfId="0" applyNumberFormat="1" applyFont="1" applyBorder="1" applyAlignment="1">
      <alignment horizontal="right"/>
    </xf>
    <xf numFmtId="3" fontId="24" fillId="0" borderId="10" xfId="0" applyNumberFormat="1" applyFont="1" applyBorder="1" applyAlignment="1">
      <alignment horizontal="right"/>
    </xf>
    <xf numFmtId="3" fontId="24" fillId="0" borderId="8" xfId="0" applyNumberFormat="1" applyFont="1" applyBorder="1" applyAlignment="1">
      <alignment horizontal="right"/>
    </xf>
    <xf numFmtId="3" fontId="24" fillId="0" borderId="7" xfId="0" applyNumberFormat="1" applyFont="1" applyBorder="1" applyAlignment="1">
      <alignment horizontal="right"/>
    </xf>
    <xf numFmtId="3" fontId="24" fillId="0" borderId="16" xfId="0" applyNumberFormat="1" applyFont="1" applyBorder="1" applyAlignment="1">
      <alignment horizontal="right"/>
    </xf>
    <xf numFmtId="3" fontId="24" fillId="0" borderId="43" xfId="0" applyNumberFormat="1" applyFont="1" applyBorder="1" applyAlignment="1">
      <alignment horizontal="right"/>
    </xf>
    <xf numFmtId="3" fontId="24" fillId="0" borderId="28" xfId="0" applyNumberFormat="1" applyFont="1" applyBorder="1" applyAlignment="1">
      <alignment horizontal="right"/>
    </xf>
    <xf numFmtId="3" fontId="24" fillId="0" borderId="21" xfId="0" applyNumberFormat="1" applyFont="1" applyBorder="1" applyAlignment="1">
      <alignment horizontal="right"/>
    </xf>
    <xf numFmtId="3" fontId="24" fillId="0" borderId="48" xfId="0" applyNumberFormat="1" applyFont="1" applyBorder="1" applyAlignment="1">
      <alignment horizontal="right"/>
    </xf>
    <xf numFmtId="3" fontId="24" fillId="0" borderId="17" xfId="0" applyNumberFormat="1" applyFont="1" applyBorder="1" applyAlignment="1">
      <alignment horizontal="right"/>
    </xf>
    <xf numFmtId="3" fontId="24" fillId="0" borderId="32" xfId="0" applyNumberFormat="1" applyFont="1" applyBorder="1" applyAlignment="1">
      <alignment horizontal="right"/>
    </xf>
    <xf numFmtId="3" fontId="24" fillId="0" borderId="12" xfId="0" applyNumberFormat="1" applyFont="1" applyBorder="1" applyAlignment="1">
      <alignment horizontal="right"/>
    </xf>
    <xf numFmtId="3" fontId="24" fillId="0" borderId="39" xfId="0" applyNumberFormat="1" applyFont="1" applyBorder="1" applyAlignment="1">
      <alignment horizontal="right"/>
    </xf>
    <xf numFmtId="3" fontId="24" fillId="0" borderId="9" xfId="0" applyNumberFormat="1" applyFont="1" applyBorder="1" applyAlignment="1">
      <alignment horizontal="right"/>
    </xf>
    <xf numFmtId="3" fontId="24" fillId="0" borderId="47" xfId="0" applyNumberFormat="1" applyFont="1" applyBorder="1" applyAlignment="1">
      <alignment horizontal="right"/>
    </xf>
    <xf numFmtId="3" fontId="24" fillId="0" borderId="18" xfId="0" applyNumberFormat="1" applyFont="1" applyBorder="1" applyAlignment="1">
      <alignment horizontal="right"/>
    </xf>
    <xf numFmtId="3" fontId="24" fillId="0" borderId="51" xfId="0" applyNumberFormat="1" applyFont="1" applyBorder="1" applyAlignment="1">
      <alignment horizontal="right"/>
    </xf>
    <xf numFmtId="0" fontId="24" fillId="0" borderId="1" xfId="0" applyFont="1" applyBorder="1"/>
    <xf numFmtId="0" fontId="24" fillId="0" borderId="25" xfId="0" applyFont="1" applyBorder="1"/>
    <xf numFmtId="0" fontId="24" fillId="0" borderId="25" xfId="0" applyFont="1" applyFill="1" applyBorder="1" applyAlignment="1">
      <alignment horizontal="right"/>
    </xf>
    <xf numFmtId="0" fontId="26" fillId="4" borderId="23" xfId="0" applyFont="1" applyFill="1" applyBorder="1" applyAlignment="1">
      <alignment horizontal="right"/>
    </xf>
    <xf numFmtId="3" fontId="24" fillId="4" borderId="44" xfId="0" applyNumberFormat="1" applyFont="1" applyFill="1" applyBorder="1" applyAlignment="1">
      <alignment horizontal="right"/>
    </xf>
    <xf numFmtId="3" fontId="24" fillId="4" borderId="49" xfId="0" applyNumberFormat="1" applyFont="1" applyFill="1" applyBorder="1" applyAlignment="1">
      <alignment horizontal="right"/>
    </xf>
    <xf numFmtId="3" fontId="24" fillId="4" borderId="16" xfId="0" applyNumberFormat="1" applyFont="1" applyFill="1" applyBorder="1" applyAlignment="1">
      <alignment horizontal="right"/>
    </xf>
    <xf numFmtId="3" fontId="24" fillId="4" borderId="45" xfId="0" applyNumberFormat="1" applyFont="1" applyFill="1" applyBorder="1" applyAlignment="1">
      <alignment horizontal="right"/>
    </xf>
    <xf numFmtId="3" fontId="24" fillId="4" borderId="50" xfId="0" applyNumberFormat="1" applyFont="1" applyFill="1" applyBorder="1" applyAlignment="1">
      <alignment horizontal="right"/>
    </xf>
    <xf numFmtId="3" fontId="24" fillId="4" borderId="36" xfId="0" applyNumberFormat="1" applyFont="1" applyFill="1" applyBorder="1" applyAlignment="1">
      <alignment horizontal="right"/>
    </xf>
    <xf numFmtId="3" fontId="24" fillId="0" borderId="21" xfId="0" applyNumberFormat="1" applyFont="1" applyFill="1" applyBorder="1" applyAlignment="1">
      <alignment horizontal="right"/>
    </xf>
    <xf numFmtId="3" fontId="24" fillId="0" borderId="21" xfId="0" applyNumberFormat="1" applyFont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/>
    </xf>
    <xf numFmtId="3" fontId="26" fillId="4" borderId="21" xfId="0" applyNumberFormat="1" applyFont="1" applyFill="1" applyBorder="1" applyAlignment="1">
      <alignment horizontal="center" vertical="center" wrapText="1"/>
    </xf>
    <xf numFmtId="3" fontId="26" fillId="4" borderId="44" xfId="0" applyNumberFormat="1" applyFont="1" applyFill="1" applyBorder="1" applyAlignment="1">
      <alignment horizontal="right"/>
    </xf>
    <xf numFmtId="3" fontId="26" fillId="4" borderId="16" xfId="0" applyNumberFormat="1" applyFont="1" applyFill="1" applyBorder="1" applyAlignment="1">
      <alignment horizontal="right"/>
    </xf>
    <xf numFmtId="3" fontId="26" fillId="4" borderId="45" xfId="0" applyNumberFormat="1" applyFont="1" applyFill="1" applyBorder="1" applyAlignment="1">
      <alignment horizontal="right"/>
    </xf>
    <xf numFmtId="3" fontId="26" fillId="4" borderId="36" xfId="0" applyNumberFormat="1" applyFont="1" applyFill="1" applyBorder="1" applyAlignment="1">
      <alignment horizontal="right"/>
    </xf>
    <xf numFmtId="0" fontId="26" fillId="4" borderId="21" xfId="0" applyFont="1" applyFill="1" applyBorder="1" applyAlignment="1">
      <alignment horizontal="center" vertical="center" wrapText="1"/>
    </xf>
    <xf numFmtId="3" fontId="28" fillId="0" borderId="0" xfId="0" applyNumberFormat="1" applyFont="1" applyBorder="1"/>
    <xf numFmtId="3" fontId="28" fillId="0" borderId="56" xfId="0" applyNumberFormat="1" applyFont="1" applyBorder="1"/>
    <xf numFmtId="3" fontId="27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Fill="1" applyAlignment="1">
      <alignment horizontal="right"/>
    </xf>
    <xf numFmtId="0" fontId="26" fillId="0" borderId="0" xfId="0" applyFont="1" applyFill="1" applyBorder="1" applyAlignment="1">
      <alignment horizontal="right"/>
    </xf>
    <xf numFmtId="14" fontId="26" fillId="0" borderId="0" xfId="0" applyNumberFormat="1" applyFont="1" applyFill="1" applyBorder="1" applyAlignment="1">
      <alignment horizontal="center" vertical="center" textRotation="90"/>
    </xf>
    <xf numFmtId="3" fontId="24" fillId="0" borderId="0" xfId="0" applyNumberFormat="1" applyFont="1" applyFill="1" applyBorder="1" applyAlignment="1">
      <alignment horizontal="right"/>
    </xf>
    <xf numFmtId="14" fontId="24" fillId="0" borderId="0" xfId="0" applyNumberFormat="1" applyFont="1"/>
    <xf numFmtId="3" fontId="24" fillId="0" borderId="44" xfId="0" applyNumberFormat="1" applyFont="1" applyBorder="1" applyAlignment="1">
      <alignment horizontal="right"/>
    </xf>
    <xf numFmtId="3" fontId="24" fillId="0" borderId="27" xfId="0" applyNumberFormat="1" applyFont="1" applyBorder="1" applyAlignment="1">
      <alignment horizontal="right"/>
    </xf>
    <xf numFmtId="3" fontId="24" fillId="0" borderId="26" xfId="0" applyNumberFormat="1" applyFont="1" applyBorder="1" applyAlignment="1">
      <alignment horizontal="right"/>
    </xf>
    <xf numFmtId="3" fontId="24" fillId="0" borderId="49" xfId="0" applyNumberFormat="1" applyFont="1" applyBorder="1" applyAlignment="1">
      <alignment horizontal="right"/>
    </xf>
    <xf numFmtId="3" fontId="24" fillId="0" borderId="31" xfId="0" applyNumberFormat="1" applyFont="1" applyBorder="1" applyAlignment="1">
      <alignment horizontal="right"/>
    </xf>
    <xf numFmtId="3" fontId="24" fillId="0" borderId="45" xfId="0" applyNumberFormat="1" applyFont="1" applyBorder="1" applyAlignment="1">
      <alignment horizontal="right"/>
    </xf>
    <xf numFmtId="3" fontId="24" fillId="0" borderId="30" xfId="0" applyNumberFormat="1" applyFont="1" applyBorder="1" applyAlignment="1">
      <alignment horizontal="right"/>
    </xf>
    <xf numFmtId="3" fontId="24" fillId="0" borderId="29" xfId="0" applyNumberFormat="1" applyFont="1" applyBorder="1" applyAlignment="1">
      <alignment horizontal="right"/>
    </xf>
    <xf numFmtId="3" fontId="24" fillId="0" borderId="50" xfId="0" applyNumberFormat="1" applyFont="1" applyBorder="1" applyAlignment="1">
      <alignment horizontal="right"/>
    </xf>
    <xf numFmtId="3" fontId="24" fillId="0" borderId="36" xfId="0" applyNumberFormat="1" applyFont="1" applyBorder="1" applyAlignment="1">
      <alignment horizontal="right"/>
    </xf>
    <xf numFmtId="3" fontId="24" fillId="0" borderId="33" xfId="0" applyNumberFormat="1" applyFont="1" applyBorder="1" applyAlignment="1">
      <alignment horizontal="right"/>
    </xf>
    <xf numFmtId="3" fontId="24" fillId="0" borderId="64" xfId="0" applyNumberFormat="1" applyFont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/>
    </xf>
    <xf numFmtId="3" fontId="24" fillId="4" borderId="38" xfId="0" applyNumberFormat="1" applyFont="1" applyFill="1" applyBorder="1" applyAlignment="1">
      <alignment horizontal="right"/>
    </xf>
    <xf numFmtId="3" fontId="24" fillId="4" borderId="55" xfId="0" applyNumberFormat="1" applyFont="1" applyFill="1" applyBorder="1" applyAlignment="1">
      <alignment horizontal="right"/>
    </xf>
    <xf numFmtId="3" fontId="24" fillId="0" borderId="22" xfId="0" applyNumberFormat="1" applyFont="1" applyFill="1" applyBorder="1" applyAlignment="1">
      <alignment horizontal="right"/>
    </xf>
    <xf numFmtId="3" fontId="24" fillId="0" borderId="19" xfId="0" applyNumberFormat="1" applyFont="1" applyBorder="1" applyAlignment="1">
      <alignment horizontal="center" vertical="center"/>
    </xf>
    <xf numFmtId="3" fontId="24" fillId="0" borderId="20" xfId="0" applyNumberFormat="1" applyFont="1" applyBorder="1" applyAlignment="1">
      <alignment horizontal="right"/>
    </xf>
    <xf numFmtId="3" fontId="24" fillId="0" borderId="22" xfId="0" applyNumberFormat="1" applyFont="1" applyBorder="1" applyAlignment="1">
      <alignment horizontal="right"/>
    </xf>
    <xf numFmtId="3" fontId="24" fillId="0" borderId="5" xfId="0" applyNumberFormat="1" applyFont="1" applyBorder="1" applyAlignment="1">
      <alignment horizontal="right"/>
    </xf>
    <xf numFmtId="3" fontId="24" fillId="0" borderId="4" xfId="0" applyNumberFormat="1" applyFont="1" applyBorder="1" applyAlignment="1">
      <alignment horizontal="right"/>
    </xf>
    <xf numFmtId="0" fontId="14" fillId="0" borderId="0" xfId="0" applyFont="1"/>
    <xf numFmtId="3" fontId="14" fillId="0" borderId="41" xfId="0" applyNumberFormat="1" applyFont="1" applyBorder="1" applyAlignment="1">
      <alignment horizontal="right"/>
    </xf>
    <xf numFmtId="3" fontId="14" fillId="0" borderId="20" xfId="0" applyNumberFormat="1" applyFont="1" applyBorder="1" applyAlignment="1">
      <alignment horizontal="right"/>
    </xf>
    <xf numFmtId="3" fontId="14" fillId="0" borderId="43" xfId="0" applyNumberFormat="1" applyFont="1" applyBorder="1" applyAlignment="1">
      <alignment horizontal="right"/>
    </xf>
    <xf numFmtId="3" fontId="14" fillId="0" borderId="28" xfId="0" applyNumberFormat="1" applyFont="1" applyBorder="1" applyAlignment="1">
      <alignment horizontal="right"/>
    </xf>
    <xf numFmtId="3" fontId="14" fillId="0" borderId="16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3" fontId="14" fillId="0" borderId="22" xfId="0" applyNumberFormat="1" applyFont="1" applyBorder="1" applyAlignment="1">
      <alignment horizontal="right"/>
    </xf>
    <xf numFmtId="3" fontId="14" fillId="0" borderId="12" xfId="0" applyNumberFormat="1" applyFont="1" applyBorder="1" applyAlignment="1">
      <alignment horizontal="right"/>
    </xf>
    <xf numFmtId="3" fontId="14" fillId="0" borderId="5" xfId="0" applyNumberFormat="1" applyFont="1" applyBorder="1" applyAlignment="1">
      <alignment horizontal="right"/>
    </xf>
    <xf numFmtId="3" fontId="14" fillId="0" borderId="39" xfId="0" applyNumberFormat="1" applyFont="1" applyBorder="1" applyAlignment="1">
      <alignment horizontal="right"/>
    </xf>
    <xf numFmtId="3" fontId="14" fillId="0" borderId="4" xfId="0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" fontId="14" fillId="0" borderId="42" xfId="0" applyNumberFormat="1" applyFont="1" applyBorder="1" applyAlignment="1">
      <alignment horizontal="right"/>
    </xf>
    <xf numFmtId="3" fontId="14" fillId="0" borderId="8" xfId="0" applyNumberFormat="1" applyFont="1" applyBorder="1" applyAlignment="1">
      <alignment horizontal="right"/>
    </xf>
    <xf numFmtId="3" fontId="14" fillId="0" borderId="0" xfId="0" applyNumberFormat="1" applyFont="1" applyFill="1" applyBorder="1" applyAlignment="1">
      <alignment horizontal="right"/>
    </xf>
    <xf numFmtId="3" fontId="14" fillId="0" borderId="21" xfId="0" applyNumberFormat="1" applyFont="1" applyFill="1" applyBorder="1" applyAlignment="1">
      <alignment horizontal="right"/>
    </xf>
    <xf numFmtId="3" fontId="14" fillId="0" borderId="21" xfId="0" applyNumberFormat="1" applyFont="1" applyBorder="1" applyAlignment="1">
      <alignment horizontal="center" vertical="center"/>
    </xf>
    <xf numFmtId="14" fontId="14" fillId="0" borderId="0" xfId="0" applyNumberFormat="1" applyFont="1"/>
    <xf numFmtId="3" fontId="14" fillId="4" borderId="43" xfId="0" applyNumberFormat="1" applyFont="1" applyFill="1" applyBorder="1" applyAlignment="1">
      <alignment horizontal="right"/>
    </xf>
    <xf numFmtId="3" fontId="14" fillId="4" borderId="45" xfId="0" applyNumberFormat="1" applyFont="1" applyFill="1" applyBorder="1" applyAlignment="1">
      <alignment horizontal="right"/>
    </xf>
    <xf numFmtId="3" fontId="14" fillId="0" borderId="0" xfId="0" applyNumberFormat="1" applyFont="1" applyBorder="1" applyAlignment="1">
      <alignment horizontal="center"/>
    </xf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Fill="1" applyBorder="1" applyAlignment="1"/>
    <xf numFmtId="3" fontId="14" fillId="0" borderId="0" xfId="0" applyNumberFormat="1" applyFont="1" applyFill="1" applyBorder="1"/>
    <xf numFmtId="3" fontId="17" fillId="0" borderId="0" xfId="0" applyNumberFormat="1" applyFont="1" applyFill="1" applyBorder="1" applyAlignment="1">
      <alignment wrapText="1"/>
    </xf>
    <xf numFmtId="3" fontId="17" fillId="0" borderId="0" xfId="0" applyNumberFormat="1" applyFont="1" applyFill="1" applyBorder="1" applyAlignment="1"/>
    <xf numFmtId="3" fontId="25" fillId="0" borderId="0" xfId="0" applyNumberFormat="1" applyFont="1" applyFill="1" applyBorder="1"/>
    <xf numFmtId="3" fontId="25" fillId="0" borderId="0" xfId="0" applyNumberFormat="1" applyFont="1" applyFill="1"/>
    <xf numFmtId="3" fontId="25" fillId="0" borderId="0" xfId="0" applyNumberFormat="1" applyFont="1" applyFill="1" applyBorder="1" applyAlignment="1">
      <alignment wrapText="1"/>
    </xf>
    <xf numFmtId="3" fontId="14" fillId="0" borderId="25" xfId="0" applyNumberFormat="1" applyFont="1" applyFill="1" applyBorder="1"/>
    <xf numFmtId="3" fontId="14" fillId="0" borderId="56" xfId="0" applyNumberFormat="1" applyFont="1" applyFill="1" applyBorder="1"/>
    <xf numFmtId="3" fontId="14" fillId="0" borderId="23" xfId="0" applyNumberFormat="1" applyFont="1" applyFill="1" applyBorder="1"/>
    <xf numFmtId="3" fontId="14" fillId="0" borderId="59" xfId="0" applyNumberFormat="1" applyFont="1" applyFill="1" applyBorder="1"/>
    <xf numFmtId="3" fontId="25" fillId="0" borderId="0" xfId="0" applyNumberFormat="1" applyFont="1" applyBorder="1"/>
    <xf numFmtId="3" fontId="25" fillId="0" borderId="0" xfId="0" applyNumberFormat="1" applyFont="1"/>
    <xf numFmtId="3" fontId="14" fillId="0" borderId="61" xfId="0" applyNumberFormat="1" applyFont="1" applyBorder="1"/>
    <xf numFmtId="3" fontId="14" fillId="0" borderId="0" xfId="0" applyNumberFormat="1" applyFont="1"/>
    <xf numFmtId="3" fontId="14" fillId="0" borderId="0" xfId="0" applyNumberFormat="1" applyFont="1" applyFill="1"/>
    <xf numFmtId="0" fontId="14" fillId="0" borderId="0" xfId="0" applyFont="1" applyBorder="1" applyAlignment="1">
      <alignment horizontal="center" vertical="center"/>
    </xf>
    <xf numFmtId="3" fontId="26" fillId="0" borderId="21" xfId="0" applyNumberFormat="1" applyFont="1" applyFill="1" applyBorder="1" applyAlignment="1">
      <alignment horizontal="center" vertical="center"/>
    </xf>
    <xf numFmtId="3" fontId="26" fillId="0" borderId="21" xfId="0" applyNumberFormat="1" applyFont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 wrapText="1"/>
    </xf>
    <xf numFmtId="3" fontId="26" fillId="5" borderId="44" xfId="0" applyNumberFormat="1" applyFont="1" applyFill="1" applyBorder="1" applyAlignment="1">
      <alignment horizontal="right"/>
    </xf>
    <xf numFmtId="3" fontId="26" fillId="5" borderId="16" xfId="0" applyNumberFormat="1" applyFont="1" applyFill="1" applyBorder="1" applyAlignment="1">
      <alignment horizontal="right"/>
    </xf>
    <xf numFmtId="3" fontId="26" fillId="5" borderId="45" xfId="0" applyNumberFormat="1" applyFont="1" applyFill="1" applyBorder="1" applyAlignment="1">
      <alignment horizontal="right"/>
    </xf>
    <xf numFmtId="3" fontId="26" fillId="5" borderId="36" xfId="0" applyNumberFormat="1" applyFont="1" applyFill="1" applyBorder="1" applyAlignment="1">
      <alignment horizontal="right"/>
    </xf>
    <xf numFmtId="0" fontId="26" fillId="5" borderId="64" xfId="0" applyFont="1" applyFill="1" applyBorder="1" applyAlignment="1">
      <alignment horizontal="right"/>
    </xf>
    <xf numFmtId="0" fontId="26" fillId="5" borderId="24" xfId="0" applyFont="1" applyFill="1" applyBorder="1" applyAlignment="1">
      <alignment horizontal="right"/>
    </xf>
    <xf numFmtId="3" fontId="24" fillId="5" borderId="45" xfId="0" applyNumberFormat="1" applyFont="1" applyFill="1" applyBorder="1" applyAlignment="1">
      <alignment horizontal="right"/>
    </xf>
    <xf numFmtId="3" fontId="24" fillId="5" borderId="50" xfId="0" applyNumberFormat="1" applyFont="1" applyFill="1" applyBorder="1" applyAlignment="1">
      <alignment horizontal="right"/>
    </xf>
    <xf numFmtId="3" fontId="24" fillId="5" borderId="36" xfId="0" applyNumberFormat="1" applyFont="1" applyFill="1" applyBorder="1" applyAlignment="1">
      <alignment horizontal="right"/>
    </xf>
    <xf numFmtId="3" fontId="24" fillId="5" borderId="44" xfId="0" applyNumberFormat="1" applyFont="1" applyFill="1" applyBorder="1" applyAlignment="1">
      <alignment horizontal="right"/>
    </xf>
    <xf numFmtId="3" fontId="24" fillId="5" borderId="49" xfId="0" applyNumberFormat="1" applyFont="1" applyFill="1" applyBorder="1" applyAlignment="1">
      <alignment horizontal="right"/>
    </xf>
    <xf numFmtId="3" fontId="24" fillId="5" borderId="16" xfId="0" applyNumberFormat="1" applyFont="1" applyFill="1" applyBorder="1" applyAlignment="1">
      <alignment horizontal="right"/>
    </xf>
    <xf numFmtId="3" fontId="24" fillId="5" borderId="55" xfId="0" applyNumberFormat="1" applyFont="1" applyFill="1" applyBorder="1" applyAlignment="1">
      <alignment horizontal="right"/>
    </xf>
    <xf numFmtId="3" fontId="24" fillId="5" borderId="38" xfId="0" applyNumberFormat="1" applyFont="1" applyFill="1" applyBorder="1" applyAlignment="1">
      <alignment horizontal="right"/>
    </xf>
    <xf numFmtId="3" fontId="24" fillId="4" borderId="68" xfId="0" applyNumberFormat="1" applyFont="1" applyFill="1" applyBorder="1" applyAlignment="1">
      <alignment horizontal="right"/>
    </xf>
    <xf numFmtId="3" fontId="29" fillId="0" borderId="0" xfId="0" applyNumberFormat="1" applyFont="1" applyFill="1" applyBorder="1" applyAlignment="1">
      <alignment horizontal="center" vertical="center" wrapText="1"/>
    </xf>
    <xf numFmtId="3" fontId="24" fillId="5" borderId="34" xfId="0" applyNumberFormat="1" applyFont="1" applyFill="1" applyBorder="1" applyAlignment="1">
      <alignment horizontal="right"/>
    </xf>
    <xf numFmtId="3" fontId="24" fillId="5" borderId="35" xfId="0" applyNumberFormat="1" applyFont="1" applyFill="1" applyBorder="1" applyAlignment="1">
      <alignment horizontal="right"/>
    </xf>
    <xf numFmtId="3" fontId="24" fillId="0" borderId="0" xfId="0" applyNumberFormat="1" applyFont="1"/>
    <xf numFmtId="3" fontId="18" fillId="4" borderId="64" xfId="0" applyNumberFormat="1" applyFont="1" applyFill="1" applyBorder="1" applyAlignment="1">
      <alignment horizontal="center" vertical="center" wrapText="1"/>
    </xf>
    <xf numFmtId="3" fontId="14" fillId="5" borderId="44" xfId="0" applyNumberFormat="1" applyFont="1" applyFill="1" applyBorder="1" applyAlignment="1">
      <alignment horizontal="right"/>
    </xf>
    <xf numFmtId="3" fontId="14" fillId="5" borderId="43" xfId="0" applyNumberFormat="1" applyFont="1" applyFill="1" applyBorder="1" applyAlignment="1">
      <alignment horizontal="right"/>
    </xf>
    <xf numFmtId="3" fontId="24" fillId="5" borderId="41" xfId="0" applyNumberFormat="1" applyFont="1" applyFill="1" applyBorder="1" applyAlignment="1">
      <alignment horizontal="right"/>
    </xf>
    <xf numFmtId="3" fontId="24" fillId="0" borderId="34" xfId="0" applyNumberFormat="1" applyFont="1" applyBorder="1" applyAlignment="1">
      <alignment horizontal="right"/>
    </xf>
    <xf numFmtId="3" fontId="24" fillId="0" borderId="35" xfId="0" applyNumberFormat="1" applyFont="1" applyBorder="1" applyAlignment="1">
      <alignment horizontal="right"/>
    </xf>
    <xf numFmtId="3" fontId="13" fillId="0" borderId="48" xfId="0" applyNumberFormat="1" applyFont="1" applyBorder="1" applyAlignment="1">
      <alignment horizontal="right"/>
    </xf>
    <xf numFmtId="3" fontId="13" fillId="0" borderId="39" xfId="0" applyNumberFormat="1" applyFont="1" applyBorder="1" applyAlignment="1">
      <alignment horizontal="right"/>
    </xf>
    <xf numFmtId="3" fontId="13" fillId="0" borderId="8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24" fillId="0" borderId="12" xfId="0" applyNumberFormat="1" applyFont="1" applyFill="1" applyBorder="1" applyAlignment="1">
      <alignment horizontal="right"/>
    </xf>
    <xf numFmtId="3" fontId="24" fillId="0" borderId="39" xfId="0" applyNumberFormat="1" applyFont="1" applyFill="1" applyBorder="1" applyAlignment="1">
      <alignment horizontal="right"/>
    </xf>
    <xf numFmtId="164" fontId="24" fillId="0" borderId="67" xfId="0" applyNumberFormat="1" applyFont="1" applyBorder="1" applyAlignment="1">
      <alignment horizontal="right"/>
    </xf>
    <xf numFmtId="164" fontId="12" fillId="0" borderId="66" xfId="0" applyNumberFormat="1" applyFont="1" applyFill="1" applyBorder="1" applyAlignment="1">
      <alignment horizontal="right"/>
    </xf>
    <xf numFmtId="164" fontId="12" fillId="0" borderId="67" xfId="0" applyNumberFormat="1" applyFont="1" applyFill="1" applyBorder="1" applyAlignment="1">
      <alignment horizontal="right"/>
    </xf>
    <xf numFmtId="164" fontId="12" fillId="0" borderId="40" xfId="0" applyNumberFormat="1" applyFont="1" applyFill="1" applyBorder="1" applyAlignment="1">
      <alignment horizontal="right"/>
    </xf>
    <xf numFmtId="164" fontId="10" fillId="0" borderId="66" xfId="0" applyNumberFormat="1" applyFont="1" applyFill="1" applyBorder="1" applyAlignment="1">
      <alignment horizontal="right"/>
    </xf>
    <xf numFmtId="164" fontId="24" fillId="0" borderId="67" xfId="0" applyNumberFormat="1" applyFont="1" applyFill="1" applyBorder="1" applyAlignment="1">
      <alignment horizontal="right"/>
    </xf>
    <xf numFmtId="164" fontId="24" fillId="0" borderId="40" xfId="0" applyNumberFormat="1" applyFont="1" applyFill="1" applyBorder="1" applyAlignment="1">
      <alignment horizontal="right"/>
    </xf>
    <xf numFmtId="164" fontId="24" fillId="0" borderId="66" xfId="0" applyNumberFormat="1" applyFont="1" applyFill="1" applyBorder="1" applyAlignment="1">
      <alignment horizontal="right"/>
    </xf>
    <xf numFmtId="3" fontId="13" fillId="0" borderId="47" xfId="0" applyNumberFormat="1" applyFont="1" applyBorder="1" applyAlignment="1">
      <alignment horizontal="right"/>
    </xf>
    <xf numFmtId="164" fontId="24" fillId="0" borderId="66" xfId="0" applyNumberFormat="1" applyFont="1" applyBorder="1" applyAlignment="1">
      <alignment horizontal="right"/>
    </xf>
    <xf numFmtId="164" fontId="9" fillId="0" borderId="66" xfId="0" applyNumberFormat="1" applyFont="1" applyFill="1" applyBorder="1" applyAlignment="1">
      <alignment horizontal="right"/>
    </xf>
    <xf numFmtId="164" fontId="24" fillId="0" borderId="2" xfId="0" applyNumberFormat="1" applyFont="1" applyBorder="1"/>
    <xf numFmtId="164" fontId="24" fillId="0" borderId="0" xfId="0" applyNumberFormat="1" applyFont="1" applyBorder="1"/>
    <xf numFmtId="164" fontId="22" fillId="0" borderId="0" xfId="0" applyNumberFormat="1" applyFont="1" applyFill="1" applyBorder="1" applyAlignment="1">
      <alignment horizontal="center" vertical="center" textRotation="90"/>
    </xf>
    <xf numFmtId="164" fontId="20" fillId="0" borderId="0" xfId="0" applyNumberFormat="1" applyFont="1"/>
    <xf numFmtId="164" fontId="24" fillId="0" borderId="0" xfId="0" applyNumberFormat="1" applyFont="1"/>
    <xf numFmtId="164" fontId="26" fillId="0" borderId="0" xfId="0" applyNumberFormat="1" applyFont="1" applyFill="1" applyBorder="1" applyAlignment="1">
      <alignment horizontal="center" vertical="center" textRotation="90"/>
    </xf>
    <xf numFmtId="164" fontId="26" fillId="4" borderId="21" xfId="0" applyNumberFormat="1" applyFont="1" applyFill="1" applyBorder="1" applyAlignment="1">
      <alignment horizontal="center" vertical="center" wrapText="1"/>
    </xf>
    <xf numFmtId="0" fontId="24" fillId="0" borderId="21" xfId="0" applyNumberFormat="1" applyFont="1" applyBorder="1" applyAlignment="1">
      <alignment horizontal="center" vertical="center"/>
    </xf>
    <xf numFmtId="164" fontId="14" fillId="0" borderId="0" xfId="0" applyNumberFormat="1" applyFont="1"/>
    <xf numFmtId="0" fontId="8" fillId="0" borderId="25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right"/>
    </xf>
    <xf numFmtId="3" fontId="24" fillId="0" borderId="11" xfId="0" applyNumberFormat="1" applyFont="1" applyBorder="1" applyAlignment="1">
      <alignment horizontal="right"/>
    </xf>
    <xf numFmtId="3" fontId="24" fillId="0" borderId="54" xfId="0" applyNumberFormat="1" applyFont="1" applyBorder="1" applyAlignment="1">
      <alignment horizontal="right"/>
    </xf>
    <xf numFmtId="3" fontId="24" fillId="0" borderId="69" xfId="0" applyNumberFormat="1" applyFont="1" applyBorder="1" applyAlignment="1">
      <alignment horizontal="right"/>
    </xf>
    <xf numFmtId="3" fontId="24" fillId="4" borderId="23" xfId="0" applyNumberFormat="1" applyFont="1" applyFill="1" applyBorder="1" applyAlignment="1">
      <alignment horizontal="right"/>
    </xf>
    <xf numFmtId="3" fontId="24" fillId="4" borderId="64" xfId="0" applyNumberFormat="1" applyFont="1" applyFill="1" applyBorder="1" applyAlignment="1">
      <alignment horizontal="right"/>
    </xf>
    <xf numFmtId="3" fontId="24" fillId="0" borderId="3" xfId="0" applyNumberFormat="1" applyFont="1" applyBorder="1" applyAlignment="1">
      <alignment horizontal="right"/>
    </xf>
    <xf numFmtId="3" fontId="24" fillId="4" borderId="71" xfId="0" applyNumberFormat="1" applyFont="1" applyFill="1" applyBorder="1" applyAlignment="1">
      <alignment horizontal="right"/>
    </xf>
    <xf numFmtId="3" fontId="24" fillId="0" borderId="70" xfId="0" applyNumberFormat="1" applyFont="1" applyBorder="1" applyAlignment="1">
      <alignment horizontal="right"/>
    </xf>
    <xf numFmtId="3" fontId="24" fillId="0" borderId="67" xfId="0" applyNumberFormat="1" applyFont="1" applyBorder="1" applyAlignment="1">
      <alignment horizontal="right"/>
    </xf>
    <xf numFmtId="0" fontId="6" fillId="0" borderId="25" xfId="0" applyFont="1" applyBorder="1" applyAlignment="1">
      <alignment horizontal="right"/>
    </xf>
    <xf numFmtId="0" fontId="6" fillId="0" borderId="25" xfId="0" applyFont="1" applyFill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5" fillId="0" borderId="25" xfId="0" applyFont="1" applyBorder="1" applyAlignment="1">
      <alignment horizontal="right"/>
    </xf>
    <xf numFmtId="3" fontId="24" fillId="0" borderId="72" xfId="0" applyNumberFormat="1" applyFont="1" applyBorder="1" applyAlignment="1">
      <alignment horizontal="right"/>
    </xf>
    <xf numFmtId="3" fontId="24" fillId="0" borderId="37" xfId="0" applyNumberFormat="1" applyFont="1" applyBorder="1" applyAlignment="1">
      <alignment horizontal="right"/>
    </xf>
    <xf numFmtId="164" fontId="10" fillId="0" borderId="67" xfId="0" applyNumberFormat="1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14" fillId="0" borderId="70" xfId="0" applyNumberFormat="1" applyFont="1" applyBorder="1" applyAlignment="1">
      <alignment horizontal="right"/>
    </xf>
    <xf numFmtId="3" fontId="14" fillId="0" borderId="6" xfId="0" applyNumberFormat="1" applyFont="1" applyBorder="1" applyAlignment="1">
      <alignment horizontal="right"/>
    </xf>
    <xf numFmtId="3" fontId="14" fillId="0" borderId="44" xfId="0" applyNumberFormat="1" applyFont="1" applyBorder="1" applyAlignment="1">
      <alignment horizontal="right"/>
    </xf>
    <xf numFmtId="3" fontId="14" fillId="0" borderId="27" xfId="0" applyNumberFormat="1" applyFont="1" applyBorder="1" applyAlignment="1">
      <alignment horizontal="right"/>
    </xf>
    <xf numFmtId="3" fontId="14" fillId="0" borderId="45" xfId="0" applyNumberFormat="1" applyFont="1" applyBorder="1" applyAlignment="1">
      <alignment horizontal="right"/>
    </xf>
    <xf numFmtId="3" fontId="14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4" fillId="0" borderId="73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6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164" fontId="1" fillId="0" borderId="67" xfId="0" applyNumberFormat="1" applyFont="1" applyBorder="1" applyAlignment="1">
      <alignment horizontal="right"/>
    </xf>
    <xf numFmtId="3" fontId="27" fillId="2" borderId="25" xfId="0" applyNumberFormat="1" applyFont="1" applyFill="1" applyBorder="1" applyAlignment="1">
      <alignment horizontal="center"/>
    </xf>
    <xf numFmtId="3" fontId="14" fillId="0" borderId="56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27" fillId="2" borderId="24" xfId="0" applyNumberFormat="1" applyFont="1" applyFill="1" applyBorder="1" applyAlignment="1">
      <alignment horizontal="center"/>
    </xf>
    <xf numFmtId="3" fontId="14" fillId="0" borderId="52" xfId="0" applyNumberFormat="1" applyFont="1" applyBorder="1" applyAlignment="1">
      <alignment horizontal="center"/>
    </xf>
    <xf numFmtId="3" fontId="14" fillId="0" borderId="61" xfId="0" applyNumberFormat="1" applyFont="1" applyBorder="1" applyAlignment="1">
      <alignment horizontal="center"/>
    </xf>
    <xf numFmtId="3" fontId="15" fillId="0" borderId="22" xfId="0" applyNumberFormat="1" applyFont="1" applyFill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5" fillId="0" borderId="4" xfId="0" applyNumberFormat="1" applyFont="1" applyFill="1" applyBorder="1" applyAlignment="1">
      <alignment horizontal="center" vertical="center" wrapText="1"/>
    </xf>
    <xf numFmtId="3" fontId="17" fillId="0" borderId="46" xfId="0" applyNumberFormat="1" applyFont="1" applyFill="1" applyBorder="1"/>
    <xf numFmtId="3" fontId="15" fillId="3" borderId="4" xfId="0" applyNumberFormat="1" applyFont="1" applyFill="1" applyBorder="1" applyAlignment="1">
      <alignment horizontal="center" vertical="center"/>
    </xf>
    <xf numFmtId="3" fontId="14" fillId="3" borderId="46" xfId="0" applyNumberFormat="1" applyFont="1" applyFill="1" applyBorder="1" applyAlignment="1"/>
    <xf numFmtId="3" fontId="15" fillId="0" borderId="4" xfId="0" applyNumberFormat="1" applyFont="1" applyFill="1" applyBorder="1" applyAlignment="1">
      <alignment horizontal="center" vertical="center"/>
    </xf>
    <xf numFmtId="3" fontId="15" fillId="0" borderId="46" xfId="0" applyNumberFormat="1" applyFont="1" applyFill="1" applyBorder="1" applyAlignment="1">
      <alignment horizontal="center" vertical="center"/>
    </xf>
    <xf numFmtId="3" fontId="15" fillId="3" borderId="4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/>
    <xf numFmtId="3" fontId="15" fillId="0" borderId="46" xfId="0" applyNumberFormat="1" applyFont="1" applyFill="1" applyBorder="1" applyAlignment="1">
      <alignment horizontal="center" vertical="center" wrapText="1"/>
    </xf>
    <xf numFmtId="3" fontId="17" fillId="3" borderId="46" xfId="0" applyNumberFormat="1" applyFont="1" applyFill="1" applyBorder="1" applyAlignment="1"/>
    <xf numFmtId="3" fontId="17" fillId="0" borderId="46" xfId="0" applyNumberFormat="1" applyFont="1" applyFill="1" applyBorder="1" applyAlignment="1"/>
    <xf numFmtId="3" fontId="17" fillId="3" borderId="46" xfId="0" applyNumberFormat="1" applyFont="1" applyFill="1" applyBorder="1" applyAlignment="1">
      <alignment wrapText="1"/>
    </xf>
    <xf numFmtId="3" fontId="18" fillId="4" borderId="4" xfId="0" applyNumberFormat="1" applyFont="1" applyFill="1" applyBorder="1" applyAlignment="1">
      <alignment horizontal="center" vertical="center" wrapText="1"/>
    </xf>
    <xf numFmtId="3" fontId="25" fillId="4" borderId="46" xfId="0" applyNumberFormat="1" applyFont="1" applyFill="1" applyBorder="1" applyAlignment="1">
      <alignment wrapText="1"/>
    </xf>
    <xf numFmtId="3" fontId="18" fillId="0" borderId="4" xfId="0" applyNumberFormat="1" applyFont="1" applyFill="1" applyBorder="1" applyAlignment="1">
      <alignment horizontal="center" vertical="center" wrapText="1"/>
    </xf>
    <xf numFmtId="3" fontId="25" fillId="0" borderId="46" xfId="0" applyNumberFormat="1" applyFont="1" applyFill="1" applyBorder="1" applyAlignment="1">
      <alignment wrapText="1"/>
    </xf>
    <xf numFmtId="0" fontId="15" fillId="3" borderId="4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wrapText="1"/>
    </xf>
    <xf numFmtId="3" fontId="14" fillId="0" borderId="46" xfId="0" applyNumberFormat="1" applyFont="1" applyFill="1" applyBorder="1" applyAlignment="1"/>
    <xf numFmtId="3" fontId="14" fillId="0" borderId="46" xfId="0" applyNumberFormat="1" applyFont="1" applyBorder="1" applyAlignment="1"/>
    <xf numFmtId="3" fontId="27" fillId="2" borderId="23" xfId="0" applyNumberFormat="1" applyFont="1" applyFill="1" applyBorder="1" applyAlignment="1">
      <alignment horizontal="center"/>
    </xf>
    <xf numFmtId="3" fontId="14" fillId="0" borderId="59" xfId="0" applyNumberFormat="1" applyFont="1" applyBorder="1" applyAlignment="1">
      <alignment horizontal="center"/>
    </xf>
    <xf numFmtId="3" fontId="14" fillId="0" borderId="60" xfId="0" applyNumberFormat="1" applyFont="1" applyBorder="1" applyAlignment="1">
      <alignment horizontal="center"/>
    </xf>
    <xf numFmtId="3" fontId="17" fillId="0" borderId="46" xfId="0" applyNumberFormat="1" applyFont="1" applyFill="1" applyBorder="1" applyAlignment="1">
      <alignment wrapText="1"/>
    </xf>
    <xf numFmtId="3" fontId="17" fillId="0" borderId="4" xfId="0" applyNumberFormat="1" applyFont="1" applyFill="1" applyBorder="1" applyAlignment="1">
      <alignment horizontal="center" vertical="center"/>
    </xf>
    <xf numFmtId="0" fontId="17" fillId="0" borderId="46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3" fontId="17" fillId="0" borderId="46" xfId="0" applyNumberFormat="1" applyFont="1" applyFill="1" applyBorder="1" applyAlignment="1">
      <alignment horizontal="center" vertical="center"/>
    </xf>
    <xf numFmtId="3" fontId="17" fillId="3" borderId="53" xfId="0" applyNumberFormat="1" applyFont="1" applyFill="1" applyBorder="1" applyAlignment="1"/>
    <xf numFmtId="3" fontId="17" fillId="0" borderId="53" xfId="0" applyNumberFormat="1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/>
    </xf>
    <xf numFmtId="3" fontId="17" fillId="3" borderId="46" xfId="0" applyNumberFormat="1" applyFont="1" applyFill="1" applyBorder="1" applyAlignment="1">
      <alignment horizontal="center" vertical="center"/>
    </xf>
    <xf numFmtId="3" fontId="18" fillId="4" borderId="4" xfId="0" applyNumberFormat="1" applyFont="1" applyFill="1" applyBorder="1" applyAlignment="1">
      <alignment horizontal="center" vertical="center"/>
    </xf>
    <xf numFmtId="3" fontId="25" fillId="4" borderId="46" xfId="0" applyNumberFormat="1" applyFont="1" applyFill="1" applyBorder="1" applyAlignment="1"/>
    <xf numFmtId="3" fontId="18" fillId="4" borderId="53" xfId="0" applyNumberFormat="1" applyFont="1" applyFill="1" applyBorder="1" applyAlignment="1">
      <alignment horizontal="center" vertical="center"/>
    </xf>
    <xf numFmtId="3" fontId="18" fillId="0" borderId="53" xfId="0" applyNumberFormat="1" applyFont="1" applyFill="1" applyBorder="1" applyAlignment="1">
      <alignment horizontal="center" vertical="center" wrapText="1"/>
    </xf>
    <xf numFmtId="3" fontId="17" fillId="3" borderId="53" xfId="0" applyNumberFormat="1" applyFont="1" applyFill="1" applyBorder="1" applyAlignment="1">
      <alignment horizontal="center" vertical="center"/>
    </xf>
    <xf numFmtId="3" fontId="18" fillId="0" borderId="46" xfId="0" applyNumberFormat="1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3" fontId="27" fillId="2" borderId="62" xfId="0" applyNumberFormat="1" applyFont="1" applyFill="1" applyBorder="1" applyAlignment="1">
      <alignment horizontal="center"/>
    </xf>
    <xf numFmtId="3" fontId="28" fillId="0" borderId="63" xfId="0" applyNumberFormat="1" applyFont="1" applyBorder="1" applyAlignment="1">
      <alignment horizontal="center"/>
    </xf>
    <xf numFmtId="3" fontId="15" fillId="0" borderId="57" xfId="0" applyNumberFormat="1" applyFont="1" applyFill="1" applyBorder="1" applyAlignment="1">
      <alignment horizontal="center" vertical="center"/>
    </xf>
    <xf numFmtId="3" fontId="28" fillId="0" borderId="58" xfId="0" applyNumberFormat="1" applyFont="1" applyBorder="1" applyAlignment="1">
      <alignment horizontal="center" vertical="center"/>
    </xf>
    <xf numFmtId="3" fontId="28" fillId="0" borderId="59" xfId="0" applyNumberFormat="1" applyFont="1" applyBorder="1" applyAlignment="1">
      <alignment horizontal="center"/>
    </xf>
    <xf numFmtId="3" fontId="28" fillId="0" borderId="46" xfId="0" applyNumberFormat="1" applyFont="1" applyBorder="1" applyAlignment="1"/>
    <xf numFmtId="3" fontId="16" fillId="3" borderId="46" xfId="0" applyNumberFormat="1" applyFont="1" applyFill="1" applyBorder="1" applyAlignment="1">
      <alignment wrapText="1"/>
    </xf>
    <xf numFmtId="3" fontId="16" fillId="3" borderId="46" xfId="0" applyNumberFormat="1" applyFont="1" applyFill="1" applyBorder="1" applyAlignment="1"/>
    <xf numFmtId="0" fontId="16" fillId="3" borderId="46" xfId="0" applyFont="1" applyFill="1" applyBorder="1" applyAlignment="1">
      <alignment wrapText="1"/>
    </xf>
    <xf numFmtId="3" fontId="19" fillId="4" borderId="46" xfId="0" applyNumberFormat="1" applyFont="1" applyFill="1" applyBorder="1" applyAlignment="1">
      <alignment wrapText="1"/>
    </xf>
    <xf numFmtId="3" fontId="19" fillId="0" borderId="46" xfId="0" applyNumberFormat="1" applyFont="1" applyFill="1" applyBorder="1" applyAlignment="1">
      <alignment wrapText="1"/>
    </xf>
    <xf numFmtId="3" fontId="28" fillId="0" borderId="46" xfId="0" applyNumberFormat="1" applyFont="1" applyFill="1" applyBorder="1" applyAlignment="1"/>
    <xf numFmtId="3" fontId="16" fillId="0" borderId="46" xfId="0" applyNumberFormat="1" applyFont="1" applyFill="1" applyBorder="1" applyAlignment="1">
      <alignment wrapText="1"/>
    </xf>
    <xf numFmtId="0" fontId="28" fillId="0" borderId="46" xfId="0" applyFont="1" applyBorder="1" applyAlignment="1">
      <alignment horizontal="center" vertical="center"/>
    </xf>
    <xf numFmtId="3" fontId="19" fillId="4" borderId="46" xfId="0" applyNumberFormat="1" applyFont="1" applyFill="1" applyBorder="1" applyAlignment="1"/>
    <xf numFmtId="3" fontId="25" fillId="4" borderId="22" xfId="0" applyNumberFormat="1" applyFont="1" applyFill="1" applyBorder="1" applyAlignment="1">
      <alignment horizontal="center" vertical="center"/>
    </xf>
    <xf numFmtId="3" fontId="25" fillId="4" borderId="37" xfId="0" applyNumberFormat="1" applyFont="1" applyFill="1" applyBorder="1" applyAlignment="1">
      <alignment horizontal="center" vertical="center"/>
    </xf>
    <xf numFmtId="0" fontId="26" fillId="4" borderId="65" xfId="0" applyFont="1" applyFill="1" applyBorder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 wrapText="1"/>
    </xf>
    <xf numFmtId="164" fontId="26" fillId="4" borderId="66" xfId="0" applyNumberFormat="1" applyFont="1" applyFill="1" applyBorder="1" applyAlignment="1">
      <alignment horizontal="center" vertical="center" wrapText="1"/>
    </xf>
    <xf numFmtId="164" fontId="26" fillId="4" borderId="40" xfId="0" applyNumberFormat="1" applyFont="1" applyFill="1" applyBorder="1" applyAlignment="1">
      <alignment horizontal="center" vertical="center" wrapText="1"/>
    </xf>
    <xf numFmtId="0" fontId="26" fillId="4" borderId="18" xfId="0" applyFont="1" applyFill="1" applyBorder="1" applyAlignment="1">
      <alignment horizontal="center" vertical="center" wrapText="1"/>
    </xf>
    <xf numFmtId="0" fontId="26" fillId="4" borderId="46" xfId="0" applyFont="1" applyFill="1" applyBorder="1" applyAlignment="1">
      <alignment horizontal="center" vertical="center" wrapText="1"/>
    </xf>
    <xf numFmtId="164" fontId="26" fillId="4" borderId="4" xfId="0" applyNumberFormat="1" applyFont="1" applyFill="1" applyBorder="1" applyAlignment="1">
      <alignment horizontal="center" vertical="center" textRotation="90"/>
    </xf>
    <xf numFmtId="164" fontId="26" fillId="4" borderId="53" xfId="0" applyNumberFormat="1" applyFont="1" applyFill="1" applyBorder="1" applyAlignment="1">
      <alignment horizontal="center" vertical="center" textRotation="90"/>
    </xf>
    <xf numFmtId="164" fontId="26" fillId="4" borderId="46" xfId="0" applyNumberFormat="1" applyFont="1" applyFill="1" applyBorder="1" applyAlignment="1">
      <alignment horizontal="center" vertical="center" textRotation="90"/>
    </xf>
    <xf numFmtId="0" fontId="26" fillId="4" borderId="12" xfId="0" applyFont="1" applyFill="1" applyBorder="1" applyAlignment="1">
      <alignment horizontal="center" vertical="center" wrapText="1"/>
    </xf>
    <xf numFmtId="0" fontId="26" fillId="4" borderId="39" xfId="0" applyFont="1" applyFill="1" applyBorder="1" applyAlignment="1">
      <alignment horizontal="center" vertical="center" wrapText="1"/>
    </xf>
    <xf numFmtId="0" fontId="26" fillId="4" borderId="40" xfId="0" applyFont="1" applyFill="1" applyBorder="1" applyAlignment="1">
      <alignment horizontal="center" vertical="center" wrapText="1"/>
    </xf>
    <xf numFmtId="0" fontId="26" fillId="4" borderId="47" xfId="0" applyFont="1" applyFill="1" applyBorder="1" applyAlignment="1">
      <alignment horizontal="center" vertical="center" wrapText="1"/>
    </xf>
    <xf numFmtId="0" fontId="26" fillId="4" borderId="2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14" xfId="0" applyFont="1" applyFill="1" applyBorder="1" applyAlignment="1">
      <alignment horizontal="center" vertical="center" wrapText="1"/>
    </xf>
    <xf numFmtId="0" fontId="25" fillId="3" borderId="3" xfId="0" applyFont="1" applyFill="1" applyBorder="1" applyAlignment="1">
      <alignment horizontal="center"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/>
    </xf>
    <xf numFmtId="0" fontId="0" fillId="0" borderId="54" xfId="0" applyBorder="1"/>
    <xf numFmtId="0" fontId="0" fillId="0" borderId="37" xfId="0" applyBorder="1"/>
    <xf numFmtId="0" fontId="25" fillId="3" borderId="1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5" fillId="3" borderId="2" xfId="0" applyFont="1" applyFill="1" applyBorder="1" applyAlignment="1">
      <alignment horizontal="center"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center" vertical="center" wrapText="1"/>
    </xf>
    <xf numFmtId="0" fontId="23" fillId="2" borderId="5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4" fillId="3" borderId="8" xfId="0" applyFont="1" applyFill="1" applyBorder="1"/>
    <xf numFmtId="0" fontId="26" fillId="4" borderId="3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5" xfId="0" applyFont="1" applyFill="1" applyBorder="1" applyAlignment="1">
      <alignment horizontal="center" vertical="center" wrapText="1"/>
    </xf>
    <xf numFmtId="3" fontId="25" fillId="4" borderId="2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opLeftCell="D1" zoomScaleNormal="100" workbookViewId="0">
      <selection activeCell="Q48" sqref="Q48:Q49"/>
    </sheetView>
  </sheetViews>
  <sheetFormatPr defaultRowHeight="13.5" x14ac:dyDescent="0.25"/>
  <cols>
    <col min="1" max="2" width="22.42578125" style="121" hidden="1" customWidth="1"/>
    <col min="3" max="3" width="2.85546875" style="121" hidden="1" customWidth="1"/>
    <col min="4" max="5" width="22.42578125" style="121" customWidth="1"/>
    <col min="6" max="6" width="3.7109375" style="121" customWidth="1"/>
    <col min="7" max="8" width="22.42578125" style="121" customWidth="1"/>
    <col min="9" max="9" width="3.7109375" style="121" customWidth="1"/>
    <col min="10" max="11" width="22.42578125" style="121" customWidth="1"/>
    <col min="12" max="12" width="3.7109375" style="121" customWidth="1"/>
    <col min="13" max="14" width="22.42578125" style="121" customWidth="1"/>
    <col min="15" max="15" width="3.7109375" style="121" customWidth="1"/>
    <col min="16" max="18" width="22.42578125" style="121" customWidth="1"/>
    <col min="19" max="19" width="36.5703125" style="121" bestFit="1" customWidth="1"/>
    <col min="20" max="16384" width="9.140625" style="121"/>
  </cols>
  <sheetData>
    <row r="1" spans="1:20" x14ac:dyDescent="0.25">
      <c r="A1" s="214" t="s">
        <v>54</v>
      </c>
      <c r="B1" s="215"/>
      <c r="C1" s="104"/>
      <c r="D1" s="214" t="s">
        <v>54</v>
      </c>
      <c r="E1" s="215"/>
      <c r="F1" s="54"/>
      <c r="G1" s="214" t="s">
        <v>54</v>
      </c>
      <c r="H1" s="215"/>
      <c r="I1" s="105"/>
      <c r="J1" s="214" t="s">
        <v>54</v>
      </c>
      <c r="K1" s="215"/>
      <c r="L1" s="105"/>
      <c r="M1" s="214" t="s">
        <v>54</v>
      </c>
      <c r="N1" s="215"/>
      <c r="P1" s="214" t="s">
        <v>54</v>
      </c>
      <c r="Q1" s="215"/>
      <c r="R1" s="104"/>
    </row>
    <row r="2" spans="1:20" ht="15.75" customHeight="1" x14ac:dyDescent="0.25">
      <c r="A2" s="216"/>
      <c r="B2" s="217"/>
      <c r="C2" s="106"/>
      <c r="D2" s="216" t="s">
        <v>77</v>
      </c>
      <c r="E2" s="218"/>
      <c r="F2" s="107"/>
      <c r="G2" s="216" t="s">
        <v>78</v>
      </c>
      <c r="H2" s="217"/>
      <c r="I2" s="105"/>
      <c r="J2" s="222" t="s">
        <v>79</v>
      </c>
      <c r="K2" s="223"/>
      <c r="L2" s="105"/>
      <c r="M2" s="222" t="s">
        <v>80</v>
      </c>
      <c r="N2" s="223"/>
      <c r="P2" s="222" t="s">
        <v>81</v>
      </c>
      <c r="Q2" s="223"/>
      <c r="R2" s="106"/>
    </row>
    <row r="3" spans="1:20" ht="14.25" thickBot="1" x14ac:dyDescent="0.3">
      <c r="A3" s="219" t="s">
        <v>55</v>
      </c>
      <c r="B3" s="220"/>
      <c r="C3" s="104"/>
      <c r="D3" s="219" t="s">
        <v>55</v>
      </c>
      <c r="E3" s="220"/>
      <c r="F3" s="105"/>
      <c r="G3" s="219" t="s">
        <v>55</v>
      </c>
      <c r="H3" s="220"/>
      <c r="I3" s="105"/>
      <c r="J3" s="219" t="s">
        <v>55</v>
      </c>
      <c r="K3" s="221"/>
      <c r="L3" s="105"/>
      <c r="M3" s="219" t="s">
        <v>55</v>
      </c>
      <c r="N3" s="220"/>
      <c r="P3" s="219" t="s">
        <v>55</v>
      </c>
      <c r="Q3" s="220"/>
      <c r="R3" s="104"/>
    </row>
    <row r="4" spans="1:20" s="122" customFormat="1" ht="12.95" customHeight="1" x14ac:dyDescent="0.25">
      <c r="A4" s="230" t="s">
        <v>56</v>
      </c>
      <c r="B4" s="224">
        <f>SUM('NY Waterway'!K14)</f>
        <v>0</v>
      </c>
      <c r="C4" s="7"/>
      <c r="D4" s="230" t="s">
        <v>56</v>
      </c>
      <c r="E4" s="224">
        <f>SUM('NY Waterway'!K25)</f>
        <v>70671</v>
      </c>
      <c r="F4" s="108"/>
      <c r="G4" s="230" t="s">
        <v>56</v>
      </c>
      <c r="H4" s="224">
        <f>SUM('NY Waterway'!K36)</f>
        <v>70803</v>
      </c>
      <c r="I4" s="108"/>
      <c r="J4" s="230" t="s">
        <v>56</v>
      </c>
      <c r="K4" s="224">
        <f>SUM('NY Waterway'!K47)</f>
        <v>69229</v>
      </c>
      <c r="L4" s="108"/>
      <c r="M4" s="230" t="s">
        <v>56</v>
      </c>
      <c r="N4" s="224">
        <f>SUM('NY Waterway'!K58)</f>
        <v>38026</v>
      </c>
      <c r="P4" s="230" t="s">
        <v>56</v>
      </c>
      <c r="Q4" s="224">
        <f>SUM('NY Waterway'!K69)</f>
        <v>22045</v>
      </c>
      <c r="R4" s="7"/>
    </row>
    <row r="5" spans="1:20" s="122" customFormat="1" ht="12.95" customHeight="1" thickBot="1" x14ac:dyDescent="0.3">
      <c r="A5" s="231"/>
      <c r="B5" s="225"/>
      <c r="C5" s="8"/>
      <c r="D5" s="231"/>
      <c r="E5" s="225"/>
      <c r="F5" s="108"/>
      <c r="G5" s="231"/>
      <c r="H5" s="232"/>
      <c r="I5" s="108"/>
      <c r="J5" s="231"/>
      <c r="K5" s="232"/>
      <c r="L5" s="108"/>
      <c r="M5" s="231"/>
      <c r="N5" s="232"/>
      <c r="P5" s="231"/>
      <c r="Q5" s="232"/>
      <c r="R5" s="7"/>
    </row>
    <row r="6" spans="1:20" s="122" customFormat="1" ht="12.95" customHeight="1" x14ac:dyDescent="0.25">
      <c r="A6" s="226" t="s">
        <v>57</v>
      </c>
      <c r="B6" s="224">
        <f>SUM('Billy Bey'!T14)</f>
        <v>0</v>
      </c>
      <c r="C6" s="7"/>
      <c r="D6" s="226" t="s">
        <v>57</v>
      </c>
      <c r="E6" s="224">
        <f>SUM('Billy Bey'!T25)</f>
        <v>62368</v>
      </c>
      <c r="F6" s="108"/>
      <c r="G6" s="226" t="s">
        <v>57</v>
      </c>
      <c r="H6" s="228">
        <f>SUM('Billy Bey'!T36)</f>
        <v>59526</v>
      </c>
      <c r="I6" s="108"/>
      <c r="J6" s="226" t="s">
        <v>57</v>
      </c>
      <c r="K6" s="228">
        <f>SUM('Billy Bey'!T47)</f>
        <v>62524</v>
      </c>
      <c r="L6" s="108"/>
      <c r="M6" s="226" t="s">
        <v>57</v>
      </c>
      <c r="N6" s="228">
        <f>SUM('Billy Bey'!T58)</f>
        <v>28836</v>
      </c>
      <c r="P6" s="226" t="s">
        <v>57</v>
      </c>
      <c r="Q6" s="228">
        <f>SUM('Billy Bey'!T69)</f>
        <v>12231</v>
      </c>
      <c r="R6" s="9"/>
    </row>
    <row r="7" spans="1:20" s="122" customFormat="1" ht="12.95" customHeight="1" thickBot="1" x14ac:dyDescent="0.3">
      <c r="A7" s="227"/>
      <c r="B7" s="225"/>
      <c r="C7" s="8"/>
      <c r="D7" s="227"/>
      <c r="E7" s="225"/>
      <c r="F7" s="108"/>
      <c r="G7" s="227"/>
      <c r="H7" s="229"/>
      <c r="I7" s="108"/>
      <c r="J7" s="227"/>
      <c r="K7" s="229"/>
      <c r="L7" s="108"/>
      <c r="M7" s="227"/>
      <c r="N7" s="229"/>
      <c r="P7" s="227"/>
      <c r="Q7" s="229"/>
      <c r="R7" s="9"/>
    </row>
    <row r="8" spans="1:20" s="122" customFormat="1" ht="12.95" customHeight="1" x14ac:dyDescent="0.25">
      <c r="A8" s="230" t="s">
        <v>58</v>
      </c>
      <c r="B8" s="224">
        <f>SUM(SeaStreak!G14)</f>
        <v>0</v>
      </c>
      <c r="C8" s="7"/>
      <c r="D8" s="230" t="s">
        <v>58</v>
      </c>
      <c r="E8" s="224">
        <f>SUM(SeaStreak!G25)</f>
        <v>14737</v>
      </c>
      <c r="F8" s="108"/>
      <c r="G8" s="230" t="s">
        <v>58</v>
      </c>
      <c r="H8" s="224">
        <f>SUM(SeaStreak!G36)</f>
        <v>15067</v>
      </c>
      <c r="I8" s="108"/>
      <c r="J8" s="230" t="s">
        <v>58</v>
      </c>
      <c r="K8" s="224">
        <f>SUM(SeaStreak!G47)</f>
        <v>15332</v>
      </c>
      <c r="L8" s="108"/>
      <c r="M8" s="230" t="s">
        <v>58</v>
      </c>
      <c r="N8" s="224">
        <f>SUM(SeaStreak!G58)</f>
        <v>6991</v>
      </c>
      <c r="P8" s="230" t="s">
        <v>58</v>
      </c>
      <c r="Q8" s="224">
        <f>SUM(SeaStreak!G69)</f>
        <v>3567</v>
      </c>
      <c r="R8" s="7"/>
    </row>
    <row r="9" spans="1:20" s="122" customFormat="1" ht="12.95" customHeight="1" thickBot="1" x14ac:dyDescent="0.3">
      <c r="A9" s="235"/>
      <c r="B9" s="225"/>
      <c r="C9" s="109"/>
      <c r="D9" s="235"/>
      <c r="E9" s="232"/>
      <c r="F9" s="108"/>
      <c r="G9" s="235"/>
      <c r="H9" s="232"/>
      <c r="I9" s="108"/>
      <c r="J9" s="235"/>
      <c r="K9" s="232"/>
      <c r="L9" s="108"/>
      <c r="M9" s="235"/>
      <c r="N9" s="232"/>
      <c r="P9" s="235"/>
      <c r="Q9" s="232"/>
      <c r="R9" s="7"/>
    </row>
    <row r="10" spans="1:20" s="122" customFormat="1" ht="12.95" customHeight="1" x14ac:dyDescent="0.25">
      <c r="A10" s="226" t="s">
        <v>59</v>
      </c>
      <c r="B10" s="224">
        <f>SUM('New York Water Taxi'!I14)</f>
        <v>0</v>
      </c>
      <c r="C10" s="9"/>
      <c r="D10" s="226" t="s">
        <v>59</v>
      </c>
      <c r="E10" s="228">
        <f>SUM('New York Water Taxi'!I25)</f>
        <v>5502</v>
      </c>
      <c r="F10" s="108"/>
      <c r="G10" s="226" t="s">
        <v>59</v>
      </c>
      <c r="H10" s="228">
        <f>SUM('New York Water Taxi'!I36)</f>
        <v>4205</v>
      </c>
      <c r="I10" s="108"/>
      <c r="J10" s="226" t="s">
        <v>59</v>
      </c>
      <c r="K10" s="228">
        <f>SUM('New York Water Taxi'!I47)</f>
        <v>5252</v>
      </c>
      <c r="L10" s="108"/>
      <c r="M10" s="226" t="s">
        <v>59</v>
      </c>
      <c r="N10" s="228">
        <f>SUM('New York Water Taxi'!I58)</f>
        <v>8903</v>
      </c>
      <c r="P10" s="226" t="s">
        <v>59</v>
      </c>
      <c r="Q10" s="228">
        <f>SUM('New York Water Taxi'!I69)</f>
        <v>5008</v>
      </c>
      <c r="R10" s="9"/>
    </row>
    <row r="11" spans="1:20" s="122" customFormat="1" ht="12.95" customHeight="1" thickBot="1" x14ac:dyDescent="0.3">
      <c r="A11" s="233"/>
      <c r="B11" s="225"/>
      <c r="C11" s="110"/>
      <c r="D11" s="233"/>
      <c r="E11" s="234"/>
      <c r="F11" s="108"/>
      <c r="G11" s="233"/>
      <c r="H11" s="229"/>
      <c r="I11" s="108"/>
      <c r="J11" s="233"/>
      <c r="K11" s="229"/>
      <c r="L11" s="108"/>
      <c r="M11" s="233"/>
      <c r="N11" s="229"/>
      <c r="P11" s="233"/>
      <c r="Q11" s="229"/>
      <c r="R11" s="9"/>
    </row>
    <row r="12" spans="1:20" s="122" customFormat="1" ht="12.95" customHeight="1" x14ac:dyDescent="0.25">
      <c r="A12" s="240" t="s">
        <v>38</v>
      </c>
      <c r="B12" s="224">
        <f>SUM('Liberty Landing Ferry'!D14)</f>
        <v>0</v>
      </c>
      <c r="C12" s="9"/>
      <c r="D12" s="240" t="s">
        <v>38</v>
      </c>
      <c r="E12" s="228">
        <f>SUM('Liberty Landing Ferry'!D25)</f>
        <v>2152</v>
      </c>
      <c r="F12" s="108"/>
      <c r="G12" s="240" t="s">
        <v>38</v>
      </c>
      <c r="H12" s="228">
        <f>SUM('Liberty Landing Ferry'!D36)</f>
        <v>2010</v>
      </c>
      <c r="I12" s="108"/>
      <c r="J12" s="240" t="s">
        <v>38</v>
      </c>
      <c r="K12" s="228">
        <f>SUM('Liberty Landing Ferry'!D47)</f>
        <v>1973</v>
      </c>
      <c r="L12" s="108"/>
      <c r="M12" s="240" t="s">
        <v>38</v>
      </c>
      <c r="N12" s="228">
        <f>SUM('Liberty Landing Ferry'!D58)</f>
        <v>1592</v>
      </c>
      <c r="P12" s="240" t="s">
        <v>38</v>
      </c>
      <c r="Q12" s="228">
        <f>SUM('Liberty Landing Ferry'!D69)</f>
        <v>1088</v>
      </c>
      <c r="R12" s="9"/>
    </row>
    <row r="13" spans="1:20" s="122" customFormat="1" ht="12.95" customHeight="1" thickBot="1" x14ac:dyDescent="0.3">
      <c r="A13" s="241"/>
      <c r="B13" s="225"/>
      <c r="C13" s="110"/>
      <c r="D13" s="241"/>
      <c r="E13" s="234"/>
      <c r="F13" s="108"/>
      <c r="G13" s="241"/>
      <c r="H13" s="229"/>
      <c r="I13" s="108"/>
      <c r="J13" s="241"/>
      <c r="K13" s="229"/>
      <c r="L13" s="108"/>
      <c r="M13" s="241"/>
      <c r="N13" s="229"/>
      <c r="P13" s="241"/>
      <c r="Q13" s="229"/>
      <c r="R13" s="9"/>
    </row>
    <row r="14" spans="1:20" s="112" customFormat="1" ht="12.95" customHeight="1" thickBot="1" x14ac:dyDescent="0.25">
      <c r="A14" s="236" t="s">
        <v>23</v>
      </c>
      <c r="B14" s="238">
        <f>SUM(B4:B13)</f>
        <v>0</v>
      </c>
      <c r="C14" s="10"/>
      <c r="D14" s="236" t="s">
        <v>23</v>
      </c>
      <c r="E14" s="238">
        <f>SUM(E4:E13)</f>
        <v>155430</v>
      </c>
      <c r="F14" s="111"/>
      <c r="G14" s="236" t="s">
        <v>23</v>
      </c>
      <c r="H14" s="238">
        <f>SUM(H4:H13)</f>
        <v>151611</v>
      </c>
      <c r="I14" s="111"/>
      <c r="J14" s="236" t="s">
        <v>23</v>
      </c>
      <c r="K14" s="238">
        <f>SUM(K4:K13)</f>
        <v>154310</v>
      </c>
      <c r="L14" s="111"/>
      <c r="M14" s="236" t="s">
        <v>23</v>
      </c>
      <c r="N14" s="238">
        <f>SUM(N4:N13)</f>
        <v>84348</v>
      </c>
      <c r="P14" s="236" t="s">
        <v>23</v>
      </c>
      <c r="Q14" s="238">
        <f>SUM(Q4:Q13)</f>
        <v>43939</v>
      </c>
      <c r="R14" s="10"/>
      <c r="S14" s="146" t="s">
        <v>67</v>
      </c>
      <c r="T14" s="126">
        <f>AVERAGE('Billy Bey'!T76, 'Liberty Landing Ferry'!F76, 'New York Water Taxi'!J76, 'NY Waterway'!H76, SeaStreak!G76)</f>
        <v>22592.7</v>
      </c>
    </row>
    <row r="15" spans="1:20" s="112" customFormat="1" ht="12.95" customHeight="1" thickBot="1" x14ac:dyDescent="0.3">
      <c r="A15" s="237"/>
      <c r="B15" s="239"/>
      <c r="C15" s="113"/>
      <c r="D15" s="237"/>
      <c r="E15" s="239"/>
      <c r="F15" s="111"/>
      <c r="G15" s="237"/>
      <c r="H15" s="239"/>
      <c r="I15" s="111"/>
      <c r="J15" s="237"/>
      <c r="K15" s="239"/>
      <c r="L15" s="111"/>
      <c r="M15" s="237"/>
      <c r="N15" s="239"/>
      <c r="P15" s="237"/>
      <c r="Q15" s="261"/>
      <c r="R15" s="113"/>
      <c r="S15" s="122"/>
      <c r="T15" s="122"/>
    </row>
    <row r="16" spans="1:20" s="122" customFormat="1" ht="14.25" thickBot="1" x14ac:dyDescent="0.3">
      <c r="A16" s="114"/>
      <c r="B16" s="115"/>
      <c r="C16" s="108"/>
      <c r="D16" s="114"/>
      <c r="E16" s="115"/>
      <c r="F16" s="108"/>
      <c r="G16" s="114"/>
      <c r="H16" s="115"/>
      <c r="I16" s="108"/>
      <c r="J16" s="116"/>
      <c r="K16" s="117"/>
      <c r="L16" s="108"/>
      <c r="M16" s="116"/>
      <c r="N16" s="117"/>
      <c r="P16" s="116"/>
      <c r="Q16" s="117"/>
      <c r="R16" s="108"/>
      <c r="S16" s="121"/>
      <c r="T16" s="121"/>
    </row>
    <row r="17" spans="1:20" ht="14.25" thickBot="1" x14ac:dyDescent="0.3">
      <c r="A17" s="244" t="s">
        <v>60</v>
      </c>
      <c r="B17" s="245"/>
      <c r="C17" s="104"/>
      <c r="D17" s="244" t="s">
        <v>60</v>
      </c>
      <c r="E17" s="245"/>
      <c r="F17" s="105"/>
      <c r="G17" s="244" t="s">
        <v>60</v>
      </c>
      <c r="H17" s="245"/>
      <c r="I17" s="105"/>
      <c r="J17" s="244" t="s">
        <v>60</v>
      </c>
      <c r="K17" s="246"/>
      <c r="L17" s="105"/>
      <c r="M17" s="244" t="s">
        <v>60</v>
      </c>
      <c r="N17" s="245"/>
      <c r="P17" s="244" t="s">
        <v>60</v>
      </c>
      <c r="Q17" s="245"/>
      <c r="R17" s="104"/>
    </row>
    <row r="18" spans="1:20" ht="12.95" customHeight="1" x14ac:dyDescent="0.25">
      <c r="A18" s="230" t="s">
        <v>10</v>
      </c>
      <c r="B18" s="224">
        <f>SUM('Billy Bey'!G14:K14, 'New York Water Taxi'!G14:H14, 'NY Waterway'!I14:J14, SeaStreak!C14:D14)</f>
        <v>0</v>
      </c>
      <c r="C18" s="7"/>
      <c r="D18" s="230" t="s">
        <v>10</v>
      </c>
      <c r="E18" s="224">
        <f>SUM('Billy Bey'!G25:K25, 'New York Water Taxi'!G25:H25, 'NY Waterway'!I25:J25, SeaStreak!C25:D25)</f>
        <v>51669</v>
      </c>
      <c r="F18" s="105"/>
      <c r="G18" s="230" t="s">
        <v>10</v>
      </c>
      <c r="H18" s="224">
        <f>SUM('Billy Bey'!G36:K36, 'New York Water Taxi'!G36:H36, 'NY Waterway'!I36:J36, SeaStreak!C36:D36)</f>
        <v>49566</v>
      </c>
      <c r="I18" s="105"/>
      <c r="J18" s="230" t="s">
        <v>10</v>
      </c>
      <c r="K18" s="224">
        <f>SUM('Billy Bey'!G47:K47, 'New York Water Taxi'!G47:H47, 'NY Waterway'!I47:J47, SeaStreak!C47:D47)</f>
        <v>50152</v>
      </c>
      <c r="L18" s="105"/>
      <c r="M18" s="230" t="s">
        <v>10</v>
      </c>
      <c r="N18" s="224">
        <f>SUM('Billy Bey'!G58:K58, 'New York Water Taxi'!G58:H58, 'NY Waterway'!I58:J58, SeaStreak!C58:D58)</f>
        <v>23585</v>
      </c>
      <c r="P18" s="230" t="s">
        <v>10</v>
      </c>
      <c r="Q18" s="224">
        <f>SUM('Billy Bey'!G69:K69, 'New York Water Taxi'!G69:H69, 'NY Waterway'!I69:J69, SeaStreak!C69:D69)</f>
        <v>12071</v>
      </c>
      <c r="R18" s="7"/>
    </row>
    <row r="19" spans="1:20" ht="12.95" customHeight="1" thickBot="1" x14ac:dyDescent="0.3">
      <c r="A19" s="231"/>
      <c r="B19" s="225"/>
      <c r="C19" s="8"/>
      <c r="D19" s="231"/>
      <c r="E19" s="225"/>
      <c r="F19" s="105"/>
      <c r="G19" s="231"/>
      <c r="H19" s="225"/>
      <c r="I19" s="105"/>
      <c r="J19" s="231"/>
      <c r="K19" s="225"/>
      <c r="L19" s="105"/>
      <c r="M19" s="231"/>
      <c r="N19" s="225"/>
      <c r="P19" s="231"/>
      <c r="Q19" s="225"/>
      <c r="R19" s="8"/>
    </row>
    <row r="20" spans="1:20" ht="12.95" customHeight="1" x14ac:dyDescent="0.25">
      <c r="A20" s="226" t="s">
        <v>8</v>
      </c>
      <c r="B20" s="228">
        <f>SUM('Billy Bey'!C14:D14, 'NY Waterway'!C14:G14)</f>
        <v>0</v>
      </c>
      <c r="C20" s="9"/>
      <c r="D20" s="226" t="s">
        <v>8</v>
      </c>
      <c r="E20" s="228">
        <f>SUM('Billy Bey'!C25:D25, 'NY Waterway'!C25:G25)</f>
        <v>54202</v>
      </c>
      <c r="F20" s="105"/>
      <c r="G20" s="226" t="s">
        <v>8</v>
      </c>
      <c r="H20" s="228">
        <f>SUM('Billy Bey'!C36:D36, 'NY Waterway'!C36:G36)</f>
        <v>55077</v>
      </c>
      <c r="I20" s="105"/>
      <c r="J20" s="226" t="s">
        <v>8</v>
      </c>
      <c r="K20" s="228">
        <f>SUM('Billy Bey'!C47:D47, 'NY Waterway'!C47:G47)</f>
        <v>54185</v>
      </c>
      <c r="L20" s="105"/>
      <c r="M20" s="226" t="s">
        <v>8</v>
      </c>
      <c r="N20" s="228">
        <f>SUM('Billy Bey'!C58:D58, 'NY Waterway'!C58:G58)</f>
        <v>32356</v>
      </c>
      <c r="P20" s="226" t="s">
        <v>8</v>
      </c>
      <c r="Q20" s="228">
        <f>SUM('Billy Bey'!C69:D69, 'NY Waterway'!C69:G69)</f>
        <v>18825</v>
      </c>
      <c r="R20" s="9"/>
    </row>
    <row r="21" spans="1:20" ht="12.95" customHeight="1" thickBot="1" x14ac:dyDescent="0.3">
      <c r="A21" s="243"/>
      <c r="B21" s="242"/>
      <c r="C21" s="107"/>
      <c r="D21" s="243"/>
      <c r="E21" s="229"/>
      <c r="F21" s="105"/>
      <c r="G21" s="243"/>
      <c r="H21" s="242"/>
      <c r="I21" s="105"/>
      <c r="J21" s="243"/>
      <c r="K21" s="242"/>
      <c r="L21" s="105"/>
      <c r="M21" s="243"/>
      <c r="N21" s="242"/>
      <c r="P21" s="243"/>
      <c r="Q21" s="242"/>
      <c r="R21" s="107"/>
    </row>
    <row r="22" spans="1:20" ht="12.95" customHeight="1" x14ac:dyDescent="0.25">
      <c r="A22" s="230" t="s">
        <v>16</v>
      </c>
      <c r="B22" s="224">
        <f>SUM('Billy Bey'!L14, SeaStreak!E14:F14)</f>
        <v>0</v>
      </c>
      <c r="C22" s="7"/>
      <c r="D22" s="230" t="s">
        <v>16</v>
      </c>
      <c r="E22" s="224">
        <f>SUM('Billy Bey'!L25, SeaStreak!E25:F25)</f>
        <v>8589</v>
      </c>
      <c r="F22" s="105"/>
      <c r="G22" s="230" t="s">
        <v>16</v>
      </c>
      <c r="H22" s="224">
        <f>SUM('Billy Bey'!L36, SeaStreak!E36:F36)</f>
        <v>8944</v>
      </c>
      <c r="I22" s="105"/>
      <c r="J22" s="230" t="s">
        <v>16</v>
      </c>
      <c r="K22" s="224">
        <f>SUM('Billy Bey'!L47, SeaStreak!E47:F47)</f>
        <v>8009</v>
      </c>
      <c r="L22" s="105"/>
      <c r="M22" s="230" t="s">
        <v>16</v>
      </c>
      <c r="N22" s="224">
        <f>SUM('Billy Bey'!L58, SeaStreak!E58:F58)</f>
        <v>4201</v>
      </c>
      <c r="P22" s="230" t="s">
        <v>16</v>
      </c>
      <c r="Q22" s="224">
        <f>SUM('Billy Bey'!L69, SeaStreak!E69:F69)</f>
        <v>1903</v>
      </c>
      <c r="R22" s="7"/>
    </row>
    <row r="23" spans="1:20" ht="12.95" customHeight="1" thickBot="1" x14ac:dyDescent="0.3">
      <c r="A23" s="235"/>
      <c r="B23" s="247"/>
      <c r="C23" s="109"/>
      <c r="D23" s="235"/>
      <c r="E23" s="247"/>
      <c r="F23" s="105"/>
      <c r="G23" s="235"/>
      <c r="H23" s="247"/>
      <c r="I23" s="105"/>
      <c r="J23" s="235"/>
      <c r="K23" s="247"/>
      <c r="L23" s="105"/>
      <c r="M23" s="235"/>
      <c r="N23" s="247"/>
      <c r="P23" s="235"/>
      <c r="Q23" s="247"/>
      <c r="R23" s="109"/>
    </row>
    <row r="24" spans="1:20" ht="12.95" customHeight="1" x14ac:dyDescent="0.25">
      <c r="A24" s="226" t="s">
        <v>9</v>
      </c>
      <c r="B24" s="228">
        <f>SUM('Billy Bey'!E14:F14, 'Liberty Landing Ferry'!C14, 'NY Waterway'!H14)</f>
        <v>0</v>
      </c>
      <c r="C24" s="9"/>
      <c r="D24" s="226" t="s">
        <v>9</v>
      </c>
      <c r="E24" s="248">
        <f>SUM('Billy Bey'!E25:F25, 'Liberty Landing Ferry'!C25, 'NY Waterway'!H25)</f>
        <v>28318</v>
      </c>
      <c r="F24" s="105"/>
      <c r="G24" s="226" t="s">
        <v>9</v>
      </c>
      <c r="H24" s="228">
        <f>SUM('Billy Bey'!E36:F36, 'Liberty Landing Ferry'!C36, 'NY Waterway'!H36)</f>
        <v>27388</v>
      </c>
      <c r="I24" s="105"/>
      <c r="J24" s="226" t="s">
        <v>9</v>
      </c>
      <c r="K24" s="228">
        <f>SUM('Billy Bey'!E47:F47, 'Liberty Landing Ferry'!C47, 'NY Waterway'!H47)</f>
        <v>30461</v>
      </c>
      <c r="L24" s="105"/>
      <c r="M24" s="226" t="s">
        <v>9</v>
      </c>
      <c r="N24" s="228">
        <f>SUM('Billy Bey'!E58:F58, 'Liberty Landing Ferry'!C58, 'NY Waterway'!H58)</f>
        <v>13344</v>
      </c>
      <c r="P24" s="226" t="s">
        <v>9</v>
      </c>
      <c r="Q24" s="228">
        <f>SUM('Billy Bey'!E69:F69, 'Liberty Landing Ferry'!C69, 'NY Waterway'!H69)</f>
        <v>5814</v>
      </c>
      <c r="R24" s="9"/>
    </row>
    <row r="25" spans="1:20" ht="12.95" customHeight="1" thickBot="1" x14ac:dyDescent="0.3">
      <c r="A25" s="233"/>
      <c r="B25" s="234"/>
      <c r="C25" s="110"/>
      <c r="D25" s="233"/>
      <c r="E25" s="234"/>
      <c r="F25" s="105"/>
      <c r="G25" s="233"/>
      <c r="H25" s="234"/>
      <c r="I25" s="105"/>
      <c r="J25" s="233"/>
      <c r="K25" s="234"/>
      <c r="L25" s="105"/>
      <c r="M25" s="233"/>
      <c r="N25" s="234"/>
      <c r="P25" s="233"/>
      <c r="Q25" s="234"/>
      <c r="R25" s="110"/>
      <c r="S25" s="119"/>
      <c r="T25" s="119"/>
    </row>
    <row r="26" spans="1:20" s="119" customFormat="1" ht="12.95" customHeight="1" x14ac:dyDescent="0.2">
      <c r="A26" s="226" t="s">
        <v>7</v>
      </c>
      <c r="B26" s="248">
        <f>SUM('New York Water Taxi'!C14)</f>
        <v>0</v>
      </c>
      <c r="C26" s="10"/>
      <c r="D26" s="226" t="s">
        <v>7</v>
      </c>
      <c r="E26" s="248">
        <f>SUM('New York Water Taxi'!C25)</f>
        <v>1532</v>
      </c>
      <c r="F26" s="118"/>
      <c r="G26" s="226" t="s">
        <v>7</v>
      </c>
      <c r="H26" s="248">
        <f>SUM('New York Water Taxi'!C36)</f>
        <v>1018</v>
      </c>
      <c r="I26" s="118"/>
      <c r="J26" s="226" t="s">
        <v>7</v>
      </c>
      <c r="K26" s="248">
        <f>SUM('New York Water Taxi'!C47)</f>
        <v>1280</v>
      </c>
      <c r="L26" s="118"/>
      <c r="M26" s="226" t="s">
        <v>7</v>
      </c>
      <c r="N26" s="248">
        <f>SUM('New York Water Taxi'!C58)</f>
        <v>2695</v>
      </c>
      <c r="P26" s="226" t="s">
        <v>7</v>
      </c>
      <c r="Q26" s="248">
        <f>SUM('New York Water Taxi'!C69)</f>
        <v>1425</v>
      </c>
      <c r="R26" s="11"/>
    </row>
    <row r="27" spans="1:20" s="119" customFormat="1" ht="12.95" customHeight="1" thickBot="1" x14ac:dyDescent="0.3">
      <c r="A27" s="233"/>
      <c r="B27" s="249"/>
      <c r="C27" s="113"/>
      <c r="D27" s="233"/>
      <c r="E27" s="249"/>
      <c r="F27" s="118"/>
      <c r="G27" s="233"/>
      <c r="H27" s="249"/>
      <c r="I27" s="118"/>
      <c r="J27" s="233"/>
      <c r="K27" s="249"/>
      <c r="L27" s="118"/>
      <c r="M27" s="233"/>
      <c r="N27" s="249"/>
      <c r="P27" s="233"/>
      <c r="Q27" s="249"/>
      <c r="R27" s="12"/>
      <c r="S27" s="121"/>
      <c r="T27" s="121"/>
    </row>
    <row r="28" spans="1:20" ht="12.75" customHeight="1" x14ac:dyDescent="0.25">
      <c r="A28" s="226" t="s">
        <v>39</v>
      </c>
      <c r="B28" s="248">
        <f>SUM('New York Water Taxi'!D14)</f>
        <v>0</v>
      </c>
      <c r="C28" s="105"/>
      <c r="D28" s="226" t="s">
        <v>39</v>
      </c>
      <c r="E28" s="248">
        <f>SUM('New York Water Taxi'!D25)</f>
        <v>1137</v>
      </c>
      <c r="F28" s="105"/>
      <c r="G28" s="226" t="s">
        <v>39</v>
      </c>
      <c r="H28" s="248">
        <f>SUM('New York Water Taxi'!D36)</f>
        <v>1175</v>
      </c>
      <c r="I28" s="105"/>
      <c r="J28" s="226" t="s">
        <v>39</v>
      </c>
      <c r="K28" s="248">
        <f>SUM('New York Water Taxi'!D47)</f>
        <v>1579</v>
      </c>
      <c r="L28" s="105"/>
      <c r="M28" s="226" t="s">
        <v>39</v>
      </c>
      <c r="N28" s="248">
        <f>SUM('New York Water Taxi'!D58)</f>
        <v>2086</v>
      </c>
      <c r="P28" s="226" t="s">
        <v>39</v>
      </c>
      <c r="Q28" s="248">
        <f>SUM('New York Water Taxi'!D69)</f>
        <v>893</v>
      </c>
      <c r="R28" s="11"/>
    </row>
    <row r="29" spans="1:20" ht="14.25" thickBot="1" x14ac:dyDescent="0.3">
      <c r="A29" s="233"/>
      <c r="B29" s="250"/>
      <c r="C29" s="105"/>
      <c r="D29" s="233"/>
      <c r="E29" s="250"/>
      <c r="F29" s="105"/>
      <c r="G29" s="233"/>
      <c r="H29" s="250"/>
      <c r="I29" s="105"/>
      <c r="J29" s="233"/>
      <c r="K29" s="250"/>
      <c r="L29" s="105"/>
      <c r="M29" s="233"/>
      <c r="N29" s="250"/>
      <c r="P29" s="233"/>
      <c r="Q29" s="250"/>
      <c r="R29" s="123"/>
    </row>
    <row r="30" spans="1:20" ht="12.75" customHeight="1" x14ac:dyDescent="0.25">
      <c r="A30" s="226" t="s">
        <v>41</v>
      </c>
      <c r="B30" s="248">
        <f>SUM('New York Water Taxi'!E14)</f>
        <v>0</v>
      </c>
      <c r="C30" s="105"/>
      <c r="D30" s="226" t="s">
        <v>41</v>
      </c>
      <c r="E30" s="248">
        <f>SUM('New York Water Taxi'!E25)</f>
        <v>1431</v>
      </c>
      <c r="F30" s="105"/>
      <c r="G30" s="226" t="s">
        <v>41</v>
      </c>
      <c r="H30" s="248">
        <f>SUM('New York Water Taxi'!E36)</f>
        <v>1042</v>
      </c>
      <c r="I30" s="105"/>
      <c r="J30" s="226" t="s">
        <v>41</v>
      </c>
      <c r="K30" s="248">
        <f>SUM('New York Water Taxi'!E47)</f>
        <v>1220</v>
      </c>
      <c r="L30" s="105"/>
      <c r="M30" s="226" t="s">
        <v>41</v>
      </c>
      <c r="N30" s="248">
        <f>SUM('New York Water Taxi'!E58)</f>
        <v>2402</v>
      </c>
      <c r="P30" s="226" t="s">
        <v>41</v>
      </c>
      <c r="Q30" s="248">
        <f>SUM('New York Water Taxi'!E69)</f>
        <v>1514</v>
      </c>
      <c r="R30" s="11"/>
    </row>
    <row r="31" spans="1:20" ht="14.25" thickBot="1" x14ac:dyDescent="0.3">
      <c r="A31" s="233"/>
      <c r="B31" s="251"/>
      <c r="C31" s="105"/>
      <c r="D31" s="233"/>
      <c r="E31" s="251"/>
      <c r="F31" s="105"/>
      <c r="G31" s="252"/>
      <c r="H31" s="253"/>
      <c r="I31" s="105"/>
      <c r="J31" s="252"/>
      <c r="K31" s="253"/>
      <c r="L31" s="105"/>
      <c r="M31" s="252"/>
      <c r="N31" s="253"/>
      <c r="P31" s="252"/>
      <c r="Q31" s="253"/>
      <c r="R31" s="11"/>
    </row>
    <row r="32" spans="1:20" x14ac:dyDescent="0.25">
      <c r="A32" s="226" t="s">
        <v>75</v>
      </c>
      <c r="B32" s="248">
        <f>SUM('New York Water Taxi'!F14)</f>
        <v>0</v>
      </c>
      <c r="C32" s="105"/>
      <c r="D32" s="226" t="s">
        <v>75</v>
      </c>
      <c r="E32" s="248">
        <f>SUM('New York Water Taxi'!F25)</f>
        <v>141</v>
      </c>
      <c r="F32" s="105"/>
      <c r="G32" s="226" t="s">
        <v>75</v>
      </c>
      <c r="H32" s="248">
        <f>SUM('New York Water Taxi'!F36)</f>
        <v>73</v>
      </c>
      <c r="I32" s="105"/>
      <c r="J32" s="226" t="s">
        <v>75</v>
      </c>
      <c r="K32" s="248">
        <f>SUM('New York Water Taxi'!F47)</f>
        <v>76</v>
      </c>
      <c r="L32" s="105"/>
      <c r="M32" s="226" t="s">
        <v>75</v>
      </c>
      <c r="N32" s="248">
        <f>SUM('New York Water Taxi'!F58)</f>
        <v>163</v>
      </c>
      <c r="P32" s="226" t="s">
        <v>75</v>
      </c>
      <c r="Q32" s="248">
        <f>SUM('New York Water Taxi'!F69)</f>
        <v>88</v>
      </c>
      <c r="R32" s="11"/>
    </row>
    <row r="33" spans="1:18" ht="14.25" thickBot="1" x14ac:dyDescent="0.3">
      <c r="A33" s="233"/>
      <c r="B33" s="262"/>
      <c r="C33" s="105"/>
      <c r="D33" s="233"/>
      <c r="E33" s="262"/>
      <c r="F33" s="105"/>
      <c r="G33" s="233"/>
      <c r="H33" s="262"/>
      <c r="I33" s="105"/>
      <c r="J33" s="233"/>
      <c r="K33" s="262"/>
      <c r="L33" s="105"/>
      <c r="M33" s="233"/>
      <c r="N33" s="262"/>
      <c r="P33" s="233"/>
      <c r="Q33" s="262"/>
      <c r="R33" s="11"/>
    </row>
    <row r="34" spans="1:18" ht="12.75" customHeight="1" x14ac:dyDescent="0.25">
      <c r="A34" s="254" t="s">
        <v>11</v>
      </c>
      <c r="B34" s="248">
        <f>SUM('Billy Bey'!M14)</f>
        <v>0</v>
      </c>
      <c r="C34" s="105"/>
      <c r="D34" s="254" t="s">
        <v>11</v>
      </c>
      <c r="E34" s="248">
        <f>SUM('Billy Bey'!M25)</f>
        <v>1621</v>
      </c>
      <c r="F34" s="105"/>
      <c r="G34" s="254" t="s">
        <v>11</v>
      </c>
      <c r="H34" s="248">
        <f>SUM('Billy Bey'!M36)</f>
        <v>1348</v>
      </c>
      <c r="I34" s="105"/>
      <c r="J34" s="254" t="s">
        <v>11</v>
      </c>
      <c r="K34" s="248">
        <f>SUM('Billy Bey'!M47)</f>
        <v>1242</v>
      </c>
      <c r="L34" s="105"/>
      <c r="M34" s="254" t="s">
        <v>11</v>
      </c>
      <c r="N34" s="248">
        <f>SUM('Billy Bey'!M58)</f>
        <v>881</v>
      </c>
      <c r="P34" s="254" t="s">
        <v>11</v>
      </c>
      <c r="Q34" s="248">
        <f>SUM('Billy Bey'!M69)</f>
        <v>454</v>
      </c>
      <c r="R34" s="11"/>
    </row>
    <row r="35" spans="1:18" ht="13.5" customHeight="1" thickBot="1" x14ac:dyDescent="0.3">
      <c r="A35" s="255"/>
      <c r="B35" s="251"/>
      <c r="C35" s="105"/>
      <c r="D35" s="255"/>
      <c r="E35" s="251"/>
      <c r="F35" s="105"/>
      <c r="G35" s="255"/>
      <c r="H35" s="251"/>
      <c r="I35" s="105"/>
      <c r="J35" s="255"/>
      <c r="K35" s="251"/>
      <c r="L35" s="105"/>
      <c r="M35" s="255"/>
      <c r="N35" s="251"/>
      <c r="P35" s="255"/>
      <c r="Q35" s="251"/>
      <c r="R35" s="11"/>
    </row>
    <row r="36" spans="1:18" ht="12.75" customHeight="1" x14ac:dyDescent="0.25">
      <c r="A36" s="254" t="s">
        <v>12</v>
      </c>
      <c r="B36" s="248">
        <f>SUM('Billy Bey'!N14)</f>
        <v>0</v>
      </c>
      <c r="C36" s="105"/>
      <c r="D36" s="254" t="s">
        <v>12</v>
      </c>
      <c r="E36" s="248">
        <f>SUM('Billy Bey'!N25)</f>
        <v>947</v>
      </c>
      <c r="F36" s="105"/>
      <c r="G36" s="254" t="s">
        <v>12</v>
      </c>
      <c r="H36" s="248">
        <f>SUM('Billy Bey'!N36)</f>
        <v>871</v>
      </c>
      <c r="I36" s="105"/>
      <c r="J36" s="254" t="s">
        <v>12</v>
      </c>
      <c r="K36" s="248">
        <f>SUM('Billy Bey'!N47)</f>
        <v>865</v>
      </c>
      <c r="L36" s="105"/>
      <c r="M36" s="254" t="s">
        <v>12</v>
      </c>
      <c r="N36" s="248">
        <f>SUM('Billy Bey'!N58)</f>
        <v>358</v>
      </c>
      <c r="P36" s="254" t="s">
        <v>12</v>
      </c>
      <c r="Q36" s="248">
        <f>SUM('Billy Bey'!N69)</f>
        <v>161</v>
      </c>
      <c r="R36" s="11"/>
    </row>
    <row r="37" spans="1:18" ht="13.5" customHeight="1" thickBot="1" x14ac:dyDescent="0.3">
      <c r="A37" s="255"/>
      <c r="B37" s="251"/>
      <c r="C37" s="105"/>
      <c r="D37" s="255"/>
      <c r="E37" s="251"/>
      <c r="F37" s="105"/>
      <c r="G37" s="255"/>
      <c r="H37" s="251"/>
      <c r="I37" s="105"/>
      <c r="J37" s="255"/>
      <c r="K37" s="251"/>
      <c r="L37" s="105"/>
      <c r="M37" s="255"/>
      <c r="N37" s="251"/>
      <c r="P37" s="255"/>
      <c r="Q37" s="251"/>
      <c r="R37" s="11"/>
    </row>
    <row r="38" spans="1:18" ht="12.75" customHeight="1" x14ac:dyDescent="0.25">
      <c r="A38" s="254" t="s">
        <v>13</v>
      </c>
      <c r="B38" s="248">
        <f>SUM('Billy Bey'!O14)</f>
        <v>0</v>
      </c>
      <c r="C38" s="105"/>
      <c r="D38" s="254" t="s">
        <v>13</v>
      </c>
      <c r="E38" s="248">
        <f>SUM('Billy Bey'!O25)</f>
        <v>3387</v>
      </c>
      <c r="F38" s="105"/>
      <c r="G38" s="254" t="s">
        <v>13</v>
      </c>
      <c r="H38" s="248">
        <f>SUM('Billy Bey'!O36)</f>
        <v>2884</v>
      </c>
      <c r="I38" s="105"/>
      <c r="J38" s="254" t="s">
        <v>13</v>
      </c>
      <c r="K38" s="248">
        <f>SUM('Billy Bey'!O47)</f>
        <v>3103</v>
      </c>
      <c r="L38" s="105"/>
      <c r="M38" s="254" t="s">
        <v>13</v>
      </c>
      <c r="N38" s="248">
        <f>SUM('Billy Bey'!O58)</f>
        <v>1346</v>
      </c>
      <c r="P38" s="254" t="s">
        <v>13</v>
      </c>
      <c r="Q38" s="248">
        <f>SUM('Billy Bey'!O69)</f>
        <v>412</v>
      </c>
      <c r="R38" s="11"/>
    </row>
    <row r="39" spans="1:18" ht="13.5" customHeight="1" thickBot="1" x14ac:dyDescent="0.3">
      <c r="A39" s="255"/>
      <c r="B39" s="251"/>
      <c r="C39" s="105"/>
      <c r="D39" s="255"/>
      <c r="E39" s="251"/>
      <c r="F39" s="105"/>
      <c r="G39" s="255"/>
      <c r="H39" s="251"/>
      <c r="I39" s="105"/>
      <c r="J39" s="255"/>
      <c r="K39" s="251"/>
      <c r="L39" s="105"/>
      <c r="M39" s="255"/>
      <c r="N39" s="251"/>
      <c r="P39" s="255"/>
      <c r="Q39" s="251"/>
      <c r="R39" s="11"/>
    </row>
    <row r="40" spans="1:18" ht="12.75" customHeight="1" x14ac:dyDescent="0.25">
      <c r="A40" s="254" t="s">
        <v>14</v>
      </c>
      <c r="B40" s="248">
        <f>SUM('Billy Bey'!P14)</f>
        <v>0</v>
      </c>
      <c r="C40" s="105"/>
      <c r="D40" s="254" t="s">
        <v>14</v>
      </c>
      <c r="E40" s="248">
        <f>SUM('Billy Bey'!P25)</f>
        <v>1358</v>
      </c>
      <c r="F40" s="105"/>
      <c r="G40" s="254" t="s">
        <v>14</v>
      </c>
      <c r="H40" s="248">
        <f>SUM('Billy Bey'!P36)</f>
        <v>1218</v>
      </c>
      <c r="I40" s="105"/>
      <c r="J40" s="254" t="s">
        <v>14</v>
      </c>
      <c r="K40" s="248">
        <f>SUM('Billy Bey'!P47)</f>
        <v>1157</v>
      </c>
      <c r="L40" s="105"/>
      <c r="M40" s="254" t="s">
        <v>14</v>
      </c>
      <c r="N40" s="248">
        <f>SUM('Billy Bey'!P58)</f>
        <v>436</v>
      </c>
      <c r="P40" s="254" t="s">
        <v>14</v>
      </c>
      <c r="Q40" s="248">
        <f>SUM('Billy Bey'!P69)</f>
        <v>208</v>
      </c>
      <c r="R40" s="11"/>
    </row>
    <row r="41" spans="1:18" ht="13.5" customHeight="1" thickBot="1" x14ac:dyDescent="0.3">
      <c r="A41" s="255"/>
      <c r="B41" s="251"/>
      <c r="C41" s="105"/>
      <c r="D41" s="255"/>
      <c r="E41" s="251"/>
      <c r="F41" s="105"/>
      <c r="G41" s="255"/>
      <c r="H41" s="251"/>
      <c r="I41" s="105"/>
      <c r="J41" s="255"/>
      <c r="K41" s="251"/>
      <c r="L41" s="105"/>
      <c r="M41" s="255"/>
      <c r="N41" s="251"/>
      <c r="P41" s="255"/>
      <c r="Q41" s="251"/>
      <c r="R41" s="11"/>
    </row>
    <row r="42" spans="1:18" ht="12.75" customHeight="1" x14ac:dyDescent="0.25">
      <c r="A42" s="254" t="s">
        <v>35</v>
      </c>
      <c r="B42" s="248">
        <f>SUM('Billy Bey'!Q14)</f>
        <v>0</v>
      </c>
      <c r="C42" s="105"/>
      <c r="D42" s="254" t="s">
        <v>35</v>
      </c>
      <c r="E42" s="248">
        <f>SUM('Billy Bey'!Q25)</f>
        <v>1098</v>
      </c>
      <c r="F42" s="105"/>
      <c r="G42" s="254" t="s">
        <v>35</v>
      </c>
      <c r="H42" s="248">
        <f>SUM('Billy Bey'!Q36)</f>
        <v>1007</v>
      </c>
      <c r="I42" s="105"/>
      <c r="J42" s="254" t="s">
        <v>35</v>
      </c>
      <c r="K42" s="248">
        <f>SUM('Billy Bey'!Q47)</f>
        <v>981</v>
      </c>
      <c r="L42" s="105"/>
      <c r="M42" s="254" t="s">
        <v>35</v>
      </c>
      <c r="N42" s="248">
        <f>SUM('Billy Bey'!Q58)</f>
        <v>495</v>
      </c>
      <c r="P42" s="254" t="s">
        <v>35</v>
      </c>
      <c r="Q42" s="248">
        <f>SUM('Billy Bey'!Q69)</f>
        <v>171</v>
      </c>
      <c r="R42" s="11"/>
    </row>
    <row r="43" spans="1:18" ht="13.5" customHeight="1" thickBot="1" x14ac:dyDescent="0.3">
      <c r="A43" s="255"/>
      <c r="B43" s="251"/>
      <c r="C43" s="105"/>
      <c r="D43" s="255"/>
      <c r="E43" s="251"/>
      <c r="F43" s="105"/>
      <c r="G43" s="255"/>
      <c r="H43" s="251"/>
      <c r="I43" s="105"/>
      <c r="J43" s="255"/>
      <c r="K43" s="251"/>
      <c r="L43" s="105"/>
      <c r="M43" s="255"/>
      <c r="N43" s="251"/>
      <c r="P43" s="255"/>
      <c r="Q43" s="251"/>
      <c r="R43" s="11"/>
    </row>
    <row r="44" spans="1:18" ht="13.5" customHeight="1" x14ac:dyDescent="0.25">
      <c r="A44" s="254" t="s">
        <v>15</v>
      </c>
      <c r="B44" s="248">
        <f>SUM('Billy Bey'!R14)</f>
        <v>0</v>
      </c>
      <c r="C44" s="105"/>
      <c r="D44" s="254" t="s">
        <v>15</v>
      </c>
      <c r="E44" s="248">
        <f>SUM('Billy Bey'!R25)</f>
        <v>0</v>
      </c>
      <c r="F44" s="105"/>
      <c r="G44" s="254" t="s">
        <v>15</v>
      </c>
      <c r="H44" s="248">
        <f>SUM('Billy Bey'!R36)</f>
        <v>0</v>
      </c>
      <c r="I44" s="105"/>
      <c r="J44" s="254" t="s">
        <v>15</v>
      </c>
      <c r="K44" s="248">
        <f>SUM('Billy Bey'!R47)</f>
        <v>0</v>
      </c>
      <c r="L44" s="105"/>
      <c r="M44" s="254" t="s">
        <v>15</v>
      </c>
      <c r="N44" s="248">
        <f>SUM('Billy Bey'!R58)</f>
        <v>0</v>
      </c>
      <c r="P44" s="254" t="s">
        <v>15</v>
      </c>
      <c r="Q44" s="248">
        <f>SUM('Billy Bey'!R69)</f>
        <v>0</v>
      </c>
      <c r="R44" s="11"/>
    </row>
    <row r="45" spans="1:18" ht="13.5" customHeight="1" thickBot="1" x14ac:dyDescent="0.3">
      <c r="A45" s="255"/>
      <c r="B45" s="251"/>
      <c r="C45" s="105"/>
      <c r="D45" s="255"/>
      <c r="E45" s="251"/>
      <c r="F45" s="105"/>
      <c r="G45" s="255"/>
      <c r="H45" s="251"/>
      <c r="I45" s="105"/>
      <c r="J45" s="255"/>
      <c r="K45" s="251"/>
      <c r="L45" s="105"/>
      <c r="M45" s="255"/>
      <c r="N45" s="251"/>
      <c r="P45" s="255"/>
      <c r="Q45" s="251"/>
      <c r="R45" s="11"/>
    </row>
    <row r="46" spans="1:18" ht="13.5" customHeight="1" x14ac:dyDescent="0.25">
      <c r="A46" s="260" t="s">
        <v>36</v>
      </c>
      <c r="B46" s="248">
        <f>SUM('Billy Bey'!S14)</f>
        <v>0</v>
      </c>
      <c r="C46" s="105"/>
      <c r="D46" s="260" t="s">
        <v>36</v>
      </c>
      <c r="E46" s="248">
        <f>SUM('Billy Bey'!S25)</f>
        <v>0</v>
      </c>
      <c r="F46" s="105"/>
      <c r="G46" s="260" t="s">
        <v>36</v>
      </c>
      <c r="H46" s="253">
        <f>SUM('Billy Bey'!S36)</f>
        <v>0</v>
      </c>
      <c r="I46" s="105"/>
      <c r="J46" s="260" t="s">
        <v>36</v>
      </c>
      <c r="K46" s="253">
        <f>SUM('Billy Bey'!S47)</f>
        <v>0</v>
      </c>
      <c r="L46" s="105"/>
      <c r="M46" s="260" t="s">
        <v>36</v>
      </c>
      <c r="N46" s="253">
        <f>SUM('Billy Bey'!S58)</f>
        <v>0</v>
      </c>
      <c r="P46" s="260" t="s">
        <v>36</v>
      </c>
      <c r="Q46" s="253">
        <f>SUM('Billy Bey'!S69)</f>
        <v>0</v>
      </c>
      <c r="R46" s="11"/>
    </row>
    <row r="47" spans="1:18" ht="13.5" customHeight="1" thickBot="1" x14ac:dyDescent="0.3">
      <c r="A47" s="255"/>
      <c r="B47" s="251"/>
      <c r="C47" s="105"/>
      <c r="D47" s="255"/>
      <c r="E47" s="251"/>
      <c r="F47" s="105"/>
      <c r="G47" s="255"/>
      <c r="H47" s="251"/>
      <c r="I47" s="105"/>
      <c r="J47" s="255"/>
      <c r="K47" s="251"/>
      <c r="L47" s="105"/>
      <c r="M47" s="255"/>
      <c r="N47" s="251"/>
      <c r="P47" s="255"/>
      <c r="Q47" s="251"/>
      <c r="R47" s="11"/>
    </row>
    <row r="48" spans="1:18" x14ac:dyDescent="0.25">
      <c r="A48" s="256" t="s">
        <v>23</v>
      </c>
      <c r="B48" s="238">
        <f>SUM(B18:B47)</f>
        <v>0</v>
      </c>
      <c r="C48" s="105"/>
      <c r="D48" s="256" t="s">
        <v>23</v>
      </c>
      <c r="E48" s="238">
        <f>SUM(E18:E47)</f>
        <v>155430</v>
      </c>
      <c r="F48" s="105"/>
      <c r="G48" s="258" t="s">
        <v>23</v>
      </c>
      <c r="H48" s="259">
        <f>SUM(H18:H47)</f>
        <v>151611</v>
      </c>
      <c r="I48" s="105"/>
      <c r="J48" s="258" t="s">
        <v>23</v>
      </c>
      <c r="K48" s="259">
        <f>SUM(K18:K47)</f>
        <v>154310</v>
      </c>
      <c r="L48" s="105"/>
      <c r="M48" s="258" t="s">
        <v>23</v>
      </c>
      <c r="N48" s="259">
        <f>SUM(N18:N47)</f>
        <v>84348</v>
      </c>
      <c r="P48" s="258" t="s">
        <v>23</v>
      </c>
      <c r="Q48" s="259">
        <f>SUM(Q18:Q47)</f>
        <v>43939</v>
      </c>
      <c r="R48" s="10"/>
    </row>
    <row r="49" spans="1:18" ht="14.25" thickBot="1" x14ac:dyDescent="0.3">
      <c r="A49" s="257"/>
      <c r="B49" s="239"/>
      <c r="C49" s="120"/>
      <c r="D49" s="257"/>
      <c r="E49" s="239"/>
      <c r="F49" s="120"/>
      <c r="G49" s="257"/>
      <c r="H49" s="239"/>
      <c r="I49" s="120"/>
      <c r="J49" s="257"/>
      <c r="K49" s="239"/>
      <c r="L49" s="120"/>
      <c r="M49" s="257"/>
      <c r="N49" s="239"/>
      <c r="P49" s="257"/>
      <c r="Q49" s="239"/>
      <c r="R49" s="113"/>
    </row>
  </sheetData>
  <mergeCells count="288">
    <mergeCell ref="Q32:Q33"/>
    <mergeCell ref="A32:A33"/>
    <mergeCell ref="D32:D33"/>
    <mergeCell ref="G32:G33"/>
    <mergeCell ref="J32:J33"/>
    <mergeCell ref="M32:M33"/>
    <mergeCell ref="P32:P33"/>
    <mergeCell ref="B32:B33"/>
    <mergeCell ref="E32:E33"/>
    <mergeCell ref="H32:H33"/>
    <mergeCell ref="K32:K33"/>
    <mergeCell ref="N32:N33"/>
    <mergeCell ref="P46:P47"/>
    <mergeCell ref="Q46:Q47"/>
    <mergeCell ref="P48:P49"/>
    <mergeCell ref="Q48:Q49"/>
    <mergeCell ref="B6:B7"/>
    <mergeCell ref="P40:P41"/>
    <mergeCell ref="Q40:Q41"/>
    <mergeCell ref="P42:P43"/>
    <mergeCell ref="Q42:Q43"/>
    <mergeCell ref="P44:P45"/>
    <mergeCell ref="P30:P31"/>
    <mergeCell ref="Q30:Q31"/>
    <mergeCell ref="Q44:Q45"/>
    <mergeCell ref="P34:P35"/>
    <mergeCell ref="Q34:Q35"/>
    <mergeCell ref="P36:P37"/>
    <mergeCell ref="Q36:Q37"/>
    <mergeCell ref="P38:P39"/>
    <mergeCell ref="Q38:Q39"/>
    <mergeCell ref="P20:P21"/>
    <mergeCell ref="Q20:Q21"/>
    <mergeCell ref="P22:P23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2:N43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38:N39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J38:J39"/>
    <mergeCell ref="K38:K39"/>
    <mergeCell ref="M38:M39"/>
    <mergeCell ref="N34:N35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N36:N37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K24:K25"/>
    <mergeCell ref="M24:M25"/>
    <mergeCell ref="N28:N29"/>
    <mergeCell ref="A30:A31"/>
    <mergeCell ref="B30:B31"/>
    <mergeCell ref="D30:D31"/>
    <mergeCell ref="E30:E31"/>
    <mergeCell ref="G30:G31"/>
    <mergeCell ref="H30:H31"/>
    <mergeCell ref="J30:J31"/>
    <mergeCell ref="K30:K31"/>
    <mergeCell ref="M30:M31"/>
    <mergeCell ref="N30:N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Gothic,Bold"&amp;10December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5"/>
  <sheetViews>
    <sheetView topLeftCell="A5" zoomScaleNormal="100" workbookViewId="0">
      <selection activeCell="B18" sqref="B18:B47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63" t="s">
        <v>76</v>
      </c>
      <c r="B1" s="264"/>
    </row>
    <row r="2" spans="1:2" ht="15.75" thickBot="1" x14ac:dyDescent="0.3">
      <c r="A2" s="265"/>
      <c r="B2" s="266"/>
    </row>
    <row r="3" spans="1:2" ht="15.75" thickBot="1" x14ac:dyDescent="0.3">
      <c r="A3" s="244" t="s">
        <v>55</v>
      </c>
      <c r="B3" s="267"/>
    </row>
    <row r="4" spans="1:2" ht="12.75" customHeight="1" x14ac:dyDescent="0.25">
      <c r="A4" s="230" t="s">
        <v>56</v>
      </c>
      <c r="B4" s="224">
        <f>SUM('NY Waterway'!H74)</f>
        <v>327323</v>
      </c>
    </row>
    <row r="5" spans="1:2" ht="13.5" customHeight="1" thickBot="1" x14ac:dyDescent="0.3">
      <c r="A5" s="231"/>
      <c r="B5" s="232"/>
    </row>
    <row r="6" spans="1:2" ht="12.75" customHeight="1" x14ac:dyDescent="0.25">
      <c r="A6" s="226" t="s">
        <v>57</v>
      </c>
      <c r="B6" s="228">
        <f>SUM('Billy Bey'!T73)</f>
        <v>236840</v>
      </c>
    </row>
    <row r="7" spans="1:2" ht="13.5" customHeight="1" thickBot="1" x14ac:dyDescent="0.3">
      <c r="A7" s="268"/>
      <c r="B7" s="229"/>
    </row>
    <row r="8" spans="1:2" ht="12.75" customHeight="1" x14ac:dyDescent="0.25">
      <c r="A8" s="230" t="s">
        <v>58</v>
      </c>
      <c r="B8" s="224">
        <f>SUM(SeaStreak!G74)</f>
        <v>60939</v>
      </c>
    </row>
    <row r="9" spans="1:2" ht="13.5" customHeight="1" thickBot="1" x14ac:dyDescent="0.3">
      <c r="A9" s="269"/>
      <c r="B9" s="232"/>
    </row>
    <row r="10" spans="1:2" ht="12.75" customHeight="1" x14ac:dyDescent="0.25">
      <c r="A10" s="226" t="s">
        <v>59</v>
      </c>
      <c r="B10" s="228">
        <f>SUM('New York Water Taxi'!J74)</f>
        <v>52518</v>
      </c>
    </row>
    <row r="11" spans="1:2" ht="13.5" customHeight="1" thickBot="1" x14ac:dyDescent="0.3">
      <c r="A11" s="270"/>
      <c r="B11" s="229"/>
    </row>
    <row r="12" spans="1:2" ht="12.75" customHeight="1" x14ac:dyDescent="0.25">
      <c r="A12" s="240" t="s">
        <v>38</v>
      </c>
      <c r="B12" s="228">
        <f>SUM('Liberty Landing Ferry'!F74)</f>
        <v>11516</v>
      </c>
    </row>
    <row r="13" spans="1:2" ht="13.5" customHeight="1" thickBot="1" x14ac:dyDescent="0.3">
      <c r="A13" s="271"/>
      <c r="B13" s="229"/>
    </row>
    <row r="14" spans="1:2" x14ac:dyDescent="0.25">
      <c r="A14" s="236" t="s">
        <v>23</v>
      </c>
      <c r="B14" s="238">
        <f>SUM(B4:B13)</f>
        <v>689136</v>
      </c>
    </row>
    <row r="15" spans="1:2" ht="15.75" thickBot="1" x14ac:dyDescent="0.3">
      <c r="A15" s="272"/>
      <c r="B15" s="273"/>
    </row>
    <row r="16" spans="1:2" ht="15.75" thickBot="1" x14ac:dyDescent="0.3">
      <c r="A16" s="52"/>
      <c r="B16" s="53"/>
    </row>
    <row r="17" spans="1:2" ht="15.75" thickBot="1" x14ac:dyDescent="0.3">
      <c r="A17" s="244" t="s">
        <v>60</v>
      </c>
      <c r="B17" s="267"/>
    </row>
    <row r="18" spans="1:2" x14ac:dyDescent="0.25">
      <c r="A18" s="230" t="s">
        <v>10</v>
      </c>
      <c r="B18" s="224">
        <f>SUM('Billy Bey'!F73, 'New York Water Taxi'!E74, 'NY Waterway'!D74, SeaStreak!B74)</f>
        <v>202991</v>
      </c>
    </row>
    <row r="19" spans="1:2" ht="15.75" thickBot="1" x14ac:dyDescent="0.3">
      <c r="A19" s="231"/>
      <c r="B19" s="225"/>
    </row>
    <row r="20" spans="1:2" x14ac:dyDescent="0.25">
      <c r="A20" s="226" t="s">
        <v>8</v>
      </c>
      <c r="B20" s="228">
        <f>SUM('Billy Bey'!D73, 'NY Waterway'!B74)</f>
        <v>271194</v>
      </c>
    </row>
    <row r="21" spans="1:2" ht="15.75" thickBot="1" x14ac:dyDescent="0.3">
      <c r="A21" s="268"/>
      <c r="B21" s="274"/>
    </row>
    <row r="22" spans="1:2" x14ac:dyDescent="0.25">
      <c r="A22" s="230" t="s">
        <v>16</v>
      </c>
      <c r="B22" s="224">
        <f>SUM('Billy Bey'!G73, SeaStreak!C74)</f>
        <v>37819</v>
      </c>
    </row>
    <row r="23" spans="1:2" ht="15.75" thickBot="1" x14ac:dyDescent="0.3">
      <c r="A23" s="269"/>
      <c r="B23" s="275"/>
    </row>
    <row r="24" spans="1:2" ht="12.75" customHeight="1" x14ac:dyDescent="0.25">
      <c r="A24" s="226" t="s">
        <v>9</v>
      </c>
      <c r="B24" s="224">
        <f>SUM('Billy Bey'!E73, 'Liberty Landing Ferry'!B74, 'NY Waterway'!C74)</f>
        <v>108026</v>
      </c>
    </row>
    <row r="25" spans="1:2" ht="15.75" thickBot="1" x14ac:dyDescent="0.3">
      <c r="A25" s="270"/>
      <c r="B25" s="275"/>
    </row>
    <row r="26" spans="1:2" x14ac:dyDescent="0.25">
      <c r="A26" s="226" t="s">
        <v>7</v>
      </c>
      <c r="B26" s="248">
        <f>SUM('New York Water Taxi'!B74)</f>
        <v>12259</v>
      </c>
    </row>
    <row r="27" spans="1:2" ht="15.75" thickBot="1" x14ac:dyDescent="0.3">
      <c r="A27" s="270"/>
      <c r="B27" s="249"/>
    </row>
    <row r="28" spans="1:2" x14ac:dyDescent="0.25">
      <c r="A28" s="226" t="s">
        <v>39</v>
      </c>
      <c r="B28" s="248">
        <f>SUM('New York Water Taxi'!C74)</f>
        <v>10460</v>
      </c>
    </row>
    <row r="29" spans="1:2" ht="15.75" thickBot="1" x14ac:dyDescent="0.3">
      <c r="A29" s="270"/>
      <c r="B29" s="276"/>
    </row>
    <row r="30" spans="1:2" x14ac:dyDescent="0.25">
      <c r="A30" s="226" t="s">
        <v>41</v>
      </c>
      <c r="B30" s="248">
        <f>SUM('New York Water Taxi'!D74)</f>
        <v>11806</v>
      </c>
    </row>
    <row r="31" spans="1:2" ht="15.75" thickBot="1" x14ac:dyDescent="0.3">
      <c r="A31" s="270"/>
      <c r="B31" s="251"/>
    </row>
    <row r="32" spans="1:2" ht="13.5" customHeight="1" x14ac:dyDescent="0.25">
      <c r="A32" s="254" t="s">
        <v>11</v>
      </c>
      <c r="B32" s="248">
        <f>SUM('Billy Bey'!H73)</f>
        <v>7498</v>
      </c>
    </row>
    <row r="33" spans="1:2" ht="14.25" customHeight="1" thickBot="1" x14ac:dyDescent="0.3">
      <c r="A33" s="255"/>
      <c r="B33" s="251"/>
    </row>
    <row r="34" spans="1:2" ht="14.25" customHeight="1" x14ac:dyDescent="0.25">
      <c r="A34" s="254" t="s">
        <v>75</v>
      </c>
      <c r="B34" s="248">
        <f>SUM('New York Water Taxi'!F74)</f>
        <v>985</v>
      </c>
    </row>
    <row r="35" spans="1:2" ht="14.25" customHeight="1" thickBot="1" x14ac:dyDescent="0.3">
      <c r="A35" s="255"/>
      <c r="B35" s="262"/>
    </row>
    <row r="36" spans="1:2" ht="13.5" customHeight="1" x14ac:dyDescent="0.25">
      <c r="A36" s="254" t="s">
        <v>12</v>
      </c>
      <c r="B36" s="248">
        <f>SUM('Billy Bey'!I73)</f>
        <v>3649</v>
      </c>
    </row>
    <row r="37" spans="1:2" ht="14.25" customHeight="1" thickBot="1" x14ac:dyDescent="0.3">
      <c r="A37" s="255"/>
      <c r="B37" s="251"/>
    </row>
    <row r="38" spans="1:2" ht="13.5" customHeight="1" x14ac:dyDescent="0.25">
      <c r="A38" s="254" t="s">
        <v>13</v>
      </c>
      <c r="B38" s="253">
        <f>SUM('Billy Bey'!J73)</f>
        <v>13209</v>
      </c>
    </row>
    <row r="39" spans="1:2" ht="14.25" customHeight="1" thickBot="1" x14ac:dyDescent="0.3">
      <c r="A39" s="255"/>
      <c r="B39" s="253"/>
    </row>
    <row r="40" spans="1:2" ht="13.5" customHeight="1" x14ac:dyDescent="0.25">
      <c r="A40" s="254" t="s">
        <v>14</v>
      </c>
      <c r="B40" s="248">
        <f>SUM('Billy Bey'!K73)</f>
        <v>4945</v>
      </c>
    </row>
    <row r="41" spans="1:2" ht="14.25" customHeight="1" thickBot="1" x14ac:dyDescent="0.3">
      <c r="A41" s="255"/>
      <c r="B41" s="251"/>
    </row>
    <row r="42" spans="1:2" ht="13.5" customHeight="1" x14ac:dyDescent="0.25">
      <c r="A42" s="254" t="s">
        <v>35</v>
      </c>
      <c r="B42" s="253">
        <f>SUM('Billy Bey'!L73)</f>
        <v>4295</v>
      </c>
    </row>
    <row r="43" spans="1:2" ht="14.25" customHeight="1" thickBot="1" x14ac:dyDescent="0.3">
      <c r="A43" s="255"/>
      <c r="B43" s="251"/>
    </row>
    <row r="44" spans="1:2" ht="14.25" customHeight="1" x14ac:dyDescent="0.25">
      <c r="A44" s="254" t="s">
        <v>15</v>
      </c>
      <c r="B44" s="248">
        <f>SUM('Billy Bey'!M73)</f>
        <v>0</v>
      </c>
    </row>
    <row r="45" spans="1:2" ht="14.25" customHeight="1" thickBot="1" x14ac:dyDescent="0.3">
      <c r="A45" s="255"/>
      <c r="B45" s="251"/>
    </row>
    <row r="46" spans="1:2" ht="14.25" customHeight="1" x14ac:dyDescent="0.25">
      <c r="A46" s="254" t="s">
        <v>36</v>
      </c>
      <c r="B46" s="253">
        <f>SUM('Billy Bey'!N73)</f>
        <v>0</v>
      </c>
    </row>
    <row r="47" spans="1:2" ht="14.25" customHeight="1" thickBot="1" x14ac:dyDescent="0.3">
      <c r="A47" s="255"/>
      <c r="B47" s="251"/>
    </row>
    <row r="48" spans="1:2" x14ac:dyDescent="0.25">
      <c r="A48" s="256" t="s">
        <v>23</v>
      </c>
      <c r="B48" s="238">
        <f>SUM(B18:B47)</f>
        <v>689136</v>
      </c>
    </row>
    <row r="49" spans="1:10" ht="15.75" thickBot="1" x14ac:dyDescent="0.3">
      <c r="A49" s="277"/>
      <c r="B49" s="273"/>
    </row>
    <row r="53" spans="1:10" x14ac:dyDescent="0.25">
      <c r="I53" s="6"/>
      <c r="J53" s="6"/>
    </row>
    <row r="54" spans="1:10" x14ac:dyDescent="0.25">
      <c r="I54" s="6"/>
      <c r="J54" s="6"/>
    </row>
    <row r="55" spans="1:10" x14ac:dyDescent="0.25">
      <c r="I55" s="6"/>
      <c r="J55" s="6"/>
    </row>
    <row r="56" spans="1:10" x14ac:dyDescent="0.25">
      <c r="I56" s="6"/>
      <c r="J56" s="6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J64" s="6"/>
    </row>
    <row r="65" spans="9:10" x14ac:dyDescent="0.25"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</row>
    <row r="82" spans="9:10" x14ac:dyDescent="0.25">
      <c r="I82" s="6"/>
      <c r="J82" s="6"/>
    </row>
    <row r="83" spans="9:10" x14ac:dyDescent="0.25">
      <c r="I83" s="6"/>
      <c r="J83" s="6"/>
    </row>
    <row r="84" spans="9:10" x14ac:dyDescent="0.25">
      <c r="I84" s="6"/>
      <c r="J84" s="6"/>
    </row>
    <row r="85" spans="9:10" x14ac:dyDescent="0.25">
      <c r="I85" s="6"/>
      <c r="J85" s="6"/>
    </row>
  </sheetData>
  <mergeCells count="48">
    <mergeCell ref="A38:A39"/>
    <mergeCell ref="B38:B39"/>
    <mergeCell ref="A40:A41"/>
    <mergeCell ref="B40:B41"/>
    <mergeCell ref="A48:A49"/>
    <mergeCell ref="B48:B49"/>
    <mergeCell ref="A42:A43"/>
    <mergeCell ref="B42:B43"/>
    <mergeCell ref="A44:A45"/>
    <mergeCell ref="B44:B45"/>
    <mergeCell ref="A46:A47"/>
    <mergeCell ref="B46:B47"/>
    <mergeCell ref="A30:A31"/>
    <mergeCell ref="B30:B31"/>
    <mergeCell ref="A32:A33"/>
    <mergeCell ref="B32:B33"/>
    <mergeCell ref="A36:A37"/>
    <mergeCell ref="B36:B37"/>
    <mergeCell ref="A34:A35"/>
    <mergeCell ref="B34:B35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15" sqref="G15"/>
    </sheetView>
  </sheetViews>
  <sheetFormatPr defaultRowHeight="15" outlineLevelRow="1" x14ac:dyDescent="0.25"/>
  <cols>
    <col min="1" max="1" width="18.7109375" style="1" bestFit="1" customWidth="1"/>
    <col min="2" max="2" width="10.7109375" style="173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0"/>
      <c r="C1" s="301" t="s">
        <v>8</v>
      </c>
      <c r="D1" s="296"/>
      <c r="E1" s="301" t="s">
        <v>9</v>
      </c>
      <c r="F1" s="296"/>
      <c r="G1" s="301" t="s">
        <v>10</v>
      </c>
      <c r="H1" s="305"/>
      <c r="I1" s="305"/>
      <c r="J1" s="305"/>
      <c r="K1" s="296"/>
      <c r="L1" s="301" t="s">
        <v>16</v>
      </c>
      <c r="M1" s="309" t="s">
        <v>11</v>
      </c>
      <c r="N1" s="296" t="s">
        <v>12</v>
      </c>
      <c r="O1" s="309" t="s">
        <v>13</v>
      </c>
      <c r="P1" s="309" t="s">
        <v>14</v>
      </c>
      <c r="Q1" s="309" t="s">
        <v>35</v>
      </c>
      <c r="R1" s="309" t="s">
        <v>15</v>
      </c>
      <c r="S1" s="309" t="s">
        <v>36</v>
      </c>
      <c r="T1" s="307" t="s">
        <v>23</v>
      </c>
    </row>
    <row r="2" spans="1:21" ht="15" customHeight="1" thickBot="1" x14ac:dyDescent="0.3">
      <c r="A2" s="34"/>
      <c r="B2" s="171"/>
      <c r="C2" s="302"/>
      <c r="D2" s="297"/>
      <c r="E2" s="302"/>
      <c r="F2" s="297"/>
      <c r="G2" s="302"/>
      <c r="H2" s="306"/>
      <c r="I2" s="306"/>
      <c r="J2" s="306"/>
      <c r="K2" s="297"/>
      <c r="L2" s="302"/>
      <c r="M2" s="310"/>
      <c r="N2" s="297"/>
      <c r="O2" s="310"/>
      <c r="P2" s="310"/>
      <c r="Q2" s="310"/>
      <c r="R2" s="310"/>
      <c r="S2" s="310"/>
      <c r="T2" s="308"/>
    </row>
    <row r="3" spans="1:21" x14ac:dyDescent="0.25">
      <c r="A3" s="280" t="s">
        <v>63</v>
      </c>
      <c r="B3" s="282" t="s">
        <v>64</v>
      </c>
      <c r="C3" s="289" t="s">
        <v>17</v>
      </c>
      <c r="D3" s="290" t="s">
        <v>18</v>
      </c>
      <c r="E3" s="289" t="s">
        <v>17</v>
      </c>
      <c r="F3" s="290" t="s">
        <v>19</v>
      </c>
      <c r="G3" s="289" t="s">
        <v>17</v>
      </c>
      <c r="H3" s="294" t="s">
        <v>20</v>
      </c>
      <c r="I3" s="294" t="s">
        <v>21</v>
      </c>
      <c r="J3" s="294" t="s">
        <v>19</v>
      </c>
      <c r="K3" s="290" t="s">
        <v>22</v>
      </c>
      <c r="L3" s="292" t="s">
        <v>22</v>
      </c>
      <c r="M3" s="284" t="s">
        <v>22</v>
      </c>
      <c r="N3" s="303" t="s">
        <v>22</v>
      </c>
      <c r="O3" s="284" t="s">
        <v>22</v>
      </c>
      <c r="P3" s="284" t="s">
        <v>22</v>
      </c>
      <c r="Q3" s="284" t="s">
        <v>22</v>
      </c>
      <c r="R3" s="284" t="s">
        <v>22</v>
      </c>
      <c r="S3" s="284" t="s">
        <v>22</v>
      </c>
      <c r="T3" s="308"/>
    </row>
    <row r="4" spans="1:21" ht="15.75" thickBot="1" x14ac:dyDescent="0.3">
      <c r="A4" s="281"/>
      <c r="B4" s="283"/>
      <c r="C4" s="281"/>
      <c r="D4" s="291"/>
      <c r="E4" s="281"/>
      <c r="F4" s="291"/>
      <c r="G4" s="281"/>
      <c r="H4" s="295"/>
      <c r="I4" s="295"/>
      <c r="J4" s="295"/>
      <c r="K4" s="291"/>
      <c r="L4" s="293"/>
      <c r="M4" s="285"/>
      <c r="N4" s="304"/>
      <c r="O4" s="285"/>
      <c r="P4" s="285"/>
      <c r="Q4" s="285"/>
      <c r="R4" s="285"/>
      <c r="S4" s="285"/>
      <c r="T4" s="308"/>
    </row>
    <row r="5" spans="1:21" s="2" customFormat="1" ht="15.75" hidden="1" thickBot="1" x14ac:dyDescent="0.3">
      <c r="A5" s="204"/>
      <c r="B5" s="168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1"/>
      <c r="B6" s="159"/>
      <c r="C6" s="21"/>
      <c r="D6" s="15"/>
      <c r="E6" s="14"/>
      <c r="F6" s="15"/>
      <c r="G6" s="14"/>
      <c r="H6" s="16"/>
      <c r="I6" s="16"/>
      <c r="J6" s="16"/>
      <c r="K6" s="155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hidden="1" outlineLevel="1" thickBot="1" x14ac:dyDescent="0.3">
      <c r="A7" s="211"/>
      <c r="B7" s="159"/>
      <c r="C7" s="21"/>
      <c r="D7" s="22"/>
      <c r="E7" s="21"/>
      <c r="F7" s="22"/>
      <c r="G7" s="21"/>
      <c r="H7" s="23"/>
      <c r="I7" s="23"/>
      <c r="J7" s="23"/>
      <c r="K7" s="22"/>
      <c r="L7" s="152"/>
      <c r="M7" s="25"/>
      <c r="N7" s="26"/>
      <c r="O7" s="25"/>
      <c r="P7" s="25"/>
      <c r="Q7" s="25"/>
      <c r="R7" s="25"/>
      <c r="S7" s="25"/>
      <c r="T7" s="20"/>
    </row>
    <row r="8" spans="1:21" s="2" customFormat="1" ht="15.75" hidden="1" outlineLevel="1" thickBot="1" x14ac:dyDescent="0.3">
      <c r="A8" s="211"/>
      <c r="B8" s="159"/>
      <c r="C8" s="27"/>
      <c r="D8" s="28"/>
      <c r="E8" s="27"/>
      <c r="F8" s="28"/>
      <c r="G8" s="27"/>
      <c r="H8" s="29"/>
      <c r="I8" s="29"/>
      <c r="J8" s="29"/>
      <c r="K8" s="28"/>
      <c r="L8" s="167"/>
      <c r="M8" s="31"/>
      <c r="N8" s="32"/>
      <c r="O8" s="31"/>
      <c r="P8" s="31"/>
      <c r="Q8" s="31"/>
      <c r="R8" s="31"/>
      <c r="S8" s="31"/>
      <c r="T8" s="20"/>
      <c r="U8" s="209"/>
    </row>
    <row r="9" spans="1:21" s="2" customFormat="1" ht="15.75" hidden="1" outlineLevel="1" thickBot="1" x14ac:dyDescent="0.3">
      <c r="A9" s="211"/>
      <c r="B9" s="159"/>
      <c r="C9" s="27"/>
      <c r="D9" s="28"/>
      <c r="E9" s="27"/>
      <c r="F9" s="28"/>
      <c r="G9" s="27"/>
      <c r="H9" s="29"/>
      <c r="I9" s="29"/>
      <c r="J9" s="29"/>
      <c r="K9" s="28"/>
      <c r="L9" s="167"/>
      <c r="M9" s="31"/>
      <c r="N9" s="32"/>
      <c r="O9" s="31"/>
      <c r="P9" s="31"/>
      <c r="Q9" s="31"/>
      <c r="R9" s="31"/>
      <c r="S9" s="31"/>
      <c r="T9" s="20"/>
      <c r="U9" s="209"/>
    </row>
    <row r="10" spans="1:21" s="2" customFormat="1" ht="15.75" hidden="1" outlineLevel="1" thickBot="1" x14ac:dyDescent="0.3">
      <c r="A10" s="193"/>
      <c r="B10" s="159"/>
      <c r="C10" s="27"/>
      <c r="D10" s="28"/>
      <c r="E10" s="27"/>
      <c r="F10" s="28"/>
      <c r="G10" s="27"/>
      <c r="H10" s="29"/>
      <c r="I10" s="29"/>
      <c r="J10" s="29"/>
      <c r="K10" s="28"/>
      <c r="L10" s="167"/>
      <c r="M10" s="31"/>
      <c r="N10" s="32"/>
      <c r="O10" s="31"/>
      <c r="P10" s="31"/>
      <c r="Q10" s="31"/>
      <c r="R10" s="31"/>
      <c r="S10" s="31"/>
      <c r="T10" s="20"/>
      <c r="U10" s="209"/>
    </row>
    <row r="11" spans="1:21" s="2" customFormat="1" ht="15.75" outlineLevel="1" thickBot="1" x14ac:dyDescent="0.3">
      <c r="A11" s="190" t="s">
        <v>2</v>
      </c>
      <c r="B11" s="213">
        <v>41609</v>
      </c>
      <c r="C11" s="27"/>
      <c r="D11" s="28"/>
      <c r="E11" s="27"/>
      <c r="F11" s="28"/>
      <c r="G11" s="27"/>
      <c r="H11" s="29"/>
      <c r="I11" s="29"/>
      <c r="J11" s="29"/>
      <c r="K11" s="28">
        <v>355</v>
      </c>
      <c r="L11" s="30">
        <v>362</v>
      </c>
      <c r="M11" s="31">
        <v>350</v>
      </c>
      <c r="N11" s="32">
        <v>82</v>
      </c>
      <c r="O11" s="31">
        <v>337</v>
      </c>
      <c r="P11" s="31">
        <v>99</v>
      </c>
      <c r="Q11" s="31"/>
      <c r="R11" s="31"/>
      <c r="S11" s="31"/>
      <c r="T11" s="20">
        <f t="shared" ref="T11" si="0">SUM(C11:S11)</f>
        <v>1585</v>
      </c>
      <c r="U11" s="209"/>
    </row>
    <row r="12" spans="1:21" s="3" customFormat="1" ht="15.75" customHeight="1" outlineLevel="1" thickBot="1" x14ac:dyDescent="0.3">
      <c r="A12" s="131" t="s">
        <v>25</v>
      </c>
      <c r="B12" s="286" t="s">
        <v>28</v>
      </c>
      <c r="C12" s="127">
        <f t="shared" ref="C12:T12" si="1">SUM(C5:C11)</f>
        <v>0</v>
      </c>
      <c r="D12" s="127">
        <f t="shared" si="1"/>
        <v>0</v>
      </c>
      <c r="E12" s="127">
        <f t="shared" si="1"/>
        <v>0</v>
      </c>
      <c r="F12" s="127">
        <f t="shared" si="1"/>
        <v>0</v>
      </c>
      <c r="G12" s="127">
        <f t="shared" si="1"/>
        <v>0</v>
      </c>
      <c r="H12" s="127">
        <f t="shared" si="1"/>
        <v>0</v>
      </c>
      <c r="I12" s="127">
        <f t="shared" si="1"/>
        <v>0</v>
      </c>
      <c r="J12" s="127">
        <f t="shared" si="1"/>
        <v>0</v>
      </c>
      <c r="K12" s="127">
        <f t="shared" si="1"/>
        <v>355</v>
      </c>
      <c r="L12" s="127">
        <f t="shared" si="1"/>
        <v>362</v>
      </c>
      <c r="M12" s="127">
        <f t="shared" si="1"/>
        <v>350</v>
      </c>
      <c r="N12" s="127">
        <f t="shared" si="1"/>
        <v>82</v>
      </c>
      <c r="O12" s="127">
        <f t="shared" si="1"/>
        <v>337</v>
      </c>
      <c r="P12" s="127">
        <f t="shared" si="1"/>
        <v>99</v>
      </c>
      <c r="Q12" s="127">
        <f t="shared" si="1"/>
        <v>0</v>
      </c>
      <c r="R12" s="127">
        <f t="shared" si="1"/>
        <v>0</v>
      </c>
      <c r="S12" s="127">
        <f t="shared" si="1"/>
        <v>0</v>
      </c>
      <c r="T12" s="127">
        <f t="shared" si="1"/>
        <v>1585</v>
      </c>
    </row>
    <row r="13" spans="1:21" s="3" customFormat="1" ht="15.75" outlineLevel="1" thickBot="1" x14ac:dyDescent="0.3">
      <c r="A13" s="132" t="s">
        <v>27</v>
      </c>
      <c r="B13" s="287"/>
      <c r="C13" s="129" t="e">
        <f t="shared" ref="C13:T13" si="2">AVERAGE(C5:C11)</f>
        <v>#DIV/0!</v>
      </c>
      <c r="D13" s="129" t="e">
        <f t="shared" si="2"/>
        <v>#DIV/0!</v>
      </c>
      <c r="E13" s="129" t="e">
        <f t="shared" si="2"/>
        <v>#DIV/0!</v>
      </c>
      <c r="F13" s="129" t="e">
        <f t="shared" si="2"/>
        <v>#DIV/0!</v>
      </c>
      <c r="G13" s="129" t="e">
        <f t="shared" si="2"/>
        <v>#DIV/0!</v>
      </c>
      <c r="H13" s="129" t="e">
        <f t="shared" si="2"/>
        <v>#DIV/0!</v>
      </c>
      <c r="I13" s="129" t="e">
        <f t="shared" si="2"/>
        <v>#DIV/0!</v>
      </c>
      <c r="J13" s="129" t="e">
        <f t="shared" si="2"/>
        <v>#DIV/0!</v>
      </c>
      <c r="K13" s="129">
        <f t="shared" si="2"/>
        <v>355</v>
      </c>
      <c r="L13" s="129">
        <f t="shared" si="2"/>
        <v>362</v>
      </c>
      <c r="M13" s="129">
        <f t="shared" si="2"/>
        <v>350</v>
      </c>
      <c r="N13" s="129">
        <f t="shared" si="2"/>
        <v>82</v>
      </c>
      <c r="O13" s="129">
        <f t="shared" si="2"/>
        <v>337</v>
      </c>
      <c r="P13" s="129">
        <f t="shared" si="2"/>
        <v>99</v>
      </c>
      <c r="Q13" s="129" t="e">
        <f t="shared" si="2"/>
        <v>#DIV/0!</v>
      </c>
      <c r="R13" s="129" t="e">
        <f t="shared" si="2"/>
        <v>#DIV/0!</v>
      </c>
      <c r="S13" s="129" t="e">
        <f t="shared" si="2"/>
        <v>#DIV/0!</v>
      </c>
      <c r="T13" s="129">
        <f t="shared" si="2"/>
        <v>1585</v>
      </c>
    </row>
    <row r="14" spans="1:21" s="3" customFormat="1" ht="15.75" thickBot="1" x14ac:dyDescent="0.3">
      <c r="A14" s="36" t="s">
        <v>24</v>
      </c>
      <c r="B14" s="287"/>
      <c r="C14" s="47">
        <f>SUM(C5:C9)</f>
        <v>0</v>
      </c>
      <c r="D14" s="47">
        <f t="shared" ref="D14:T14" si="3">SUM(D5:D9)</f>
        <v>0</v>
      </c>
      <c r="E14" s="47">
        <f t="shared" si="3"/>
        <v>0</v>
      </c>
      <c r="F14" s="47">
        <f t="shared" si="3"/>
        <v>0</v>
      </c>
      <c r="G14" s="47">
        <f t="shared" si="3"/>
        <v>0</v>
      </c>
      <c r="H14" s="47">
        <f t="shared" si="3"/>
        <v>0</v>
      </c>
      <c r="I14" s="47">
        <f t="shared" si="3"/>
        <v>0</v>
      </c>
      <c r="J14" s="47">
        <f t="shared" si="3"/>
        <v>0</v>
      </c>
      <c r="K14" s="47">
        <f t="shared" si="3"/>
        <v>0</v>
      </c>
      <c r="L14" s="47">
        <f t="shared" si="3"/>
        <v>0</v>
      </c>
      <c r="M14" s="47">
        <f t="shared" si="3"/>
        <v>0</v>
      </c>
      <c r="N14" s="47">
        <f t="shared" si="3"/>
        <v>0</v>
      </c>
      <c r="O14" s="47">
        <f t="shared" si="3"/>
        <v>0</v>
      </c>
      <c r="P14" s="47">
        <f t="shared" si="3"/>
        <v>0</v>
      </c>
      <c r="Q14" s="47">
        <f t="shared" si="3"/>
        <v>0</v>
      </c>
      <c r="R14" s="47">
        <f t="shared" si="3"/>
        <v>0</v>
      </c>
      <c r="S14" s="47">
        <f t="shared" si="3"/>
        <v>0</v>
      </c>
      <c r="T14" s="47">
        <f t="shared" si="3"/>
        <v>0</v>
      </c>
    </row>
    <row r="15" spans="1:21" s="3" customFormat="1" ht="15.75" thickBot="1" x14ac:dyDescent="0.3">
      <c r="A15" s="36" t="s">
        <v>26</v>
      </c>
      <c r="B15" s="287"/>
      <c r="C15" s="49" t="e">
        <f>AVERAGE(C5:C9)</f>
        <v>#DIV/0!</v>
      </c>
      <c r="D15" s="49" t="e">
        <f t="shared" ref="D15:T15" si="4">AVERAGE(D5:D9)</f>
        <v>#DIV/0!</v>
      </c>
      <c r="E15" s="49" t="e">
        <f t="shared" si="4"/>
        <v>#DIV/0!</v>
      </c>
      <c r="F15" s="49" t="e">
        <f t="shared" si="4"/>
        <v>#DIV/0!</v>
      </c>
      <c r="G15" s="49" t="e">
        <f t="shared" si="4"/>
        <v>#DIV/0!</v>
      </c>
      <c r="H15" s="49" t="e">
        <f t="shared" si="4"/>
        <v>#DIV/0!</v>
      </c>
      <c r="I15" s="49" t="e">
        <f t="shared" si="4"/>
        <v>#DIV/0!</v>
      </c>
      <c r="J15" s="49" t="e">
        <f t="shared" si="4"/>
        <v>#DIV/0!</v>
      </c>
      <c r="K15" s="49" t="e">
        <f t="shared" si="4"/>
        <v>#DIV/0!</v>
      </c>
      <c r="L15" s="49" t="e">
        <f t="shared" si="4"/>
        <v>#DIV/0!</v>
      </c>
      <c r="M15" s="49" t="e">
        <f t="shared" si="4"/>
        <v>#DIV/0!</v>
      </c>
      <c r="N15" s="49" t="e">
        <f t="shared" si="4"/>
        <v>#DIV/0!</v>
      </c>
      <c r="O15" s="49" t="e">
        <f t="shared" si="4"/>
        <v>#DIV/0!</v>
      </c>
      <c r="P15" s="49" t="e">
        <f t="shared" si="4"/>
        <v>#DIV/0!</v>
      </c>
      <c r="Q15" s="49" t="e">
        <f t="shared" si="4"/>
        <v>#DIV/0!</v>
      </c>
      <c r="R15" s="49" t="e">
        <f t="shared" si="4"/>
        <v>#DIV/0!</v>
      </c>
      <c r="S15" s="49" t="e">
        <f t="shared" si="4"/>
        <v>#DIV/0!</v>
      </c>
      <c r="T15" s="49" t="e">
        <f t="shared" si="4"/>
        <v>#DIV/0!</v>
      </c>
    </row>
    <row r="16" spans="1:21" s="3" customFormat="1" ht="15.75" thickBot="1" x14ac:dyDescent="0.3">
      <c r="A16" s="35" t="s">
        <v>3</v>
      </c>
      <c r="B16" s="207">
        <v>41610</v>
      </c>
      <c r="C16" s="194">
        <v>473</v>
      </c>
      <c r="D16" s="15"/>
      <c r="E16" s="14">
        <v>2434</v>
      </c>
      <c r="F16" s="15">
        <v>1753</v>
      </c>
      <c r="G16" s="14">
        <v>1418</v>
      </c>
      <c r="H16" s="16">
        <v>658</v>
      </c>
      <c r="I16" s="16">
        <v>342</v>
      </c>
      <c r="J16" s="16">
        <v>2534</v>
      </c>
      <c r="K16" s="15">
        <v>461</v>
      </c>
      <c r="L16" s="17">
        <v>561</v>
      </c>
      <c r="M16" s="18">
        <v>340</v>
      </c>
      <c r="N16" s="19">
        <v>181</v>
      </c>
      <c r="O16" s="18">
        <v>665</v>
      </c>
      <c r="P16" s="18">
        <v>271</v>
      </c>
      <c r="Q16" s="18">
        <v>245</v>
      </c>
      <c r="R16" s="18"/>
      <c r="S16" s="18"/>
      <c r="T16" s="18">
        <f t="shared" ref="T16:T22" si="5">SUM(C16:S16)</f>
        <v>12336</v>
      </c>
    </row>
    <row r="17" spans="1:20" s="3" customFormat="1" ht="15.75" thickBot="1" x14ac:dyDescent="0.3">
      <c r="A17" s="35" t="s">
        <v>4</v>
      </c>
      <c r="B17" s="161">
        <v>41611</v>
      </c>
      <c r="C17" s="194">
        <v>601</v>
      </c>
      <c r="D17" s="15"/>
      <c r="E17" s="14">
        <v>2691</v>
      </c>
      <c r="F17" s="15">
        <v>1828</v>
      </c>
      <c r="G17" s="14">
        <v>1549</v>
      </c>
      <c r="H17" s="16">
        <v>659</v>
      </c>
      <c r="I17" s="16">
        <v>345</v>
      </c>
      <c r="J17" s="16">
        <v>2550</v>
      </c>
      <c r="K17" s="15">
        <v>552</v>
      </c>
      <c r="L17" s="17">
        <v>531</v>
      </c>
      <c r="M17" s="18">
        <v>424</v>
      </c>
      <c r="N17" s="19">
        <v>216</v>
      </c>
      <c r="O17" s="18">
        <v>662</v>
      </c>
      <c r="P17" s="18">
        <v>279</v>
      </c>
      <c r="Q17" s="18">
        <v>198</v>
      </c>
      <c r="R17" s="18"/>
      <c r="S17" s="18"/>
      <c r="T17" s="20">
        <f t="shared" si="5"/>
        <v>13085</v>
      </c>
    </row>
    <row r="18" spans="1:20" s="3" customFormat="1" ht="15.75" thickBot="1" x14ac:dyDescent="0.3">
      <c r="A18" s="35" t="s">
        <v>5</v>
      </c>
      <c r="B18" s="161">
        <v>41612</v>
      </c>
      <c r="C18" s="194">
        <v>585</v>
      </c>
      <c r="D18" s="15"/>
      <c r="E18" s="14">
        <v>2731</v>
      </c>
      <c r="F18" s="15">
        <v>1865</v>
      </c>
      <c r="G18" s="14">
        <v>1710</v>
      </c>
      <c r="H18" s="16">
        <v>651</v>
      </c>
      <c r="I18" s="16">
        <v>363</v>
      </c>
      <c r="J18" s="16">
        <v>2419</v>
      </c>
      <c r="K18" s="15">
        <v>482</v>
      </c>
      <c r="L18" s="17">
        <v>551</v>
      </c>
      <c r="M18" s="18">
        <v>340</v>
      </c>
      <c r="N18" s="19">
        <v>204</v>
      </c>
      <c r="O18" s="18">
        <v>587</v>
      </c>
      <c r="P18" s="18">
        <v>302</v>
      </c>
      <c r="Q18" s="18">
        <v>243</v>
      </c>
      <c r="R18" s="18"/>
      <c r="S18" s="18"/>
      <c r="T18" s="20">
        <f t="shared" si="5"/>
        <v>13033</v>
      </c>
    </row>
    <row r="19" spans="1:20" s="3" customFormat="1" ht="15.75" thickBot="1" x14ac:dyDescent="0.3">
      <c r="A19" s="35" t="s">
        <v>6</v>
      </c>
      <c r="B19" s="161">
        <v>41613</v>
      </c>
      <c r="C19" s="194">
        <v>555</v>
      </c>
      <c r="D19" s="15"/>
      <c r="E19" s="14">
        <v>2468</v>
      </c>
      <c r="F19" s="15">
        <v>1742</v>
      </c>
      <c r="G19" s="14">
        <v>1613</v>
      </c>
      <c r="H19" s="16">
        <v>647</v>
      </c>
      <c r="I19" s="16">
        <v>324</v>
      </c>
      <c r="J19" s="16">
        <v>2507</v>
      </c>
      <c r="K19" s="15">
        <v>442</v>
      </c>
      <c r="L19" s="17">
        <v>534</v>
      </c>
      <c r="M19" s="18">
        <v>298</v>
      </c>
      <c r="N19" s="19">
        <v>166</v>
      </c>
      <c r="O19" s="18">
        <v>702</v>
      </c>
      <c r="P19" s="18">
        <v>259</v>
      </c>
      <c r="Q19" s="18">
        <v>201</v>
      </c>
      <c r="R19" s="18"/>
      <c r="S19" s="18"/>
      <c r="T19" s="20">
        <f t="shared" si="5"/>
        <v>12458</v>
      </c>
    </row>
    <row r="20" spans="1:20" s="3" customFormat="1" ht="15.75" thickBot="1" x14ac:dyDescent="0.3">
      <c r="A20" s="35" t="s">
        <v>0</v>
      </c>
      <c r="B20" s="161">
        <v>41614</v>
      </c>
      <c r="C20" s="195">
        <v>458</v>
      </c>
      <c r="D20" s="15"/>
      <c r="E20" s="14">
        <v>2332</v>
      </c>
      <c r="F20" s="15">
        <v>1704</v>
      </c>
      <c r="G20" s="14">
        <v>1432</v>
      </c>
      <c r="H20" s="16">
        <v>503</v>
      </c>
      <c r="I20" s="16">
        <v>314</v>
      </c>
      <c r="J20" s="16">
        <v>2171</v>
      </c>
      <c r="K20" s="15">
        <v>399</v>
      </c>
      <c r="L20" s="17">
        <v>515</v>
      </c>
      <c r="M20" s="18">
        <v>219</v>
      </c>
      <c r="N20" s="19">
        <v>180</v>
      </c>
      <c r="O20" s="18">
        <v>771</v>
      </c>
      <c r="P20" s="18">
        <v>247</v>
      </c>
      <c r="Q20" s="18">
        <v>211</v>
      </c>
      <c r="R20" s="18"/>
      <c r="S20" s="18"/>
      <c r="T20" s="20">
        <f t="shared" si="5"/>
        <v>11456</v>
      </c>
    </row>
    <row r="21" spans="1:20" s="3" customFormat="1" ht="15.75" outlineLevel="1" thickBot="1" x14ac:dyDescent="0.3">
      <c r="A21" s="35" t="s">
        <v>1</v>
      </c>
      <c r="B21" s="161">
        <v>41615</v>
      </c>
      <c r="C21" s="195"/>
      <c r="D21" s="22"/>
      <c r="E21" s="21"/>
      <c r="F21" s="22"/>
      <c r="G21" s="21"/>
      <c r="H21" s="23"/>
      <c r="I21" s="23"/>
      <c r="J21" s="23"/>
      <c r="K21" s="22">
        <v>423</v>
      </c>
      <c r="L21" s="24">
        <v>383</v>
      </c>
      <c r="M21" s="25">
        <v>191</v>
      </c>
      <c r="N21" s="26">
        <v>57</v>
      </c>
      <c r="O21" s="25">
        <v>244</v>
      </c>
      <c r="P21" s="25">
        <v>55</v>
      </c>
      <c r="Q21" s="25">
        <v>88</v>
      </c>
      <c r="R21" s="25"/>
      <c r="S21" s="25"/>
      <c r="T21" s="20">
        <f t="shared" si="5"/>
        <v>1441</v>
      </c>
    </row>
    <row r="22" spans="1:20" s="3" customFormat="1" ht="15.75" outlineLevel="1" thickBot="1" x14ac:dyDescent="0.3">
      <c r="A22" s="35" t="s">
        <v>2</v>
      </c>
      <c r="B22" s="162">
        <v>41616</v>
      </c>
      <c r="C22" s="205"/>
      <c r="D22" s="28"/>
      <c r="E22" s="27"/>
      <c r="F22" s="28"/>
      <c r="G22" s="27"/>
      <c r="H22" s="29"/>
      <c r="I22" s="29"/>
      <c r="J22" s="29"/>
      <c r="K22" s="28">
        <v>168</v>
      </c>
      <c r="L22" s="30">
        <v>248</v>
      </c>
      <c r="M22" s="31">
        <v>120</v>
      </c>
      <c r="N22" s="32">
        <v>19</v>
      </c>
      <c r="O22" s="31">
        <v>172</v>
      </c>
      <c r="P22" s="31">
        <v>41</v>
      </c>
      <c r="Q22" s="31">
        <v>48</v>
      </c>
      <c r="R22" s="31"/>
      <c r="S22" s="31"/>
      <c r="T22" s="82">
        <f t="shared" si="5"/>
        <v>816</v>
      </c>
    </row>
    <row r="23" spans="1:20" s="3" customFormat="1" ht="15.75" customHeight="1" outlineLevel="1" thickBot="1" x14ac:dyDescent="0.3">
      <c r="A23" s="131" t="s">
        <v>25</v>
      </c>
      <c r="B23" s="287" t="s">
        <v>29</v>
      </c>
      <c r="C23" s="127">
        <f t="shared" ref="C23" si="6">SUM(C16:C22)</f>
        <v>2672</v>
      </c>
      <c r="D23" s="127">
        <f t="shared" ref="D23:T23" si="7">SUM(D16:D22)</f>
        <v>0</v>
      </c>
      <c r="E23" s="127">
        <f t="shared" si="7"/>
        <v>12656</v>
      </c>
      <c r="F23" s="127">
        <f t="shared" si="7"/>
        <v>8892</v>
      </c>
      <c r="G23" s="127">
        <f t="shared" si="7"/>
        <v>7722</v>
      </c>
      <c r="H23" s="127">
        <f t="shared" si="7"/>
        <v>3118</v>
      </c>
      <c r="I23" s="127">
        <f t="shared" si="7"/>
        <v>1688</v>
      </c>
      <c r="J23" s="127">
        <f t="shared" si="7"/>
        <v>12181</v>
      </c>
      <c r="K23" s="127">
        <f>SUM(K16:K22)</f>
        <v>2927</v>
      </c>
      <c r="L23" s="127">
        <f>SUM(L16:L22)</f>
        <v>3323</v>
      </c>
      <c r="M23" s="127">
        <f t="shared" si="7"/>
        <v>1932</v>
      </c>
      <c r="N23" s="127">
        <f t="shared" si="7"/>
        <v>1023</v>
      </c>
      <c r="O23" s="127">
        <f t="shared" si="7"/>
        <v>3803</v>
      </c>
      <c r="P23" s="127">
        <f t="shared" si="7"/>
        <v>1454</v>
      </c>
      <c r="Q23" s="127">
        <f t="shared" si="7"/>
        <v>1234</v>
      </c>
      <c r="R23" s="127">
        <f t="shared" si="7"/>
        <v>0</v>
      </c>
      <c r="S23" s="127">
        <f t="shared" si="7"/>
        <v>0</v>
      </c>
      <c r="T23" s="127">
        <f t="shared" si="7"/>
        <v>64625</v>
      </c>
    </row>
    <row r="24" spans="1:20" s="3" customFormat="1" ht="15.75" outlineLevel="1" thickBot="1" x14ac:dyDescent="0.3">
      <c r="A24" s="132" t="s">
        <v>27</v>
      </c>
      <c r="B24" s="287"/>
      <c r="C24" s="129">
        <f t="shared" ref="C24" si="8">AVERAGE(C16:C22)</f>
        <v>534.4</v>
      </c>
      <c r="D24" s="129" t="e">
        <f t="shared" ref="D24:T24" si="9">AVERAGE(D16:D22)</f>
        <v>#DIV/0!</v>
      </c>
      <c r="E24" s="129">
        <f t="shared" si="9"/>
        <v>2531.1999999999998</v>
      </c>
      <c r="F24" s="129">
        <f t="shared" si="9"/>
        <v>1778.4</v>
      </c>
      <c r="G24" s="129">
        <f t="shared" si="9"/>
        <v>1544.4</v>
      </c>
      <c r="H24" s="129">
        <f t="shared" si="9"/>
        <v>623.6</v>
      </c>
      <c r="I24" s="129">
        <f t="shared" si="9"/>
        <v>337.6</v>
      </c>
      <c r="J24" s="129">
        <f t="shared" si="9"/>
        <v>2436.1999999999998</v>
      </c>
      <c r="K24" s="129">
        <f>AVERAGE(K16:K22)</f>
        <v>418.14285714285717</v>
      </c>
      <c r="L24" s="129">
        <f>AVERAGE(L16:L22)</f>
        <v>474.71428571428572</v>
      </c>
      <c r="M24" s="129">
        <f t="shared" si="9"/>
        <v>276</v>
      </c>
      <c r="N24" s="129">
        <f t="shared" si="9"/>
        <v>146.14285714285714</v>
      </c>
      <c r="O24" s="129">
        <f t="shared" si="9"/>
        <v>543.28571428571433</v>
      </c>
      <c r="P24" s="129">
        <f t="shared" si="9"/>
        <v>207.71428571428572</v>
      </c>
      <c r="Q24" s="129">
        <f t="shared" si="9"/>
        <v>176.28571428571428</v>
      </c>
      <c r="R24" s="129" t="e">
        <f t="shared" si="9"/>
        <v>#DIV/0!</v>
      </c>
      <c r="S24" s="129" t="e">
        <f t="shared" si="9"/>
        <v>#DIV/0!</v>
      </c>
      <c r="T24" s="129">
        <f t="shared" si="9"/>
        <v>9232.1428571428569</v>
      </c>
    </row>
    <row r="25" spans="1:20" s="3" customFormat="1" ht="15.75" thickBot="1" x14ac:dyDescent="0.3">
      <c r="A25" s="36" t="s">
        <v>24</v>
      </c>
      <c r="B25" s="287"/>
      <c r="C25" s="47">
        <f>SUM(C16:C20)</f>
        <v>2672</v>
      </c>
      <c r="D25" s="47">
        <f t="shared" ref="D25:T25" si="10">SUM(D16:D20)</f>
        <v>0</v>
      </c>
      <c r="E25" s="47">
        <f t="shared" si="10"/>
        <v>12656</v>
      </c>
      <c r="F25" s="47">
        <f t="shared" si="10"/>
        <v>8892</v>
      </c>
      <c r="G25" s="47">
        <f t="shared" si="10"/>
        <v>7722</v>
      </c>
      <c r="H25" s="47">
        <f t="shared" si="10"/>
        <v>3118</v>
      </c>
      <c r="I25" s="47">
        <f t="shared" si="10"/>
        <v>1688</v>
      </c>
      <c r="J25" s="47">
        <f t="shared" si="10"/>
        <v>12181</v>
      </c>
      <c r="K25" s="47">
        <f>SUM(K16:K20)</f>
        <v>2336</v>
      </c>
      <c r="L25" s="47">
        <f>SUM(L16:L20)</f>
        <v>2692</v>
      </c>
      <c r="M25" s="47">
        <f t="shared" si="10"/>
        <v>1621</v>
      </c>
      <c r="N25" s="47">
        <f t="shared" si="10"/>
        <v>947</v>
      </c>
      <c r="O25" s="47">
        <f t="shared" si="10"/>
        <v>3387</v>
      </c>
      <c r="P25" s="47">
        <f t="shared" si="10"/>
        <v>1358</v>
      </c>
      <c r="Q25" s="47">
        <f t="shared" si="10"/>
        <v>1098</v>
      </c>
      <c r="R25" s="47">
        <f t="shared" si="10"/>
        <v>0</v>
      </c>
      <c r="S25" s="47">
        <f t="shared" si="10"/>
        <v>0</v>
      </c>
      <c r="T25" s="47">
        <f t="shared" si="10"/>
        <v>62368</v>
      </c>
    </row>
    <row r="26" spans="1:20" s="3" customFormat="1" ht="15.75" thickBot="1" x14ac:dyDescent="0.3">
      <c r="A26" s="36" t="s">
        <v>26</v>
      </c>
      <c r="B26" s="288"/>
      <c r="C26" s="49">
        <f>AVERAGE(C16:C20)</f>
        <v>534.4</v>
      </c>
      <c r="D26" s="49" t="e">
        <f t="shared" ref="D26:T26" si="11">AVERAGE(D16:D20)</f>
        <v>#DIV/0!</v>
      </c>
      <c r="E26" s="49">
        <f t="shared" si="11"/>
        <v>2531.1999999999998</v>
      </c>
      <c r="F26" s="49">
        <f t="shared" si="11"/>
        <v>1778.4</v>
      </c>
      <c r="G26" s="49">
        <f t="shared" si="11"/>
        <v>1544.4</v>
      </c>
      <c r="H26" s="49">
        <f t="shared" si="11"/>
        <v>623.6</v>
      </c>
      <c r="I26" s="49">
        <f t="shared" si="11"/>
        <v>337.6</v>
      </c>
      <c r="J26" s="49">
        <f t="shared" si="11"/>
        <v>2436.1999999999998</v>
      </c>
      <c r="K26" s="49">
        <f>AVERAGE(K16:K20)</f>
        <v>467.2</v>
      </c>
      <c r="L26" s="49">
        <f>AVERAGE(L16:L20)</f>
        <v>538.4</v>
      </c>
      <c r="M26" s="49">
        <f t="shared" si="11"/>
        <v>324.2</v>
      </c>
      <c r="N26" s="49">
        <f t="shared" si="11"/>
        <v>189.4</v>
      </c>
      <c r="O26" s="49">
        <f t="shared" si="11"/>
        <v>677.4</v>
      </c>
      <c r="P26" s="49">
        <f t="shared" si="11"/>
        <v>271.60000000000002</v>
      </c>
      <c r="Q26" s="49">
        <f t="shared" si="11"/>
        <v>219.6</v>
      </c>
      <c r="R26" s="49" t="e">
        <f t="shared" si="11"/>
        <v>#DIV/0!</v>
      </c>
      <c r="S26" s="49" t="e">
        <f t="shared" si="11"/>
        <v>#DIV/0!</v>
      </c>
      <c r="T26" s="49">
        <f t="shared" si="11"/>
        <v>12473.6</v>
      </c>
    </row>
    <row r="27" spans="1:20" s="3" customFormat="1" ht="15.75" thickBot="1" x14ac:dyDescent="0.3">
      <c r="A27" s="35" t="s">
        <v>3</v>
      </c>
      <c r="B27" s="207">
        <v>41617</v>
      </c>
      <c r="C27" s="14">
        <v>540</v>
      </c>
      <c r="D27" s="15"/>
      <c r="E27" s="14">
        <v>2451</v>
      </c>
      <c r="F27" s="15">
        <v>1654</v>
      </c>
      <c r="G27" s="14">
        <v>1361</v>
      </c>
      <c r="H27" s="16">
        <v>540</v>
      </c>
      <c r="I27" s="16">
        <v>328</v>
      </c>
      <c r="J27" s="16">
        <v>2515</v>
      </c>
      <c r="K27" s="15">
        <v>406</v>
      </c>
      <c r="L27" s="17">
        <v>441</v>
      </c>
      <c r="M27" s="18">
        <v>270</v>
      </c>
      <c r="N27" s="19">
        <v>180</v>
      </c>
      <c r="O27" s="18">
        <v>574</v>
      </c>
      <c r="P27" s="18">
        <v>263</v>
      </c>
      <c r="Q27" s="18">
        <v>195</v>
      </c>
      <c r="R27" s="18"/>
      <c r="S27" s="18"/>
      <c r="T27" s="18">
        <f t="shared" ref="T27:T33" si="12">SUM(C27:S27)</f>
        <v>11718</v>
      </c>
    </row>
    <row r="28" spans="1:20" s="3" customFormat="1" ht="15.75" thickBot="1" x14ac:dyDescent="0.3">
      <c r="A28" s="35" t="s">
        <v>4</v>
      </c>
      <c r="B28" s="164">
        <v>41618</v>
      </c>
      <c r="C28" s="14">
        <v>570</v>
      </c>
      <c r="D28" s="15"/>
      <c r="E28" s="14">
        <v>2351</v>
      </c>
      <c r="F28" s="15">
        <v>1702</v>
      </c>
      <c r="G28" s="14">
        <v>1887</v>
      </c>
      <c r="H28" s="16">
        <v>386</v>
      </c>
      <c r="I28" s="16">
        <v>281</v>
      </c>
      <c r="J28" s="16">
        <v>2526</v>
      </c>
      <c r="K28" s="15">
        <v>367</v>
      </c>
      <c r="L28" s="17">
        <v>482</v>
      </c>
      <c r="M28" s="18">
        <v>205</v>
      </c>
      <c r="N28" s="19">
        <v>170</v>
      </c>
      <c r="O28" s="18">
        <v>580</v>
      </c>
      <c r="P28" s="18">
        <v>209</v>
      </c>
      <c r="Q28" s="18">
        <v>178</v>
      </c>
      <c r="R28" s="18"/>
      <c r="S28" s="18"/>
      <c r="T28" s="20">
        <f t="shared" si="12"/>
        <v>11894</v>
      </c>
    </row>
    <row r="29" spans="1:20" s="3" customFormat="1" ht="15.75" thickBot="1" x14ac:dyDescent="0.3">
      <c r="A29" s="35" t="s">
        <v>5</v>
      </c>
      <c r="B29" s="164">
        <v>41619</v>
      </c>
      <c r="C29" s="14">
        <v>552</v>
      </c>
      <c r="D29" s="15"/>
      <c r="E29" s="14">
        <v>2686</v>
      </c>
      <c r="F29" s="15">
        <v>1789</v>
      </c>
      <c r="G29" s="14">
        <v>1724</v>
      </c>
      <c r="H29" s="16">
        <v>534</v>
      </c>
      <c r="I29" s="16">
        <v>325</v>
      </c>
      <c r="J29" s="16">
        <v>2377</v>
      </c>
      <c r="K29" s="15">
        <v>398</v>
      </c>
      <c r="L29" s="17">
        <v>422</v>
      </c>
      <c r="M29" s="18">
        <v>305</v>
      </c>
      <c r="N29" s="19">
        <v>162</v>
      </c>
      <c r="O29" s="18">
        <v>608</v>
      </c>
      <c r="P29" s="18">
        <v>245</v>
      </c>
      <c r="Q29" s="18">
        <v>239</v>
      </c>
      <c r="R29" s="18"/>
      <c r="S29" s="18"/>
      <c r="T29" s="20">
        <f t="shared" si="12"/>
        <v>12366</v>
      </c>
    </row>
    <row r="30" spans="1:20" s="3" customFormat="1" ht="15.75" thickBot="1" x14ac:dyDescent="0.3">
      <c r="A30" s="35" t="s">
        <v>6</v>
      </c>
      <c r="B30" s="164">
        <v>41620</v>
      </c>
      <c r="C30" s="14">
        <v>533</v>
      </c>
      <c r="D30" s="15"/>
      <c r="E30" s="14">
        <v>2537</v>
      </c>
      <c r="F30" s="15">
        <v>1831</v>
      </c>
      <c r="G30" s="14">
        <v>1587</v>
      </c>
      <c r="H30" s="16">
        <v>568</v>
      </c>
      <c r="I30" s="16">
        <v>334</v>
      </c>
      <c r="J30" s="16">
        <v>2424</v>
      </c>
      <c r="K30" s="15">
        <v>401</v>
      </c>
      <c r="L30" s="17">
        <v>435</v>
      </c>
      <c r="M30" s="18">
        <v>277</v>
      </c>
      <c r="N30" s="19">
        <v>174</v>
      </c>
      <c r="O30" s="18">
        <v>568</v>
      </c>
      <c r="P30" s="18">
        <v>239</v>
      </c>
      <c r="Q30" s="18">
        <v>181</v>
      </c>
      <c r="R30" s="18"/>
      <c r="S30" s="18"/>
      <c r="T30" s="20">
        <f>SUM(C30:S30)</f>
        <v>12089</v>
      </c>
    </row>
    <row r="31" spans="1:20" s="3" customFormat="1" ht="15.75" thickBot="1" x14ac:dyDescent="0.3">
      <c r="A31" s="35" t="s">
        <v>0</v>
      </c>
      <c r="B31" s="164">
        <v>41621</v>
      </c>
      <c r="C31" s="21">
        <v>493</v>
      </c>
      <c r="D31" s="15"/>
      <c r="E31" s="14">
        <v>2201</v>
      </c>
      <c r="F31" s="15">
        <v>1912</v>
      </c>
      <c r="G31" s="14">
        <v>1332</v>
      </c>
      <c r="H31" s="16">
        <v>518</v>
      </c>
      <c r="I31" s="16">
        <v>288</v>
      </c>
      <c r="J31" s="16">
        <v>2330</v>
      </c>
      <c r="K31" s="15">
        <v>396</v>
      </c>
      <c r="L31" s="17">
        <v>483</v>
      </c>
      <c r="M31" s="18">
        <v>291</v>
      </c>
      <c r="N31" s="19">
        <v>185</v>
      </c>
      <c r="O31" s="18">
        <v>554</v>
      </c>
      <c r="P31" s="18">
        <v>262</v>
      </c>
      <c r="Q31" s="18">
        <v>214</v>
      </c>
      <c r="R31" s="18"/>
      <c r="S31" s="18"/>
      <c r="T31" s="20">
        <f t="shared" si="12"/>
        <v>11459</v>
      </c>
    </row>
    <row r="32" spans="1:20" s="3" customFormat="1" ht="15.75" outlineLevel="1" thickBot="1" x14ac:dyDescent="0.3">
      <c r="A32" s="35" t="s">
        <v>1</v>
      </c>
      <c r="B32" s="164">
        <v>41622</v>
      </c>
      <c r="C32" s="21"/>
      <c r="D32" s="22"/>
      <c r="E32" s="21"/>
      <c r="F32" s="22"/>
      <c r="G32" s="21"/>
      <c r="H32" s="23"/>
      <c r="I32" s="23"/>
      <c r="J32" s="23"/>
      <c r="K32" s="22">
        <v>109</v>
      </c>
      <c r="L32" s="24">
        <v>127</v>
      </c>
      <c r="M32" s="25">
        <v>29</v>
      </c>
      <c r="N32" s="26">
        <v>27</v>
      </c>
      <c r="O32" s="25">
        <v>89</v>
      </c>
      <c r="P32" s="25">
        <v>39</v>
      </c>
      <c r="Q32" s="25">
        <v>31</v>
      </c>
      <c r="R32" s="25"/>
      <c r="S32" s="25"/>
      <c r="T32" s="20">
        <f t="shared" si="12"/>
        <v>451</v>
      </c>
    </row>
    <row r="33" spans="1:21" s="3" customFormat="1" ht="15.75" outlineLevel="1" thickBot="1" x14ac:dyDescent="0.3">
      <c r="A33" s="35" t="s">
        <v>2</v>
      </c>
      <c r="B33" s="165">
        <v>41623</v>
      </c>
      <c r="C33" s="27"/>
      <c r="D33" s="28"/>
      <c r="E33" s="27"/>
      <c r="F33" s="28"/>
      <c r="G33" s="27"/>
      <c r="H33" s="29"/>
      <c r="I33" s="29"/>
      <c r="J33" s="29"/>
      <c r="K33" s="153">
        <v>155</v>
      </c>
      <c r="L33" s="30">
        <v>250</v>
      </c>
      <c r="M33" s="31">
        <v>122</v>
      </c>
      <c r="N33" s="32">
        <v>18</v>
      </c>
      <c r="O33" s="31">
        <v>158</v>
      </c>
      <c r="P33" s="31">
        <v>43</v>
      </c>
      <c r="Q33" s="31">
        <v>60</v>
      </c>
      <c r="R33" s="31"/>
      <c r="S33" s="31"/>
      <c r="T33" s="82">
        <f t="shared" si="12"/>
        <v>806</v>
      </c>
    </row>
    <row r="34" spans="1:21" s="3" customFormat="1" ht="15.75" customHeight="1" outlineLevel="1" thickBot="1" x14ac:dyDescent="0.3">
      <c r="A34" s="131" t="s">
        <v>25</v>
      </c>
      <c r="B34" s="286" t="s">
        <v>30</v>
      </c>
      <c r="C34" s="127">
        <f t="shared" ref="C34:T34" si="13">SUM(C27:C33)</f>
        <v>2688</v>
      </c>
      <c r="D34" s="127">
        <f t="shared" si="13"/>
        <v>0</v>
      </c>
      <c r="E34" s="127">
        <f t="shared" si="13"/>
        <v>12226</v>
      </c>
      <c r="F34" s="127">
        <f t="shared" si="13"/>
        <v>8888</v>
      </c>
      <c r="G34" s="127">
        <f t="shared" si="13"/>
        <v>7891</v>
      </c>
      <c r="H34" s="127">
        <f t="shared" si="13"/>
        <v>2546</v>
      </c>
      <c r="I34" s="127">
        <f t="shared" si="13"/>
        <v>1556</v>
      </c>
      <c r="J34" s="127">
        <f t="shared" si="13"/>
        <v>12172</v>
      </c>
      <c r="K34" s="127">
        <f t="shared" si="13"/>
        <v>2232</v>
      </c>
      <c r="L34" s="127">
        <f>SUM(L27:L33)</f>
        <v>2640</v>
      </c>
      <c r="M34" s="127">
        <f t="shared" si="13"/>
        <v>1499</v>
      </c>
      <c r="N34" s="127">
        <f t="shared" si="13"/>
        <v>916</v>
      </c>
      <c r="O34" s="127">
        <f t="shared" si="13"/>
        <v>3131</v>
      </c>
      <c r="P34" s="127">
        <f t="shared" si="13"/>
        <v>1300</v>
      </c>
      <c r="Q34" s="127">
        <f t="shared" si="13"/>
        <v>1098</v>
      </c>
      <c r="R34" s="127">
        <f t="shared" si="13"/>
        <v>0</v>
      </c>
      <c r="S34" s="127">
        <f t="shared" si="13"/>
        <v>0</v>
      </c>
      <c r="T34" s="128">
        <f t="shared" si="13"/>
        <v>60783</v>
      </c>
    </row>
    <row r="35" spans="1:21" s="3" customFormat="1" ht="15.75" outlineLevel="1" thickBot="1" x14ac:dyDescent="0.3">
      <c r="A35" s="132" t="s">
        <v>27</v>
      </c>
      <c r="B35" s="287"/>
      <c r="C35" s="129">
        <f t="shared" ref="C35:T35" si="14">AVERAGE(C27:C33)</f>
        <v>537.6</v>
      </c>
      <c r="D35" s="129" t="e">
        <f t="shared" si="14"/>
        <v>#DIV/0!</v>
      </c>
      <c r="E35" s="129">
        <f t="shared" si="14"/>
        <v>2445.1999999999998</v>
      </c>
      <c r="F35" s="129">
        <f t="shared" si="14"/>
        <v>1777.6</v>
      </c>
      <c r="G35" s="129">
        <f t="shared" si="14"/>
        <v>1578.2</v>
      </c>
      <c r="H35" s="129">
        <f t="shared" si="14"/>
        <v>509.2</v>
      </c>
      <c r="I35" s="129">
        <f t="shared" si="14"/>
        <v>311.2</v>
      </c>
      <c r="J35" s="129">
        <f t="shared" si="14"/>
        <v>2434.4</v>
      </c>
      <c r="K35" s="129">
        <f t="shared" si="14"/>
        <v>318.85714285714283</v>
      </c>
      <c r="L35" s="129">
        <f t="shared" si="14"/>
        <v>377.14285714285717</v>
      </c>
      <c r="M35" s="129">
        <f t="shared" si="14"/>
        <v>214.14285714285714</v>
      </c>
      <c r="N35" s="129">
        <f t="shared" si="14"/>
        <v>130.85714285714286</v>
      </c>
      <c r="O35" s="129">
        <f t="shared" si="14"/>
        <v>447.28571428571428</v>
      </c>
      <c r="P35" s="129">
        <f t="shared" si="14"/>
        <v>185.71428571428572</v>
      </c>
      <c r="Q35" s="129">
        <f t="shared" si="14"/>
        <v>156.85714285714286</v>
      </c>
      <c r="R35" s="129" t="e">
        <f t="shared" si="14"/>
        <v>#DIV/0!</v>
      </c>
      <c r="S35" s="129" t="e">
        <f t="shared" si="14"/>
        <v>#DIV/0!</v>
      </c>
      <c r="T35" s="130">
        <f t="shared" si="14"/>
        <v>8683.2857142857138</v>
      </c>
    </row>
    <row r="36" spans="1:21" s="3" customFormat="1" ht="15.75" customHeight="1" thickBot="1" x14ac:dyDescent="0.3">
      <c r="A36" s="36" t="s">
        <v>24</v>
      </c>
      <c r="B36" s="287"/>
      <c r="C36" s="47">
        <f t="shared" ref="C36:T36" si="15">SUM(C27:C31)</f>
        <v>2688</v>
      </c>
      <c r="D36" s="47">
        <f t="shared" si="15"/>
        <v>0</v>
      </c>
      <c r="E36" s="47">
        <f t="shared" si="15"/>
        <v>12226</v>
      </c>
      <c r="F36" s="47">
        <f t="shared" si="15"/>
        <v>8888</v>
      </c>
      <c r="G36" s="47">
        <f t="shared" si="15"/>
        <v>7891</v>
      </c>
      <c r="H36" s="47">
        <f t="shared" si="15"/>
        <v>2546</v>
      </c>
      <c r="I36" s="47">
        <f t="shared" si="15"/>
        <v>1556</v>
      </c>
      <c r="J36" s="47">
        <f t="shared" si="15"/>
        <v>12172</v>
      </c>
      <c r="K36" s="47">
        <f t="shared" si="15"/>
        <v>1968</v>
      </c>
      <c r="L36" s="47">
        <f t="shared" si="15"/>
        <v>2263</v>
      </c>
      <c r="M36" s="47">
        <f t="shared" si="15"/>
        <v>1348</v>
      </c>
      <c r="N36" s="47">
        <f t="shared" si="15"/>
        <v>871</v>
      </c>
      <c r="O36" s="47">
        <f t="shared" si="15"/>
        <v>2884</v>
      </c>
      <c r="P36" s="47">
        <f t="shared" si="15"/>
        <v>1218</v>
      </c>
      <c r="Q36" s="47">
        <f t="shared" si="15"/>
        <v>1007</v>
      </c>
      <c r="R36" s="47">
        <f t="shared" si="15"/>
        <v>0</v>
      </c>
      <c r="S36" s="47">
        <f t="shared" si="15"/>
        <v>0</v>
      </c>
      <c r="T36" s="48">
        <f t="shared" si="15"/>
        <v>59526</v>
      </c>
    </row>
    <row r="37" spans="1:21" s="3" customFormat="1" ht="15.75" thickBot="1" x14ac:dyDescent="0.3">
      <c r="A37" s="36" t="s">
        <v>26</v>
      </c>
      <c r="B37" s="288"/>
      <c r="C37" s="49">
        <f t="shared" ref="C37:T37" si="16">AVERAGE(C27:C31)</f>
        <v>537.6</v>
      </c>
      <c r="D37" s="49" t="e">
        <f t="shared" si="16"/>
        <v>#DIV/0!</v>
      </c>
      <c r="E37" s="49">
        <f t="shared" si="16"/>
        <v>2445.1999999999998</v>
      </c>
      <c r="F37" s="49">
        <f t="shared" si="16"/>
        <v>1777.6</v>
      </c>
      <c r="G37" s="49">
        <f t="shared" si="16"/>
        <v>1578.2</v>
      </c>
      <c r="H37" s="49">
        <f t="shared" si="16"/>
        <v>509.2</v>
      </c>
      <c r="I37" s="49">
        <f t="shared" si="16"/>
        <v>311.2</v>
      </c>
      <c r="J37" s="49">
        <f t="shared" si="16"/>
        <v>2434.4</v>
      </c>
      <c r="K37" s="49">
        <f t="shared" si="16"/>
        <v>393.6</v>
      </c>
      <c r="L37" s="49">
        <f t="shared" si="16"/>
        <v>452.6</v>
      </c>
      <c r="M37" s="49">
        <f t="shared" si="16"/>
        <v>269.60000000000002</v>
      </c>
      <c r="N37" s="49">
        <f t="shared" si="16"/>
        <v>174.2</v>
      </c>
      <c r="O37" s="49">
        <f t="shared" si="16"/>
        <v>576.79999999999995</v>
      </c>
      <c r="P37" s="49">
        <f t="shared" si="16"/>
        <v>243.6</v>
      </c>
      <c r="Q37" s="49">
        <f t="shared" si="16"/>
        <v>201.4</v>
      </c>
      <c r="R37" s="49" t="e">
        <f t="shared" si="16"/>
        <v>#DIV/0!</v>
      </c>
      <c r="S37" s="49" t="e">
        <f t="shared" si="16"/>
        <v>#DIV/0!</v>
      </c>
      <c r="T37" s="50">
        <f t="shared" si="16"/>
        <v>11905.2</v>
      </c>
    </row>
    <row r="38" spans="1:21" s="3" customFormat="1" ht="15.75" thickBot="1" x14ac:dyDescent="0.3">
      <c r="A38" s="35" t="s">
        <v>3</v>
      </c>
      <c r="B38" s="207">
        <v>41624</v>
      </c>
      <c r="C38" s="14">
        <v>457</v>
      </c>
      <c r="D38" s="15"/>
      <c r="E38" s="14">
        <v>2343</v>
      </c>
      <c r="F38" s="15">
        <v>1833</v>
      </c>
      <c r="G38" s="14">
        <v>1469</v>
      </c>
      <c r="H38" s="16">
        <v>622</v>
      </c>
      <c r="I38" s="16">
        <v>348</v>
      </c>
      <c r="J38" s="16">
        <v>1924</v>
      </c>
      <c r="K38" s="15">
        <v>399</v>
      </c>
      <c r="L38" s="17">
        <v>434</v>
      </c>
      <c r="M38" s="18">
        <v>284</v>
      </c>
      <c r="N38" s="19">
        <v>139</v>
      </c>
      <c r="O38" s="18">
        <v>595</v>
      </c>
      <c r="P38" s="18">
        <v>243</v>
      </c>
      <c r="Q38" s="18">
        <v>197</v>
      </c>
      <c r="R38" s="18"/>
      <c r="S38" s="18"/>
      <c r="T38" s="18">
        <f t="shared" ref="T38:T44" si="17">SUM(C38:S38)</f>
        <v>11287</v>
      </c>
    </row>
    <row r="39" spans="1:21" s="3" customFormat="1" ht="15.75" thickBot="1" x14ac:dyDescent="0.3">
      <c r="A39" s="35" t="s">
        <v>4</v>
      </c>
      <c r="B39" s="164">
        <v>41625</v>
      </c>
      <c r="C39" s="14">
        <v>521</v>
      </c>
      <c r="D39" s="15"/>
      <c r="E39" s="14">
        <v>2453</v>
      </c>
      <c r="F39" s="15">
        <v>1689</v>
      </c>
      <c r="G39" s="14">
        <v>1496</v>
      </c>
      <c r="H39" s="16">
        <v>484</v>
      </c>
      <c r="I39" s="16">
        <v>340</v>
      </c>
      <c r="J39" s="16">
        <v>2520</v>
      </c>
      <c r="K39" s="15">
        <v>342</v>
      </c>
      <c r="L39" s="17">
        <v>362</v>
      </c>
      <c r="M39" s="18">
        <v>197</v>
      </c>
      <c r="N39" s="19">
        <v>155</v>
      </c>
      <c r="O39" s="18">
        <v>547</v>
      </c>
      <c r="P39" s="18">
        <v>204</v>
      </c>
      <c r="Q39" s="18">
        <v>170</v>
      </c>
      <c r="R39" s="18"/>
      <c r="S39" s="18"/>
      <c r="T39" s="20">
        <f t="shared" si="17"/>
        <v>11480</v>
      </c>
    </row>
    <row r="40" spans="1:21" s="3" customFormat="1" ht="15.75" thickBot="1" x14ac:dyDescent="0.3">
      <c r="A40" s="35" t="s">
        <v>5</v>
      </c>
      <c r="B40" s="164">
        <v>41626</v>
      </c>
      <c r="C40" s="14">
        <v>504</v>
      </c>
      <c r="D40" s="15"/>
      <c r="E40" s="14">
        <v>3049</v>
      </c>
      <c r="F40" s="15">
        <v>1910</v>
      </c>
      <c r="G40" s="14">
        <v>1468</v>
      </c>
      <c r="H40" s="16">
        <v>568</v>
      </c>
      <c r="I40" s="16">
        <v>344</v>
      </c>
      <c r="J40" s="16">
        <v>2813</v>
      </c>
      <c r="K40" s="15">
        <v>386</v>
      </c>
      <c r="L40" s="17">
        <v>411</v>
      </c>
      <c r="M40" s="18">
        <v>255</v>
      </c>
      <c r="N40" s="19">
        <v>200</v>
      </c>
      <c r="O40" s="18">
        <v>725</v>
      </c>
      <c r="P40" s="18">
        <v>246</v>
      </c>
      <c r="Q40" s="18">
        <v>196</v>
      </c>
      <c r="R40" s="18"/>
      <c r="S40" s="18"/>
      <c r="T40" s="20">
        <f t="shared" si="17"/>
        <v>13075</v>
      </c>
    </row>
    <row r="41" spans="1:21" s="3" customFormat="1" ht="15.75" thickBot="1" x14ac:dyDescent="0.3">
      <c r="A41" s="35" t="s">
        <v>6</v>
      </c>
      <c r="B41" s="164">
        <v>41627</v>
      </c>
      <c r="C41" s="14">
        <v>470</v>
      </c>
      <c r="D41" s="15"/>
      <c r="E41" s="14">
        <v>2901</v>
      </c>
      <c r="F41" s="15">
        <v>1860</v>
      </c>
      <c r="G41" s="14">
        <v>1749</v>
      </c>
      <c r="H41" s="16">
        <v>399</v>
      </c>
      <c r="I41" s="16">
        <v>309</v>
      </c>
      <c r="J41" s="16">
        <v>2466</v>
      </c>
      <c r="K41" s="15">
        <v>384</v>
      </c>
      <c r="L41" s="17">
        <v>405</v>
      </c>
      <c r="M41" s="18">
        <v>253</v>
      </c>
      <c r="N41" s="19">
        <v>201</v>
      </c>
      <c r="O41" s="18">
        <v>626</v>
      </c>
      <c r="P41" s="18">
        <v>238</v>
      </c>
      <c r="Q41" s="18">
        <v>223</v>
      </c>
      <c r="R41" s="18"/>
      <c r="S41" s="18"/>
      <c r="T41" s="20">
        <f t="shared" si="17"/>
        <v>12484</v>
      </c>
    </row>
    <row r="42" spans="1:21" s="3" customFormat="1" ht="15.75" thickBot="1" x14ac:dyDescent="0.3">
      <c r="A42" s="35" t="s">
        <v>0</v>
      </c>
      <c r="B42" s="164">
        <v>41628</v>
      </c>
      <c r="C42" s="21">
        <v>701</v>
      </c>
      <c r="D42" s="15"/>
      <c r="E42" s="14">
        <v>4202</v>
      </c>
      <c r="F42" s="15">
        <v>2339</v>
      </c>
      <c r="G42" s="14">
        <v>1287</v>
      </c>
      <c r="H42" s="16">
        <v>473</v>
      </c>
      <c r="I42" s="16">
        <v>327</v>
      </c>
      <c r="J42" s="16">
        <v>2497</v>
      </c>
      <c r="K42" s="15">
        <v>410</v>
      </c>
      <c r="L42" s="17">
        <v>508</v>
      </c>
      <c r="M42" s="18">
        <v>253</v>
      </c>
      <c r="N42" s="19">
        <v>170</v>
      </c>
      <c r="O42" s="18">
        <v>610</v>
      </c>
      <c r="P42" s="18">
        <v>226</v>
      </c>
      <c r="Q42" s="18">
        <v>195</v>
      </c>
      <c r="R42" s="18"/>
      <c r="S42" s="18"/>
      <c r="T42" s="20">
        <f t="shared" si="17"/>
        <v>14198</v>
      </c>
    </row>
    <row r="43" spans="1:21" s="3" customFormat="1" ht="15.75" outlineLevel="1" thickBot="1" x14ac:dyDescent="0.3">
      <c r="A43" s="35" t="s">
        <v>1</v>
      </c>
      <c r="B43" s="164">
        <v>41629</v>
      </c>
      <c r="C43" s="21"/>
      <c r="D43" s="22"/>
      <c r="E43" s="21"/>
      <c r="F43" s="22"/>
      <c r="G43" s="21"/>
      <c r="H43" s="23"/>
      <c r="I43" s="23"/>
      <c r="J43" s="23"/>
      <c r="K43" s="22">
        <v>397</v>
      </c>
      <c r="L43" s="24">
        <v>534</v>
      </c>
      <c r="M43" s="25">
        <v>329</v>
      </c>
      <c r="N43" s="26">
        <v>60</v>
      </c>
      <c r="O43" s="25">
        <v>319</v>
      </c>
      <c r="P43" s="25">
        <v>95</v>
      </c>
      <c r="Q43" s="25">
        <v>82</v>
      </c>
      <c r="R43" s="25"/>
      <c r="S43" s="25"/>
      <c r="T43" s="20">
        <f t="shared" si="17"/>
        <v>1816</v>
      </c>
      <c r="U43" s="156"/>
    </row>
    <row r="44" spans="1:21" s="3" customFormat="1" ht="15.75" outlineLevel="1" thickBot="1" x14ac:dyDescent="0.3">
      <c r="A44" s="35" t="s">
        <v>2</v>
      </c>
      <c r="B44" s="164">
        <v>41630</v>
      </c>
      <c r="C44" s="27"/>
      <c r="D44" s="28"/>
      <c r="E44" s="27"/>
      <c r="F44" s="28"/>
      <c r="G44" s="27"/>
      <c r="H44" s="29"/>
      <c r="I44" s="29"/>
      <c r="J44" s="29"/>
      <c r="K44" s="28">
        <v>344</v>
      </c>
      <c r="L44" s="30">
        <v>431</v>
      </c>
      <c r="M44" s="31">
        <v>277</v>
      </c>
      <c r="N44" s="32">
        <v>76</v>
      </c>
      <c r="O44" s="25">
        <v>253</v>
      </c>
      <c r="P44" s="31">
        <v>93</v>
      </c>
      <c r="Q44" s="31">
        <v>96</v>
      </c>
      <c r="R44" s="31"/>
      <c r="S44" s="31"/>
      <c r="T44" s="82">
        <f t="shared" si="17"/>
        <v>1570</v>
      </c>
      <c r="U44" s="156"/>
    </row>
    <row r="45" spans="1:21" s="3" customFormat="1" ht="15.75" customHeight="1" outlineLevel="1" thickBot="1" x14ac:dyDescent="0.3">
      <c r="A45" s="131" t="s">
        <v>25</v>
      </c>
      <c r="B45" s="286" t="s">
        <v>31</v>
      </c>
      <c r="C45" s="127">
        <f t="shared" ref="C45:T45" si="18">SUM(C38:C44)</f>
        <v>2653</v>
      </c>
      <c r="D45" s="127">
        <f t="shared" si="18"/>
        <v>0</v>
      </c>
      <c r="E45" s="127">
        <f t="shared" si="18"/>
        <v>14948</v>
      </c>
      <c r="F45" s="127">
        <f t="shared" si="18"/>
        <v>9631</v>
      </c>
      <c r="G45" s="127">
        <f t="shared" si="18"/>
        <v>7469</v>
      </c>
      <c r="H45" s="127">
        <f t="shared" si="18"/>
        <v>2546</v>
      </c>
      <c r="I45" s="127">
        <f t="shared" si="18"/>
        <v>1668</v>
      </c>
      <c r="J45" s="127">
        <f t="shared" si="18"/>
        <v>12220</v>
      </c>
      <c r="K45" s="127">
        <f t="shared" si="18"/>
        <v>2662</v>
      </c>
      <c r="L45" s="127">
        <f t="shared" si="18"/>
        <v>3085</v>
      </c>
      <c r="M45" s="127">
        <f t="shared" si="18"/>
        <v>1848</v>
      </c>
      <c r="N45" s="127">
        <f t="shared" si="18"/>
        <v>1001</v>
      </c>
      <c r="O45" s="127">
        <f t="shared" si="18"/>
        <v>3675</v>
      </c>
      <c r="P45" s="127">
        <f t="shared" si="18"/>
        <v>1345</v>
      </c>
      <c r="Q45" s="127">
        <f t="shared" si="18"/>
        <v>1159</v>
      </c>
      <c r="R45" s="127">
        <f t="shared" si="18"/>
        <v>0</v>
      </c>
      <c r="S45" s="127">
        <f t="shared" si="18"/>
        <v>0</v>
      </c>
      <c r="T45" s="128">
        <f t="shared" si="18"/>
        <v>65910</v>
      </c>
    </row>
    <row r="46" spans="1:21" s="3" customFormat="1" ht="15.75" outlineLevel="1" thickBot="1" x14ac:dyDescent="0.3">
      <c r="A46" s="132" t="s">
        <v>27</v>
      </c>
      <c r="B46" s="287"/>
      <c r="C46" s="129">
        <f t="shared" ref="C46:T46" si="19">AVERAGE(C38:C44)</f>
        <v>530.6</v>
      </c>
      <c r="D46" s="129" t="e">
        <f t="shared" si="19"/>
        <v>#DIV/0!</v>
      </c>
      <c r="E46" s="129">
        <f t="shared" si="19"/>
        <v>2989.6</v>
      </c>
      <c r="F46" s="129">
        <f t="shared" si="19"/>
        <v>1926.2</v>
      </c>
      <c r="G46" s="129">
        <f t="shared" si="19"/>
        <v>1493.8</v>
      </c>
      <c r="H46" s="129">
        <f t="shared" si="19"/>
        <v>509.2</v>
      </c>
      <c r="I46" s="129">
        <f t="shared" si="19"/>
        <v>333.6</v>
      </c>
      <c r="J46" s="129">
        <f t="shared" si="19"/>
        <v>2444</v>
      </c>
      <c r="K46" s="129">
        <f t="shared" si="19"/>
        <v>380.28571428571428</v>
      </c>
      <c r="L46" s="129">
        <f t="shared" si="19"/>
        <v>440.71428571428572</v>
      </c>
      <c r="M46" s="129">
        <f t="shared" si="19"/>
        <v>264</v>
      </c>
      <c r="N46" s="129">
        <f t="shared" si="19"/>
        <v>143</v>
      </c>
      <c r="O46" s="129">
        <f t="shared" si="19"/>
        <v>525</v>
      </c>
      <c r="P46" s="129">
        <f t="shared" si="19"/>
        <v>192.14285714285714</v>
      </c>
      <c r="Q46" s="129">
        <f t="shared" si="19"/>
        <v>165.57142857142858</v>
      </c>
      <c r="R46" s="129" t="e">
        <f t="shared" si="19"/>
        <v>#DIV/0!</v>
      </c>
      <c r="S46" s="129" t="e">
        <f t="shared" si="19"/>
        <v>#DIV/0!</v>
      </c>
      <c r="T46" s="130">
        <f t="shared" si="19"/>
        <v>9415.7142857142862</v>
      </c>
    </row>
    <row r="47" spans="1:21" s="3" customFormat="1" ht="15.75" customHeight="1" thickBot="1" x14ac:dyDescent="0.3">
      <c r="A47" s="36" t="s">
        <v>24</v>
      </c>
      <c r="B47" s="287"/>
      <c r="C47" s="47">
        <f t="shared" ref="C47:T47" si="20">SUM(C38:C42)</f>
        <v>2653</v>
      </c>
      <c r="D47" s="47">
        <f t="shared" si="20"/>
        <v>0</v>
      </c>
      <c r="E47" s="47">
        <f t="shared" si="20"/>
        <v>14948</v>
      </c>
      <c r="F47" s="47">
        <f t="shared" si="20"/>
        <v>9631</v>
      </c>
      <c r="G47" s="47">
        <f t="shared" si="20"/>
        <v>7469</v>
      </c>
      <c r="H47" s="47">
        <f t="shared" si="20"/>
        <v>2546</v>
      </c>
      <c r="I47" s="47">
        <f t="shared" si="20"/>
        <v>1668</v>
      </c>
      <c r="J47" s="47">
        <f t="shared" si="20"/>
        <v>12220</v>
      </c>
      <c r="K47" s="47">
        <f t="shared" si="20"/>
        <v>1921</v>
      </c>
      <c r="L47" s="47">
        <f t="shared" si="20"/>
        <v>2120</v>
      </c>
      <c r="M47" s="47">
        <f t="shared" si="20"/>
        <v>1242</v>
      </c>
      <c r="N47" s="47">
        <f t="shared" si="20"/>
        <v>865</v>
      </c>
      <c r="O47" s="47">
        <f t="shared" si="20"/>
        <v>3103</v>
      </c>
      <c r="P47" s="47">
        <f t="shared" si="20"/>
        <v>1157</v>
      </c>
      <c r="Q47" s="47">
        <f t="shared" si="20"/>
        <v>981</v>
      </c>
      <c r="R47" s="47">
        <f t="shared" si="20"/>
        <v>0</v>
      </c>
      <c r="S47" s="47">
        <f t="shared" si="20"/>
        <v>0</v>
      </c>
      <c r="T47" s="48">
        <f t="shared" si="20"/>
        <v>62524</v>
      </c>
    </row>
    <row r="48" spans="1:21" s="3" customFormat="1" ht="15.75" thickBot="1" x14ac:dyDescent="0.3">
      <c r="A48" s="36" t="s">
        <v>26</v>
      </c>
      <c r="B48" s="288"/>
      <c r="C48" s="49">
        <f t="shared" ref="C48:T48" si="21">AVERAGE(C38:C42)</f>
        <v>530.6</v>
      </c>
      <c r="D48" s="49" t="e">
        <f t="shared" si="21"/>
        <v>#DIV/0!</v>
      </c>
      <c r="E48" s="49">
        <f t="shared" si="21"/>
        <v>2989.6</v>
      </c>
      <c r="F48" s="49">
        <f t="shared" si="21"/>
        <v>1926.2</v>
      </c>
      <c r="G48" s="49">
        <f t="shared" si="21"/>
        <v>1493.8</v>
      </c>
      <c r="H48" s="49">
        <f t="shared" si="21"/>
        <v>509.2</v>
      </c>
      <c r="I48" s="49">
        <f t="shared" si="21"/>
        <v>333.6</v>
      </c>
      <c r="J48" s="49">
        <f t="shared" si="21"/>
        <v>2444</v>
      </c>
      <c r="K48" s="49">
        <f t="shared" si="21"/>
        <v>384.2</v>
      </c>
      <c r="L48" s="49">
        <f t="shared" si="21"/>
        <v>424</v>
      </c>
      <c r="M48" s="49">
        <f t="shared" si="21"/>
        <v>248.4</v>
      </c>
      <c r="N48" s="49">
        <f t="shared" si="21"/>
        <v>173</v>
      </c>
      <c r="O48" s="49">
        <f t="shared" si="21"/>
        <v>620.6</v>
      </c>
      <c r="P48" s="49">
        <f t="shared" si="21"/>
        <v>231.4</v>
      </c>
      <c r="Q48" s="49">
        <f t="shared" si="21"/>
        <v>196.2</v>
      </c>
      <c r="R48" s="49" t="e">
        <f t="shared" si="21"/>
        <v>#DIV/0!</v>
      </c>
      <c r="S48" s="49" t="e">
        <f t="shared" si="21"/>
        <v>#DIV/0!</v>
      </c>
      <c r="T48" s="50">
        <f t="shared" si="21"/>
        <v>12504.8</v>
      </c>
    </row>
    <row r="49" spans="1:20" s="3" customFormat="1" ht="15.75" thickBot="1" x14ac:dyDescent="0.3">
      <c r="A49" s="35" t="s">
        <v>3</v>
      </c>
      <c r="B49" s="163">
        <v>41631</v>
      </c>
      <c r="C49" s="194">
        <v>327</v>
      </c>
      <c r="D49" s="15"/>
      <c r="E49" s="14">
        <v>1382</v>
      </c>
      <c r="F49" s="15">
        <v>1257</v>
      </c>
      <c r="G49" s="14">
        <v>1236</v>
      </c>
      <c r="H49" s="16">
        <v>425</v>
      </c>
      <c r="I49" s="16">
        <v>232</v>
      </c>
      <c r="J49" s="16">
        <v>1318</v>
      </c>
      <c r="K49" s="15">
        <v>240</v>
      </c>
      <c r="L49" s="17">
        <v>322</v>
      </c>
      <c r="M49" s="18">
        <v>116</v>
      </c>
      <c r="N49" s="19">
        <v>92</v>
      </c>
      <c r="O49" s="18">
        <v>391</v>
      </c>
      <c r="P49" s="18">
        <v>130</v>
      </c>
      <c r="Q49" s="18">
        <v>146</v>
      </c>
      <c r="R49" s="18"/>
      <c r="S49" s="18"/>
      <c r="T49" s="72">
        <f t="shared" ref="T49:T55" si="22">SUM(C49:S49)</f>
        <v>7614</v>
      </c>
    </row>
    <row r="50" spans="1:20" s="3" customFormat="1" ht="15.75" thickBot="1" x14ac:dyDescent="0.3">
      <c r="A50" s="35" t="s">
        <v>4</v>
      </c>
      <c r="B50" s="196">
        <v>41632</v>
      </c>
      <c r="C50" s="194">
        <v>128</v>
      </c>
      <c r="D50" s="15"/>
      <c r="E50" s="14">
        <v>1335</v>
      </c>
      <c r="F50" s="15">
        <v>750</v>
      </c>
      <c r="G50" s="14">
        <v>849</v>
      </c>
      <c r="H50" s="16">
        <v>111</v>
      </c>
      <c r="I50" s="16">
        <v>136</v>
      </c>
      <c r="J50" s="16">
        <v>692</v>
      </c>
      <c r="K50" s="15">
        <v>158</v>
      </c>
      <c r="L50" s="17">
        <v>176</v>
      </c>
      <c r="M50" s="18">
        <v>198</v>
      </c>
      <c r="N50" s="19">
        <v>70</v>
      </c>
      <c r="O50" s="18">
        <v>200</v>
      </c>
      <c r="P50" s="18">
        <v>52</v>
      </c>
      <c r="Q50" s="18">
        <v>34</v>
      </c>
      <c r="R50" s="18"/>
      <c r="S50" s="18"/>
      <c r="T50" s="72">
        <f t="shared" si="22"/>
        <v>4889</v>
      </c>
    </row>
    <row r="51" spans="1:20" s="3" customFormat="1" ht="15.75" thickBot="1" x14ac:dyDescent="0.3">
      <c r="A51" s="35" t="s">
        <v>5</v>
      </c>
      <c r="B51" s="196">
        <v>41633</v>
      </c>
      <c r="C51" s="194"/>
      <c r="D51" s="15"/>
      <c r="E51" s="14"/>
      <c r="F51" s="15"/>
      <c r="G51" s="14"/>
      <c r="H51" s="16"/>
      <c r="I51" s="16"/>
      <c r="J51" s="16"/>
      <c r="K51" s="15"/>
      <c r="L51" s="17"/>
      <c r="M51" s="18"/>
      <c r="N51" s="19"/>
      <c r="O51" s="18"/>
      <c r="P51" s="18"/>
      <c r="Q51" s="18"/>
      <c r="R51" s="18"/>
      <c r="S51" s="18"/>
      <c r="T51" s="72"/>
    </row>
    <row r="52" spans="1:20" s="3" customFormat="1" ht="15.75" thickBot="1" x14ac:dyDescent="0.3">
      <c r="A52" s="208" t="s">
        <v>6</v>
      </c>
      <c r="B52" s="196">
        <v>41634</v>
      </c>
      <c r="C52" s="194">
        <v>192</v>
      </c>
      <c r="D52" s="15"/>
      <c r="E52" s="14">
        <v>1579</v>
      </c>
      <c r="F52" s="15">
        <v>848</v>
      </c>
      <c r="G52" s="14">
        <v>1579</v>
      </c>
      <c r="H52" s="16">
        <v>204</v>
      </c>
      <c r="I52" s="16">
        <v>147</v>
      </c>
      <c r="J52" s="16">
        <v>992</v>
      </c>
      <c r="K52" s="15">
        <v>251</v>
      </c>
      <c r="L52" s="17">
        <v>282</v>
      </c>
      <c r="M52" s="18">
        <v>228</v>
      </c>
      <c r="N52" s="19">
        <v>79</v>
      </c>
      <c r="O52" s="18">
        <v>278</v>
      </c>
      <c r="P52" s="18">
        <v>110</v>
      </c>
      <c r="Q52" s="18">
        <v>139</v>
      </c>
      <c r="R52" s="18"/>
      <c r="S52" s="18"/>
      <c r="T52" s="72">
        <f t="shared" si="22"/>
        <v>6908</v>
      </c>
    </row>
    <row r="53" spans="1:20" s="3" customFormat="1" ht="15.75" thickBot="1" x14ac:dyDescent="0.3">
      <c r="A53" s="208" t="s">
        <v>0</v>
      </c>
      <c r="B53" s="196">
        <v>41635</v>
      </c>
      <c r="C53" s="195">
        <v>284</v>
      </c>
      <c r="D53" s="15"/>
      <c r="E53" s="14">
        <v>2364</v>
      </c>
      <c r="F53" s="15">
        <v>972</v>
      </c>
      <c r="G53" s="14">
        <v>2364</v>
      </c>
      <c r="H53" s="16">
        <v>211</v>
      </c>
      <c r="I53" s="16">
        <v>172</v>
      </c>
      <c r="J53" s="16">
        <v>1116</v>
      </c>
      <c r="K53" s="15">
        <v>361</v>
      </c>
      <c r="L53" s="17">
        <v>328</v>
      </c>
      <c r="M53" s="18">
        <v>339</v>
      </c>
      <c r="N53" s="19">
        <v>117</v>
      </c>
      <c r="O53" s="18">
        <v>477</v>
      </c>
      <c r="P53" s="18">
        <v>144</v>
      </c>
      <c r="Q53" s="154">
        <v>176</v>
      </c>
      <c r="R53" s="18"/>
      <c r="S53" s="18"/>
      <c r="T53" s="72">
        <f t="shared" si="22"/>
        <v>9425</v>
      </c>
    </row>
    <row r="54" spans="1:20" s="3" customFormat="1" ht="15.75" outlineLevel="1" thickBot="1" x14ac:dyDescent="0.3">
      <c r="A54" s="208" t="s">
        <v>1</v>
      </c>
      <c r="B54" s="164">
        <v>41636</v>
      </c>
      <c r="C54" s="21"/>
      <c r="D54" s="22"/>
      <c r="E54" s="21"/>
      <c r="F54" s="22"/>
      <c r="G54" s="21"/>
      <c r="H54" s="23"/>
      <c r="I54" s="23"/>
      <c r="J54" s="23"/>
      <c r="K54" s="22">
        <v>605</v>
      </c>
      <c r="L54" s="24">
        <v>650</v>
      </c>
      <c r="M54" s="25">
        <v>495</v>
      </c>
      <c r="N54" s="26">
        <v>89</v>
      </c>
      <c r="O54" s="25">
        <v>402</v>
      </c>
      <c r="P54" s="25">
        <v>84</v>
      </c>
      <c r="Q54" s="25">
        <v>111</v>
      </c>
      <c r="R54" s="25"/>
      <c r="S54" s="25"/>
      <c r="T54" s="72">
        <f t="shared" si="22"/>
        <v>2436</v>
      </c>
    </row>
    <row r="55" spans="1:20" s="3" customFormat="1" ht="15.75" outlineLevel="1" thickBot="1" x14ac:dyDescent="0.3">
      <c r="A55" s="208" t="s">
        <v>2</v>
      </c>
      <c r="B55" s="165">
        <v>41637</v>
      </c>
      <c r="C55" s="27"/>
      <c r="D55" s="28"/>
      <c r="E55" s="27"/>
      <c r="F55" s="28"/>
      <c r="G55" s="27"/>
      <c r="H55" s="29"/>
      <c r="I55" s="29"/>
      <c r="J55" s="29"/>
      <c r="K55" s="28">
        <v>114</v>
      </c>
      <c r="L55" s="30">
        <v>113</v>
      </c>
      <c r="M55" s="31">
        <v>39</v>
      </c>
      <c r="N55" s="32">
        <v>19</v>
      </c>
      <c r="O55" s="31">
        <v>103</v>
      </c>
      <c r="P55" s="31">
        <v>19</v>
      </c>
      <c r="Q55" s="31">
        <v>27</v>
      </c>
      <c r="R55" s="31"/>
      <c r="S55" s="31"/>
      <c r="T55" s="72">
        <f t="shared" si="22"/>
        <v>434</v>
      </c>
    </row>
    <row r="56" spans="1:20" s="3" customFormat="1" ht="15.75" outlineLevel="1" thickBot="1" x14ac:dyDescent="0.3">
      <c r="A56" s="131" t="s">
        <v>25</v>
      </c>
      <c r="B56" s="286" t="s">
        <v>32</v>
      </c>
      <c r="C56" s="127">
        <f t="shared" ref="C56:T56" si="23">SUM(C49:C55)</f>
        <v>931</v>
      </c>
      <c r="D56" s="127">
        <f t="shared" si="23"/>
        <v>0</v>
      </c>
      <c r="E56" s="127">
        <f t="shared" si="23"/>
        <v>6660</v>
      </c>
      <c r="F56" s="127">
        <f t="shared" si="23"/>
        <v>3827</v>
      </c>
      <c r="G56" s="127">
        <f t="shared" si="23"/>
        <v>6028</v>
      </c>
      <c r="H56" s="127">
        <f t="shared" si="23"/>
        <v>951</v>
      </c>
      <c r="I56" s="127">
        <f t="shared" si="23"/>
        <v>687</v>
      </c>
      <c r="J56" s="127">
        <f t="shared" si="23"/>
        <v>4118</v>
      </c>
      <c r="K56" s="127">
        <f t="shared" si="23"/>
        <v>1729</v>
      </c>
      <c r="L56" s="127">
        <f t="shared" si="23"/>
        <v>1871</v>
      </c>
      <c r="M56" s="127">
        <f t="shared" si="23"/>
        <v>1415</v>
      </c>
      <c r="N56" s="127">
        <f t="shared" si="23"/>
        <v>466</v>
      </c>
      <c r="O56" s="127">
        <f t="shared" si="23"/>
        <v>1851</v>
      </c>
      <c r="P56" s="127">
        <f t="shared" si="23"/>
        <v>539</v>
      </c>
      <c r="Q56" s="127">
        <f t="shared" si="23"/>
        <v>633</v>
      </c>
      <c r="R56" s="127">
        <f t="shared" si="23"/>
        <v>0</v>
      </c>
      <c r="S56" s="127">
        <f t="shared" si="23"/>
        <v>0</v>
      </c>
      <c r="T56" s="128">
        <f t="shared" si="23"/>
        <v>31706</v>
      </c>
    </row>
    <row r="57" spans="1:20" s="3" customFormat="1" ht="15.75" outlineLevel="1" thickBot="1" x14ac:dyDescent="0.3">
      <c r="A57" s="132" t="s">
        <v>27</v>
      </c>
      <c r="B57" s="287"/>
      <c r="C57" s="129">
        <f t="shared" ref="C57:T57" si="24">AVERAGE(C49:C55)</f>
        <v>232.75</v>
      </c>
      <c r="D57" s="129" t="e">
        <f t="shared" si="24"/>
        <v>#DIV/0!</v>
      </c>
      <c r="E57" s="129">
        <f t="shared" si="24"/>
        <v>1665</v>
      </c>
      <c r="F57" s="129">
        <f t="shared" si="24"/>
        <v>956.75</v>
      </c>
      <c r="G57" s="129">
        <f t="shared" si="24"/>
        <v>1507</v>
      </c>
      <c r="H57" s="129">
        <f t="shared" si="24"/>
        <v>237.75</v>
      </c>
      <c r="I57" s="129">
        <f t="shared" si="24"/>
        <v>171.75</v>
      </c>
      <c r="J57" s="129">
        <f t="shared" si="24"/>
        <v>1029.5</v>
      </c>
      <c r="K57" s="129">
        <f t="shared" si="24"/>
        <v>288.16666666666669</v>
      </c>
      <c r="L57" s="129">
        <f t="shared" si="24"/>
        <v>311.83333333333331</v>
      </c>
      <c r="M57" s="129">
        <f t="shared" si="24"/>
        <v>235.83333333333334</v>
      </c>
      <c r="N57" s="129">
        <f t="shared" si="24"/>
        <v>77.666666666666671</v>
      </c>
      <c r="O57" s="129">
        <f t="shared" si="24"/>
        <v>308.5</v>
      </c>
      <c r="P57" s="129">
        <f t="shared" si="24"/>
        <v>89.833333333333329</v>
      </c>
      <c r="Q57" s="129">
        <f t="shared" si="24"/>
        <v>105.5</v>
      </c>
      <c r="R57" s="129" t="e">
        <f t="shared" si="24"/>
        <v>#DIV/0!</v>
      </c>
      <c r="S57" s="129" t="e">
        <f t="shared" si="24"/>
        <v>#DIV/0!</v>
      </c>
      <c r="T57" s="130">
        <f t="shared" si="24"/>
        <v>5284.333333333333</v>
      </c>
    </row>
    <row r="58" spans="1:20" s="3" customFormat="1" ht="15.75" customHeight="1" thickBot="1" x14ac:dyDescent="0.3">
      <c r="A58" s="36" t="s">
        <v>24</v>
      </c>
      <c r="B58" s="287"/>
      <c r="C58" s="47">
        <f t="shared" ref="C58:T58" si="25">SUM(C49:C53)</f>
        <v>931</v>
      </c>
      <c r="D58" s="47">
        <f t="shared" si="25"/>
        <v>0</v>
      </c>
      <c r="E58" s="47">
        <f t="shared" si="25"/>
        <v>6660</v>
      </c>
      <c r="F58" s="47">
        <f t="shared" si="25"/>
        <v>3827</v>
      </c>
      <c r="G58" s="47">
        <f t="shared" si="25"/>
        <v>6028</v>
      </c>
      <c r="H58" s="47">
        <f t="shared" si="25"/>
        <v>951</v>
      </c>
      <c r="I58" s="47">
        <f t="shared" si="25"/>
        <v>687</v>
      </c>
      <c r="J58" s="47">
        <f t="shared" si="25"/>
        <v>4118</v>
      </c>
      <c r="K58" s="47">
        <f t="shared" si="25"/>
        <v>1010</v>
      </c>
      <c r="L58" s="47">
        <f t="shared" si="25"/>
        <v>1108</v>
      </c>
      <c r="M58" s="47">
        <f t="shared" si="25"/>
        <v>881</v>
      </c>
      <c r="N58" s="47">
        <f t="shared" si="25"/>
        <v>358</v>
      </c>
      <c r="O58" s="47">
        <f t="shared" si="25"/>
        <v>1346</v>
      </c>
      <c r="P58" s="47">
        <f t="shared" si="25"/>
        <v>436</v>
      </c>
      <c r="Q58" s="47">
        <f t="shared" si="25"/>
        <v>495</v>
      </c>
      <c r="R58" s="47">
        <f t="shared" si="25"/>
        <v>0</v>
      </c>
      <c r="S58" s="47">
        <f t="shared" si="25"/>
        <v>0</v>
      </c>
      <c r="T58" s="48">
        <f t="shared" si="25"/>
        <v>28836</v>
      </c>
    </row>
    <row r="59" spans="1:20" s="3" customFormat="1" ht="15.75" thickBot="1" x14ac:dyDescent="0.3">
      <c r="A59" s="36" t="s">
        <v>26</v>
      </c>
      <c r="B59" s="288"/>
      <c r="C59" s="49">
        <f t="shared" ref="C59:T59" si="26">AVERAGE(C49:C53)</f>
        <v>232.75</v>
      </c>
      <c r="D59" s="49" t="e">
        <f t="shared" si="26"/>
        <v>#DIV/0!</v>
      </c>
      <c r="E59" s="49">
        <f t="shared" si="26"/>
        <v>1665</v>
      </c>
      <c r="F59" s="49">
        <f t="shared" si="26"/>
        <v>956.75</v>
      </c>
      <c r="G59" s="49">
        <f t="shared" si="26"/>
        <v>1507</v>
      </c>
      <c r="H59" s="49">
        <f t="shared" si="26"/>
        <v>237.75</v>
      </c>
      <c r="I59" s="49">
        <f t="shared" si="26"/>
        <v>171.75</v>
      </c>
      <c r="J59" s="49">
        <f t="shared" si="26"/>
        <v>1029.5</v>
      </c>
      <c r="K59" s="49">
        <f t="shared" si="26"/>
        <v>252.5</v>
      </c>
      <c r="L59" s="49">
        <f t="shared" si="26"/>
        <v>277</v>
      </c>
      <c r="M59" s="49">
        <f t="shared" si="26"/>
        <v>220.25</v>
      </c>
      <c r="N59" s="49">
        <f t="shared" si="26"/>
        <v>89.5</v>
      </c>
      <c r="O59" s="49">
        <f t="shared" si="26"/>
        <v>336.5</v>
      </c>
      <c r="P59" s="49">
        <f t="shared" si="26"/>
        <v>109</v>
      </c>
      <c r="Q59" s="49">
        <f t="shared" si="26"/>
        <v>123.75</v>
      </c>
      <c r="R59" s="49" t="e">
        <f t="shared" si="26"/>
        <v>#DIV/0!</v>
      </c>
      <c r="S59" s="49" t="e">
        <f t="shared" si="26"/>
        <v>#DIV/0!</v>
      </c>
      <c r="T59" s="50">
        <f t="shared" si="26"/>
        <v>7209</v>
      </c>
    </row>
    <row r="60" spans="1:20" s="3" customFormat="1" ht="15.75" thickBot="1" x14ac:dyDescent="0.3">
      <c r="A60" s="208" t="s">
        <v>3</v>
      </c>
      <c r="B60" s="166">
        <v>41638</v>
      </c>
      <c r="C60" s="61">
        <v>351</v>
      </c>
      <c r="D60" s="62"/>
      <c r="E60" s="61">
        <v>1412</v>
      </c>
      <c r="F60" s="62">
        <v>753</v>
      </c>
      <c r="G60" s="61">
        <v>999</v>
      </c>
      <c r="H60" s="63">
        <v>313</v>
      </c>
      <c r="I60" s="63">
        <v>214</v>
      </c>
      <c r="J60" s="63">
        <v>1462</v>
      </c>
      <c r="K60" s="62">
        <v>297</v>
      </c>
      <c r="L60" s="64">
        <v>279</v>
      </c>
      <c r="M60" s="20">
        <v>341</v>
      </c>
      <c r="N60" s="65">
        <v>119</v>
      </c>
      <c r="O60" s="20">
        <v>284</v>
      </c>
      <c r="P60" s="20">
        <v>131</v>
      </c>
      <c r="Q60" s="20">
        <v>96</v>
      </c>
      <c r="R60" s="20"/>
      <c r="S60" s="20"/>
      <c r="T60" s="20">
        <f>SUM(C60:S60)</f>
        <v>7051</v>
      </c>
    </row>
    <row r="61" spans="1:20" s="3" customFormat="1" ht="15.75" thickBot="1" x14ac:dyDescent="0.3">
      <c r="A61" s="208" t="s">
        <v>4</v>
      </c>
      <c r="B61" s="164">
        <v>41639</v>
      </c>
      <c r="C61" s="14">
        <v>175</v>
      </c>
      <c r="D61" s="15"/>
      <c r="E61" s="14">
        <v>1178</v>
      </c>
      <c r="F61" s="15">
        <v>691</v>
      </c>
      <c r="G61" s="14">
        <v>531</v>
      </c>
      <c r="H61" s="16">
        <v>209</v>
      </c>
      <c r="I61" s="16">
        <v>163</v>
      </c>
      <c r="J61" s="16">
        <v>1462</v>
      </c>
      <c r="K61" s="15">
        <v>178</v>
      </c>
      <c r="L61" s="17">
        <v>158</v>
      </c>
      <c r="M61" s="18">
        <v>113</v>
      </c>
      <c r="N61" s="19">
        <v>42</v>
      </c>
      <c r="O61" s="18">
        <v>128</v>
      </c>
      <c r="P61" s="18">
        <v>77</v>
      </c>
      <c r="Q61" s="18">
        <v>75</v>
      </c>
      <c r="R61" s="18"/>
      <c r="S61" s="18"/>
      <c r="T61" s="20">
        <f>SUM(C61:S61)</f>
        <v>5180</v>
      </c>
    </row>
    <row r="62" spans="1:20" s="3" customFormat="1" ht="15.75" hidden="1" thickBot="1" x14ac:dyDescent="0.3">
      <c r="A62" s="35"/>
      <c r="B62" s="164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64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4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4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65"/>
      <c r="C66" s="66"/>
      <c r="D66" s="67"/>
      <c r="E66" s="66"/>
      <c r="F66" s="67"/>
      <c r="G66" s="66"/>
      <c r="H66" s="68"/>
      <c r="I66" s="68"/>
      <c r="J66" s="68"/>
      <c r="K66" s="67"/>
      <c r="L66" s="69"/>
      <c r="M66" s="70"/>
      <c r="N66" s="71"/>
      <c r="O66" s="70"/>
      <c r="P66" s="70"/>
      <c r="Q66" s="70"/>
      <c r="R66" s="70"/>
      <c r="S66" s="70"/>
      <c r="T66" s="72"/>
    </row>
    <row r="67" spans="1:20" s="3" customFormat="1" ht="15.75" outlineLevel="1" thickBot="1" x14ac:dyDescent="0.3">
      <c r="A67" s="131" t="s">
        <v>25</v>
      </c>
      <c r="B67" s="286" t="s">
        <v>37</v>
      </c>
      <c r="C67" s="136">
        <f t="shared" ref="C67" si="27">SUM(C60:C66)</f>
        <v>526</v>
      </c>
      <c r="D67" s="136">
        <f t="shared" ref="D67:T67" si="28">SUM(D60:D66)</f>
        <v>0</v>
      </c>
      <c r="E67" s="136">
        <f t="shared" si="28"/>
        <v>2590</v>
      </c>
      <c r="F67" s="136">
        <f t="shared" si="28"/>
        <v>1444</v>
      </c>
      <c r="G67" s="136">
        <f t="shared" si="28"/>
        <v>1530</v>
      </c>
      <c r="H67" s="136">
        <f t="shared" si="28"/>
        <v>522</v>
      </c>
      <c r="I67" s="136">
        <f t="shared" si="28"/>
        <v>377</v>
      </c>
      <c r="J67" s="136">
        <f t="shared" si="28"/>
        <v>2924</v>
      </c>
      <c r="K67" s="136">
        <f t="shared" si="28"/>
        <v>475</v>
      </c>
      <c r="L67" s="136">
        <f t="shared" si="28"/>
        <v>437</v>
      </c>
      <c r="M67" s="136">
        <f t="shared" si="28"/>
        <v>454</v>
      </c>
      <c r="N67" s="136">
        <f t="shared" si="28"/>
        <v>161</v>
      </c>
      <c r="O67" s="136">
        <f t="shared" si="28"/>
        <v>412</v>
      </c>
      <c r="P67" s="136">
        <f t="shared" si="28"/>
        <v>208</v>
      </c>
      <c r="Q67" s="136">
        <f t="shared" si="28"/>
        <v>171</v>
      </c>
      <c r="R67" s="136">
        <f t="shared" si="28"/>
        <v>0</v>
      </c>
      <c r="S67" s="136">
        <f t="shared" si="28"/>
        <v>0</v>
      </c>
      <c r="T67" s="136">
        <f t="shared" si="28"/>
        <v>12231</v>
      </c>
    </row>
    <row r="68" spans="1:20" s="3" customFormat="1" ht="15.75" outlineLevel="1" thickBot="1" x14ac:dyDescent="0.3">
      <c r="A68" s="132" t="s">
        <v>27</v>
      </c>
      <c r="B68" s="287"/>
      <c r="C68" s="133">
        <f t="shared" ref="C68" si="29">AVERAGE(C60:C66)</f>
        <v>263</v>
      </c>
      <c r="D68" s="133" t="e">
        <f t="shared" ref="D68:T68" si="30">AVERAGE(D60:D66)</f>
        <v>#DIV/0!</v>
      </c>
      <c r="E68" s="133">
        <f t="shared" si="30"/>
        <v>1295</v>
      </c>
      <c r="F68" s="133">
        <f t="shared" si="30"/>
        <v>722</v>
      </c>
      <c r="G68" s="133">
        <f t="shared" si="30"/>
        <v>765</v>
      </c>
      <c r="H68" s="133">
        <f t="shared" si="30"/>
        <v>261</v>
      </c>
      <c r="I68" s="133">
        <f t="shared" si="30"/>
        <v>188.5</v>
      </c>
      <c r="J68" s="133">
        <f t="shared" si="30"/>
        <v>1462</v>
      </c>
      <c r="K68" s="133">
        <f t="shared" si="30"/>
        <v>237.5</v>
      </c>
      <c r="L68" s="133">
        <f t="shared" si="30"/>
        <v>218.5</v>
      </c>
      <c r="M68" s="133">
        <f t="shared" si="30"/>
        <v>227</v>
      </c>
      <c r="N68" s="133">
        <f t="shared" si="30"/>
        <v>80.5</v>
      </c>
      <c r="O68" s="133">
        <f t="shared" si="30"/>
        <v>206</v>
      </c>
      <c r="P68" s="133">
        <f t="shared" si="30"/>
        <v>104</v>
      </c>
      <c r="Q68" s="133">
        <f t="shared" si="30"/>
        <v>85.5</v>
      </c>
      <c r="R68" s="133" t="e">
        <f t="shared" si="30"/>
        <v>#DIV/0!</v>
      </c>
      <c r="S68" s="133" t="e">
        <f t="shared" si="30"/>
        <v>#DIV/0!</v>
      </c>
      <c r="T68" s="133">
        <f t="shared" si="30"/>
        <v>6115.5</v>
      </c>
    </row>
    <row r="69" spans="1:20" s="3" customFormat="1" ht="15.75" customHeight="1" thickBot="1" x14ac:dyDescent="0.3">
      <c r="A69" s="36" t="s">
        <v>24</v>
      </c>
      <c r="B69" s="287"/>
      <c r="C69" s="37">
        <f t="shared" ref="C69" si="31">SUM(C60:C64)</f>
        <v>526</v>
      </c>
      <c r="D69" s="37">
        <f t="shared" ref="D69:T69" si="32">SUM(D60:D64)</f>
        <v>0</v>
      </c>
      <c r="E69" s="37">
        <f t="shared" si="32"/>
        <v>2590</v>
      </c>
      <c r="F69" s="37">
        <f t="shared" si="32"/>
        <v>1444</v>
      </c>
      <c r="G69" s="37">
        <f t="shared" si="32"/>
        <v>1530</v>
      </c>
      <c r="H69" s="37">
        <f t="shared" si="32"/>
        <v>522</v>
      </c>
      <c r="I69" s="37">
        <f t="shared" si="32"/>
        <v>377</v>
      </c>
      <c r="J69" s="37">
        <f t="shared" si="32"/>
        <v>2924</v>
      </c>
      <c r="K69" s="37">
        <f t="shared" si="32"/>
        <v>475</v>
      </c>
      <c r="L69" s="37">
        <f t="shared" si="32"/>
        <v>437</v>
      </c>
      <c r="M69" s="37">
        <f t="shared" si="32"/>
        <v>454</v>
      </c>
      <c r="N69" s="37">
        <f t="shared" si="32"/>
        <v>161</v>
      </c>
      <c r="O69" s="37">
        <f t="shared" si="32"/>
        <v>412</v>
      </c>
      <c r="P69" s="37">
        <f t="shared" si="32"/>
        <v>208</v>
      </c>
      <c r="Q69" s="37">
        <f t="shared" si="32"/>
        <v>171</v>
      </c>
      <c r="R69" s="37">
        <f t="shared" si="32"/>
        <v>0</v>
      </c>
      <c r="S69" s="37">
        <f t="shared" si="32"/>
        <v>0</v>
      </c>
      <c r="T69" s="37">
        <f t="shared" si="32"/>
        <v>12231</v>
      </c>
    </row>
    <row r="70" spans="1:20" s="3" customFormat="1" ht="15.75" thickBot="1" x14ac:dyDescent="0.3">
      <c r="A70" s="36" t="s">
        <v>26</v>
      </c>
      <c r="B70" s="288"/>
      <c r="C70" s="40">
        <f t="shared" ref="C70" si="33">AVERAGE(C60:C64)</f>
        <v>263</v>
      </c>
      <c r="D70" s="40" t="e">
        <f t="shared" ref="D70:T70" si="34">AVERAGE(D60:D64)</f>
        <v>#DIV/0!</v>
      </c>
      <c r="E70" s="40">
        <f t="shared" si="34"/>
        <v>1295</v>
      </c>
      <c r="F70" s="40">
        <f t="shared" si="34"/>
        <v>722</v>
      </c>
      <c r="G70" s="40">
        <f t="shared" si="34"/>
        <v>765</v>
      </c>
      <c r="H70" s="40">
        <f t="shared" si="34"/>
        <v>261</v>
      </c>
      <c r="I70" s="40">
        <f t="shared" si="34"/>
        <v>188.5</v>
      </c>
      <c r="J70" s="40">
        <f t="shared" si="34"/>
        <v>1462</v>
      </c>
      <c r="K70" s="40">
        <f t="shared" si="34"/>
        <v>237.5</v>
      </c>
      <c r="L70" s="40">
        <f t="shared" si="34"/>
        <v>218.5</v>
      </c>
      <c r="M70" s="40">
        <f t="shared" si="34"/>
        <v>227</v>
      </c>
      <c r="N70" s="40">
        <f t="shared" si="34"/>
        <v>80.5</v>
      </c>
      <c r="O70" s="40">
        <f t="shared" si="34"/>
        <v>206</v>
      </c>
      <c r="P70" s="40">
        <f t="shared" si="34"/>
        <v>104</v>
      </c>
      <c r="Q70" s="40">
        <f t="shared" si="34"/>
        <v>85.5</v>
      </c>
      <c r="R70" s="40" t="e">
        <f t="shared" si="34"/>
        <v>#DIV/0!</v>
      </c>
      <c r="S70" s="40" t="e">
        <f t="shared" si="34"/>
        <v>#DIV/0!</v>
      </c>
      <c r="T70" s="40">
        <f t="shared" si="34"/>
        <v>6115.5</v>
      </c>
    </row>
    <row r="71" spans="1:20" s="3" customFormat="1" x14ac:dyDescent="0.25">
      <c r="A71" s="4"/>
      <c r="B71" s="17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2"/>
      <c r="C72" s="43"/>
      <c r="D72" s="45" t="s">
        <v>8</v>
      </c>
      <c r="E72" s="46" t="s">
        <v>9</v>
      </c>
      <c r="F72" s="46" t="s">
        <v>10</v>
      </c>
      <c r="G72" s="46" t="s">
        <v>16</v>
      </c>
      <c r="H72" s="46" t="s">
        <v>11</v>
      </c>
      <c r="I72" s="46" t="s">
        <v>12</v>
      </c>
      <c r="J72" s="46" t="s">
        <v>13</v>
      </c>
      <c r="K72" s="46" t="s">
        <v>14</v>
      </c>
      <c r="L72" s="46" t="s">
        <v>35</v>
      </c>
      <c r="M72" s="46" t="s">
        <v>15</v>
      </c>
      <c r="N72" s="46" t="s">
        <v>36</v>
      </c>
      <c r="O72" s="142"/>
      <c r="P72" s="5"/>
      <c r="Q72" s="5"/>
      <c r="R72" s="298" t="s">
        <v>68</v>
      </c>
      <c r="S72" s="299"/>
      <c r="T72" s="300"/>
    </row>
    <row r="73" spans="1:20" ht="29.25" customHeight="1" x14ac:dyDescent="0.25">
      <c r="C73" s="51" t="s">
        <v>33</v>
      </c>
      <c r="D73" s="44">
        <f>SUM(C56:D56, C45:D45, C34:D34, C23:D23, C12:D12, C67:D67  )</f>
        <v>9470</v>
      </c>
      <c r="E73" s="44">
        <f>SUM(E56:F56, E45:F45, E34:F34, E23:F23, E12:F12, E67:F67 )</f>
        <v>81762</v>
      </c>
      <c r="F73" s="44">
        <f>SUM(G56:K56, G45:K45, G34:K34, G23:K23, G12:K12, G67:K67)</f>
        <v>100294</v>
      </c>
      <c r="G73" s="44">
        <f t="shared" ref="G73:N73" si="35">SUM(L56, L45, L34, L23, L12, L67)</f>
        <v>11718</v>
      </c>
      <c r="H73" s="44">
        <f t="shared" si="35"/>
        <v>7498</v>
      </c>
      <c r="I73" s="44">
        <f t="shared" si="35"/>
        <v>3649</v>
      </c>
      <c r="J73" s="44">
        <f t="shared" si="35"/>
        <v>13209</v>
      </c>
      <c r="K73" s="44">
        <f t="shared" si="35"/>
        <v>4945</v>
      </c>
      <c r="L73" s="44">
        <f t="shared" si="35"/>
        <v>4295</v>
      </c>
      <c r="M73" s="44">
        <f t="shared" si="35"/>
        <v>0</v>
      </c>
      <c r="N73" s="44">
        <f t="shared" si="35"/>
        <v>0</v>
      </c>
      <c r="O73" s="74"/>
      <c r="R73" s="278" t="s">
        <v>33</v>
      </c>
      <c r="S73" s="279"/>
      <c r="T73" s="125">
        <f>SUM(T56, T45, T34, T23, T12, T67)</f>
        <v>236840</v>
      </c>
    </row>
    <row r="74" spans="1:20" ht="29.25" customHeight="1" x14ac:dyDescent="0.25">
      <c r="C74" s="51" t="s">
        <v>34</v>
      </c>
      <c r="D74" s="44">
        <f>SUM(C58:D58, C47:D47, C36:D36, C25:D25, C14:D14, C69:D69 )</f>
        <v>9470</v>
      </c>
      <c r="E74" s="44">
        <f>SUM(E58:F58, E47:F47, E36:F36, E25:F25, E14:F14, E69:F69)</f>
        <v>81762</v>
      </c>
      <c r="F74" s="44">
        <f>SUM(G58:K58, G47:K47, G36:K36, G25:K25, G14:K14, G69:K69)</f>
        <v>97624</v>
      </c>
      <c r="G74" s="44">
        <f t="shared" ref="G74:N74" si="36">SUM(L58, L47, L36, L25, L14, L69)</f>
        <v>8620</v>
      </c>
      <c r="H74" s="44">
        <f t="shared" si="36"/>
        <v>5546</v>
      </c>
      <c r="I74" s="44">
        <f t="shared" si="36"/>
        <v>3202</v>
      </c>
      <c r="J74" s="44">
        <f t="shared" si="36"/>
        <v>11132</v>
      </c>
      <c r="K74" s="44">
        <f t="shared" si="36"/>
        <v>4377</v>
      </c>
      <c r="L74" s="44">
        <f t="shared" si="36"/>
        <v>3752</v>
      </c>
      <c r="M74" s="44">
        <f t="shared" si="36"/>
        <v>0</v>
      </c>
      <c r="N74" s="44">
        <f t="shared" si="36"/>
        <v>0</v>
      </c>
      <c r="O74" s="74"/>
      <c r="R74" s="278" t="s">
        <v>34</v>
      </c>
      <c r="S74" s="279"/>
      <c r="T74" s="124">
        <f>SUM(T14, T25, T36, T47, T58, T69)</f>
        <v>225485</v>
      </c>
    </row>
    <row r="75" spans="1:20" ht="30" customHeight="1" x14ac:dyDescent="0.25">
      <c r="R75" s="278" t="s">
        <v>74</v>
      </c>
      <c r="S75" s="279"/>
      <c r="T75" s="125">
        <f>AVERAGE(T56, T45, T34, T23, T12, T67)</f>
        <v>39473.333333333336</v>
      </c>
    </row>
    <row r="76" spans="1:20" ht="30" customHeight="1" x14ac:dyDescent="0.25">
      <c r="R76" s="278" t="s">
        <v>26</v>
      </c>
      <c r="S76" s="279"/>
      <c r="T76" s="124">
        <f>AVERAGE(T14, T25, T36, T47, T58, T69)</f>
        <v>37580.833333333336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2" sqref="A62:XFD66"/>
    </sheetView>
  </sheetViews>
  <sheetFormatPr defaultRowHeight="13.5" outlineLevelRow="1" x14ac:dyDescent="0.25"/>
  <cols>
    <col min="1" max="1" width="18.7109375" style="13" bestFit="1" customWidth="1"/>
    <col min="2" max="2" width="10.7109375" style="174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09" t="s">
        <v>9</v>
      </c>
      <c r="D1" s="307" t="s">
        <v>23</v>
      </c>
    </row>
    <row r="2" spans="1:4" ht="15" customHeight="1" thickBot="1" x14ac:dyDescent="0.3">
      <c r="C2" s="313"/>
      <c r="D2" s="308"/>
    </row>
    <row r="3" spans="1:4" ht="15" customHeight="1" x14ac:dyDescent="0.25">
      <c r="A3" s="280" t="s">
        <v>63</v>
      </c>
      <c r="B3" s="282" t="s">
        <v>64</v>
      </c>
      <c r="C3" s="289" t="s">
        <v>38</v>
      </c>
      <c r="D3" s="308"/>
    </row>
    <row r="4" spans="1:4" ht="14.25" thickBot="1" x14ac:dyDescent="0.3">
      <c r="A4" s="281"/>
      <c r="B4" s="283"/>
      <c r="C4" s="281"/>
      <c r="D4" s="308"/>
    </row>
    <row r="5" spans="1:4" s="55" customFormat="1" ht="14.25" hidden="1" thickBot="1" x14ac:dyDescent="0.3">
      <c r="A5" s="204"/>
      <c r="B5" s="168"/>
      <c r="C5" s="14"/>
      <c r="D5" s="20"/>
    </row>
    <row r="6" spans="1:4" s="55" customFormat="1" ht="14.25" hidden="1" customHeight="1" thickBot="1" x14ac:dyDescent="0.3">
      <c r="A6" s="211"/>
      <c r="B6" s="159"/>
      <c r="C6" s="14"/>
      <c r="D6" s="20"/>
    </row>
    <row r="7" spans="1:4" s="55" customFormat="1" ht="14.25" hidden="1" thickBot="1" x14ac:dyDescent="0.3">
      <c r="A7" s="211"/>
      <c r="B7" s="159"/>
      <c r="C7" s="14"/>
      <c r="D7" s="20"/>
    </row>
    <row r="8" spans="1:4" s="55" customFormat="1" ht="14.25" hidden="1" thickBot="1" x14ac:dyDescent="0.3">
      <c r="A8" s="211"/>
      <c r="B8" s="159"/>
      <c r="C8" s="14"/>
      <c r="D8" s="20"/>
    </row>
    <row r="9" spans="1:4" s="55" customFormat="1" ht="14.25" hidden="1" thickBot="1" x14ac:dyDescent="0.3">
      <c r="A9" s="211"/>
      <c r="B9" s="159"/>
      <c r="C9" s="14"/>
      <c r="D9" s="20"/>
    </row>
    <row r="10" spans="1:4" s="55" customFormat="1" ht="14.25" hidden="1" outlineLevel="1" thickBot="1" x14ac:dyDescent="0.3">
      <c r="A10" s="193"/>
      <c r="B10" s="159"/>
      <c r="C10" s="21"/>
      <c r="D10" s="20"/>
    </row>
    <row r="11" spans="1:4" s="55" customFormat="1" ht="14.25" outlineLevel="1" thickBot="1" x14ac:dyDescent="0.3">
      <c r="A11" s="190" t="s">
        <v>2</v>
      </c>
      <c r="B11" s="213">
        <v>41609</v>
      </c>
      <c r="C11" s="27">
        <v>263</v>
      </c>
      <c r="D11" s="20">
        <f t="shared" ref="D11" si="0">SUM(C11)</f>
        <v>263</v>
      </c>
    </row>
    <row r="12" spans="1:4" s="56" customFormat="1" ht="14.25" customHeight="1" outlineLevel="1" thickBot="1" x14ac:dyDescent="0.3">
      <c r="A12" s="131" t="s">
        <v>25</v>
      </c>
      <c r="B12" s="286" t="s">
        <v>28</v>
      </c>
      <c r="C12" s="136">
        <f>SUM(C5:C11)</f>
        <v>263</v>
      </c>
      <c r="D12" s="138">
        <f>SUM(D5:D11)</f>
        <v>263</v>
      </c>
    </row>
    <row r="13" spans="1:4" s="56" customFormat="1" ht="15.75" customHeight="1" outlineLevel="1" thickBot="1" x14ac:dyDescent="0.3">
      <c r="A13" s="132" t="s">
        <v>27</v>
      </c>
      <c r="B13" s="287"/>
      <c r="C13" s="133">
        <f>AVERAGE(C5:C11)</f>
        <v>263</v>
      </c>
      <c r="D13" s="135">
        <f>AVERAGE(D5:D11)</f>
        <v>263</v>
      </c>
    </row>
    <row r="14" spans="1:4" s="56" customFormat="1" ht="14.25" customHeight="1" thickBot="1" x14ac:dyDescent="0.3">
      <c r="A14" s="36" t="s">
        <v>24</v>
      </c>
      <c r="B14" s="287"/>
      <c r="C14" s="37">
        <f>SUM(C5:C9)</f>
        <v>0</v>
      </c>
      <c r="D14" s="39">
        <f>SUM(D5:D9)</f>
        <v>0</v>
      </c>
    </row>
    <row r="15" spans="1:4" s="56" customFormat="1" ht="15.75" customHeight="1" thickBot="1" x14ac:dyDescent="0.3">
      <c r="A15" s="36" t="s">
        <v>26</v>
      </c>
      <c r="B15" s="287"/>
      <c r="C15" s="40" t="e">
        <f>AVERAGE(C5:C9)</f>
        <v>#DIV/0!</v>
      </c>
      <c r="D15" s="42" t="e">
        <f>AVERAGE(D5:D9)</f>
        <v>#DIV/0!</v>
      </c>
    </row>
    <row r="16" spans="1:4" s="56" customFormat="1" ht="14.25" thickBot="1" x14ac:dyDescent="0.3">
      <c r="A16" s="35" t="s">
        <v>3</v>
      </c>
      <c r="B16" s="207">
        <v>41610</v>
      </c>
      <c r="C16" s="14">
        <v>417</v>
      </c>
      <c r="D16" s="18">
        <f t="shared" ref="D16:D22" si="1">SUM(C16:C16)</f>
        <v>417</v>
      </c>
    </row>
    <row r="17" spans="1:5" s="56" customFormat="1" ht="14.25" customHeight="1" thickBot="1" x14ac:dyDescent="0.3">
      <c r="A17" s="35" t="s">
        <v>4</v>
      </c>
      <c r="B17" s="161">
        <v>41611</v>
      </c>
      <c r="C17" s="14">
        <v>450</v>
      </c>
      <c r="D17" s="20">
        <f t="shared" si="1"/>
        <v>450</v>
      </c>
    </row>
    <row r="18" spans="1:5" s="56" customFormat="1" ht="14.25" thickBot="1" x14ac:dyDescent="0.3">
      <c r="A18" s="35" t="s">
        <v>5</v>
      </c>
      <c r="B18" s="161">
        <v>41612</v>
      </c>
      <c r="C18" s="14">
        <v>442</v>
      </c>
      <c r="D18" s="20">
        <f t="shared" si="1"/>
        <v>442</v>
      </c>
    </row>
    <row r="19" spans="1:5" s="56" customFormat="1" ht="14.25" thickBot="1" x14ac:dyDescent="0.3">
      <c r="A19" s="35" t="s">
        <v>6</v>
      </c>
      <c r="B19" s="161">
        <v>41613</v>
      </c>
      <c r="C19" s="14">
        <v>435</v>
      </c>
      <c r="D19" s="20">
        <f t="shared" si="1"/>
        <v>435</v>
      </c>
    </row>
    <row r="20" spans="1:5" s="56" customFormat="1" ht="14.25" thickBot="1" x14ac:dyDescent="0.3">
      <c r="A20" s="35" t="s">
        <v>0</v>
      </c>
      <c r="B20" s="161">
        <v>41614</v>
      </c>
      <c r="C20" s="14">
        <v>408</v>
      </c>
      <c r="D20" s="20">
        <f t="shared" si="1"/>
        <v>408</v>
      </c>
    </row>
    <row r="21" spans="1:5" s="56" customFormat="1" ht="14.25" outlineLevel="1" thickBot="1" x14ac:dyDescent="0.3">
      <c r="A21" s="35" t="s">
        <v>1</v>
      </c>
      <c r="B21" s="161">
        <v>41615</v>
      </c>
      <c r="C21" s="21">
        <v>423</v>
      </c>
      <c r="D21" s="20">
        <f t="shared" si="1"/>
        <v>423</v>
      </c>
      <c r="E21" s="212"/>
    </row>
    <row r="22" spans="1:5" s="56" customFormat="1" ht="14.25" outlineLevel="1" thickBot="1" x14ac:dyDescent="0.3">
      <c r="A22" s="35" t="s">
        <v>2</v>
      </c>
      <c r="B22" s="162">
        <v>41616</v>
      </c>
      <c r="C22" s="27">
        <v>205</v>
      </c>
      <c r="D22" s="82">
        <f t="shared" si="1"/>
        <v>205</v>
      </c>
    </row>
    <row r="23" spans="1:5" s="56" customFormat="1" ht="14.25" customHeight="1" outlineLevel="1" thickBot="1" x14ac:dyDescent="0.3">
      <c r="A23" s="131" t="s">
        <v>25</v>
      </c>
      <c r="B23" s="287" t="s">
        <v>29</v>
      </c>
      <c r="C23" s="136">
        <f>SUM(C16:C22)</f>
        <v>2780</v>
      </c>
      <c r="D23" s="138">
        <f>SUM(D16:D22)</f>
        <v>2780</v>
      </c>
    </row>
    <row r="24" spans="1:5" s="56" customFormat="1" ht="15.75" customHeight="1" outlineLevel="1" thickBot="1" x14ac:dyDescent="0.3">
      <c r="A24" s="132" t="s">
        <v>27</v>
      </c>
      <c r="B24" s="287"/>
      <c r="C24" s="133">
        <f>AVERAGE(C16:C22)</f>
        <v>397.14285714285717</v>
      </c>
      <c r="D24" s="135">
        <f>AVERAGE(D16:D22)</f>
        <v>397.14285714285717</v>
      </c>
    </row>
    <row r="25" spans="1:5" s="56" customFormat="1" ht="14.25" customHeight="1" thickBot="1" x14ac:dyDescent="0.3">
      <c r="A25" s="36" t="s">
        <v>24</v>
      </c>
      <c r="B25" s="287"/>
      <c r="C25" s="37">
        <f>SUM(C16:C20)</f>
        <v>2152</v>
      </c>
      <c r="D25" s="39">
        <f>SUM(D16:D20)</f>
        <v>2152</v>
      </c>
    </row>
    <row r="26" spans="1:5" s="56" customFormat="1" ht="15.75" customHeight="1" thickBot="1" x14ac:dyDescent="0.3">
      <c r="A26" s="36" t="s">
        <v>26</v>
      </c>
      <c r="B26" s="288"/>
      <c r="C26" s="40">
        <f>AVERAGE(C16:C20)</f>
        <v>430.4</v>
      </c>
      <c r="D26" s="42">
        <f>AVERAGE(D16:D20)</f>
        <v>430.4</v>
      </c>
    </row>
    <row r="27" spans="1:5" s="56" customFormat="1" ht="14.25" thickBot="1" x14ac:dyDescent="0.3">
      <c r="A27" s="35" t="s">
        <v>3</v>
      </c>
      <c r="B27" s="207">
        <v>41617</v>
      </c>
      <c r="C27" s="14">
        <v>344</v>
      </c>
      <c r="D27" s="18">
        <f t="shared" ref="D27:D33" si="2">SUM(C27:C27)</f>
        <v>344</v>
      </c>
    </row>
    <row r="28" spans="1:5" s="56" customFormat="1" ht="14.25" customHeight="1" thickBot="1" x14ac:dyDescent="0.3">
      <c r="A28" s="35" t="s">
        <v>4</v>
      </c>
      <c r="B28" s="164">
        <v>41618</v>
      </c>
      <c r="C28" s="14">
        <v>402</v>
      </c>
      <c r="D28" s="20">
        <f t="shared" si="2"/>
        <v>402</v>
      </c>
    </row>
    <row r="29" spans="1:5" s="56" customFormat="1" ht="14.25" thickBot="1" x14ac:dyDescent="0.3">
      <c r="A29" s="35" t="s">
        <v>5</v>
      </c>
      <c r="B29" s="164">
        <v>41619</v>
      </c>
      <c r="C29" s="14">
        <v>427</v>
      </c>
      <c r="D29" s="20">
        <f t="shared" si="2"/>
        <v>427</v>
      </c>
    </row>
    <row r="30" spans="1:5" s="56" customFormat="1" ht="14.25" thickBot="1" x14ac:dyDescent="0.3">
      <c r="A30" s="35" t="s">
        <v>6</v>
      </c>
      <c r="B30" s="164">
        <v>41620</v>
      </c>
      <c r="C30" s="14">
        <v>413</v>
      </c>
      <c r="D30" s="20">
        <f t="shared" si="2"/>
        <v>413</v>
      </c>
    </row>
    <row r="31" spans="1:5" s="56" customFormat="1" ht="14.25" thickBot="1" x14ac:dyDescent="0.3">
      <c r="A31" s="35" t="s">
        <v>0</v>
      </c>
      <c r="B31" s="164">
        <v>41621</v>
      </c>
      <c r="C31" s="14">
        <v>424</v>
      </c>
      <c r="D31" s="20">
        <f t="shared" si="2"/>
        <v>424</v>
      </c>
    </row>
    <row r="32" spans="1:5" s="56" customFormat="1" ht="14.25" outlineLevel="1" thickBot="1" x14ac:dyDescent="0.3">
      <c r="A32" s="35" t="s">
        <v>1</v>
      </c>
      <c r="B32" s="164">
        <v>41622</v>
      </c>
      <c r="C32" s="21">
        <v>140</v>
      </c>
      <c r="D32" s="20">
        <f t="shared" si="2"/>
        <v>140</v>
      </c>
    </row>
    <row r="33" spans="1:5" s="56" customFormat="1" ht="14.25" outlineLevel="1" thickBot="1" x14ac:dyDescent="0.3">
      <c r="A33" s="35" t="s">
        <v>2</v>
      </c>
      <c r="B33" s="165">
        <v>41623</v>
      </c>
      <c r="C33" s="27">
        <v>178</v>
      </c>
      <c r="D33" s="82">
        <f t="shared" si="2"/>
        <v>178</v>
      </c>
    </row>
    <row r="34" spans="1:5" s="56" customFormat="1" ht="14.25" customHeight="1" outlineLevel="1" thickBot="1" x14ac:dyDescent="0.3">
      <c r="A34" s="131" t="s">
        <v>25</v>
      </c>
      <c r="B34" s="286" t="s">
        <v>30</v>
      </c>
      <c r="C34" s="136">
        <f>SUM(C27:C33)</f>
        <v>2328</v>
      </c>
      <c r="D34" s="138">
        <f>SUM(D27:D33)</f>
        <v>2328</v>
      </c>
    </row>
    <row r="35" spans="1:5" s="56" customFormat="1" ht="15.75" customHeight="1" outlineLevel="1" thickBot="1" x14ac:dyDescent="0.3">
      <c r="A35" s="132" t="s">
        <v>27</v>
      </c>
      <c r="B35" s="287"/>
      <c r="C35" s="133">
        <f>AVERAGE(C27:C33)</f>
        <v>332.57142857142856</v>
      </c>
      <c r="D35" s="135">
        <f>AVERAGE(D27:D33)</f>
        <v>332.57142857142856</v>
      </c>
    </row>
    <row r="36" spans="1:5" s="56" customFormat="1" ht="14.25" customHeight="1" thickBot="1" x14ac:dyDescent="0.3">
      <c r="A36" s="36" t="s">
        <v>24</v>
      </c>
      <c r="B36" s="287"/>
      <c r="C36" s="39">
        <f>SUM(C27:C31)</f>
        <v>2010</v>
      </c>
      <c r="D36" s="39">
        <f>SUM(D27:D31)</f>
        <v>2010</v>
      </c>
    </row>
    <row r="37" spans="1:5" s="56" customFormat="1" ht="15.75" customHeight="1" thickBot="1" x14ac:dyDescent="0.3">
      <c r="A37" s="36" t="s">
        <v>26</v>
      </c>
      <c r="B37" s="288"/>
      <c r="C37" s="42">
        <f>AVERAGE(C27:C31)</f>
        <v>402</v>
      </c>
      <c r="D37" s="42">
        <f>AVERAGE(D27:D31)</f>
        <v>402</v>
      </c>
    </row>
    <row r="38" spans="1:5" s="56" customFormat="1" ht="14.25" thickBot="1" x14ac:dyDescent="0.3">
      <c r="A38" s="35" t="s">
        <v>3</v>
      </c>
      <c r="B38" s="207">
        <v>41624</v>
      </c>
      <c r="C38" s="14">
        <v>377</v>
      </c>
      <c r="D38" s="18">
        <f t="shared" ref="D38:D44" si="3">SUM(C38:C38)</f>
        <v>377</v>
      </c>
    </row>
    <row r="39" spans="1:5" s="56" customFormat="1" ht="14.25" customHeight="1" thickBot="1" x14ac:dyDescent="0.3">
      <c r="A39" s="35" t="s">
        <v>4</v>
      </c>
      <c r="B39" s="164">
        <v>41625</v>
      </c>
      <c r="C39" s="14">
        <v>367</v>
      </c>
      <c r="D39" s="20">
        <f t="shared" si="3"/>
        <v>367</v>
      </c>
    </row>
    <row r="40" spans="1:5" s="56" customFormat="1" ht="14.25" thickBot="1" x14ac:dyDescent="0.3">
      <c r="A40" s="35" t="s">
        <v>5</v>
      </c>
      <c r="B40" s="164">
        <v>41626</v>
      </c>
      <c r="C40" s="14">
        <v>432</v>
      </c>
      <c r="D40" s="20">
        <f t="shared" si="3"/>
        <v>432</v>
      </c>
    </row>
    <row r="41" spans="1:5" s="56" customFormat="1" ht="14.25" thickBot="1" x14ac:dyDescent="0.3">
      <c r="A41" s="35" t="s">
        <v>6</v>
      </c>
      <c r="B41" s="164">
        <v>41627</v>
      </c>
      <c r="C41" s="14">
        <v>300</v>
      </c>
      <c r="D41" s="20">
        <f t="shared" si="3"/>
        <v>300</v>
      </c>
    </row>
    <row r="42" spans="1:5" s="56" customFormat="1" ht="14.25" thickBot="1" x14ac:dyDescent="0.3">
      <c r="A42" s="35" t="s">
        <v>0</v>
      </c>
      <c r="B42" s="164">
        <v>41628</v>
      </c>
      <c r="C42" s="14">
        <v>497</v>
      </c>
      <c r="D42" s="20">
        <f t="shared" si="3"/>
        <v>497</v>
      </c>
    </row>
    <row r="43" spans="1:5" s="56" customFormat="1" ht="14.25" outlineLevel="1" thickBot="1" x14ac:dyDescent="0.3">
      <c r="A43" s="35" t="s">
        <v>1</v>
      </c>
      <c r="B43" s="164">
        <v>41629</v>
      </c>
      <c r="C43" s="21">
        <v>322</v>
      </c>
      <c r="D43" s="20">
        <f t="shared" si="3"/>
        <v>322</v>
      </c>
      <c r="E43" s="156"/>
    </row>
    <row r="44" spans="1:5" s="56" customFormat="1" ht="14.25" outlineLevel="1" thickBot="1" x14ac:dyDescent="0.3">
      <c r="A44" s="35" t="s">
        <v>2</v>
      </c>
      <c r="B44" s="164">
        <v>41630</v>
      </c>
      <c r="C44" s="27">
        <v>346</v>
      </c>
      <c r="D44" s="82">
        <f t="shared" si="3"/>
        <v>346</v>
      </c>
      <c r="E44" s="156"/>
    </row>
    <row r="45" spans="1:5" s="56" customFormat="1" ht="14.25" customHeight="1" outlineLevel="1" thickBot="1" x14ac:dyDescent="0.3">
      <c r="A45" s="131" t="s">
        <v>25</v>
      </c>
      <c r="B45" s="286" t="s">
        <v>31</v>
      </c>
      <c r="C45" s="136">
        <f>SUM(C38:C44)</f>
        <v>2641</v>
      </c>
      <c r="D45" s="138">
        <f>SUM(D38:D44)</f>
        <v>2641</v>
      </c>
    </row>
    <row r="46" spans="1:5" s="56" customFormat="1" ht="15.75" customHeight="1" outlineLevel="1" thickBot="1" x14ac:dyDescent="0.3">
      <c r="A46" s="132" t="s">
        <v>27</v>
      </c>
      <c r="B46" s="287"/>
      <c r="C46" s="133">
        <f>AVERAGE(C38:C44)</f>
        <v>377.28571428571428</v>
      </c>
      <c r="D46" s="135">
        <f>AVERAGE(D38:D44)</f>
        <v>377.28571428571428</v>
      </c>
    </row>
    <row r="47" spans="1:5" s="56" customFormat="1" ht="14.25" customHeight="1" thickBot="1" x14ac:dyDescent="0.3">
      <c r="A47" s="36" t="s">
        <v>24</v>
      </c>
      <c r="B47" s="287"/>
      <c r="C47" s="39">
        <f>SUM(C38:C42)</f>
        <v>1973</v>
      </c>
      <c r="D47" s="39">
        <f>SUM(D38:D42)</f>
        <v>1973</v>
      </c>
    </row>
    <row r="48" spans="1:5" s="56" customFormat="1" ht="15.75" customHeight="1" thickBot="1" x14ac:dyDescent="0.3">
      <c r="A48" s="36" t="s">
        <v>26</v>
      </c>
      <c r="B48" s="288"/>
      <c r="C48" s="42">
        <f>AVERAGE(C38:C42)</f>
        <v>394.6</v>
      </c>
      <c r="D48" s="42">
        <f>AVERAGE(D38:D42)</f>
        <v>394.6</v>
      </c>
    </row>
    <row r="49" spans="1:4" s="56" customFormat="1" ht="14.25" thickBot="1" x14ac:dyDescent="0.3">
      <c r="A49" s="35" t="s">
        <v>3</v>
      </c>
      <c r="B49" s="163">
        <v>41631</v>
      </c>
      <c r="C49" s="61">
        <v>338</v>
      </c>
      <c r="D49" s="20">
        <f t="shared" ref="D49:D55" si="4">SUM(C49:C49)</f>
        <v>338</v>
      </c>
    </row>
    <row r="50" spans="1:4" s="56" customFormat="1" ht="14.25" customHeight="1" thickBot="1" x14ac:dyDescent="0.3">
      <c r="A50" s="35" t="s">
        <v>4</v>
      </c>
      <c r="B50" s="196">
        <v>41632</v>
      </c>
      <c r="C50" s="14">
        <v>249</v>
      </c>
      <c r="D50" s="20">
        <f t="shared" si="4"/>
        <v>249</v>
      </c>
    </row>
    <row r="51" spans="1:4" s="56" customFormat="1" ht="14.25" thickBot="1" x14ac:dyDescent="0.3">
      <c r="A51" s="35" t="s">
        <v>5</v>
      </c>
      <c r="B51" s="196">
        <v>41633</v>
      </c>
      <c r="C51" s="25"/>
      <c r="D51" s="20"/>
    </row>
    <row r="52" spans="1:4" s="56" customFormat="1" ht="14.25" customHeight="1" thickBot="1" x14ac:dyDescent="0.3">
      <c r="A52" s="208" t="s">
        <v>6</v>
      </c>
      <c r="B52" s="196">
        <v>41634</v>
      </c>
      <c r="C52" s="14">
        <v>433</v>
      </c>
      <c r="D52" s="20">
        <f t="shared" si="4"/>
        <v>433</v>
      </c>
    </row>
    <row r="53" spans="1:4" s="56" customFormat="1" ht="14.25" customHeight="1" thickBot="1" x14ac:dyDescent="0.3">
      <c r="A53" s="208" t="s">
        <v>0</v>
      </c>
      <c r="B53" s="196">
        <v>41635</v>
      </c>
      <c r="C53" s="14">
        <v>572</v>
      </c>
      <c r="D53" s="20">
        <f t="shared" si="4"/>
        <v>572</v>
      </c>
    </row>
    <row r="54" spans="1:4" s="56" customFormat="1" ht="14.25" customHeight="1" outlineLevel="1" thickBot="1" x14ac:dyDescent="0.3">
      <c r="A54" s="208" t="s">
        <v>1</v>
      </c>
      <c r="B54" s="164">
        <v>41636</v>
      </c>
      <c r="C54" s="21">
        <v>621</v>
      </c>
      <c r="D54" s="20">
        <f t="shared" si="4"/>
        <v>621</v>
      </c>
    </row>
    <row r="55" spans="1:4" s="56" customFormat="1" ht="14.25" customHeight="1" outlineLevel="1" thickBot="1" x14ac:dyDescent="0.3">
      <c r="A55" s="208" t="s">
        <v>2</v>
      </c>
      <c r="B55" s="165">
        <v>41637</v>
      </c>
      <c r="C55" s="27">
        <v>203</v>
      </c>
      <c r="D55" s="20">
        <f t="shared" si="4"/>
        <v>203</v>
      </c>
    </row>
    <row r="56" spans="1:4" s="56" customFormat="1" ht="14.25" customHeight="1" outlineLevel="1" thickBot="1" x14ac:dyDescent="0.3">
      <c r="A56" s="131" t="s">
        <v>25</v>
      </c>
      <c r="B56" s="286" t="s">
        <v>32</v>
      </c>
      <c r="C56" s="136">
        <f>SUM(C49:C55)</f>
        <v>2416</v>
      </c>
      <c r="D56" s="138">
        <f>SUM(D49:D55)</f>
        <v>2416</v>
      </c>
    </row>
    <row r="57" spans="1:4" s="56" customFormat="1" ht="15.75" customHeight="1" outlineLevel="1" thickBot="1" x14ac:dyDescent="0.3">
      <c r="A57" s="132" t="s">
        <v>27</v>
      </c>
      <c r="B57" s="287"/>
      <c r="C57" s="133">
        <f>AVERAGE(C49:C55)</f>
        <v>402.66666666666669</v>
      </c>
      <c r="D57" s="135">
        <f>AVERAGE(D49:D55)</f>
        <v>402.66666666666669</v>
      </c>
    </row>
    <row r="58" spans="1:4" s="56" customFormat="1" ht="14.25" customHeight="1" thickBot="1" x14ac:dyDescent="0.3">
      <c r="A58" s="36" t="s">
        <v>24</v>
      </c>
      <c r="B58" s="287"/>
      <c r="C58" s="37">
        <f>SUM(C49:C53)</f>
        <v>1592</v>
      </c>
      <c r="D58" s="39">
        <f>SUM(D49:D53)</f>
        <v>1592</v>
      </c>
    </row>
    <row r="59" spans="1:4" s="56" customFormat="1" ht="15.75" customHeight="1" thickBot="1" x14ac:dyDescent="0.3">
      <c r="A59" s="36" t="s">
        <v>26</v>
      </c>
      <c r="B59" s="288"/>
      <c r="C59" s="40">
        <f>AVERAGE(C49:C53)</f>
        <v>398</v>
      </c>
      <c r="D59" s="42">
        <f>AVERAGE(D49:D53)</f>
        <v>398</v>
      </c>
    </row>
    <row r="60" spans="1:4" s="56" customFormat="1" x14ac:dyDescent="0.25">
      <c r="A60" s="208" t="s">
        <v>3</v>
      </c>
      <c r="B60" s="166">
        <v>41638</v>
      </c>
      <c r="C60" s="14">
        <v>764</v>
      </c>
      <c r="D60" s="18">
        <f>SUM(C60)</f>
        <v>764</v>
      </c>
    </row>
    <row r="61" spans="1:4" s="56" customFormat="1" ht="14.25" customHeight="1" thickBot="1" x14ac:dyDescent="0.3">
      <c r="A61" s="208" t="s">
        <v>4</v>
      </c>
      <c r="B61" s="164">
        <v>41639</v>
      </c>
      <c r="C61" s="14">
        <v>324</v>
      </c>
      <c r="D61" s="18">
        <f>SUM(C61)</f>
        <v>324</v>
      </c>
    </row>
    <row r="62" spans="1:4" s="56" customFormat="1" hidden="1" x14ac:dyDescent="0.25">
      <c r="A62" s="35"/>
      <c r="B62" s="164"/>
      <c r="C62" s="14"/>
      <c r="D62" s="18"/>
    </row>
    <row r="63" spans="1:4" s="56" customFormat="1" hidden="1" x14ac:dyDescent="0.25">
      <c r="A63" s="35"/>
      <c r="B63" s="164"/>
      <c r="C63" s="14"/>
      <c r="D63" s="18"/>
    </row>
    <row r="64" spans="1:4" s="56" customFormat="1" hidden="1" x14ac:dyDescent="0.25">
      <c r="A64" s="35"/>
      <c r="B64" s="164"/>
      <c r="C64" s="14"/>
      <c r="D64" s="18"/>
    </row>
    <row r="65" spans="1:6" s="56" customFormat="1" hidden="1" outlineLevel="1" x14ac:dyDescent="0.25">
      <c r="A65" s="35"/>
      <c r="B65" s="164"/>
      <c r="C65" s="21"/>
      <c r="D65" s="18"/>
    </row>
    <row r="66" spans="1:6" s="56" customFormat="1" ht="14.25" hidden="1" outlineLevel="1" thickBot="1" x14ac:dyDescent="0.3">
      <c r="A66" s="35"/>
      <c r="B66" s="165"/>
      <c r="C66" s="27"/>
      <c r="D66" s="18"/>
    </row>
    <row r="67" spans="1:6" s="56" customFormat="1" ht="14.25" customHeight="1" outlineLevel="1" thickBot="1" x14ac:dyDescent="0.3">
      <c r="A67" s="131" t="s">
        <v>25</v>
      </c>
      <c r="B67" s="286" t="s">
        <v>37</v>
      </c>
      <c r="C67" s="136">
        <f>SUM(C60:C66)</f>
        <v>1088</v>
      </c>
      <c r="D67" s="138">
        <f>SUM(D60:D66)</f>
        <v>1088</v>
      </c>
    </row>
    <row r="68" spans="1:6" s="56" customFormat="1" ht="15.75" customHeight="1" outlineLevel="1" thickBot="1" x14ac:dyDescent="0.3">
      <c r="A68" s="132" t="s">
        <v>27</v>
      </c>
      <c r="B68" s="287"/>
      <c r="C68" s="133">
        <f>AVERAGE(C60:C66)</f>
        <v>544</v>
      </c>
      <c r="D68" s="135">
        <f>AVERAGE(D60:D66)</f>
        <v>544</v>
      </c>
    </row>
    <row r="69" spans="1:6" s="56" customFormat="1" ht="14.25" customHeight="1" thickBot="1" x14ac:dyDescent="0.3">
      <c r="A69" s="36" t="s">
        <v>24</v>
      </c>
      <c r="B69" s="287"/>
      <c r="C69" s="37">
        <f>SUM(C60:C64)</f>
        <v>1088</v>
      </c>
      <c r="D69" s="39">
        <f>SUM(D60:D64)</f>
        <v>1088</v>
      </c>
    </row>
    <row r="70" spans="1:6" s="56" customFormat="1" ht="15.75" customHeight="1" thickBot="1" x14ac:dyDescent="0.3">
      <c r="A70" s="36" t="s">
        <v>26</v>
      </c>
      <c r="B70" s="288"/>
      <c r="C70" s="40">
        <f>AVERAGE(C60:C64)</f>
        <v>544</v>
      </c>
      <c r="D70" s="42">
        <f>AVERAGE(D60:D64)</f>
        <v>544</v>
      </c>
    </row>
    <row r="71" spans="1:6" s="56" customFormat="1" x14ac:dyDescent="0.25">
      <c r="A71" s="57"/>
      <c r="B71" s="175"/>
      <c r="C71" s="59"/>
      <c r="D71" s="59"/>
    </row>
    <row r="72" spans="1:6" s="56" customFormat="1" ht="42" customHeight="1" x14ac:dyDescent="0.25">
      <c r="A72" s="43"/>
      <c r="B72" s="176" t="s">
        <v>9</v>
      </c>
      <c r="D72" s="298" t="s">
        <v>69</v>
      </c>
      <c r="E72" s="311"/>
      <c r="F72" s="312"/>
    </row>
    <row r="73" spans="1:6" ht="30" customHeight="1" x14ac:dyDescent="0.25">
      <c r="A73" s="51" t="s">
        <v>34</v>
      </c>
      <c r="B73" s="177">
        <f>SUM(C58:C58, C47:C47, C36:C36, C25:C25, C14:C14, C69:C69)</f>
        <v>8815</v>
      </c>
      <c r="D73" s="278" t="s">
        <v>34</v>
      </c>
      <c r="E73" s="279"/>
      <c r="F73" s="124">
        <f>SUM(D14, D25, D36, D47, D58, D69)</f>
        <v>8815</v>
      </c>
    </row>
    <row r="74" spans="1:6" ht="30" customHeight="1" x14ac:dyDescent="0.25">
      <c r="A74" s="51" t="s">
        <v>33</v>
      </c>
      <c r="B74" s="177">
        <f>SUM(C56:C56, C45:C45, C34:C34, C23:C23, C12:C12, C67:C67 )</f>
        <v>11516</v>
      </c>
      <c r="D74" s="278" t="s">
        <v>33</v>
      </c>
      <c r="E74" s="279"/>
      <c r="F74" s="125">
        <f>SUM(D56, D45, D34, D23, D12, D67)</f>
        <v>11516</v>
      </c>
    </row>
    <row r="75" spans="1:6" ht="30" customHeight="1" x14ac:dyDescent="0.25">
      <c r="D75" s="278" t="s">
        <v>26</v>
      </c>
      <c r="E75" s="279"/>
      <c r="F75" s="125">
        <f>AVERAGE(D14, D25, D36, D47, D58, D69)</f>
        <v>1469.1666666666667</v>
      </c>
    </row>
    <row r="76" spans="1:6" ht="30" customHeight="1" x14ac:dyDescent="0.25">
      <c r="D76" s="278" t="s">
        <v>74</v>
      </c>
      <c r="E76" s="279"/>
      <c r="F76" s="124">
        <f>AVERAGE(D56, D45, D34, D23, D12, D67)</f>
        <v>1919.3333333333333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P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62" sqref="A62:XFD6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6384" width="9.140625" style="13"/>
  </cols>
  <sheetData>
    <row r="1" spans="1:10" ht="15" customHeight="1" x14ac:dyDescent="0.25">
      <c r="B1" s="174"/>
      <c r="C1" s="301" t="s">
        <v>7</v>
      </c>
      <c r="D1" s="301" t="s">
        <v>39</v>
      </c>
      <c r="E1" s="309" t="s">
        <v>41</v>
      </c>
      <c r="F1" s="301" t="s">
        <v>75</v>
      </c>
      <c r="G1" s="301" t="s">
        <v>10</v>
      </c>
      <c r="H1" s="296"/>
      <c r="I1" s="314" t="s">
        <v>23</v>
      </c>
    </row>
    <row r="2" spans="1:10" ht="15" customHeight="1" thickBot="1" x14ac:dyDescent="0.3">
      <c r="B2" s="174"/>
      <c r="C2" s="302"/>
      <c r="D2" s="302"/>
      <c r="E2" s="310"/>
      <c r="F2" s="302"/>
      <c r="G2" s="302"/>
      <c r="H2" s="297"/>
      <c r="I2" s="315"/>
    </row>
    <row r="3" spans="1:10" ht="13.5" customHeight="1" x14ac:dyDescent="0.25">
      <c r="A3" s="280" t="s">
        <v>63</v>
      </c>
      <c r="B3" s="282" t="s">
        <v>64</v>
      </c>
      <c r="C3" s="289" t="s">
        <v>7</v>
      </c>
      <c r="D3" s="289" t="s">
        <v>40</v>
      </c>
      <c r="E3" s="284" t="s">
        <v>42</v>
      </c>
      <c r="F3" s="292" t="s">
        <v>75</v>
      </c>
      <c r="G3" s="317" t="s">
        <v>43</v>
      </c>
      <c r="H3" s="316" t="s">
        <v>44</v>
      </c>
      <c r="I3" s="315"/>
    </row>
    <row r="4" spans="1:10" ht="14.25" thickBot="1" x14ac:dyDescent="0.3">
      <c r="A4" s="281"/>
      <c r="B4" s="283"/>
      <c r="C4" s="281"/>
      <c r="D4" s="281"/>
      <c r="E4" s="285"/>
      <c r="F4" s="293"/>
      <c r="G4" s="281"/>
      <c r="H4" s="291"/>
      <c r="I4" s="315"/>
    </row>
    <row r="5" spans="1:10" s="55" customFormat="1" ht="14.25" hidden="1" thickBot="1" x14ac:dyDescent="0.3">
      <c r="A5" s="204"/>
      <c r="B5" s="168"/>
      <c r="C5" s="14"/>
      <c r="D5" s="14"/>
      <c r="E5" s="18"/>
      <c r="F5" s="181"/>
      <c r="G5" s="14"/>
      <c r="H5" s="15"/>
      <c r="I5" s="65"/>
    </row>
    <row r="6" spans="1:10" s="55" customFormat="1" ht="14.25" hidden="1" thickBot="1" x14ac:dyDescent="0.3">
      <c r="A6" s="211"/>
      <c r="B6" s="159"/>
      <c r="C6" s="14"/>
      <c r="D6" s="14"/>
      <c r="E6" s="18"/>
      <c r="F6" s="181"/>
      <c r="G6" s="14"/>
      <c r="H6" s="15"/>
      <c r="I6" s="65"/>
    </row>
    <row r="7" spans="1:10" s="55" customFormat="1" ht="14.25" hidden="1" thickBot="1" x14ac:dyDescent="0.3">
      <c r="A7" s="211"/>
      <c r="B7" s="159"/>
      <c r="C7" s="14"/>
      <c r="D7" s="14"/>
      <c r="E7" s="18"/>
      <c r="F7" s="181"/>
      <c r="G7" s="14"/>
      <c r="H7" s="15"/>
      <c r="I7" s="65"/>
    </row>
    <row r="8" spans="1:10" s="55" customFormat="1" ht="14.25" hidden="1" thickBot="1" x14ac:dyDescent="0.3">
      <c r="A8" s="211"/>
      <c r="B8" s="159"/>
      <c r="C8" s="14"/>
      <c r="D8" s="14"/>
      <c r="E8" s="18"/>
      <c r="F8" s="181"/>
      <c r="G8" s="14"/>
      <c r="H8" s="15"/>
      <c r="I8" s="65"/>
      <c r="J8" s="209"/>
    </row>
    <row r="9" spans="1:10" s="55" customFormat="1" ht="14.25" hidden="1" thickBot="1" x14ac:dyDescent="0.3">
      <c r="A9" s="211"/>
      <c r="B9" s="159"/>
      <c r="C9" s="21"/>
      <c r="D9" s="14"/>
      <c r="E9" s="18"/>
      <c r="F9" s="181"/>
      <c r="G9" s="14"/>
      <c r="H9" s="15"/>
      <c r="I9" s="65"/>
      <c r="J9" s="209"/>
    </row>
    <row r="10" spans="1:10" s="55" customFormat="1" ht="14.25" hidden="1" outlineLevel="1" thickBot="1" x14ac:dyDescent="0.3">
      <c r="A10" s="193"/>
      <c r="B10" s="159"/>
      <c r="C10" s="21"/>
      <c r="D10" s="21"/>
      <c r="E10" s="25"/>
      <c r="F10" s="182"/>
      <c r="G10" s="21"/>
      <c r="H10" s="22"/>
      <c r="I10" s="65"/>
      <c r="J10" s="209"/>
    </row>
    <row r="11" spans="1:10" s="55" customFormat="1" ht="14.25" outlineLevel="1" thickBot="1" x14ac:dyDescent="0.3">
      <c r="A11" s="190" t="s">
        <v>2</v>
      </c>
      <c r="B11" s="213">
        <v>41609</v>
      </c>
      <c r="C11" s="27">
        <v>401</v>
      </c>
      <c r="D11" s="27">
        <v>315</v>
      </c>
      <c r="E11" s="31">
        <v>320</v>
      </c>
      <c r="F11" s="183">
        <v>30</v>
      </c>
      <c r="G11" s="27">
        <v>73</v>
      </c>
      <c r="H11" s="28">
        <v>1287</v>
      </c>
      <c r="I11" s="65">
        <f t="shared" ref="I11" si="0">SUM(C11:H11)</f>
        <v>2426</v>
      </c>
      <c r="J11" s="209"/>
    </row>
    <row r="12" spans="1:10" s="56" customFormat="1" ht="14.25" customHeight="1" outlineLevel="1" thickBot="1" x14ac:dyDescent="0.3">
      <c r="A12" s="131" t="s">
        <v>25</v>
      </c>
      <c r="B12" s="286" t="s">
        <v>28</v>
      </c>
      <c r="C12" s="136">
        <f>SUM(C5:C11)</f>
        <v>401</v>
      </c>
      <c r="D12" s="136">
        <f t="shared" ref="D12:I12" si="1">SUM(D5:D11)</f>
        <v>315</v>
      </c>
      <c r="E12" s="136">
        <f t="shared" si="1"/>
        <v>320</v>
      </c>
      <c r="F12" s="136">
        <f t="shared" si="1"/>
        <v>30</v>
      </c>
      <c r="G12" s="136">
        <f t="shared" si="1"/>
        <v>73</v>
      </c>
      <c r="H12" s="136">
        <f t="shared" si="1"/>
        <v>1287</v>
      </c>
      <c r="I12" s="136">
        <f t="shared" si="1"/>
        <v>2426</v>
      </c>
    </row>
    <row r="13" spans="1:10" s="56" customFormat="1" ht="15.75" customHeight="1" outlineLevel="1" thickBot="1" x14ac:dyDescent="0.3">
      <c r="A13" s="132" t="s">
        <v>27</v>
      </c>
      <c r="B13" s="287"/>
      <c r="C13" s="133">
        <f>AVERAGE(C5:C11)</f>
        <v>401</v>
      </c>
      <c r="D13" s="133">
        <f t="shared" ref="D13:I13" si="2">AVERAGE(D5:D11)</f>
        <v>315</v>
      </c>
      <c r="E13" s="133">
        <f t="shared" si="2"/>
        <v>320</v>
      </c>
      <c r="F13" s="133">
        <f t="shared" si="2"/>
        <v>30</v>
      </c>
      <c r="G13" s="133">
        <f t="shared" si="2"/>
        <v>73</v>
      </c>
      <c r="H13" s="133">
        <f t="shared" si="2"/>
        <v>1287</v>
      </c>
      <c r="I13" s="133">
        <f t="shared" si="2"/>
        <v>2426</v>
      </c>
    </row>
    <row r="14" spans="1:10" s="56" customFormat="1" ht="14.25" customHeight="1" thickBot="1" x14ac:dyDescent="0.3">
      <c r="A14" s="36" t="s">
        <v>24</v>
      </c>
      <c r="B14" s="287"/>
      <c r="C14" s="37">
        <f>SUM(C5:C9)</f>
        <v>0</v>
      </c>
      <c r="D14" s="37">
        <f t="shared" ref="D14:I14" si="3">SUM(D5:D9)</f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</row>
    <row r="15" spans="1:10" s="56" customFormat="1" ht="15.75" customHeight="1" thickBot="1" x14ac:dyDescent="0.3">
      <c r="A15" s="36" t="s">
        <v>26</v>
      </c>
      <c r="B15" s="287"/>
      <c r="C15" s="40" t="e">
        <f>AVERAGE(C5:C9)</f>
        <v>#DIV/0!</v>
      </c>
      <c r="D15" s="40" t="e">
        <f t="shared" ref="D15:I15" si="4">AVERAGE(D5:D9)</f>
        <v>#DIV/0!</v>
      </c>
      <c r="E15" s="40" t="e">
        <f t="shared" si="4"/>
        <v>#DIV/0!</v>
      </c>
      <c r="F15" s="40" t="e">
        <f t="shared" si="4"/>
        <v>#DIV/0!</v>
      </c>
      <c r="G15" s="40" t="e">
        <f t="shared" si="4"/>
        <v>#DIV/0!</v>
      </c>
      <c r="H15" s="40" t="e">
        <f t="shared" si="4"/>
        <v>#DIV/0!</v>
      </c>
      <c r="I15" s="40" t="e">
        <f t="shared" si="4"/>
        <v>#DIV/0!</v>
      </c>
    </row>
    <row r="16" spans="1:10" s="56" customFormat="1" ht="14.25" thickBot="1" x14ac:dyDescent="0.3">
      <c r="A16" s="35" t="s">
        <v>3</v>
      </c>
      <c r="B16" s="207">
        <v>41610</v>
      </c>
      <c r="C16" s="14">
        <v>364</v>
      </c>
      <c r="D16" s="14">
        <v>269</v>
      </c>
      <c r="E16" s="18">
        <v>339</v>
      </c>
      <c r="F16" s="181">
        <v>37</v>
      </c>
      <c r="G16" s="14">
        <v>85</v>
      </c>
      <c r="H16" s="15">
        <v>217</v>
      </c>
      <c r="I16" s="19">
        <f>SUM(C16:H16)</f>
        <v>1311</v>
      </c>
    </row>
    <row r="17" spans="1:9" s="56" customFormat="1" ht="14.25" thickBot="1" x14ac:dyDescent="0.3">
      <c r="A17" s="35" t="s">
        <v>4</v>
      </c>
      <c r="B17" s="161">
        <v>41611</v>
      </c>
      <c r="C17" s="14">
        <v>334</v>
      </c>
      <c r="D17" s="14">
        <v>203</v>
      </c>
      <c r="E17" s="18">
        <v>284</v>
      </c>
      <c r="F17" s="181">
        <v>41</v>
      </c>
      <c r="G17" s="14">
        <v>67</v>
      </c>
      <c r="H17" s="15">
        <v>194</v>
      </c>
      <c r="I17" s="65">
        <f t="shared" ref="I17:I22" si="5">SUM(C17:H17)</f>
        <v>1123</v>
      </c>
    </row>
    <row r="18" spans="1:9" s="56" customFormat="1" ht="14.25" thickBot="1" x14ac:dyDescent="0.3">
      <c r="A18" s="35" t="s">
        <v>5</v>
      </c>
      <c r="B18" s="161">
        <v>41612</v>
      </c>
      <c r="C18" s="14">
        <v>232</v>
      </c>
      <c r="D18" s="14">
        <v>239</v>
      </c>
      <c r="E18" s="18">
        <v>245</v>
      </c>
      <c r="F18" s="181">
        <v>30</v>
      </c>
      <c r="G18" s="14">
        <v>57</v>
      </c>
      <c r="H18" s="15">
        <v>195</v>
      </c>
      <c r="I18" s="65">
        <f t="shared" si="5"/>
        <v>998</v>
      </c>
    </row>
    <row r="19" spans="1:9" s="56" customFormat="1" ht="14.25" thickBot="1" x14ac:dyDescent="0.3">
      <c r="A19" s="35" t="s">
        <v>6</v>
      </c>
      <c r="B19" s="161">
        <v>41613</v>
      </c>
      <c r="C19" s="14">
        <v>308</v>
      </c>
      <c r="D19" s="14">
        <v>277</v>
      </c>
      <c r="E19" s="18">
        <v>281</v>
      </c>
      <c r="F19" s="181">
        <v>25</v>
      </c>
      <c r="G19" s="14">
        <v>59</v>
      </c>
      <c r="H19" s="15">
        <v>169</v>
      </c>
      <c r="I19" s="65">
        <f t="shared" si="5"/>
        <v>1119</v>
      </c>
    </row>
    <row r="20" spans="1:9" s="56" customFormat="1" ht="14.25" thickBot="1" x14ac:dyDescent="0.3">
      <c r="A20" s="35" t="s">
        <v>0</v>
      </c>
      <c r="B20" s="161">
        <v>41614</v>
      </c>
      <c r="C20" s="21">
        <v>294</v>
      </c>
      <c r="D20" s="14">
        <v>149</v>
      </c>
      <c r="E20" s="18">
        <v>282</v>
      </c>
      <c r="F20" s="181">
        <v>8</v>
      </c>
      <c r="G20" s="14">
        <v>25</v>
      </c>
      <c r="H20" s="15">
        <v>193</v>
      </c>
      <c r="I20" s="65">
        <f t="shared" si="5"/>
        <v>951</v>
      </c>
    </row>
    <row r="21" spans="1:9" s="56" customFormat="1" ht="14.25" outlineLevel="1" thickBot="1" x14ac:dyDescent="0.3">
      <c r="A21" s="35" t="s">
        <v>1</v>
      </c>
      <c r="B21" s="161">
        <v>41615</v>
      </c>
      <c r="C21" s="21">
        <v>830</v>
      </c>
      <c r="D21" s="21">
        <v>523</v>
      </c>
      <c r="E21" s="25">
        <v>663</v>
      </c>
      <c r="F21" s="182">
        <v>46</v>
      </c>
      <c r="G21" s="21">
        <v>119</v>
      </c>
      <c r="H21" s="22">
        <v>1503</v>
      </c>
      <c r="I21" s="65">
        <f t="shared" si="5"/>
        <v>3684</v>
      </c>
    </row>
    <row r="22" spans="1:9" s="56" customFormat="1" ht="14.25" outlineLevel="1" thickBot="1" x14ac:dyDescent="0.3">
      <c r="A22" s="35" t="s">
        <v>2</v>
      </c>
      <c r="B22" s="162">
        <v>41616</v>
      </c>
      <c r="C22" s="27">
        <v>275</v>
      </c>
      <c r="D22" s="27">
        <v>278</v>
      </c>
      <c r="E22" s="31">
        <v>279</v>
      </c>
      <c r="F22" s="183">
        <v>22</v>
      </c>
      <c r="G22" s="27">
        <v>33</v>
      </c>
      <c r="H22" s="28">
        <v>877</v>
      </c>
      <c r="I22" s="186">
        <f t="shared" si="5"/>
        <v>1764</v>
      </c>
    </row>
    <row r="23" spans="1:9" s="56" customFormat="1" ht="14.25" customHeight="1" outlineLevel="1" thickBot="1" x14ac:dyDescent="0.3">
      <c r="A23" s="131" t="s">
        <v>25</v>
      </c>
      <c r="B23" s="287" t="s">
        <v>29</v>
      </c>
      <c r="C23" s="136">
        <f t="shared" ref="C23" si="6">SUM(C16:C22)</f>
        <v>2637</v>
      </c>
      <c r="D23" s="136">
        <f t="shared" ref="D23:I23" si="7">SUM(D16:D22)</f>
        <v>1938</v>
      </c>
      <c r="E23" s="136">
        <f t="shared" si="7"/>
        <v>2373</v>
      </c>
      <c r="F23" s="137">
        <f t="shared" si="7"/>
        <v>209</v>
      </c>
      <c r="G23" s="136">
        <f>SUM(G16:G22)</f>
        <v>445</v>
      </c>
      <c r="H23" s="138">
        <f t="shared" si="7"/>
        <v>3348</v>
      </c>
      <c r="I23" s="140">
        <f t="shared" si="7"/>
        <v>10950</v>
      </c>
    </row>
    <row r="24" spans="1:9" s="56" customFormat="1" ht="15.75" customHeight="1" outlineLevel="1" thickBot="1" x14ac:dyDescent="0.3">
      <c r="A24" s="132" t="s">
        <v>27</v>
      </c>
      <c r="B24" s="287"/>
      <c r="C24" s="133">
        <f t="shared" ref="C24" si="8">AVERAGE(C16:C22)</f>
        <v>376.71428571428572</v>
      </c>
      <c r="D24" s="133">
        <f t="shared" ref="D24:I24" si="9">AVERAGE(D16:D22)</f>
        <v>276.85714285714283</v>
      </c>
      <c r="E24" s="133">
        <f t="shared" si="9"/>
        <v>339</v>
      </c>
      <c r="F24" s="134">
        <f t="shared" si="9"/>
        <v>29.857142857142858</v>
      </c>
      <c r="G24" s="133">
        <f t="shared" si="9"/>
        <v>63.571428571428569</v>
      </c>
      <c r="H24" s="135">
        <f t="shared" si="9"/>
        <v>478.28571428571428</v>
      </c>
      <c r="I24" s="139">
        <f t="shared" si="9"/>
        <v>1564.2857142857142</v>
      </c>
    </row>
    <row r="25" spans="1:9" s="56" customFormat="1" ht="14.25" customHeight="1" thickBot="1" x14ac:dyDescent="0.3">
      <c r="A25" s="36" t="s">
        <v>24</v>
      </c>
      <c r="B25" s="287"/>
      <c r="C25" s="37">
        <f>SUM(C16:C20)</f>
        <v>1532</v>
      </c>
      <c r="D25" s="37">
        <f t="shared" ref="D25:I25" si="10">SUM(D16:D20)</f>
        <v>1137</v>
      </c>
      <c r="E25" s="37">
        <f t="shared" si="10"/>
        <v>1431</v>
      </c>
      <c r="F25" s="38">
        <f t="shared" si="10"/>
        <v>141</v>
      </c>
      <c r="G25" s="37">
        <f t="shared" si="10"/>
        <v>293</v>
      </c>
      <c r="H25" s="39">
        <f t="shared" si="10"/>
        <v>968</v>
      </c>
      <c r="I25" s="75">
        <f t="shared" si="10"/>
        <v>5502</v>
      </c>
    </row>
    <row r="26" spans="1:9" s="56" customFormat="1" ht="15.75" customHeight="1" thickBot="1" x14ac:dyDescent="0.3">
      <c r="A26" s="36" t="s">
        <v>26</v>
      </c>
      <c r="B26" s="288"/>
      <c r="C26" s="141">
        <f>AVERAGE(C16:C20)</f>
        <v>306.39999999999998</v>
      </c>
      <c r="D26" s="141">
        <f t="shared" ref="D26:I26" si="11">AVERAGE(D16:D20)</f>
        <v>227.4</v>
      </c>
      <c r="E26" s="141">
        <f t="shared" si="11"/>
        <v>286.2</v>
      </c>
      <c r="F26" s="184">
        <f t="shared" si="11"/>
        <v>28.2</v>
      </c>
      <c r="G26" s="141">
        <f t="shared" si="11"/>
        <v>58.6</v>
      </c>
      <c r="H26" s="185">
        <f t="shared" si="11"/>
        <v>193.6</v>
      </c>
      <c r="I26" s="187">
        <f t="shared" si="11"/>
        <v>1100.4000000000001</v>
      </c>
    </row>
    <row r="27" spans="1:9" s="56" customFormat="1" ht="14.25" thickBot="1" x14ac:dyDescent="0.3">
      <c r="A27" s="35" t="s">
        <v>3</v>
      </c>
      <c r="B27" s="207">
        <v>41617</v>
      </c>
      <c r="C27" s="14">
        <v>73</v>
      </c>
      <c r="D27" s="14">
        <v>166</v>
      </c>
      <c r="E27" s="18">
        <v>149</v>
      </c>
      <c r="F27" s="181">
        <v>11</v>
      </c>
      <c r="G27" s="14">
        <v>14</v>
      </c>
      <c r="H27" s="15">
        <v>131</v>
      </c>
      <c r="I27" s="19">
        <f t="shared" ref="I27:I33" si="12">SUM(C27:H27)</f>
        <v>544</v>
      </c>
    </row>
    <row r="28" spans="1:9" s="56" customFormat="1" ht="14.25" thickBot="1" x14ac:dyDescent="0.3">
      <c r="A28" s="35" t="s">
        <v>4</v>
      </c>
      <c r="B28" s="164">
        <v>41618</v>
      </c>
      <c r="C28" s="14">
        <v>98</v>
      </c>
      <c r="D28" s="14">
        <v>93</v>
      </c>
      <c r="E28" s="18">
        <v>109</v>
      </c>
      <c r="F28" s="181">
        <v>1</v>
      </c>
      <c r="G28" s="14">
        <v>9</v>
      </c>
      <c r="H28" s="15">
        <v>89</v>
      </c>
      <c r="I28" s="65">
        <f t="shared" si="12"/>
        <v>399</v>
      </c>
    </row>
    <row r="29" spans="1:9" s="56" customFormat="1" ht="14.25" thickBot="1" x14ac:dyDescent="0.3">
      <c r="A29" s="35" t="s">
        <v>5</v>
      </c>
      <c r="B29" s="164">
        <v>41619</v>
      </c>
      <c r="C29" s="14">
        <v>312</v>
      </c>
      <c r="D29" s="14">
        <v>337</v>
      </c>
      <c r="E29" s="18">
        <v>257</v>
      </c>
      <c r="F29" s="181">
        <v>23</v>
      </c>
      <c r="G29" s="14">
        <v>56</v>
      </c>
      <c r="H29" s="15">
        <v>139</v>
      </c>
      <c r="I29" s="65">
        <f t="shared" si="12"/>
        <v>1124</v>
      </c>
    </row>
    <row r="30" spans="1:9" s="56" customFormat="1" ht="14.25" thickBot="1" x14ac:dyDescent="0.3">
      <c r="A30" s="35" t="s">
        <v>6</v>
      </c>
      <c r="B30" s="164">
        <v>41620</v>
      </c>
      <c r="C30" s="14">
        <v>245</v>
      </c>
      <c r="D30" s="14">
        <v>232</v>
      </c>
      <c r="E30" s="18">
        <v>214</v>
      </c>
      <c r="F30" s="181">
        <v>21</v>
      </c>
      <c r="G30" s="14">
        <v>39</v>
      </c>
      <c r="H30" s="15">
        <v>156</v>
      </c>
      <c r="I30" s="65">
        <f t="shared" si="12"/>
        <v>907</v>
      </c>
    </row>
    <row r="31" spans="1:9" s="56" customFormat="1" ht="14.25" thickBot="1" x14ac:dyDescent="0.3">
      <c r="A31" s="35" t="s">
        <v>0</v>
      </c>
      <c r="B31" s="164">
        <v>41621</v>
      </c>
      <c r="C31" s="21">
        <v>290</v>
      </c>
      <c r="D31" s="14">
        <v>347</v>
      </c>
      <c r="E31" s="18">
        <v>313</v>
      </c>
      <c r="F31" s="181">
        <v>17</v>
      </c>
      <c r="G31" s="14">
        <v>72</v>
      </c>
      <c r="H31" s="15">
        <v>192</v>
      </c>
      <c r="I31" s="65">
        <f t="shared" si="12"/>
        <v>1231</v>
      </c>
    </row>
    <row r="32" spans="1:9" s="56" customFormat="1" ht="14.25" outlineLevel="1" thickBot="1" x14ac:dyDescent="0.3">
      <c r="A32" s="35" t="s">
        <v>1</v>
      </c>
      <c r="B32" s="164">
        <v>41622</v>
      </c>
      <c r="C32" s="21">
        <v>143</v>
      </c>
      <c r="D32" s="21">
        <v>149</v>
      </c>
      <c r="E32" s="25">
        <v>196</v>
      </c>
      <c r="F32" s="182">
        <v>2</v>
      </c>
      <c r="G32" s="21">
        <v>13</v>
      </c>
      <c r="H32" s="22">
        <v>389</v>
      </c>
      <c r="I32" s="65">
        <f t="shared" si="12"/>
        <v>892</v>
      </c>
    </row>
    <row r="33" spans="1:10" s="56" customFormat="1" ht="14.25" outlineLevel="1" thickBot="1" x14ac:dyDescent="0.3">
      <c r="A33" s="35" t="s">
        <v>2</v>
      </c>
      <c r="B33" s="165">
        <v>41623</v>
      </c>
      <c r="C33" s="27">
        <v>303</v>
      </c>
      <c r="D33" s="27">
        <v>418</v>
      </c>
      <c r="E33" s="31">
        <v>227</v>
      </c>
      <c r="F33" s="183">
        <v>15</v>
      </c>
      <c r="G33" s="27">
        <v>47</v>
      </c>
      <c r="H33" s="28">
        <v>808</v>
      </c>
      <c r="I33" s="186">
        <f t="shared" si="12"/>
        <v>1818</v>
      </c>
    </row>
    <row r="34" spans="1:10" s="56" customFormat="1" ht="14.25" customHeight="1" outlineLevel="1" thickBot="1" x14ac:dyDescent="0.3">
      <c r="A34" s="131" t="s">
        <v>25</v>
      </c>
      <c r="B34" s="286" t="s">
        <v>30</v>
      </c>
      <c r="C34" s="136">
        <f t="shared" ref="C34" si="13">SUM(C27:C33)</f>
        <v>1464</v>
      </c>
      <c r="D34" s="136">
        <f t="shared" ref="D34:I34" si="14">SUM(D27:D33)</f>
        <v>1742</v>
      </c>
      <c r="E34" s="136">
        <f t="shared" si="14"/>
        <v>1465</v>
      </c>
      <c r="F34" s="137">
        <f t="shared" si="14"/>
        <v>90</v>
      </c>
      <c r="G34" s="136">
        <f t="shared" si="14"/>
        <v>250</v>
      </c>
      <c r="H34" s="138">
        <f t="shared" si="14"/>
        <v>1904</v>
      </c>
      <c r="I34" s="140">
        <f t="shared" si="14"/>
        <v>6915</v>
      </c>
    </row>
    <row r="35" spans="1:10" s="56" customFormat="1" ht="15.75" customHeight="1" outlineLevel="1" thickBot="1" x14ac:dyDescent="0.3">
      <c r="A35" s="132" t="s">
        <v>27</v>
      </c>
      <c r="B35" s="287"/>
      <c r="C35" s="133">
        <f t="shared" ref="C35" si="15">AVERAGE(C27:C33)</f>
        <v>209.14285714285714</v>
      </c>
      <c r="D35" s="133">
        <f t="shared" ref="D35:I35" si="16">AVERAGE(D27:D33)</f>
        <v>248.85714285714286</v>
      </c>
      <c r="E35" s="133">
        <f t="shared" si="16"/>
        <v>209.28571428571428</v>
      </c>
      <c r="F35" s="134">
        <f t="shared" si="16"/>
        <v>12.857142857142858</v>
      </c>
      <c r="G35" s="133">
        <f t="shared" si="16"/>
        <v>35.714285714285715</v>
      </c>
      <c r="H35" s="135">
        <f t="shared" si="16"/>
        <v>272</v>
      </c>
      <c r="I35" s="139">
        <f t="shared" si="16"/>
        <v>987.85714285714289</v>
      </c>
    </row>
    <row r="36" spans="1:10" s="56" customFormat="1" ht="14.25" customHeight="1" thickBot="1" x14ac:dyDescent="0.3">
      <c r="A36" s="36" t="s">
        <v>24</v>
      </c>
      <c r="B36" s="287"/>
      <c r="C36" s="37">
        <f>SUM(C27:C31)</f>
        <v>1018</v>
      </c>
      <c r="D36" s="37">
        <f t="shared" ref="D36:I36" si="17">SUM(D27:D31)</f>
        <v>1175</v>
      </c>
      <c r="E36" s="37">
        <f t="shared" si="17"/>
        <v>1042</v>
      </c>
      <c r="F36" s="38">
        <f t="shared" si="17"/>
        <v>73</v>
      </c>
      <c r="G36" s="37">
        <f t="shared" si="17"/>
        <v>190</v>
      </c>
      <c r="H36" s="39">
        <f t="shared" si="17"/>
        <v>707</v>
      </c>
      <c r="I36" s="75">
        <f t="shared" si="17"/>
        <v>4205</v>
      </c>
    </row>
    <row r="37" spans="1:10" s="56" customFormat="1" ht="15.75" customHeight="1" thickBot="1" x14ac:dyDescent="0.3">
      <c r="A37" s="36" t="s">
        <v>26</v>
      </c>
      <c r="B37" s="288"/>
      <c r="C37" s="40">
        <f>AVERAGE(C27:C31)</f>
        <v>203.6</v>
      </c>
      <c r="D37" s="40">
        <f t="shared" ref="D37:I37" si="18">AVERAGE(D27:D31)</f>
        <v>235</v>
      </c>
      <c r="E37" s="40">
        <f t="shared" si="18"/>
        <v>208.4</v>
      </c>
      <c r="F37" s="41">
        <f t="shared" si="18"/>
        <v>14.6</v>
      </c>
      <c r="G37" s="40">
        <f t="shared" si="18"/>
        <v>38</v>
      </c>
      <c r="H37" s="42">
        <f t="shared" si="18"/>
        <v>141.4</v>
      </c>
      <c r="I37" s="76">
        <f t="shared" si="18"/>
        <v>841</v>
      </c>
    </row>
    <row r="38" spans="1:10" s="56" customFormat="1" ht="14.25" thickBot="1" x14ac:dyDescent="0.3">
      <c r="A38" s="35" t="s">
        <v>3</v>
      </c>
      <c r="B38" s="207">
        <v>41624</v>
      </c>
      <c r="C38" s="14">
        <v>273</v>
      </c>
      <c r="D38" s="14">
        <v>372</v>
      </c>
      <c r="E38" s="18">
        <v>263</v>
      </c>
      <c r="F38" s="181">
        <v>11</v>
      </c>
      <c r="G38" s="14">
        <v>83</v>
      </c>
      <c r="H38" s="15">
        <v>131</v>
      </c>
      <c r="I38" s="19">
        <f t="shared" ref="I38:I44" si="19">SUM(C38:H38)</f>
        <v>1133</v>
      </c>
    </row>
    <row r="39" spans="1:10" s="56" customFormat="1" ht="14.25" thickBot="1" x14ac:dyDescent="0.3">
      <c r="A39" s="35" t="s">
        <v>4</v>
      </c>
      <c r="B39" s="164">
        <v>41625</v>
      </c>
      <c r="C39" s="14">
        <v>89</v>
      </c>
      <c r="D39" s="14">
        <v>132</v>
      </c>
      <c r="E39" s="18">
        <v>86</v>
      </c>
      <c r="F39" s="181">
        <v>35</v>
      </c>
      <c r="G39" s="14">
        <v>21</v>
      </c>
      <c r="H39" s="15">
        <v>87</v>
      </c>
      <c r="I39" s="65">
        <f t="shared" si="19"/>
        <v>450</v>
      </c>
    </row>
    <row r="40" spans="1:10" s="56" customFormat="1" ht="14.25" thickBot="1" x14ac:dyDescent="0.3">
      <c r="A40" s="35" t="s">
        <v>5</v>
      </c>
      <c r="B40" s="164">
        <v>41626</v>
      </c>
      <c r="C40" s="14">
        <v>246</v>
      </c>
      <c r="D40" s="14">
        <v>355</v>
      </c>
      <c r="E40" s="18">
        <v>235</v>
      </c>
      <c r="F40" s="181">
        <v>0</v>
      </c>
      <c r="G40" s="14">
        <v>76</v>
      </c>
      <c r="H40" s="15">
        <v>141</v>
      </c>
      <c r="I40" s="65">
        <f t="shared" si="19"/>
        <v>1053</v>
      </c>
    </row>
    <row r="41" spans="1:10" s="56" customFormat="1" ht="14.25" thickBot="1" x14ac:dyDescent="0.3">
      <c r="A41" s="35" t="s">
        <v>6</v>
      </c>
      <c r="B41" s="164">
        <v>41627</v>
      </c>
      <c r="C41" s="14">
        <v>293</v>
      </c>
      <c r="D41" s="14">
        <v>321</v>
      </c>
      <c r="E41" s="18">
        <v>279</v>
      </c>
      <c r="F41" s="181">
        <v>8</v>
      </c>
      <c r="G41" s="14">
        <v>48</v>
      </c>
      <c r="H41" s="15">
        <v>211</v>
      </c>
      <c r="I41" s="65">
        <f t="shared" si="19"/>
        <v>1160</v>
      </c>
    </row>
    <row r="42" spans="1:10" s="56" customFormat="1" ht="14.25" thickBot="1" x14ac:dyDescent="0.3">
      <c r="A42" s="35" t="s">
        <v>0</v>
      </c>
      <c r="B42" s="164">
        <v>41628</v>
      </c>
      <c r="C42" s="21">
        <v>379</v>
      </c>
      <c r="D42" s="14">
        <v>399</v>
      </c>
      <c r="E42" s="18">
        <v>357</v>
      </c>
      <c r="F42" s="181">
        <v>22</v>
      </c>
      <c r="G42" s="14">
        <v>54</v>
      </c>
      <c r="H42" s="15">
        <v>245</v>
      </c>
      <c r="I42" s="65">
        <f t="shared" si="19"/>
        <v>1456</v>
      </c>
    </row>
    <row r="43" spans="1:10" s="56" customFormat="1" ht="14.25" outlineLevel="1" thickBot="1" x14ac:dyDescent="0.3">
      <c r="A43" s="35" t="s">
        <v>1</v>
      </c>
      <c r="B43" s="164">
        <v>41629</v>
      </c>
      <c r="C43" s="21">
        <v>592</v>
      </c>
      <c r="D43" s="21">
        <v>474</v>
      </c>
      <c r="E43" s="25">
        <v>736</v>
      </c>
      <c r="F43" s="182">
        <v>111</v>
      </c>
      <c r="G43" s="21">
        <v>232</v>
      </c>
      <c r="H43" s="22">
        <v>1349</v>
      </c>
      <c r="I43" s="65">
        <f t="shared" si="19"/>
        <v>3494</v>
      </c>
      <c r="J43" s="156"/>
    </row>
    <row r="44" spans="1:10" s="56" customFormat="1" ht="14.25" outlineLevel="1" thickBot="1" x14ac:dyDescent="0.3">
      <c r="A44" s="35" t="s">
        <v>2</v>
      </c>
      <c r="B44" s="164">
        <v>41630</v>
      </c>
      <c r="C44" s="27">
        <v>642</v>
      </c>
      <c r="D44" s="27">
        <v>489</v>
      </c>
      <c r="E44" s="31">
        <v>409</v>
      </c>
      <c r="F44" s="183">
        <v>123</v>
      </c>
      <c r="G44" s="27">
        <v>86</v>
      </c>
      <c r="H44" s="28">
        <v>1426</v>
      </c>
      <c r="I44" s="186">
        <f t="shared" si="19"/>
        <v>3175</v>
      </c>
      <c r="J44" s="156"/>
    </row>
    <row r="45" spans="1:10" s="56" customFormat="1" ht="14.25" customHeight="1" outlineLevel="1" thickBot="1" x14ac:dyDescent="0.3">
      <c r="A45" s="131" t="s">
        <v>25</v>
      </c>
      <c r="B45" s="286" t="s">
        <v>31</v>
      </c>
      <c r="C45" s="136">
        <f t="shared" ref="C45" si="20">SUM(C38:C44)</f>
        <v>2514</v>
      </c>
      <c r="D45" s="136">
        <f t="shared" ref="D45:I45" si="21">SUM(D38:D44)</f>
        <v>2542</v>
      </c>
      <c r="E45" s="136">
        <f t="shared" si="21"/>
        <v>2365</v>
      </c>
      <c r="F45" s="137">
        <f t="shared" si="21"/>
        <v>310</v>
      </c>
      <c r="G45" s="136">
        <f t="shared" si="21"/>
        <v>600</v>
      </c>
      <c r="H45" s="138">
        <f t="shared" si="21"/>
        <v>3590</v>
      </c>
      <c r="I45" s="140">
        <f t="shared" si="21"/>
        <v>11921</v>
      </c>
    </row>
    <row r="46" spans="1:10" s="56" customFormat="1" ht="15.75" customHeight="1" outlineLevel="1" thickBot="1" x14ac:dyDescent="0.3">
      <c r="A46" s="132" t="s">
        <v>27</v>
      </c>
      <c r="B46" s="287"/>
      <c r="C46" s="133">
        <f t="shared" ref="C46" si="22">AVERAGE(C38:C44)</f>
        <v>359.14285714285717</v>
      </c>
      <c r="D46" s="133">
        <f t="shared" ref="D46:I46" si="23">AVERAGE(D38:D44)</f>
        <v>363.14285714285717</v>
      </c>
      <c r="E46" s="133">
        <f t="shared" si="23"/>
        <v>337.85714285714283</v>
      </c>
      <c r="F46" s="134">
        <f t="shared" si="23"/>
        <v>44.285714285714285</v>
      </c>
      <c r="G46" s="133">
        <f t="shared" si="23"/>
        <v>85.714285714285708</v>
      </c>
      <c r="H46" s="135">
        <f t="shared" si="23"/>
        <v>512.85714285714289</v>
      </c>
      <c r="I46" s="139">
        <f t="shared" si="23"/>
        <v>1703</v>
      </c>
    </row>
    <row r="47" spans="1:10" s="56" customFormat="1" ht="14.25" customHeight="1" thickBot="1" x14ac:dyDescent="0.3">
      <c r="A47" s="36" t="s">
        <v>24</v>
      </c>
      <c r="B47" s="287"/>
      <c r="C47" s="37">
        <f>SUM(C38:C42)</f>
        <v>1280</v>
      </c>
      <c r="D47" s="37">
        <f t="shared" ref="D47:I47" si="24">SUM(D38:D42)</f>
        <v>1579</v>
      </c>
      <c r="E47" s="37">
        <f t="shared" si="24"/>
        <v>1220</v>
      </c>
      <c r="F47" s="38">
        <f t="shared" si="24"/>
        <v>76</v>
      </c>
      <c r="G47" s="37">
        <f t="shared" si="24"/>
        <v>282</v>
      </c>
      <c r="H47" s="39">
        <f t="shared" si="24"/>
        <v>815</v>
      </c>
      <c r="I47" s="75">
        <f t="shared" si="24"/>
        <v>5252</v>
      </c>
    </row>
    <row r="48" spans="1:10" s="56" customFormat="1" ht="15.75" customHeight="1" thickBot="1" x14ac:dyDescent="0.3">
      <c r="A48" s="36" t="s">
        <v>26</v>
      </c>
      <c r="B48" s="288"/>
      <c r="C48" s="40">
        <f>AVERAGE(C38:C42)</f>
        <v>256</v>
      </c>
      <c r="D48" s="40">
        <f t="shared" ref="D48:I48" si="25">AVERAGE(D38:D42)</f>
        <v>315.8</v>
      </c>
      <c r="E48" s="40">
        <f t="shared" si="25"/>
        <v>244</v>
      </c>
      <c r="F48" s="41">
        <f t="shared" si="25"/>
        <v>15.2</v>
      </c>
      <c r="G48" s="40">
        <f t="shared" si="25"/>
        <v>56.4</v>
      </c>
      <c r="H48" s="42">
        <f t="shared" si="25"/>
        <v>163</v>
      </c>
      <c r="I48" s="76">
        <f t="shared" si="25"/>
        <v>1050.4000000000001</v>
      </c>
    </row>
    <row r="49" spans="1:9" s="56" customFormat="1" ht="14.25" thickBot="1" x14ac:dyDescent="0.3">
      <c r="A49" s="35" t="s">
        <v>3</v>
      </c>
      <c r="B49" s="163">
        <v>41631</v>
      </c>
      <c r="C49" s="14">
        <v>193</v>
      </c>
      <c r="D49" s="14">
        <v>402</v>
      </c>
      <c r="E49" s="18">
        <v>278</v>
      </c>
      <c r="F49" s="181">
        <v>8</v>
      </c>
      <c r="G49" s="14">
        <v>22</v>
      </c>
      <c r="H49" s="15">
        <v>260</v>
      </c>
      <c r="I49" s="72">
        <f t="shared" ref="I49:I55" si="26">SUM(C49:H49)</f>
        <v>1163</v>
      </c>
    </row>
    <row r="50" spans="1:9" s="56" customFormat="1" ht="14.25" thickBot="1" x14ac:dyDescent="0.3">
      <c r="A50" s="35" t="s">
        <v>4</v>
      </c>
      <c r="B50" s="196">
        <v>41632</v>
      </c>
      <c r="C50" s="14">
        <v>432</v>
      </c>
      <c r="D50" s="14">
        <v>403</v>
      </c>
      <c r="E50" s="18">
        <v>358</v>
      </c>
      <c r="F50" s="181">
        <v>31</v>
      </c>
      <c r="G50" s="14">
        <v>51</v>
      </c>
      <c r="H50" s="15">
        <v>194</v>
      </c>
      <c r="I50" s="72">
        <f t="shared" si="26"/>
        <v>1469</v>
      </c>
    </row>
    <row r="51" spans="1:9" s="56" customFormat="1" ht="14.25" thickBot="1" x14ac:dyDescent="0.3">
      <c r="A51" s="35" t="s">
        <v>5</v>
      </c>
      <c r="B51" s="196">
        <v>41633</v>
      </c>
      <c r="C51" s="14">
        <v>692</v>
      </c>
      <c r="D51" s="14">
        <v>350</v>
      </c>
      <c r="E51" s="18">
        <v>358</v>
      </c>
      <c r="F51" s="181">
        <v>17</v>
      </c>
      <c r="G51" s="14">
        <v>142</v>
      </c>
      <c r="H51" s="15"/>
      <c r="I51" s="72">
        <f t="shared" si="26"/>
        <v>1559</v>
      </c>
    </row>
    <row r="52" spans="1:9" s="56" customFormat="1" ht="14.25" thickBot="1" x14ac:dyDescent="0.3">
      <c r="A52" s="208" t="s">
        <v>6</v>
      </c>
      <c r="B52" s="196">
        <v>41634</v>
      </c>
      <c r="C52" s="14">
        <v>548</v>
      </c>
      <c r="D52" s="14">
        <v>544</v>
      </c>
      <c r="E52" s="18">
        <v>431</v>
      </c>
      <c r="F52" s="181">
        <v>18</v>
      </c>
      <c r="G52" s="14">
        <v>70</v>
      </c>
      <c r="H52" s="15">
        <v>306</v>
      </c>
      <c r="I52" s="72">
        <f t="shared" si="26"/>
        <v>1917</v>
      </c>
    </row>
    <row r="53" spans="1:9" s="56" customFormat="1" ht="14.25" thickBot="1" x14ac:dyDescent="0.3">
      <c r="A53" s="208" t="s">
        <v>0</v>
      </c>
      <c r="B53" s="196">
        <v>41635</v>
      </c>
      <c r="C53" s="21">
        <v>830</v>
      </c>
      <c r="D53" s="14">
        <v>387</v>
      </c>
      <c r="E53" s="18">
        <v>977</v>
      </c>
      <c r="F53" s="181">
        <v>89</v>
      </c>
      <c r="G53" s="14">
        <v>199</v>
      </c>
      <c r="H53" s="15">
        <v>313</v>
      </c>
      <c r="I53" s="72">
        <f t="shared" si="26"/>
        <v>2795</v>
      </c>
    </row>
    <row r="54" spans="1:9" s="56" customFormat="1" ht="14.25" outlineLevel="1" thickBot="1" x14ac:dyDescent="0.3">
      <c r="A54" s="208" t="s">
        <v>1</v>
      </c>
      <c r="B54" s="164">
        <v>41636</v>
      </c>
      <c r="C54" s="21">
        <v>876</v>
      </c>
      <c r="D54" s="21">
        <v>596</v>
      </c>
      <c r="E54" s="25">
        <v>1051</v>
      </c>
      <c r="F54" s="182">
        <v>82</v>
      </c>
      <c r="G54" s="21">
        <v>204</v>
      </c>
      <c r="H54" s="22">
        <v>1886</v>
      </c>
      <c r="I54" s="72">
        <f t="shared" si="26"/>
        <v>4695</v>
      </c>
    </row>
    <row r="55" spans="1:9" s="56" customFormat="1" ht="14.25" customHeight="1" outlineLevel="1" thickBot="1" x14ac:dyDescent="0.3">
      <c r="A55" s="208" t="s">
        <v>2</v>
      </c>
      <c r="B55" s="165">
        <v>41637</v>
      </c>
      <c r="C55" s="27">
        <v>247</v>
      </c>
      <c r="D55" s="27">
        <v>348</v>
      </c>
      <c r="E55" s="31">
        <v>316</v>
      </c>
      <c r="F55" s="183">
        <v>13</v>
      </c>
      <c r="G55" s="188">
        <v>30</v>
      </c>
      <c r="H55" s="189">
        <v>746</v>
      </c>
      <c r="I55" s="72">
        <f t="shared" si="26"/>
        <v>1700</v>
      </c>
    </row>
    <row r="56" spans="1:9" s="56" customFormat="1" ht="14.25" customHeight="1" outlineLevel="1" thickBot="1" x14ac:dyDescent="0.3">
      <c r="A56" s="131" t="s">
        <v>25</v>
      </c>
      <c r="B56" s="286" t="s">
        <v>32</v>
      </c>
      <c r="C56" s="136">
        <f t="shared" ref="C56" si="27">SUM(C49:C55)</f>
        <v>3818</v>
      </c>
      <c r="D56" s="136">
        <f t="shared" ref="D56:I56" si="28">SUM(D49:D55)</f>
        <v>3030</v>
      </c>
      <c r="E56" s="136">
        <f t="shared" si="28"/>
        <v>3769</v>
      </c>
      <c r="F56" s="137">
        <f t="shared" si="28"/>
        <v>258</v>
      </c>
      <c r="G56" s="136">
        <f t="shared" si="28"/>
        <v>718</v>
      </c>
      <c r="H56" s="138">
        <f t="shared" si="28"/>
        <v>3705</v>
      </c>
      <c r="I56" s="140">
        <f t="shared" si="28"/>
        <v>15298</v>
      </c>
    </row>
    <row r="57" spans="1:9" s="56" customFormat="1" ht="15.75" customHeight="1" outlineLevel="1" thickBot="1" x14ac:dyDescent="0.3">
      <c r="A57" s="132" t="s">
        <v>27</v>
      </c>
      <c r="B57" s="287"/>
      <c r="C57" s="133">
        <f t="shared" ref="C57" si="29">AVERAGE(C49:C55)</f>
        <v>545.42857142857144</v>
      </c>
      <c r="D57" s="133">
        <f t="shared" ref="D57:I57" si="30">AVERAGE(D49:D55)</f>
        <v>432.85714285714283</v>
      </c>
      <c r="E57" s="133">
        <f t="shared" si="30"/>
        <v>538.42857142857144</v>
      </c>
      <c r="F57" s="134">
        <f t="shared" si="30"/>
        <v>36.857142857142854</v>
      </c>
      <c r="G57" s="133">
        <f t="shared" si="30"/>
        <v>102.57142857142857</v>
      </c>
      <c r="H57" s="135">
        <f t="shared" si="30"/>
        <v>617.5</v>
      </c>
      <c r="I57" s="139">
        <f t="shared" si="30"/>
        <v>2185.4285714285716</v>
      </c>
    </row>
    <row r="58" spans="1:9" s="56" customFormat="1" ht="14.25" customHeight="1" thickBot="1" x14ac:dyDescent="0.3">
      <c r="A58" s="36" t="s">
        <v>24</v>
      </c>
      <c r="B58" s="287"/>
      <c r="C58" s="37">
        <f t="shared" ref="C58" si="31">SUM(C49:C53)</f>
        <v>2695</v>
      </c>
      <c r="D58" s="37">
        <f t="shared" ref="D58:I58" si="32">SUM(D49:D53)</f>
        <v>2086</v>
      </c>
      <c r="E58" s="37">
        <f t="shared" si="32"/>
        <v>2402</v>
      </c>
      <c r="F58" s="38">
        <f t="shared" si="32"/>
        <v>163</v>
      </c>
      <c r="G58" s="37">
        <f t="shared" si="32"/>
        <v>484</v>
      </c>
      <c r="H58" s="39">
        <f t="shared" si="32"/>
        <v>1073</v>
      </c>
      <c r="I58" s="75">
        <f t="shared" si="32"/>
        <v>8903</v>
      </c>
    </row>
    <row r="59" spans="1:9" s="56" customFormat="1" ht="14.25" thickBot="1" x14ac:dyDescent="0.3">
      <c r="A59" s="36" t="s">
        <v>26</v>
      </c>
      <c r="B59" s="288"/>
      <c r="C59" s="40">
        <f t="shared" ref="C59" si="33">AVERAGE(C49:C53)</f>
        <v>539</v>
      </c>
      <c r="D59" s="40">
        <f t="shared" ref="D59:I59" si="34">AVERAGE(D49:D53)</f>
        <v>417.2</v>
      </c>
      <c r="E59" s="40">
        <f t="shared" si="34"/>
        <v>480.4</v>
      </c>
      <c r="F59" s="41">
        <f t="shared" si="34"/>
        <v>32.6</v>
      </c>
      <c r="G59" s="40">
        <f t="shared" si="34"/>
        <v>96.8</v>
      </c>
      <c r="H59" s="42">
        <f t="shared" si="34"/>
        <v>268.25</v>
      </c>
      <c r="I59" s="76">
        <f t="shared" si="34"/>
        <v>1780.6</v>
      </c>
    </row>
    <row r="60" spans="1:9" s="56" customFormat="1" ht="14.25" thickBot="1" x14ac:dyDescent="0.3">
      <c r="A60" s="208" t="s">
        <v>3</v>
      </c>
      <c r="B60" s="166">
        <v>41638</v>
      </c>
      <c r="C60" s="14">
        <v>704</v>
      </c>
      <c r="D60" s="14">
        <v>461</v>
      </c>
      <c r="E60" s="18">
        <v>821</v>
      </c>
      <c r="F60" s="181">
        <v>48</v>
      </c>
      <c r="G60" s="14">
        <v>335</v>
      </c>
      <c r="H60" s="15">
        <v>472</v>
      </c>
      <c r="I60" s="72">
        <f>SUM(C60:H60)</f>
        <v>2841</v>
      </c>
    </row>
    <row r="61" spans="1:9" s="56" customFormat="1" ht="14.25" thickBot="1" x14ac:dyDescent="0.3">
      <c r="A61" s="208" t="s">
        <v>4</v>
      </c>
      <c r="B61" s="164">
        <v>41639</v>
      </c>
      <c r="C61" s="14">
        <v>721</v>
      </c>
      <c r="D61" s="14">
        <v>432</v>
      </c>
      <c r="E61" s="18">
        <v>693</v>
      </c>
      <c r="F61" s="181">
        <v>40</v>
      </c>
      <c r="G61" s="14">
        <v>96</v>
      </c>
      <c r="H61" s="15">
        <v>185</v>
      </c>
      <c r="I61" s="72">
        <f>SUM(C61:H61)</f>
        <v>2167</v>
      </c>
    </row>
    <row r="62" spans="1:9" s="56" customFormat="1" ht="14.25" hidden="1" thickBot="1" x14ac:dyDescent="0.3">
      <c r="A62" s="35"/>
      <c r="B62" s="164"/>
      <c r="C62" s="14"/>
      <c r="D62" s="14"/>
      <c r="E62" s="18"/>
      <c r="F62" s="181"/>
      <c r="G62" s="14"/>
      <c r="H62" s="15"/>
      <c r="I62" s="65"/>
    </row>
    <row r="63" spans="1:9" s="56" customFormat="1" ht="14.25" hidden="1" thickBot="1" x14ac:dyDescent="0.3">
      <c r="A63" s="35"/>
      <c r="B63" s="164"/>
      <c r="C63" s="14"/>
      <c r="D63" s="14"/>
      <c r="E63" s="18"/>
      <c r="F63" s="181"/>
      <c r="G63" s="14"/>
      <c r="H63" s="15"/>
      <c r="I63" s="65"/>
    </row>
    <row r="64" spans="1:9" s="56" customFormat="1" ht="14.25" hidden="1" thickBot="1" x14ac:dyDescent="0.3">
      <c r="A64" s="35"/>
      <c r="B64" s="164"/>
      <c r="C64" s="21"/>
      <c r="D64" s="14"/>
      <c r="E64" s="18"/>
      <c r="F64" s="181"/>
      <c r="G64" s="14"/>
      <c r="H64" s="15"/>
      <c r="I64" s="65"/>
    </row>
    <row r="65" spans="1:16" s="56" customFormat="1" ht="14.25" hidden="1" outlineLevel="1" thickBot="1" x14ac:dyDescent="0.3">
      <c r="A65" s="35"/>
      <c r="B65" s="164"/>
      <c r="C65" s="21"/>
      <c r="D65" s="21"/>
      <c r="E65" s="25"/>
      <c r="F65" s="182"/>
      <c r="G65" s="21"/>
      <c r="H65" s="22"/>
      <c r="I65" s="65"/>
    </row>
    <row r="66" spans="1:16" s="56" customFormat="1" ht="14.25" hidden="1" outlineLevel="1" thickBot="1" x14ac:dyDescent="0.3">
      <c r="A66" s="35"/>
      <c r="B66" s="165"/>
      <c r="C66" s="27"/>
      <c r="D66" s="27"/>
      <c r="E66" s="31"/>
      <c r="F66" s="183"/>
      <c r="G66" s="66"/>
      <c r="H66" s="67"/>
      <c r="I66" s="186"/>
    </row>
    <row r="67" spans="1:16" s="56" customFormat="1" ht="14.25" customHeight="1" outlineLevel="1" thickBot="1" x14ac:dyDescent="0.3">
      <c r="A67" s="131" t="s">
        <v>25</v>
      </c>
      <c r="B67" s="286" t="s">
        <v>37</v>
      </c>
      <c r="C67" s="136">
        <f t="shared" ref="C67" si="35">SUM(C60:C66)</f>
        <v>1425</v>
      </c>
      <c r="D67" s="136">
        <f t="shared" ref="D67:I67" si="36">SUM(D60:D66)</f>
        <v>893</v>
      </c>
      <c r="E67" s="136">
        <f t="shared" si="36"/>
        <v>1514</v>
      </c>
      <c r="F67" s="136">
        <f t="shared" si="36"/>
        <v>88</v>
      </c>
      <c r="G67" s="136">
        <f t="shared" si="36"/>
        <v>431</v>
      </c>
      <c r="H67" s="136">
        <f t="shared" si="36"/>
        <v>657</v>
      </c>
      <c r="I67" s="136">
        <f t="shared" si="36"/>
        <v>5008</v>
      </c>
    </row>
    <row r="68" spans="1:16" s="56" customFormat="1" ht="15.75" customHeight="1" outlineLevel="1" thickBot="1" x14ac:dyDescent="0.3">
      <c r="A68" s="132" t="s">
        <v>27</v>
      </c>
      <c r="B68" s="287"/>
      <c r="C68" s="133">
        <f t="shared" ref="C68" si="37">AVERAGE(C60:C66)</f>
        <v>712.5</v>
      </c>
      <c r="D68" s="133">
        <f t="shared" ref="D68:I68" si="38">AVERAGE(D60:D66)</f>
        <v>446.5</v>
      </c>
      <c r="E68" s="133">
        <f t="shared" si="38"/>
        <v>757</v>
      </c>
      <c r="F68" s="133">
        <f t="shared" si="38"/>
        <v>44</v>
      </c>
      <c r="G68" s="133">
        <f t="shared" si="38"/>
        <v>215.5</v>
      </c>
      <c r="H68" s="133">
        <f t="shared" si="38"/>
        <v>328.5</v>
      </c>
      <c r="I68" s="133">
        <f t="shared" si="38"/>
        <v>2504</v>
      </c>
    </row>
    <row r="69" spans="1:16" s="56" customFormat="1" ht="14.25" customHeight="1" thickBot="1" x14ac:dyDescent="0.3">
      <c r="A69" s="36" t="s">
        <v>24</v>
      </c>
      <c r="B69" s="287"/>
      <c r="C69" s="37">
        <f t="shared" ref="C69" si="39">SUM(C60:C64)</f>
        <v>1425</v>
      </c>
      <c r="D69" s="37">
        <f t="shared" ref="D69:I69" si="40">SUM(D60:D64)</f>
        <v>893</v>
      </c>
      <c r="E69" s="37">
        <f t="shared" si="40"/>
        <v>1514</v>
      </c>
      <c r="F69" s="37">
        <f t="shared" si="40"/>
        <v>88</v>
      </c>
      <c r="G69" s="37">
        <f t="shared" si="40"/>
        <v>431</v>
      </c>
      <c r="H69" s="37">
        <f t="shared" si="40"/>
        <v>657</v>
      </c>
      <c r="I69" s="37">
        <f t="shared" si="40"/>
        <v>5008</v>
      </c>
    </row>
    <row r="70" spans="1:16" s="56" customFormat="1" ht="15.75" customHeight="1" thickBot="1" x14ac:dyDescent="0.3">
      <c r="A70" s="36" t="s">
        <v>26</v>
      </c>
      <c r="B70" s="288"/>
      <c r="C70" s="40">
        <f t="shared" ref="C70" si="41">AVERAGE(C60:C64)</f>
        <v>712.5</v>
      </c>
      <c r="D70" s="40">
        <f t="shared" ref="D70:I70" si="42">AVERAGE(D60:D64)</f>
        <v>446.5</v>
      </c>
      <c r="E70" s="40">
        <f t="shared" si="42"/>
        <v>757</v>
      </c>
      <c r="F70" s="40">
        <f t="shared" si="42"/>
        <v>44</v>
      </c>
      <c r="G70" s="40">
        <f t="shared" si="42"/>
        <v>215.5</v>
      </c>
      <c r="H70" s="40">
        <f t="shared" si="42"/>
        <v>328.5</v>
      </c>
      <c r="I70" s="40">
        <f t="shared" si="42"/>
        <v>2504</v>
      </c>
    </row>
    <row r="71" spans="1:16" s="56" customFormat="1" x14ac:dyDescent="0.25">
      <c r="A71" s="57"/>
      <c r="B71" s="58"/>
      <c r="C71" s="59"/>
      <c r="D71" s="59"/>
      <c r="E71" s="59"/>
      <c r="F71" s="59"/>
      <c r="G71" s="59"/>
      <c r="H71" s="59"/>
      <c r="I71" s="59"/>
    </row>
    <row r="72" spans="1:16" s="56" customFormat="1" ht="30" customHeight="1" x14ac:dyDescent="0.25">
      <c r="A72" s="43"/>
      <c r="B72" s="46" t="s">
        <v>7</v>
      </c>
      <c r="C72" s="46" t="s">
        <v>39</v>
      </c>
      <c r="D72" s="46" t="s">
        <v>41</v>
      </c>
      <c r="E72" s="46" t="s">
        <v>10</v>
      </c>
      <c r="F72" s="46" t="s">
        <v>75</v>
      </c>
      <c r="G72" s="73"/>
      <c r="H72" s="298" t="s">
        <v>70</v>
      </c>
      <c r="I72" s="311"/>
      <c r="J72" s="312"/>
      <c r="K72" s="73"/>
      <c r="L72" s="73"/>
      <c r="M72" s="73"/>
      <c r="N72" s="59"/>
      <c r="O72" s="59"/>
      <c r="P72" s="59"/>
    </row>
    <row r="73" spans="1:16" ht="29.25" customHeight="1" x14ac:dyDescent="0.25">
      <c r="A73" s="51" t="s">
        <v>34</v>
      </c>
      <c r="B73" s="44">
        <f>SUM(C58:C58, C47:C47, C36:C36, C25:C25, C14:C14, C69:C69 )</f>
        <v>7950</v>
      </c>
      <c r="C73" s="44">
        <f>SUM(D58:D58, D47:D47, D36:D36, D25:D25, D14:D14, D69:D69)</f>
        <v>6870</v>
      </c>
      <c r="D73" s="44">
        <f>SUM(E69, E58, E47, E36, E25, E14, )</f>
        <v>7609</v>
      </c>
      <c r="E73" s="44">
        <f xml:space="preserve"> SUM(G69:H69, G58:H58, G47:H47, G36:H36, G25:H25, G14:H14)</f>
        <v>5900</v>
      </c>
      <c r="F73" s="44">
        <f>SUM(F14,F25,F36,F47,F58,F69)</f>
        <v>541</v>
      </c>
      <c r="G73" s="74"/>
      <c r="H73" s="278" t="s">
        <v>34</v>
      </c>
      <c r="I73" s="279"/>
      <c r="J73" s="124">
        <f>SUM(I14, I25, I36, I47, I58, I69)</f>
        <v>28870</v>
      </c>
      <c r="K73" s="74"/>
      <c r="L73" s="74"/>
      <c r="M73" s="74"/>
    </row>
    <row r="74" spans="1:16" ht="30" customHeight="1" x14ac:dyDescent="0.25">
      <c r="A74" s="51" t="s">
        <v>33</v>
      </c>
      <c r="B74" s="44">
        <f>SUM(C56:C56, C45:C45, C34:C34, C23:C23, C12:C12, C67:C67  )</f>
        <v>12259</v>
      </c>
      <c r="C74" s="44">
        <f>SUM(D56:D56, D45:D45, D34:D34, D23:D23, D12:D12, D67:D67 )</f>
        <v>10460</v>
      </c>
      <c r="D74" s="44">
        <f>SUM(E67, E56, E45, E34, E23, E12)</f>
        <v>11806</v>
      </c>
      <c r="E74" s="44">
        <f xml:space="preserve"> SUM(G67:H67, G56:H56, G45:H45, G34:H34, G23:H23, G12:H12)</f>
        <v>17008</v>
      </c>
      <c r="F74" s="44">
        <f>SUM(F12,F23,F34,F45,F56,F67)</f>
        <v>985</v>
      </c>
      <c r="G74" s="74"/>
      <c r="H74" s="278" t="s">
        <v>33</v>
      </c>
      <c r="I74" s="279"/>
      <c r="J74" s="125">
        <f>SUM(I56, I45, I34, I23, I12, I67)</f>
        <v>52518</v>
      </c>
      <c r="K74" s="74"/>
      <c r="L74" s="74"/>
      <c r="M74" s="74"/>
    </row>
    <row r="75" spans="1:16" ht="30" customHeight="1" x14ac:dyDescent="0.25">
      <c r="H75" s="278" t="s">
        <v>26</v>
      </c>
      <c r="I75" s="279"/>
      <c r="J75" s="125">
        <f>AVERAGE(I14, I25, I36, I47, I58, I69)</f>
        <v>4811.666666666667</v>
      </c>
    </row>
    <row r="76" spans="1:16" ht="30" customHeight="1" x14ac:dyDescent="0.25">
      <c r="H76" s="278" t="s">
        <v>74</v>
      </c>
      <c r="I76" s="279"/>
      <c r="J76" s="124">
        <f>AVERAGE(I56, I45, I34, I23, I12, I67)</f>
        <v>8753</v>
      </c>
    </row>
    <row r="86" spans="2:2" x14ac:dyDescent="0.25">
      <c r="B86" s="60"/>
    </row>
    <row r="87" spans="2:2" x14ac:dyDescent="0.25">
      <c r="B87" s="60"/>
    </row>
    <row r="88" spans="2:2" x14ac:dyDescent="0.25">
      <c r="B88" s="60"/>
    </row>
    <row r="89" spans="2:2" x14ac:dyDescent="0.25">
      <c r="B89" s="60"/>
    </row>
    <row r="90" spans="2:2" x14ac:dyDescent="0.25">
      <c r="B90" s="60"/>
    </row>
    <row r="91" spans="2:2" x14ac:dyDescent="0.25">
      <c r="B91" s="60"/>
    </row>
    <row r="92" spans="2:2" x14ac:dyDescent="0.25">
      <c r="B92" s="60"/>
    </row>
    <row r="97" spans="2:2" x14ac:dyDescent="0.25">
      <c r="B97" s="60"/>
    </row>
    <row r="98" spans="2:2" x14ac:dyDescent="0.25">
      <c r="B98" s="60"/>
    </row>
    <row r="99" spans="2:2" x14ac:dyDescent="0.25">
      <c r="B99" s="60"/>
    </row>
    <row r="100" spans="2:2" x14ac:dyDescent="0.25">
      <c r="B100" s="60"/>
    </row>
    <row r="101" spans="2:2" x14ac:dyDescent="0.25">
      <c r="B101" s="60"/>
    </row>
    <row r="102" spans="2:2" x14ac:dyDescent="0.25">
      <c r="B102" s="60"/>
    </row>
    <row r="103" spans="2:2" x14ac:dyDescent="0.25">
      <c r="B103" s="60"/>
    </row>
    <row r="104" spans="2:2" x14ac:dyDescent="0.25">
      <c r="B104" s="60"/>
    </row>
  </sheetData>
  <mergeCells count="25">
    <mergeCell ref="I1:I4"/>
    <mergeCell ref="C1:C2"/>
    <mergeCell ref="D1:D2"/>
    <mergeCell ref="A3:A4"/>
    <mergeCell ref="B3:B4"/>
    <mergeCell ref="G1:H2"/>
    <mergeCell ref="E1:E2"/>
    <mergeCell ref="H3:H4"/>
    <mergeCell ref="C3:C4"/>
    <mergeCell ref="D3:D4"/>
    <mergeCell ref="E3:E4"/>
    <mergeCell ref="G3:G4"/>
    <mergeCell ref="F1:F2"/>
    <mergeCell ref="F3:F4"/>
    <mergeCell ref="B67:B70"/>
    <mergeCell ref="H75:I75"/>
    <mergeCell ref="H76:I76"/>
    <mergeCell ref="B12:B15"/>
    <mergeCell ref="B23:B26"/>
    <mergeCell ref="B34:B37"/>
    <mergeCell ref="B45:B48"/>
    <mergeCell ref="B56:B59"/>
    <mergeCell ref="H72:J72"/>
    <mergeCell ref="H73:I73"/>
    <mergeCell ref="H74:I74"/>
  </mergeCells>
  <pageMargins left="0.7" right="0.7" top="0.75" bottom="0.75" header="0.3" footer="0.3"/>
  <pageSetup scale="5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A62" sqref="A62:XFD6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4"/>
      <c r="C1" s="301" t="s">
        <v>8</v>
      </c>
      <c r="D1" s="305"/>
      <c r="E1" s="305"/>
      <c r="F1" s="305"/>
      <c r="G1" s="296"/>
      <c r="H1" s="301" t="s">
        <v>9</v>
      </c>
      <c r="I1" s="301" t="s">
        <v>10</v>
      </c>
      <c r="J1" s="305"/>
      <c r="K1" s="307" t="s">
        <v>23</v>
      </c>
    </row>
    <row r="2" spans="1:11" ht="15" customHeight="1" thickBot="1" x14ac:dyDescent="0.3">
      <c r="B2" s="174"/>
      <c r="C2" s="302"/>
      <c r="D2" s="306"/>
      <c r="E2" s="306"/>
      <c r="F2" s="306"/>
      <c r="G2" s="297"/>
      <c r="H2" s="302"/>
      <c r="I2" s="302"/>
      <c r="J2" s="306"/>
      <c r="K2" s="308"/>
    </row>
    <row r="3" spans="1:11" x14ac:dyDescent="0.25">
      <c r="A3" s="280" t="s">
        <v>63</v>
      </c>
      <c r="B3" s="282" t="s">
        <v>64</v>
      </c>
      <c r="C3" s="289" t="s">
        <v>45</v>
      </c>
      <c r="D3" s="289" t="s">
        <v>46</v>
      </c>
      <c r="E3" s="289" t="s">
        <v>47</v>
      </c>
      <c r="F3" s="290" t="s">
        <v>48</v>
      </c>
      <c r="G3" s="290" t="s">
        <v>65</v>
      </c>
      <c r="H3" s="289" t="s">
        <v>49</v>
      </c>
      <c r="I3" s="289" t="s">
        <v>50</v>
      </c>
      <c r="J3" s="294" t="s">
        <v>51</v>
      </c>
      <c r="K3" s="308"/>
    </row>
    <row r="4" spans="1:11" ht="14.25" thickBot="1" x14ac:dyDescent="0.3">
      <c r="A4" s="281"/>
      <c r="B4" s="283"/>
      <c r="C4" s="281"/>
      <c r="D4" s="281"/>
      <c r="E4" s="281"/>
      <c r="F4" s="291"/>
      <c r="G4" s="291"/>
      <c r="H4" s="281"/>
      <c r="I4" s="281"/>
      <c r="J4" s="295"/>
      <c r="K4" s="308"/>
    </row>
    <row r="5" spans="1:11" s="55" customFormat="1" ht="14.25" hidden="1" thickBot="1" x14ac:dyDescent="0.3">
      <c r="A5" s="204"/>
      <c r="B5" s="168"/>
      <c r="C5" s="14"/>
      <c r="D5" s="14"/>
      <c r="E5" s="14"/>
      <c r="F5" s="15"/>
      <c r="G5" s="15"/>
      <c r="H5" s="14"/>
      <c r="I5" s="14"/>
      <c r="J5" s="16"/>
      <c r="K5" s="20"/>
    </row>
    <row r="6" spans="1:11" s="55" customFormat="1" ht="14.25" hidden="1" thickBot="1" x14ac:dyDescent="0.3">
      <c r="A6" s="211"/>
      <c r="B6" s="159"/>
      <c r="C6" s="14"/>
      <c r="D6" s="14"/>
      <c r="E6" s="14"/>
      <c r="F6" s="15"/>
      <c r="G6" s="15"/>
      <c r="H6" s="14"/>
      <c r="I6" s="14"/>
      <c r="J6" s="16"/>
      <c r="K6" s="20"/>
    </row>
    <row r="7" spans="1:11" s="55" customFormat="1" ht="14.25" hidden="1" thickBot="1" x14ac:dyDescent="0.3">
      <c r="A7" s="211"/>
      <c r="B7" s="159"/>
      <c r="C7" s="14"/>
      <c r="D7" s="14"/>
      <c r="E7" s="14"/>
      <c r="F7" s="15"/>
      <c r="G7" s="15"/>
      <c r="H7" s="14"/>
      <c r="I7" s="14"/>
      <c r="J7" s="16"/>
      <c r="K7" s="20"/>
    </row>
    <row r="8" spans="1:11" s="55" customFormat="1" ht="14.25" hidden="1" thickBot="1" x14ac:dyDescent="0.3">
      <c r="A8" s="211"/>
      <c r="B8" s="159"/>
      <c r="C8" s="14"/>
      <c r="D8" s="14"/>
      <c r="E8" s="14"/>
      <c r="F8" s="15"/>
      <c r="G8" s="15"/>
      <c r="H8" s="14"/>
      <c r="I8" s="14"/>
      <c r="J8" s="16"/>
      <c r="K8" s="20"/>
    </row>
    <row r="9" spans="1:11" s="55" customFormat="1" ht="14.25" hidden="1" thickBot="1" x14ac:dyDescent="0.3">
      <c r="A9" s="211"/>
      <c r="B9" s="159"/>
      <c r="C9" s="21"/>
      <c r="D9" s="21"/>
      <c r="E9" s="21"/>
      <c r="F9" s="15"/>
      <c r="G9" s="15"/>
      <c r="H9" s="14"/>
      <c r="I9" s="14"/>
      <c r="J9" s="16"/>
      <c r="K9" s="20"/>
    </row>
    <row r="10" spans="1:11" s="55" customFormat="1" ht="14.25" hidden="1" outlineLevel="1" thickBot="1" x14ac:dyDescent="0.3">
      <c r="A10" s="193"/>
      <c r="B10" s="159"/>
      <c r="C10" s="21"/>
      <c r="D10" s="21"/>
      <c r="E10" s="21"/>
      <c r="F10" s="22"/>
      <c r="G10" s="22"/>
      <c r="H10" s="21"/>
      <c r="I10" s="21"/>
      <c r="J10" s="23"/>
      <c r="K10" s="20"/>
    </row>
    <row r="11" spans="1:11" s="55" customFormat="1" ht="14.25" outlineLevel="1" thickBot="1" x14ac:dyDescent="0.3">
      <c r="A11" s="190" t="s">
        <v>2</v>
      </c>
      <c r="B11" s="213">
        <v>41609</v>
      </c>
      <c r="C11" s="27">
        <v>3148</v>
      </c>
      <c r="D11" s="27"/>
      <c r="E11" s="27"/>
      <c r="F11" s="28"/>
      <c r="G11" s="28">
        <v>1148</v>
      </c>
      <c r="H11" s="27"/>
      <c r="I11" s="27"/>
      <c r="J11" s="29"/>
      <c r="K11" s="20">
        <f t="shared" ref="K11" si="0">SUM(C11:J11)</f>
        <v>4296</v>
      </c>
    </row>
    <row r="12" spans="1:11" s="56" customFormat="1" ht="14.25" customHeight="1" outlineLevel="1" thickBot="1" x14ac:dyDescent="0.3">
      <c r="A12" s="131" t="s">
        <v>25</v>
      </c>
      <c r="B12" s="286" t="s">
        <v>28</v>
      </c>
      <c r="C12" s="136">
        <f>SUM(C5:C11)</f>
        <v>3148</v>
      </c>
      <c r="D12" s="136">
        <f t="shared" ref="D12:K12" si="1">SUM(D5:D11)</f>
        <v>0</v>
      </c>
      <c r="E12" s="136">
        <f t="shared" si="1"/>
        <v>0</v>
      </c>
      <c r="F12" s="136">
        <f t="shared" si="1"/>
        <v>0</v>
      </c>
      <c r="G12" s="136">
        <f>SUM(G5:G11)</f>
        <v>1148</v>
      </c>
      <c r="H12" s="136">
        <f t="shared" si="1"/>
        <v>0</v>
      </c>
      <c r="I12" s="136">
        <f t="shared" si="1"/>
        <v>0</v>
      </c>
      <c r="J12" s="136">
        <f t="shared" si="1"/>
        <v>0</v>
      </c>
      <c r="K12" s="138">
        <f t="shared" si="1"/>
        <v>4296</v>
      </c>
    </row>
    <row r="13" spans="1:11" s="56" customFormat="1" ht="15.75" customHeight="1" outlineLevel="1" thickBot="1" x14ac:dyDescent="0.3">
      <c r="A13" s="132" t="s">
        <v>27</v>
      </c>
      <c r="B13" s="287"/>
      <c r="C13" s="133">
        <f t="shared" ref="C13:K13" si="2">AVERAGE(C5:C11)</f>
        <v>3148</v>
      </c>
      <c r="D13" s="133" t="e">
        <f t="shared" si="2"/>
        <v>#DIV/0!</v>
      </c>
      <c r="E13" s="133" t="e">
        <f t="shared" si="2"/>
        <v>#DIV/0!</v>
      </c>
      <c r="F13" s="133" t="e">
        <f t="shared" si="2"/>
        <v>#DIV/0!</v>
      </c>
      <c r="G13" s="133">
        <f t="shared" si="2"/>
        <v>1148</v>
      </c>
      <c r="H13" s="133" t="e">
        <f t="shared" si="2"/>
        <v>#DIV/0!</v>
      </c>
      <c r="I13" s="133" t="e">
        <f t="shared" si="2"/>
        <v>#DIV/0!</v>
      </c>
      <c r="J13" s="133" t="e">
        <f t="shared" si="2"/>
        <v>#DIV/0!</v>
      </c>
      <c r="K13" s="135">
        <f t="shared" si="2"/>
        <v>4296</v>
      </c>
    </row>
    <row r="14" spans="1:11" s="56" customFormat="1" ht="14.25" customHeight="1" thickBot="1" x14ac:dyDescent="0.3">
      <c r="A14" s="36" t="s">
        <v>24</v>
      </c>
      <c r="B14" s="287"/>
      <c r="C14" s="37">
        <f t="shared" ref="C14:K14" si="3">SUM(C5:C9)</f>
        <v>0</v>
      </c>
      <c r="D14" s="37">
        <f t="shared" si="3"/>
        <v>0</v>
      </c>
      <c r="E14" s="37">
        <f t="shared" si="3"/>
        <v>0</v>
      </c>
      <c r="F14" s="37">
        <f t="shared" si="3"/>
        <v>0</v>
      </c>
      <c r="G14" s="37">
        <f t="shared" si="3"/>
        <v>0</v>
      </c>
      <c r="H14" s="37">
        <f t="shared" si="3"/>
        <v>0</v>
      </c>
      <c r="I14" s="37">
        <f t="shared" si="3"/>
        <v>0</v>
      </c>
      <c r="J14" s="37">
        <f t="shared" si="3"/>
        <v>0</v>
      </c>
      <c r="K14" s="39">
        <f t="shared" si="3"/>
        <v>0</v>
      </c>
    </row>
    <row r="15" spans="1:11" s="56" customFormat="1" ht="15.75" customHeight="1" thickBot="1" x14ac:dyDescent="0.3">
      <c r="A15" s="36" t="s">
        <v>26</v>
      </c>
      <c r="B15" s="287"/>
      <c r="C15" s="40" t="e">
        <f t="shared" ref="C15:K15" si="4">AVERAGE(C5:C9)</f>
        <v>#DIV/0!</v>
      </c>
      <c r="D15" s="40" t="e">
        <f t="shared" si="4"/>
        <v>#DIV/0!</v>
      </c>
      <c r="E15" s="40" t="e">
        <f t="shared" si="4"/>
        <v>#DIV/0!</v>
      </c>
      <c r="F15" s="40" t="e">
        <f t="shared" si="4"/>
        <v>#DIV/0!</v>
      </c>
      <c r="G15" s="40" t="e">
        <f t="shared" si="4"/>
        <v>#DIV/0!</v>
      </c>
      <c r="H15" s="40" t="e">
        <f t="shared" si="4"/>
        <v>#DIV/0!</v>
      </c>
      <c r="I15" s="40" t="e">
        <f t="shared" si="4"/>
        <v>#DIV/0!</v>
      </c>
      <c r="J15" s="40" t="e">
        <f t="shared" si="4"/>
        <v>#DIV/0!</v>
      </c>
      <c r="K15" s="42" t="e">
        <f t="shared" si="4"/>
        <v>#DIV/0!</v>
      </c>
    </row>
    <row r="16" spans="1:11" s="56" customFormat="1" ht="14.25" thickBot="1" x14ac:dyDescent="0.3">
      <c r="A16" s="35" t="s">
        <v>3</v>
      </c>
      <c r="B16" s="207">
        <v>41610</v>
      </c>
      <c r="C16" s="14">
        <v>4987</v>
      </c>
      <c r="D16" s="14">
        <v>1740</v>
      </c>
      <c r="E16" s="14">
        <v>782</v>
      </c>
      <c r="F16" s="15">
        <v>2512</v>
      </c>
      <c r="G16" s="15"/>
      <c r="H16" s="14">
        <v>828</v>
      </c>
      <c r="I16" s="14">
        <v>928</v>
      </c>
      <c r="J16" s="16">
        <v>2088</v>
      </c>
      <c r="K16" s="18">
        <f t="shared" ref="K16:K22" si="5">SUM(C16:J16)</f>
        <v>13865</v>
      </c>
    </row>
    <row r="17" spans="1:11" s="56" customFormat="1" ht="14.25" thickBot="1" x14ac:dyDescent="0.3">
      <c r="A17" s="35" t="s">
        <v>4</v>
      </c>
      <c r="B17" s="161">
        <v>41611</v>
      </c>
      <c r="C17" s="14">
        <v>5416</v>
      </c>
      <c r="D17" s="14">
        <v>1939</v>
      </c>
      <c r="E17" s="14">
        <v>713</v>
      </c>
      <c r="F17" s="15">
        <v>2433</v>
      </c>
      <c r="G17" s="15"/>
      <c r="H17" s="14">
        <v>894</v>
      </c>
      <c r="I17" s="14">
        <v>907</v>
      </c>
      <c r="J17" s="16">
        <v>2190</v>
      </c>
      <c r="K17" s="20">
        <f t="shared" si="5"/>
        <v>14492</v>
      </c>
    </row>
    <row r="18" spans="1:11" s="56" customFormat="1" ht="14.25" thickBot="1" x14ac:dyDescent="0.3">
      <c r="A18" s="35" t="s">
        <v>5</v>
      </c>
      <c r="B18" s="161">
        <v>41612</v>
      </c>
      <c r="C18" s="14">
        <v>5577</v>
      </c>
      <c r="D18" s="14">
        <v>1871</v>
      </c>
      <c r="E18" s="14">
        <v>763</v>
      </c>
      <c r="F18" s="15">
        <v>2444</v>
      </c>
      <c r="G18" s="15"/>
      <c r="H18" s="14">
        <v>1331</v>
      </c>
      <c r="I18" s="14">
        <v>888</v>
      </c>
      <c r="J18" s="16">
        <v>2042</v>
      </c>
      <c r="K18" s="20">
        <f>SUM(C18:J18)</f>
        <v>14916</v>
      </c>
    </row>
    <row r="19" spans="1:11" s="56" customFormat="1" ht="14.25" thickBot="1" x14ac:dyDescent="0.3">
      <c r="A19" s="35" t="s">
        <v>6</v>
      </c>
      <c r="B19" s="161">
        <v>41613</v>
      </c>
      <c r="C19" s="14">
        <v>5323</v>
      </c>
      <c r="D19" s="14">
        <v>1946</v>
      </c>
      <c r="E19" s="14">
        <v>755</v>
      </c>
      <c r="F19" s="15">
        <v>2438</v>
      </c>
      <c r="G19" s="15"/>
      <c r="H19" s="14">
        <v>838</v>
      </c>
      <c r="I19" s="14">
        <v>899</v>
      </c>
      <c r="J19" s="16">
        <v>1957</v>
      </c>
      <c r="K19" s="20">
        <f t="shared" si="5"/>
        <v>14156</v>
      </c>
    </row>
    <row r="20" spans="1:11" s="56" customFormat="1" ht="14.25" thickBot="1" x14ac:dyDescent="0.3">
      <c r="A20" s="35" t="s">
        <v>0</v>
      </c>
      <c r="B20" s="161">
        <v>41614</v>
      </c>
      <c r="C20" s="21">
        <v>4786</v>
      </c>
      <c r="D20" s="21">
        <v>1749</v>
      </c>
      <c r="E20" s="21">
        <v>708</v>
      </c>
      <c r="F20" s="15">
        <v>2648</v>
      </c>
      <c r="G20" s="15"/>
      <c r="H20" s="14">
        <v>727</v>
      </c>
      <c r="I20" s="14">
        <v>831</v>
      </c>
      <c r="J20" s="16">
        <v>1793</v>
      </c>
      <c r="K20" s="20">
        <f t="shared" si="5"/>
        <v>13242</v>
      </c>
    </row>
    <row r="21" spans="1:11" s="56" customFormat="1" ht="14.25" outlineLevel="1" thickBot="1" x14ac:dyDescent="0.3">
      <c r="A21" s="35" t="s">
        <v>1</v>
      </c>
      <c r="B21" s="161">
        <v>41615</v>
      </c>
      <c r="C21" s="21">
        <v>5604</v>
      </c>
      <c r="D21" s="21"/>
      <c r="E21" s="21"/>
      <c r="F21" s="22"/>
      <c r="G21" s="22">
        <v>2548</v>
      </c>
      <c r="H21" s="21"/>
      <c r="I21" s="21"/>
      <c r="J21" s="23"/>
      <c r="K21" s="20">
        <f t="shared" si="5"/>
        <v>8152</v>
      </c>
    </row>
    <row r="22" spans="1:11" s="56" customFormat="1" ht="14.25" outlineLevel="1" thickBot="1" x14ac:dyDescent="0.3">
      <c r="A22" s="35" t="s">
        <v>2</v>
      </c>
      <c r="B22" s="162">
        <v>41616</v>
      </c>
      <c r="C22" s="157">
        <v>2657</v>
      </c>
      <c r="D22" s="157"/>
      <c r="E22" s="157"/>
      <c r="F22" s="158"/>
      <c r="G22" s="158">
        <v>977</v>
      </c>
      <c r="H22" s="27"/>
      <c r="I22" s="27"/>
      <c r="J22" s="29"/>
      <c r="K22" s="82">
        <f t="shared" si="5"/>
        <v>3634</v>
      </c>
    </row>
    <row r="23" spans="1:11" s="56" customFormat="1" ht="14.25" customHeight="1" outlineLevel="1" thickBot="1" x14ac:dyDescent="0.3">
      <c r="A23" s="131" t="s">
        <v>25</v>
      </c>
      <c r="B23" s="287" t="s">
        <v>29</v>
      </c>
      <c r="C23" s="136">
        <f t="shared" ref="C23:K23" si="6">SUM(C16:C22)</f>
        <v>34350</v>
      </c>
      <c r="D23" s="136">
        <f t="shared" si="6"/>
        <v>9245</v>
      </c>
      <c r="E23" s="136">
        <f t="shared" si="6"/>
        <v>3721</v>
      </c>
      <c r="F23" s="136">
        <f t="shared" si="6"/>
        <v>12475</v>
      </c>
      <c r="G23" s="136">
        <f t="shared" si="6"/>
        <v>3525</v>
      </c>
      <c r="H23" s="136">
        <f>SUM(H16:H22)</f>
        <v>4618</v>
      </c>
      <c r="I23" s="136">
        <f t="shared" si="6"/>
        <v>4453</v>
      </c>
      <c r="J23" s="136">
        <f t="shared" si="6"/>
        <v>10070</v>
      </c>
      <c r="K23" s="138">
        <f t="shared" si="6"/>
        <v>82457</v>
      </c>
    </row>
    <row r="24" spans="1:11" s="56" customFormat="1" ht="15.75" customHeight="1" outlineLevel="1" thickBot="1" x14ac:dyDescent="0.3">
      <c r="A24" s="132" t="s">
        <v>27</v>
      </c>
      <c r="B24" s="287"/>
      <c r="C24" s="133">
        <f t="shared" ref="C24:K24" si="7">AVERAGE(C16:C22)</f>
        <v>4907.1428571428569</v>
      </c>
      <c r="D24" s="133">
        <f t="shared" si="7"/>
        <v>1849</v>
      </c>
      <c r="E24" s="133">
        <f t="shared" si="7"/>
        <v>744.2</v>
      </c>
      <c r="F24" s="133">
        <f t="shared" si="7"/>
        <v>2495</v>
      </c>
      <c r="G24" s="133">
        <f t="shared" si="7"/>
        <v>1762.5</v>
      </c>
      <c r="H24" s="133">
        <f t="shared" si="7"/>
        <v>923.6</v>
      </c>
      <c r="I24" s="133">
        <f t="shared" si="7"/>
        <v>890.6</v>
      </c>
      <c r="J24" s="133">
        <f t="shared" si="7"/>
        <v>2014</v>
      </c>
      <c r="K24" s="135">
        <f t="shared" si="7"/>
        <v>11779.571428571429</v>
      </c>
    </row>
    <row r="25" spans="1:11" s="56" customFormat="1" ht="14.25" customHeight="1" thickBot="1" x14ac:dyDescent="0.3">
      <c r="A25" s="36" t="s">
        <v>24</v>
      </c>
      <c r="B25" s="287"/>
      <c r="C25" s="37">
        <f t="shared" ref="C25:K25" si="8">SUM(C16:C20)</f>
        <v>26089</v>
      </c>
      <c r="D25" s="37">
        <f t="shared" si="8"/>
        <v>9245</v>
      </c>
      <c r="E25" s="37">
        <f t="shared" si="8"/>
        <v>3721</v>
      </c>
      <c r="F25" s="37">
        <f t="shared" si="8"/>
        <v>12475</v>
      </c>
      <c r="G25" s="37">
        <f t="shared" si="8"/>
        <v>0</v>
      </c>
      <c r="H25" s="37">
        <f t="shared" si="8"/>
        <v>4618</v>
      </c>
      <c r="I25" s="37">
        <f t="shared" si="8"/>
        <v>4453</v>
      </c>
      <c r="J25" s="37">
        <f t="shared" si="8"/>
        <v>10070</v>
      </c>
      <c r="K25" s="39">
        <f t="shared" si="8"/>
        <v>70671</v>
      </c>
    </row>
    <row r="26" spans="1:11" s="56" customFormat="1" ht="15.75" customHeight="1" thickBot="1" x14ac:dyDescent="0.3">
      <c r="A26" s="36" t="s">
        <v>26</v>
      </c>
      <c r="B26" s="288"/>
      <c r="C26" s="40">
        <f t="shared" ref="C26:K26" si="9">AVERAGE(C16:C20)</f>
        <v>5217.8</v>
      </c>
      <c r="D26" s="40">
        <f t="shared" si="9"/>
        <v>1849</v>
      </c>
      <c r="E26" s="40">
        <f t="shared" si="9"/>
        <v>744.2</v>
      </c>
      <c r="F26" s="40">
        <f t="shared" si="9"/>
        <v>2495</v>
      </c>
      <c r="G26" s="40" t="e">
        <f t="shared" si="9"/>
        <v>#DIV/0!</v>
      </c>
      <c r="H26" s="40">
        <f t="shared" si="9"/>
        <v>923.6</v>
      </c>
      <c r="I26" s="40">
        <f t="shared" si="9"/>
        <v>890.6</v>
      </c>
      <c r="J26" s="40">
        <f t="shared" si="9"/>
        <v>2014</v>
      </c>
      <c r="K26" s="42">
        <f t="shared" si="9"/>
        <v>14134.2</v>
      </c>
    </row>
    <row r="27" spans="1:11" s="56" customFormat="1" ht="14.25" thickBot="1" x14ac:dyDescent="0.3">
      <c r="A27" s="35" t="s">
        <v>3</v>
      </c>
      <c r="B27" s="207">
        <v>41617</v>
      </c>
      <c r="C27" s="14">
        <v>4176</v>
      </c>
      <c r="D27" s="14">
        <v>1570</v>
      </c>
      <c r="E27" s="14">
        <v>819</v>
      </c>
      <c r="F27" s="15">
        <v>2311</v>
      </c>
      <c r="G27" s="15"/>
      <c r="H27" s="14">
        <v>796</v>
      </c>
      <c r="I27" s="14">
        <v>925</v>
      </c>
      <c r="J27" s="16">
        <v>2135</v>
      </c>
      <c r="K27" s="18">
        <f t="shared" ref="K27:K32" si="10">SUM(C27:J27)</f>
        <v>12732</v>
      </c>
    </row>
    <row r="28" spans="1:11" s="56" customFormat="1" ht="14.25" thickBot="1" x14ac:dyDescent="0.3">
      <c r="A28" s="35" t="s">
        <v>4</v>
      </c>
      <c r="B28" s="164">
        <v>41618</v>
      </c>
      <c r="C28" s="14">
        <v>4710</v>
      </c>
      <c r="D28" s="14">
        <v>1845</v>
      </c>
      <c r="E28" s="14">
        <v>848</v>
      </c>
      <c r="F28" s="15">
        <v>2402</v>
      </c>
      <c r="G28" s="15"/>
      <c r="H28" s="14">
        <v>856</v>
      </c>
      <c r="I28" s="14">
        <v>814</v>
      </c>
      <c r="J28" s="16">
        <v>1962</v>
      </c>
      <c r="K28" s="20">
        <f t="shared" si="10"/>
        <v>13437</v>
      </c>
    </row>
    <row r="29" spans="1:11" s="56" customFormat="1" ht="14.25" thickBot="1" x14ac:dyDescent="0.3">
      <c r="A29" s="35" t="s">
        <v>5</v>
      </c>
      <c r="B29" s="164">
        <v>41619</v>
      </c>
      <c r="C29" s="14">
        <v>5985</v>
      </c>
      <c r="D29" s="14">
        <v>1950</v>
      </c>
      <c r="E29" s="14">
        <v>752</v>
      </c>
      <c r="F29" s="15">
        <v>2373</v>
      </c>
      <c r="G29" s="15"/>
      <c r="H29" s="14">
        <v>1047</v>
      </c>
      <c r="I29" s="14">
        <v>875</v>
      </c>
      <c r="J29" s="16">
        <v>1946</v>
      </c>
      <c r="K29" s="20">
        <f t="shared" si="10"/>
        <v>14928</v>
      </c>
    </row>
    <row r="30" spans="1:11" s="56" customFormat="1" ht="14.25" thickBot="1" x14ac:dyDescent="0.3">
      <c r="A30" s="35" t="s">
        <v>6</v>
      </c>
      <c r="B30" s="164">
        <v>41620</v>
      </c>
      <c r="C30" s="14">
        <v>5724</v>
      </c>
      <c r="D30" s="14">
        <v>1936</v>
      </c>
      <c r="E30" s="14">
        <v>740</v>
      </c>
      <c r="F30" s="15">
        <v>2346</v>
      </c>
      <c r="G30" s="15"/>
      <c r="H30" s="14">
        <v>802</v>
      </c>
      <c r="I30" s="14">
        <v>856</v>
      </c>
      <c r="J30" s="16">
        <v>2031</v>
      </c>
      <c r="K30" s="20">
        <f t="shared" si="10"/>
        <v>14435</v>
      </c>
    </row>
    <row r="31" spans="1:11" s="56" customFormat="1" ht="14.25" thickBot="1" x14ac:dyDescent="0.3">
      <c r="A31" s="35" t="s">
        <v>0</v>
      </c>
      <c r="B31" s="164">
        <v>41621</v>
      </c>
      <c r="C31" s="21">
        <v>7033</v>
      </c>
      <c r="D31" s="21">
        <v>1730</v>
      </c>
      <c r="E31" s="21">
        <v>680</v>
      </c>
      <c r="F31" s="15">
        <v>2459</v>
      </c>
      <c r="G31" s="15"/>
      <c r="H31" s="14">
        <v>763</v>
      </c>
      <c r="I31" s="14">
        <v>872</v>
      </c>
      <c r="J31" s="16">
        <v>1734</v>
      </c>
      <c r="K31" s="20">
        <f t="shared" si="10"/>
        <v>15271</v>
      </c>
    </row>
    <row r="32" spans="1:11" s="56" customFormat="1" ht="14.25" outlineLevel="1" thickBot="1" x14ac:dyDescent="0.3">
      <c r="A32" s="35" t="s">
        <v>1</v>
      </c>
      <c r="B32" s="164">
        <v>41622</v>
      </c>
      <c r="C32" s="21">
        <v>3882</v>
      </c>
      <c r="D32" s="21"/>
      <c r="E32" s="21"/>
      <c r="F32" s="22"/>
      <c r="G32" s="22">
        <v>2038</v>
      </c>
      <c r="H32" s="21"/>
      <c r="I32" s="21"/>
      <c r="J32" s="23"/>
      <c r="K32" s="20">
        <f t="shared" si="10"/>
        <v>5920</v>
      </c>
    </row>
    <row r="33" spans="1:12" s="56" customFormat="1" ht="14.25" outlineLevel="1" thickBot="1" x14ac:dyDescent="0.3">
      <c r="A33" s="35" t="s">
        <v>2</v>
      </c>
      <c r="B33" s="165">
        <v>41623</v>
      </c>
      <c r="C33" s="27">
        <v>3818</v>
      </c>
      <c r="D33" s="27"/>
      <c r="E33" s="27"/>
      <c r="F33" s="28"/>
      <c r="G33" s="28">
        <v>1239</v>
      </c>
      <c r="H33" s="27"/>
      <c r="I33" s="27"/>
      <c r="J33" s="29"/>
      <c r="K33" s="20">
        <f t="shared" ref="K33" si="11">SUM(C33:J33)</f>
        <v>5057</v>
      </c>
    </row>
    <row r="34" spans="1:12" s="56" customFormat="1" ht="14.25" customHeight="1" outlineLevel="1" thickBot="1" x14ac:dyDescent="0.3">
      <c r="A34" s="131" t="s">
        <v>25</v>
      </c>
      <c r="B34" s="286" t="s">
        <v>30</v>
      </c>
      <c r="C34" s="136">
        <f>SUM(C27:C33)</f>
        <v>35328</v>
      </c>
      <c r="D34" s="136">
        <f t="shared" ref="D34:K34" si="12">SUM(D27:D33)</f>
        <v>9031</v>
      </c>
      <c r="E34" s="136">
        <f t="shared" si="12"/>
        <v>3839</v>
      </c>
      <c r="F34" s="136">
        <f t="shared" si="12"/>
        <v>11891</v>
      </c>
      <c r="G34" s="136">
        <f t="shared" si="12"/>
        <v>3277</v>
      </c>
      <c r="H34" s="136">
        <f t="shared" si="12"/>
        <v>4264</v>
      </c>
      <c r="I34" s="136">
        <f t="shared" si="12"/>
        <v>4342</v>
      </c>
      <c r="J34" s="136">
        <f t="shared" si="12"/>
        <v>9808</v>
      </c>
      <c r="K34" s="138">
        <f t="shared" si="12"/>
        <v>81780</v>
      </c>
    </row>
    <row r="35" spans="1:12" s="56" customFormat="1" ht="15.75" customHeight="1" outlineLevel="1" thickBot="1" x14ac:dyDescent="0.3">
      <c r="A35" s="132" t="s">
        <v>27</v>
      </c>
      <c r="B35" s="287"/>
      <c r="C35" s="133">
        <f>AVERAGE(C27:C33)</f>
        <v>5046.8571428571431</v>
      </c>
      <c r="D35" s="133">
        <f t="shared" ref="D35:K35" si="13">AVERAGE(D27:D33)</f>
        <v>1806.2</v>
      </c>
      <c r="E35" s="133">
        <f t="shared" si="13"/>
        <v>767.8</v>
      </c>
      <c r="F35" s="133">
        <f t="shared" si="13"/>
        <v>2378.1999999999998</v>
      </c>
      <c r="G35" s="133">
        <f t="shared" si="13"/>
        <v>1638.5</v>
      </c>
      <c r="H35" s="133">
        <f t="shared" si="13"/>
        <v>852.8</v>
      </c>
      <c r="I35" s="133">
        <f t="shared" si="13"/>
        <v>868.4</v>
      </c>
      <c r="J35" s="133">
        <f t="shared" si="13"/>
        <v>1961.6</v>
      </c>
      <c r="K35" s="135">
        <f t="shared" si="13"/>
        <v>11682.857142857143</v>
      </c>
    </row>
    <row r="36" spans="1:12" s="56" customFormat="1" ht="14.25" customHeight="1" thickBot="1" x14ac:dyDescent="0.3">
      <c r="A36" s="36" t="s">
        <v>24</v>
      </c>
      <c r="B36" s="287"/>
      <c r="C36" s="37">
        <f>SUM(C27:C31)</f>
        <v>27628</v>
      </c>
      <c r="D36" s="37">
        <f>SUM(D27:D31)</f>
        <v>9031</v>
      </c>
      <c r="E36" s="37">
        <f t="shared" ref="E36:K36" si="14">SUM(E27:E31)</f>
        <v>3839</v>
      </c>
      <c r="F36" s="37">
        <f t="shared" si="14"/>
        <v>11891</v>
      </c>
      <c r="G36" s="37">
        <f t="shared" si="14"/>
        <v>0</v>
      </c>
      <c r="H36" s="37">
        <f t="shared" si="14"/>
        <v>4264</v>
      </c>
      <c r="I36" s="37">
        <f t="shared" si="14"/>
        <v>4342</v>
      </c>
      <c r="J36" s="37">
        <f t="shared" si="14"/>
        <v>9808</v>
      </c>
      <c r="K36" s="39">
        <f t="shared" si="14"/>
        <v>70803</v>
      </c>
    </row>
    <row r="37" spans="1:12" s="56" customFormat="1" ht="15.75" customHeight="1" thickBot="1" x14ac:dyDescent="0.3">
      <c r="A37" s="36" t="s">
        <v>26</v>
      </c>
      <c r="B37" s="288"/>
      <c r="C37" s="40">
        <f>AVERAGE(C27:C31)</f>
        <v>5525.6</v>
      </c>
      <c r="D37" s="40">
        <f>AVERAGE(D27:D31)</f>
        <v>1806.2</v>
      </c>
      <c r="E37" s="40">
        <f t="shared" ref="E37:K37" si="15">AVERAGE(E27:E31)</f>
        <v>767.8</v>
      </c>
      <c r="F37" s="40">
        <f t="shared" si="15"/>
        <v>2378.1999999999998</v>
      </c>
      <c r="G37" s="40" t="e">
        <f t="shared" si="15"/>
        <v>#DIV/0!</v>
      </c>
      <c r="H37" s="40">
        <f t="shared" si="15"/>
        <v>852.8</v>
      </c>
      <c r="I37" s="40">
        <f t="shared" si="15"/>
        <v>868.4</v>
      </c>
      <c r="J37" s="40">
        <f t="shared" si="15"/>
        <v>1961.6</v>
      </c>
      <c r="K37" s="42">
        <f t="shared" si="15"/>
        <v>14160.6</v>
      </c>
    </row>
    <row r="38" spans="1:12" s="56" customFormat="1" ht="14.25" thickBot="1" x14ac:dyDescent="0.3">
      <c r="A38" s="35" t="s">
        <v>3</v>
      </c>
      <c r="B38" s="207">
        <v>41624</v>
      </c>
      <c r="C38" s="14">
        <v>5163</v>
      </c>
      <c r="D38" s="14">
        <v>1772</v>
      </c>
      <c r="E38" s="14">
        <v>736</v>
      </c>
      <c r="F38" s="15">
        <v>2177</v>
      </c>
      <c r="G38" s="15"/>
      <c r="H38" s="14">
        <v>775</v>
      </c>
      <c r="I38" s="14">
        <v>917</v>
      </c>
      <c r="J38" s="16">
        <v>2020</v>
      </c>
      <c r="K38" s="18">
        <f t="shared" ref="K38:K44" si="16">SUM(C38:J38)</f>
        <v>13560</v>
      </c>
    </row>
    <row r="39" spans="1:12" s="56" customFormat="1" ht="14.25" thickBot="1" x14ac:dyDescent="0.3">
      <c r="A39" s="35" t="s">
        <v>4</v>
      </c>
      <c r="B39" s="164">
        <v>41625</v>
      </c>
      <c r="C39" s="14">
        <v>4559</v>
      </c>
      <c r="D39" s="14">
        <v>1690</v>
      </c>
      <c r="E39" s="14">
        <v>752</v>
      </c>
      <c r="F39" s="15">
        <v>2328</v>
      </c>
      <c r="G39" s="15"/>
      <c r="H39" s="14">
        <v>801</v>
      </c>
      <c r="I39" s="14">
        <v>795</v>
      </c>
      <c r="J39" s="16">
        <v>2056</v>
      </c>
      <c r="K39" s="20">
        <f t="shared" si="16"/>
        <v>12981</v>
      </c>
    </row>
    <row r="40" spans="1:12" s="56" customFormat="1" ht="14.25" thickBot="1" x14ac:dyDescent="0.3">
      <c r="A40" s="35" t="s">
        <v>5</v>
      </c>
      <c r="B40" s="164">
        <v>41626</v>
      </c>
      <c r="C40" s="14">
        <v>6064</v>
      </c>
      <c r="D40" s="14">
        <v>1784</v>
      </c>
      <c r="E40" s="14">
        <v>739</v>
      </c>
      <c r="F40" s="15">
        <v>2405</v>
      </c>
      <c r="G40" s="15"/>
      <c r="H40" s="14">
        <v>877</v>
      </c>
      <c r="I40" s="14">
        <v>854</v>
      </c>
      <c r="J40" s="16">
        <v>1993</v>
      </c>
      <c r="K40" s="20">
        <f t="shared" si="16"/>
        <v>14716</v>
      </c>
    </row>
    <row r="41" spans="1:12" s="56" customFormat="1" ht="14.25" thickBot="1" x14ac:dyDescent="0.3">
      <c r="A41" s="35" t="s">
        <v>6</v>
      </c>
      <c r="B41" s="164">
        <v>41627</v>
      </c>
      <c r="C41" s="14">
        <v>5953</v>
      </c>
      <c r="D41" s="14">
        <v>1679</v>
      </c>
      <c r="E41" s="14">
        <v>669</v>
      </c>
      <c r="F41" s="15">
        <v>2350</v>
      </c>
      <c r="G41" s="15"/>
      <c r="H41" s="14">
        <v>779</v>
      </c>
      <c r="I41" s="14">
        <v>876</v>
      </c>
      <c r="J41" s="16">
        <v>1986</v>
      </c>
      <c r="K41" s="20">
        <f t="shared" si="16"/>
        <v>14292</v>
      </c>
    </row>
    <row r="42" spans="1:12" s="56" customFormat="1" ht="14.25" thickBot="1" x14ac:dyDescent="0.3">
      <c r="A42" s="35" t="s">
        <v>0</v>
      </c>
      <c r="B42" s="164">
        <v>41628</v>
      </c>
      <c r="C42" s="21">
        <v>6057</v>
      </c>
      <c r="D42" s="21">
        <v>1637</v>
      </c>
      <c r="E42" s="21">
        <v>691</v>
      </c>
      <c r="F42" s="15">
        <v>2327</v>
      </c>
      <c r="G42" s="15"/>
      <c r="H42" s="14">
        <v>677</v>
      </c>
      <c r="I42" s="14">
        <v>703</v>
      </c>
      <c r="J42" s="16">
        <v>1588</v>
      </c>
      <c r="K42" s="20">
        <f t="shared" si="16"/>
        <v>13680</v>
      </c>
    </row>
    <row r="43" spans="1:12" s="56" customFormat="1" ht="14.25" outlineLevel="1" thickBot="1" x14ac:dyDescent="0.3">
      <c r="A43" s="35" t="s">
        <v>1</v>
      </c>
      <c r="B43" s="164">
        <v>41629</v>
      </c>
      <c r="C43" s="21">
        <v>7940</v>
      </c>
      <c r="D43" s="21"/>
      <c r="E43" s="21"/>
      <c r="F43" s="22"/>
      <c r="G43" s="22">
        <v>2756</v>
      </c>
      <c r="H43" s="21"/>
      <c r="I43" s="21"/>
      <c r="J43" s="23"/>
      <c r="K43" s="20">
        <f t="shared" si="16"/>
        <v>10696</v>
      </c>
      <c r="L43" s="156"/>
    </row>
    <row r="44" spans="1:12" s="56" customFormat="1" ht="14.25" outlineLevel="1" thickBot="1" x14ac:dyDescent="0.3">
      <c r="A44" s="35" t="s">
        <v>2</v>
      </c>
      <c r="B44" s="164">
        <v>41630</v>
      </c>
      <c r="C44" s="27">
        <v>5713</v>
      </c>
      <c r="D44" s="27"/>
      <c r="E44" s="27"/>
      <c r="F44" s="28"/>
      <c r="G44" s="28">
        <v>1444</v>
      </c>
      <c r="H44" s="27"/>
      <c r="I44" s="27"/>
      <c r="J44" s="29"/>
      <c r="K44" s="82">
        <f t="shared" si="16"/>
        <v>7157</v>
      </c>
      <c r="L44" s="156"/>
    </row>
    <row r="45" spans="1:12" s="56" customFormat="1" ht="14.25" customHeight="1" outlineLevel="1" thickBot="1" x14ac:dyDescent="0.3">
      <c r="A45" s="131" t="s">
        <v>25</v>
      </c>
      <c r="B45" s="286" t="s">
        <v>31</v>
      </c>
      <c r="C45" s="136">
        <f t="shared" ref="C45:K45" si="17">SUM(C38:C44)</f>
        <v>41449</v>
      </c>
      <c r="D45" s="136">
        <f t="shared" si="17"/>
        <v>8562</v>
      </c>
      <c r="E45" s="136">
        <f t="shared" si="17"/>
        <v>3587</v>
      </c>
      <c r="F45" s="136">
        <f t="shared" si="17"/>
        <v>11587</v>
      </c>
      <c r="G45" s="136">
        <f t="shared" si="17"/>
        <v>4200</v>
      </c>
      <c r="H45" s="136">
        <f t="shared" si="17"/>
        <v>3909</v>
      </c>
      <c r="I45" s="136">
        <f t="shared" si="17"/>
        <v>4145</v>
      </c>
      <c r="J45" s="136">
        <f t="shared" si="17"/>
        <v>9643</v>
      </c>
      <c r="K45" s="138">
        <f t="shared" si="17"/>
        <v>87082</v>
      </c>
    </row>
    <row r="46" spans="1:12" s="56" customFormat="1" ht="15.75" customHeight="1" outlineLevel="1" thickBot="1" x14ac:dyDescent="0.3">
      <c r="A46" s="132" t="s">
        <v>27</v>
      </c>
      <c r="B46" s="287"/>
      <c r="C46" s="133">
        <f t="shared" ref="C46:K46" si="18">AVERAGE(C38:C44)</f>
        <v>5921.2857142857147</v>
      </c>
      <c r="D46" s="133">
        <f t="shared" si="18"/>
        <v>1712.4</v>
      </c>
      <c r="E46" s="133">
        <f t="shared" si="18"/>
        <v>717.4</v>
      </c>
      <c r="F46" s="133">
        <f t="shared" si="18"/>
        <v>2317.4</v>
      </c>
      <c r="G46" s="133">
        <f t="shared" si="18"/>
        <v>2100</v>
      </c>
      <c r="H46" s="133">
        <f t="shared" si="18"/>
        <v>781.8</v>
      </c>
      <c r="I46" s="133">
        <f t="shared" si="18"/>
        <v>829</v>
      </c>
      <c r="J46" s="133">
        <f t="shared" si="18"/>
        <v>1928.6</v>
      </c>
      <c r="K46" s="135">
        <f t="shared" si="18"/>
        <v>12440.285714285714</v>
      </c>
    </row>
    <row r="47" spans="1:12" s="56" customFormat="1" ht="14.25" customHeight="1" thickBot="1" x14ac:dyDescent="0.3">
      <c r="A47" s="36" t="s">
        <v>24</v>
      </c>
      <c r="B47" s="287"/>
      <c r="C47" s="37">
        <f t="shared" ref="C47:K47" si="19">SUM(C38:C42)</f>
        <v>27796</v>
      </c>
      <c r="D47" s="37">
        <f t="shared" si="19"/>
        <v>8562</v>
      </c>
      <c r="E47" s="37">
        <f t="shared" si="19"/>
        <v>3587</v>
      </c>
      <c r="F47" s="37">
        <f t="shared" si="19"/>
        <v>11587</v>
      </c>
      <c r="G47" s="37">
        <f t="shared" si="19"/>
        <v>0</v>
      </c>
      <c r="H47" s="37">
        <f t="shared" si="19"/>
        <v>3909</v>
      </c>
      <c r="I47" s="37">
        <f t="shared" si="19"/>
        <v>4145</v>
      </c>
      <c r="J47" s="37">
        <f t="shared" si="19"/>
        <v>9643</v>
      </c>
      <c r="K47" s="39">
        <f t="shared" si="19"/>
        <v>69229</v>
      </c>
    </row>
    <row r="48" spans="1:12" s="56" customFormat="1" ht="15.75" customHeight="1" thickBot="1" x14ac:dyDescent="0.3">
      <c r="A48" s="36" t="s">
        <v>26</v>
      </c>
      <c r="B48" s="288"/>
      <c r="C48" s="40">
        <f t="shared" ref="C48:K48" si="20">AVERAGE(C38:C42)</f>
        <v>5559.2</v>
      </c>
      <c r="D48" s="40">
        <f t="shared" si="20"/>
        <v>1712.4</v>
      </c>
      <c r="E48" s="40">
        <f t="shared" si="20"/>
        <v>717.4</v>
      </c>
      <c r="F48" s="40">
        <f t="shared" si="20"/>
        <v>2317.4</v>
      </c>
      <c r="G48" s="40" t="e">
        <f t="shared" si="20"/>
        <v>#DIV/0!</v>
      </c>
      <c r="H48" s="40">
        <f t="shared" si="20"/>
        <v>781.8</v>
      </c>
      <c r="I48" s="40">
        <f t="shared" si="20"/>
        <v>829</v>
      </c>
      <c r="J48" s="40">
        <f t="shared" si="20"/>
        <v>1928.6</v>
      </c>
      <c r="K48" s="42">
        <f t="shared" si="20"/>
        <v>13845.8</v>
      </c>
    </row>
    <row r="49" spans="1:11" s="56" customFormat="1" ht="14.25" thickBot="1" x14ac:dyDescent="0.3">
      <c r="A49" s="35" t="s">
        <v>3</v>
      </c>
      <c r="B49" s="163">
        <v>41631</v>
      </c>
      <c r="C49" s="14">
        <v>4824</v>
      </c>
      <c r="D49" s="14">
        <v>1291</v>
      </c>
      <c r="E49" s="14">
        <v>540</v>
      </c>
      <c r="F49" s="15">
        <v>1579</v>
      </c>
      <c r="G49" s="15"/>
      <c r="H49" s="14">
        <v>530</v>
      </c>
      <c r="I49" s="14">
        <v>612</v>
      </c>
      <c r="J49" s="16">
        <v>1195</v>
      </c>
      <c r="K49" s="18">
        <f t="shared" ref="K49:K55" si="21">SUM(C49:J49)</f>
        <v>10571</v>
      </c>
    </row>
    <row r="50" spans="1:11" s="56" customFormat="1" ht="14.25" thickBot="1" x14ac:dyDescent="0.3">
      <c r="A50" s="35" t="s">
        <v>4</v>
      </c>
      <c r="B50" s="196">
        <v>41632</v>
      </c>
      <c r="C50" s="14">
        <v>2659</v>
      </c>
      <c r="D50" s="14">
        <v>1040</v>
      </c>
      <c r="E50" s="14">
        <v>220</v>
      </c>
      <c r="F50" s="15">
        <v>323</v>
      </c>
      <c r="G50" s="15"/>
      <c r="H50" s="14">
        <v>56</v>
      </c>
      <c r="I50" s="14">
        <v>266</v>
      </c>
      <c r="J50" s="16">
        <v>915</v>
      </c>
      <c r="K50" s="20">
        <f t="shared" si="21"/>
        <v>5479</v>
      </c>
    </row>
    <row r="51" spans="1:11" s="56" customFormat="1" ht="14.25" thickBot="1" x14ac:dyDescent="0.3">
      <c r="A51" s="35" t="s">
        <v>5</v>
      </c>
      <c r="B51" s="196">
        <v>41633</v>
      </c>
      <c r="C51" s="14"/>
      <c r="D51" s="14"/>
      <c r="E51" s="14"/>
      <c r="F51" s="15"/>
      <c r="G51" s="15"/>
      <c r="H51" s="14"/>
      <c r="I51" s="14"/>
      <c r="J51" s="16"/>
      <c r="K51" s="20"/>
    </row>
    <row r="52" spans="1:11" s="56" customFormat="1" ht="14.25" customHeight="1" thickBot="1" x14ac:dyDescent="0.3">
      <c r="A52" s="208" t="s">
        <v>6</v>
      </c>
      <c r="B52" s="196">
        <v>41634</v>
      </c>
      <c r="C52" s="14">
        <v>5199</v>
      </c>
      <c r="D52" s="14">
        <v>1165</v>
      </c>
      <c r="E52" s="14">
        <v>355</v>
      </c>
      <c r="F52" s="15">
        <v>1096</v>
      </c>
      <c r="G52" s="15"/>
      <c r="H52" s="14">
        <v>328</v>
      </c>
      <c r="I52" s="14">
        <v>391</v>
      </c>
      <c r="J52" s="16">
        <v>745</v>
      </c>
      <c r="K52" s="20">
        <f t="shared" si="21"/>
        <v>9279</v>
      </c>
    </row>
    <row r="53" spans="1:11" s="56" customFormat="1" ht="14.25" customHeight="1" thickBot="1" x14ac:dyDescent="0.3">
      <c r="A53" s="208" t="s">
        <v>0</v>
      </c>
      <c r="B53" s="196">
        <v>41635</v>
      </c>
      <c r="C53" s="21">
        <v>7587</v>
      </c>
      <c r="D53" s="21">
        <v>1456</v>
      </c>
      <c r="E53" s="21">
        <v>393</v>
      </c>
      <c r="F53" s="15">
        <v>1698</v>
      </c>
      <c r="G53" s="15"/>
      <c r="H53" s="14">
        <v>351</v>
      </c>
      <c r="I53" s="14">
        <v>371</v>
      </c>
      <c r="J53" s="16">
        <v>841</v>
      </c>
      <c r="K53" s="20">
        <f t="shared" si="21"/>
        <v>12697</v>
      </c>
    </row>
    <row r="54" spans="1:11" s="56" customFormat="1" ht="14.25" outlineLevel="1" thickBot="1" x14ac:dyDescent="0.3">
      <c r="A54" s="208" t="s">
        <v>1</v>
      </c>
      <c r="B54" s="164">
        <v>41636</v>
      </c>
      <c r="C54" s="21">
        <v>7257</v>
      </c>
      <c r="D54" s="21"/>
      <c r="E54" s="21"/>
      <c r="F54" s="22"/>
      <c r="G54" s="22">
        <v>2187</v>
      </c>
      <c r="H54" s="21"/>
      <c r="I54" s="21"/>
      <c r="J54" s="23"/>
      <c r="K54" s="20">
        <f t="shared" si="21"/>
        <v>9444</v>
      </c>
    </row>
    <row r="55" spans="1:11" s="56" customFormat="1" ht="14.25" customHeight="1" outlineLevel="1" thickBot="1" x14ac:dyDescent="0.3">
      <c r="A55" s="208" t="s">
        <v>2</v>
      </c>
      <c r="B55" s="165">
        <v>41637</v>
      </c>
      <c r="C55" s="27">
        <v>2193</v>
      </c>
      <c r="D55" s="27"/>
      <c r="E55" s="27"/>
      <c r="F55" s="28"/>
      <c r="G55" s="28"/>
      <c r="H55" s="27"/>
      <c r="I55" s="27"/>
      <c r="J55" s="29"/>
      <c r="K55" s="20">
        <f t="shared" si="21"/>
        <v>2193</v>
      </c>
    </row>
    <row r="56" spans="1:11" s="56" customFormat="1" ht="14.25" customHeight="1" outlineLevel="1" thickBot="1" x14ac:dyDescent="0.3">
      <c r="A56" s="131" t="s">
        <v>25</v>
      </c>
      <c r="B56" s="286" t="s">
        <v>32</v>
      </c>
      <c r="C56" s="136">
        <f>SUM(C49:C55)</f>
        <v>29719</v>
      </c>
      <c r="D56" s="136">
        <f t="shared" ref="D56:K56" si="22">SUM(D49:D55)</f>
        <v>4952</v>
      </c>
      <c r="E56" s="136">
        <f t="shared" si="22"/>
        <v>1508</v>
      </c>
      <c r="F56" s="136">
        <f t="shared" si="22"/>
        <v>4696</v>
      </c>
      <c r="G56" s="136">
        <f t="shared" si="22"/>
        <v>2187</v>
      </c>
      <c r="H56" s="136">
        <f t="shared" si="22"/>
        <v>1265</v>
      </c>
      <c r="I56" s="136">
        <f t="shared" si="22"/>
        <v>1640</v>
      </c>
      <c r="J56" s="136">
        <f t="shared" si="22"/>
        <v>3696</v>
      </c>
      <c r="K56" s="138">
        <f t="shared" si="22"/>
        <v>49663</v>
      </c>
    </row>
    <row r="57" spans="1:11" s="56" customFormat="1" ht="15.75" customHeight="1" outlineLevel="1" thickBot="1" x14ac:dyDescent="0.3">
      <c r="A57" s="132" t="s">
        <v>27</v>
      </c>
      <c r="B57" s="287"/>
      <c r="C57" s="133">
        <f t="shared" ref="C57:K57" si="23">AVERAGE(C49:C55)</f>
        <v>4953.166666666667</v>
      </c>
      <c r="D57" s="133">
        <f t="shared" si="23"/>
        <v>1238</v>
      </c>
      <c r="E57" s="133">
        <f t="shared" si="23"/>
        <v>377</v>
      </c>
      <c r="F57" s="133">
        <f t="shared" si="23"/>
        <v>1174</v>
      </c>
      <c r="G57" s="133">
        <f t="shared" si="23"/>
        <v>2187</v>
      </c>
      <c r="H57" s="133">
        <f t="shared" si="23"/>
        <v>316.25</v>
      </c>
      <c r="I57" s="133">
        <f t="shared" si="23"/>
        <v>410</v>
      </c>
      <c r="J57" s="133">
        <f t="shared" si="23"/>
        <v>924</v>
      </c>
      <c r="K57" s="135">
        <f t="shared" si="23"/>
        <v>8277.1666666666661</v>
      </c>
    </row>
    <row r="58" spans="1:11" s="56" customFormat="1" ht="14.25" customHeight="1" thickBot="1" x14ac:dyDescent="0.3">
      <c r="A58" s="36" t="s">
        <v>24</v>
      </c>
      <c r="B58" s="287"/>
      <c r="C58" s="37">
        <f t="shared" ref="C58:K58" si="24">SUM(C49:C53)</f>
        <v>20269</v>
      </c>
      <c r="D58" s="37">
        <f t="shared" si="24"/>
        <v>4952</v>
      </c>
      <c r="E58" s="37">
        <f t="shared" si="24"/>
        <v>1508</v>
      </c>
      <c r="F58" s="37">
        <f t="shared" si="24"/>
        <v>4696</v>
      </c>
      <c r="G58" s="37">
        <f t="shared" si="24"/>
        <v>0</v>
      </c>
      <c r="H58" s="37">
        <f t="shared" si="24"/>
        <v>1265</v>
      </c>
      <c r="I58" s="37">
        <f t="shared" si="24"/>
        <v>1640</v>
      </c>
      <c r="J58" s="37">
        <f t="shared" si="24"/>
        <v>3696</v>
      </c>
      <c r="K58" s="39">
        <f t="shared" si="24"/>
        <v>38026</v>
      </c>
    </row>
    <row r="59" spans="1:11" s="56" customFormat="1" ht="15.75" customHeight="1" thickBot="1" x14ac:dyDescent="0.3">
      <c r="A59" s="36" t="s">
        <v>26</v>
      </c>
      <c r="B59" s="288"/>
      <c r="C59" s="40">
        <f t="shared" ref="C59:K59" si="25">AVERAGE(C49:C53)</f>
        <v>5067.25</v>
      </c>
      <c r="D59" s="40">
        <f t="shared" si="25"/>
        <v>1238</v>
      </c>
      <c r="E59" s="40">
        <f t="shared" si="25"/>
        <v>377</v>
      </c>
      <c r="F59" s="40">
        <f t="shared" si="25"/>
        <v>1174</v>
      </c>
      <c r="G59" s="40" t="e">
        <f t="shared" si="25"/>
        <v>#DIV/0!</v>
      </c>
      <c r="H59" s="40">
        <f t="shared" si="25"/>
        <v>316.25</v>
      </c>
      <c r="I59" s="40">
        <f t="shared" si="25"/>
        <v>410</v>
      </c>
      <c r="J59" s="40">
        <f t="shared" si="25"/>
        <v>924</v>
      </c>
      <c r="K59" s="42">
        <f t="shared" si="25"/>
        <v>9506.5</v>
      </c>
    </row>
    <row r="60" spans="1:11" s="56" customFormat="1" ht="14.25" thickBot="1" x14ac:dyDescent="0.3">
      <c r="A60" s="208" t="s">
        <v>3</v>
      </c>
      <c r="B60" s="166">
        <v>41638</v>
      </c>
      <c r="C60" s="14">
        <v>7423</v>
      </c>
      <c r="D60" s="14">
        <v>1463</v>
      </c>
      <c r="E60" s="14">
        <v>437</v>
      </c>
      <c r="F60" s="15">
        <v>1773</v>
      </c>
      <c r="G60" s="15"/>
      <c r="H60" s="14">
        <v>480</v>
      </c>
      <c r="I60" s="14">
        <v>517</v>
      </c>
      <c r="J60" s="16">
        <v>1236</v>
      </c>
      <c r="K60" s="20">
        <f>SUM(C60:J60)</f>
        <v>13329</v>
      </c>
    </row>
    <row r="61" spans="1:11" s="56" customFormat="1" ht="14.25" thickBot="1" x14ac:dyDescent="0.3">
      <c r="A61" s="208" t="s">
        <v>4</v>
      </c>
      <c r="B61" s="164">
        <v>41639</v>
      </c>
      <c r="C61" s="14">
        <v>4354</v>
      </c>
      <c r="D61" s="14">
        <v>1428</v>
      </c>
      <c r="E61" s="14">
        <v>303</v>
      </c>
      <c r="F61" s="15">
        <v>1118</v>
      </c>
      <c r="G61" s="15"/>
      <c r="H61" s="14">
        <v>212</v>
      </c>
      <c r="I61" s="14">
        <v>519</v>
      </c>
      <c r="J61" s="16">
        <v>782</v>
      </c>
      <c r="K61" s="20">
        <f>SUM(C61:J61)</f>
        <v>8716</v>
      </c>
    </row>
    <row r="62" spans="1:11" s="56" customFormat="1" ht="14.25" hidden="1" thickBot="1" x14ac:dyDescent="0.3">
      <c r="A62" s="35"/>
      <c r="B62" s="164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6" customFormat="1" ht="14.25" hidden="1" thickBot="1" x14ac:dyDescent="0.3">
      <c r="A63" s="35"/>
      <c r="B63" s="164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6" customFormat="1" ht="14.25" hidden="1" thickBot="1" x14ac:dyDescent="0.3">
      <c r="A64" s="35"/>
      <c r="B64" s="164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6" customFormat="1" ht="14.25" hidden="1" outlineLevel="1" thickBot="1" x14ac:dyDescent="0.3">
      <c r="A65" s="35"/>
      <c r="B65" s="164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6" customFormat="1" ht="14.25" hidden="1" outlineLevel="1" thickBot="1" x14ac:dyDescent="0.3">
      <c r="A66" s="35"/>
      <c r="B66" s="165"/>
      <c r="C66" s="27"/>
      <c r="D66" s="27"/>
      <c r="E66" s="27"/>
      <c r="F66" s="28"/>
      <c r="G66" s="28"/>
      <c r="H66" s="27"/>
      <c r="I66" s="27"/>
      <c r="J66" s="29"/>
      <c r="K66" s="82"/>
    </row>
    <row r="67" spans="1:15" s="56" customFormat="1" ht="14.25" customHeight="1" outlineLevel="1" thickBot="1" x14ac:dyDescent="0.3">
      <c r="A67" s="131" t="s">
        <v>25</v>
      </c>
      <c r="B67" s="286" t="s">
        <v>37</v>
      </c>
      <c r="C67" s="136">
        <f>SUM(C60:C66)</f>
        <v>11777</v>
      </c>
      <c r="D67" s="136">
        <f t="shared" ref="D67:J67" si="26">SUM(D60:D66)</f>
        <v>2891</v>
      </c>
      <c r="E67" s="136">
        <f t="shared" si="26"/>
        <v>740</v>
      </c>
      <c r="F67" s="136">
        <f t="shared" si="26"/>
        <v>2891</v>
      </c>
      <c r="G67" s="136">
        <f t="shared" si="26"/>
        <v>0</v>
      </c>
      <c r="H67" s="136">
        <f t="shared" si="26"/>
        <v>692</v>
      </c>
      <c r="I67" s="136">
        <f t="shared" si="26"/>
        <v>1036</v>
      </c>
      <c r="J67" s="136">
        <f t="shared" si="26"/>
        <v>2018</v>
      </c>
      <c r="K67" s="136">
        <f>SUM(K60:K66)</f>
        <v>22045</v>
      </c>
    </row>
    <row r="68" spans="1:15" s="56" customFormat="1" ht="15.75" customHeight="1" outlineLevel="1" thickBot="1" x14ac:dyDescent="0.3">
      <c r="A68" s="132" t="s">
        <v>27</v>
      </c>
      <c r="B68" s="287"/>
      <c r="C68" s="133">
        <f>AVERAGE(C60:C66)</f>
        <v>5888.5</v>
      </c>
      <c r="D68" s="133">
        <f t="shared" ref="D68:J68" si="27">AVERAGE(D60:D66)</f>
        <v>1445.5</v>
      </c>
      <c r="E68" s="133">
        <f t="shared" si="27"/>
        <v>370</v>
      </c>
      <c r="F68" s="133">
        <f t="shared" si="27"/>
        <v>1445.5</v>
      </c>
      <c r="G68" s="133" t="e">
        <f t="shared" si="27"/>
        <v>#DIV/0!</v>
      </c>
      <c r="H68" s="133">
        <f t="shared" si="27"/>
        <v>346</v>
      </c>
      <c r="I68" s="133">
        <f t="shared" si="27"/>
        <v>518</v>
      </c>
      <c r="J68" s="133">
        <f t="shared" si="27"/>
        <v>1009</v>
      </c>
      <c r="K68" s="133">
        <f t="shared" ref="K68" si="28">AVERAGE(K60:K66)</f>
        <v>11022.5</v>
      </c>
    </row>
    <row r="69" spans="1:15" s="56" customFormat="1" ht="14.25" customHeight="1" thickBot="1" x14ac:dyDescent="0.3">
      <c r="A69" s="36" t="s">
        <v>24</v>
      </c>
      <c r="B69" s="287"/>
      <c r="C69" s="37">
        <f>SUM(C60:C64)</f>
        <v>11777</v>
      </c>
      <c r="D69" s="37">
        <f t="shared" ref="D69:J69" si="29">SUM(D60:D64)</f>
        <v>2891</v>
      </c>
      <c r="E69" s="37">
        <f t="shared" si="29"/>
        <v>740</v>
      </c>
      <c r="F69" s="37">
        <f t="shared" si="29"/>
        <v>2891</v>
      </c>
      <c r="G69" s="37">
        <f t="shared" si="29"/>
        <v>0</v>
      </c>
      <c r="H69" s="37">
        <f t="shared" si="29"/>
        <v>692</v>
      </c>
      <c r="I69" s="37">
        <f t="shared" si="29"/>
        <v>1036</v>
      </c>
      <c r="J69" s="37">
        <f t="shared" si="29"/>
        <v>2018</v>
      </c>
      <c r="K69" s="37">
        <f t="shared" ref="K69" si="30">SUM(K60:K64)</f>
        <v>22045</v>
      </c>
    </row>
    <row r="70" spans="1:15" s="56" customFormat="1" ht="15.75" customHeight="1" thickBot="1" x14ac:dyDescent="0.3">
      <c r="A70" s="36" t="s">
        <v>26</v>
      </c>
      <c r="B70" s="288"/>
      <c r="C70" s="40">
        <f>AVERAGE(C60:C64)</f>
        <v>5888.5</v>
      </c>
      <c r="D70" s="40">
        <f t="shared" ref="D70:J70" si="31">AVERAGE(D60:D64)</f>
        <v>1445.5</v>
      </c>
      <c r="E70" s="40">
        <f t="shared" si="31"/>
        <v>370</v>
      </c>
      <c r="F70" s="40">
        <f t="shared" si="31"/>
        <v>1445.5</v>
      </c>
      <c r="G70" s="40" t="e">
        <f t="shared" si="31"/>
        <v>#DIV/0!</v>
      </c>
      <c r="H70" s="40">
        <f t="shared" si="31"/>
        <v>346</v>
      </c>
      <c r="I70" s="40">
        <f t="shared" si="31"/>
        <v>518</v>
      </c>
      <c r="J70" s="40">
        <f t="shared" si="31"/>
        <v>1009</v>
      </c>
      <c r="K70" s="40">
        <f t="shared" ref="K70" si="32">AVERAGE(K60:K64)</f>
        <v>11022.5</v>
      </c>
    </row>
    <row r="71" spans="1:15" s="56" customFormat="1" x14ac:dyDescent="0.25">
      <c r="A71" s="57"/>
      <c r="B71" s="58"/>
      <c r="C71" s="59"/>
      <c r="D71" s="59"/>
      <c r="E71" s="59"/>
      <c r="F71" s="59"/>
      <c r="G71" s="59"/>
      <c r="H71" s="59"/>
      <c r="I71" s="59"/>
      <c r="J71" s="59"/>
      <c r="K71" s="59"/>
    </row>
    <row r="72" spans="1:15" s="56" customFormat="1" ht="30" customHeight="1" x14ac:dyDescent="0.25">
      <c r="A72" s="77"/>
      <c r="B72" s="45" t="s">
        <v>8</v>
      </c>
      <c r="C72" s="46" t="s">
        <v>9</v>
      </c>
      <c r="D72" s="46" t="s">
        <v>10</v>
      </c>
      <c r="E72" s="73"/>
      <c r="F72" s="298" t="s">
        <v>71</v>
      </c>
      <c r="G72" s="311"/>
      <c r="H72" s="312"/>
      <c r="I72" s="73"/>
      <c r="J72" s="73"/>
      <c r="K72" s="73"/>
      <c r="L72" s="73"/>
      <c r="M72" s="59"/>
      <c r="N72" s="59"/>
      <c r="O72" s="59"/>
    </row>
    <row r="73" spans="1:15" ht="29.25" customHeight="1" x14ac:dyDescent="0.25">
      <c r="A73" s="51" t="s">
        <v>34</v>
      </c>
      <c r="B73" s="78">
        <f>SUM(C58:G58, C47:G47, C36:G36, C25:G25, C14:G14, C69:G69 )</f>
        <v>205175</v>
      </c>
      <c r="C73" s="78">
        <f>SUM(H58:H58, H47:H47, H36:H36, H25:H25, H14:H14, H69:H69)</f>
        <v>14748</v>
      </c>
      <c r="D73" s="78">
        <f>SUM(I58:J58, I47:J47, I36:J36, I25:J25, I14:J14, I69:J69)</f>
        <v>50851</v>
      </c>
      <c r="E73" s="74"/>
      <c r="F73" s="278" t="s">
        <v>34</v>
      </c>
      <c r="G73" s="279"/>
      <c r="H73" s="124">
        <f>SUM(K14, K25, K36, K47, K58, K69)</f>
        <v>270774</v>
      </c>
      <c r="I73" s="74"/>
      <c r="J73" s="74"/>
      <c r="K73" s="74"/>
      <c r="L73" s="74"/>
    </row>
    <row r="74" spans="1:15" ht="30" customHeight="1" x14ac:dyDescent="0.25">
      <c r="A74" s="51" t="s">
        <v>33</v>
      </c>
      <c r="B74" s="44">
        <f>SUM(C56:G56, C45:G45, C34:G34, C23:G23, C12:G12, C67:G67  )</f>
        <v>261724</v>
      </c>
      <c r="C74" s="44">
        <f>SUM(H56:H56, H45:H45, H34:H34, H23:H23, H12:H12, H67:H67 )</f>
        <v>14748</v>
      </c>
      <c r="D74" s="44">
        <f>SUM(I56:J56, I45:J45, I34:J34, I23:J23, I12:J12, I67:J67)</f>
        <v>50851</v>
      </c>
      <c r="E74" s="74"/>
      <c r="F74" s="278" t="s">
        <v>33</v>
      </c>
      <c r="G74" s="279"/>
      <c r="H74" s="125">
        <f>SUM(K56, K45, K34, K23, K12, K67)</f>
        <v>327323</v>
      </c>
      <c r="I74" s="74"/>
      <c r="J74" s="74"/>
      <c r="K74" s="74"/>
      <c r="L74" s="74"/>
    </row>
    <row r="75" spans="1:15" ht="30" customHeight="1" x14ac:dyDescent="0.25">
      <c r="F75" s="278" t="s">
        <v>26</v>
      </c>
      <c r="G75" s="279"/>
      <c r="H75" s="125">
        <f>AVERAGE(K14, K25, K36, K47, K58, K69)</f>
        <v>45129</v>
      </c>
    </row>
    <row r="76" spans="1:15" ht="30" customHeight="1" x14ac:dyDescent="0.25">
      <c r="F76" s="278" t="s">
        <v>74</v>
      </c>
      <c r="G76" s="279"/>
      <c r="H76" s="124">
        <f>AVERAGE(K56, K45, K34, K23, K12, K67)</f>
        <v>54553.833333333336</v>
      </c>
    </row>
    <row r="86" spans="2:2" x14ac:dyDescent="0.25">
      <c r="B86" s="60"/>
    </row>
    <row r="87" spans="2:2" x14ac:dyDescent="0.25">
      <c r="B87" s="60"/>
    </row>
    <row r="88" spans="2:2" x14ac:dyDescent="0.25">
      <c r="B88" s="60"/>
    </row>
    <row r="89" spans="2:2" x14ac:dyDescent="0.25">
      <c r="B89" s="60"/>
    </row>
    <row r="90" spans="2:2" x14ac:dyDescent="0.25">
      <c r="B90" s="60"/>
    </row>
    <row r="91" spans="2:2" x14ac:dyDescent="0.25">
      <c r="B91" s="60"/>
    </row>
    <row r="92" spans="2:2" x14ac:dyDescent="0.25">
      <c r="B92" s="60"/>
    </row>
    <row r="97" spans="2:2" x14ac:dyDescent="0.25">
      <c r="B97" s="60"/>
    </row>
    <row r="98" spans="2:2" x14ac:dyDescent="0.25">
      <c r="B98" s="60"/>
    </row>
    <row r="99" spans="2:2" x14ac:dyDescent="0.25">
      <c r="B99" s="60"/>
    </row>
    <row r="100" spans="2:2" x14ac:dyDescent="0.25">
      <c r="B100" s="60"/>
    </row>
    <row r="101" spans="2:2" x14ac:dyDescent="0.25">
      <c r="B101" s="60"/>
    </row>
    <row r="102" spans="2:2" x14ac:dyDescent="0.25">
      <c r="B102" s="60"/>
    </row>
    <row r="103" spans="2:2" x14ac:dyDescent="0.25">
      <c r="B103" s="60"/>
    </row>
    <row r="104" spans="2:2" x14ac:dyDescent="0.25">
      <c r="B104" s="60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67" sqref="B67:B70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4"/>
      <c r="C1" s="301" t="s">
        <v>10</v>
      </c>
      <c r="D1" s="305"/>
      <c r="E1" s="301" t="s">
        <v>16</v>
      </c>
      <c r="F1" s="296"/>
      <c r="G1" s="307" t="s">
        <v>23</v>
      </c>
    </row>
    <row r="2" spans="1:8" ht="15" customHeight="1" thickBot="1" x14ac:dyDescent="0.3">
      <c r="B2" s="174"/>
      <c r="C2" s="302"/>
      <c r="D2" s="306"/>
      <c r="E2" s="302"/>
      <c r="F2" s="297"/>
      <c r="G2" s="308"/>
    </row>
    <row r="3" spans="1:8" x14ac:dyDescent="0.25">
      <c r="A3" s="280" t="s">
        <v>63</v>
      </c>
      <c r="B3" s="282" t="s">
        <v>64</v>
      </c>
      <c r="C3" s="289" t="s">
        <v>52</v>
      </c>
      <c r="D3" s="318" t="s">
        <v>53</v>
      </c>
      <c r="E3" s="289" t="s">
        <v>66</v>
      </c>
      <c r="F3" s="290" t="s">
        <v>53</v>
      </c>
      <c r="G3" s="308"/>
    </row>
    <row r="4" spans="1:8" ht="14.25" thickBot="1" x14ac:dyDescent="0.3">
      <c r="A4" s="281"/>
      <c r="B4" s="283"/>
      <c r="C4" s="281"/>
      <c r="D4" s="319"/>
      <c r="E4" s="281"/>
      <c r="F4" s="291"/>
      <c r="G4" s="308"/>
    </row>
    <row r="5" spans="1:8" s="55" customFormat="1" ht="14.25" hidden="1" thickBot="1" x14ac:dyDescent="0.3">
      <c r="A5" s="204"/>
      <c r="B5" s="168"/>
      <c r="C5" s="14"/>
      <c r="D5" s="79"/>
      <c r="E5" s="21"/>
      <c r="F5" s="22"/>
      <c r="G5" s="20"/>
    </row>
    <row r="6" spans="1:8" s="55" customFormat="1" ht="14.25" hidden="1" thickBot="1" x14ac:dyDescent="0.3">
      <c r="A6" s="211"/>
      <c r="B6" s="159"/>
      <c r="C6" s="14"/>
      <c r="D6" s="79"/>
      <c r="E6" s="21"/>
      <c r="F6" s="22"/>
      <c r="G6" s="20"/>
    </row>
    <row r="7" spans="1:8" s="55" customFormat="1" ht="14.25" hidden="1" thickBot="1" x14ac:dyDescent="0.3">
      <c r="A7" s="211"/>
      <c r="B7" s="159"/>
      <c r="C7" s="14"/>
      <c r="D7" s="79"/>
      <c r="E7" s="21"/>
      <c r="F7" s="22"/>
      <c r="G7" s="20"/>
    </row>
    <row r="8" spans="1:8" s="55" customFormat="1" ht="14.25" hidden="1" thickBot="1" x14ac:dyDescent="0.3">
      <c r="A8" s="211"/>
      <c r="B8" s="159"/>
      <c r="C8" s="14"/>
      <c r="D8" s="79"/>
      <c r="E8" s="21"/>
      <c r="F8" s="22"/>
      <c r="G8" s="20"/>
      <c r="H8" s="209"/>
    </row>
    <row r="9" spans="1:8" s="55" customFormat="1" ht="14.25" hidden="1" thickBot="1" x14ac:dyDescent="0.3">
      <c r="A9" s="211"/>
      <c r="B9" s="159"/>
      <c r="C9" s="14"/>
      <c r="D9" s="79"/>
      <c r="E9" s="21"/>
      <c r="F9" s="22"/>
      <c r="G9" s="20"/>
      <c r="H9" s="209"/>
    </row>
    <row r="10" spans="1:8" s="55" customFormat="1" ht="14.25" hidden="1" outlineLevel="1" thickBot="1" x14ac:dyDescent="0.3">
      <c r="A10" s="193"/>
      <c r="B10" s="159"/>
      <c r="C10" s="21"/>
      <c r="D10" s="80"/>
      <c r="E10" s="21"/>
      <c r="F10" s="22"/>
      <c r="G10" s="20"/>
      <c r="H10" s="209"/>
    </row>
    <row r="11" spans="1:8" s="55" customFormat="1" ht="14.25" outlineLevel="1" thickBot="1" x14ac:dyDescent="0.3">
      <c r="A11" s="190" t="s">
        <v>2</v>
      </c>
      <c r="B11" s="213">
        <v>41609</v>
      </c>
      <c r="C11" s="27"/>
      <c r="D11" s="81">
        <v>213</v>
      </c>
      <c r="E11" s="27"/>
      <c r="F11" s="28">
        <v>321</v>
      </c>
      <c r="G11" s="20">
        <f t="shared" ref="G11" si="0">SUM(C11:F11)</f>
        <v>534</v>
      </c>
      <c r="H11" s="209"/>
    </row>
    <row r="12" spans="1:8" s="56" customFormat="1" ht="14.25" customHeight="1" outlineLevel="1" thickBot="1" x14ac:dyDescent="0.3">
      <c r="A12" s="131" t="s">
        <v>25</v>
      </c>
      <c r="B12" s="286" t="s">
        <v>28</v>
      </c>
      <c r="C12" s="136">
        <f>SUM(C5:C11)</f>
        <v>0</v>
      </c>
      <c r="D12" s="143">
        <f>SUM(D5:D11)</f>
        <v>213</v>
      </c>
      <c r="E12" s="136">
        <f>SUM(E5:E11)</f>
        <v>0</v>
      </c>
      <c r="F12" s="136">
        <f>SUM(F5:F11)</f>
        <v>321</v>
      </c>
      <c r="G12" s="138">
        <f>SUM(G5:G11)</f>
        <v>534</v>
      </c>
    </row>
    <row r="13" spans="1:8" s="56" customFormat="1" ht="15.75" customHeight="1" outlineLevel="1" thickBot="1" x14ac:dyDescent="0.3">
      <c r="A13" s="132" t="s">
        <v>27</v>
      </c>
      <c r="B13" s="287"/>
      <c r="C13" s="133" t="e">
        <f>AVERAGE(C5:C11)</f>
        <v>#DIV/0!</v>
      </c>
      <c r="D13" s="144">
        <f>AVERAGE(D5:D11)</f>
        <v>213</v>
      </c>
      <c r="E13" s="133" t="e">
        <f>AVERAGE(E5:E11)</f>
        <v>#DIV/0!</v>
      </c>
      <c r="F13" s="133">
        <f>AVERAGE(F5:F11)</f>
        <v>321</v>
      </c>
      <c r="G13" s="135">
        <f>AVERAGE(G5:G11)</f>
        <v>534</v>
      </c>
    </row>
    <row r="14" spans="1:8" s="56" customFormat="1" ht="14.25" customHeight="1" thickBot="1" x14ac:dyDescent="0.3">
      <c r="A14" s="36" t="s">
        <v>24</v>
      </c>
      <c r="B14" s="287"/>
      <c r="C14" s="37">
        <f>SUM(C5:C9)</f>
        <v>0</v>
      </c>
      <c r="D14" s="37">
        <f>SUM(D5:D9)</f>
        <v>0</v>
      </c>
      <c r="E14" s="37">
        <f t="shared" ref="E14:F14" si="1">SUM(E5:E9)</f>
        <v>0</v>
      </c>
      <c r="F14" s="37">
        <f t="shared" si="1"/>
        <v>0</v>
      </c>
      <c r="G14" s="37">
        <f>SUM(G5:G9)</f>
        <v>0</v>
      </c>
    </row>
    <row r="15" spans="1:8" s="56" customFormat="1" ht="15.75" customHeight="1" thickBot="1" x14ac:dyDescent="0.3">
      <c r="A15" s="36" t="s">
        <v>26</v>
      </c>
      <c r="B15" s="287"/>
      <c r="C15" s="40" t="e">
        <f>AVERAGE(C5:C9)</f>
        <v>#DIV/0!</v>
      </c>
      <c r="D15" s="40" t="e">
        <f>AVERAGE(D5:D9)</f>
        <v>#DIV/0!</v>
      </c>
      <c r="E15" s="40" t="e">
        <f t="shared" ref="E15:F15" si="2">AVERAGE(E5:E9)</f>
        <v>#DIV/0!</v>
      </c>
      <c r="F15" s="40" t="e">
        <f t="shared" si="2"/>
        <v>#DIV/0!</v>
      </c>
      <c r="G15" s="40" t="e">
        <f>AVERAGE(G5:G9)</f>
        <v>#DIV/0!</v>
      </c>
    </row>
    <row r="16" spans="1:8" s="56" customFormat="1" ht="14.25" thickBot="1" x14ac:dyDescent="0.3">
      <c r="A16" s="35" t="s">
        <v>3</v>
      </c>
      <c r="B16" s="207">
        <v>41610</v>
      </c>
      <c r="C16" s="14">
        <v>919</v>
      </c>
      <c r="D16" s="79">
        <v>872</v>
      </c>
      <c r="E16" s="14">
        <v>519</v>
      </c>
      <c r="F16" s="15">
        <v>750</v>
      </c>
      <c r="G16" s="18">
        <f>SUM(C16:F16)</f>
        <v>3060</v>
      </c>
    </row>
    <row r="17" spans="1:8" s="56" customFormat="1" ht="14.25" thickBot="1" x14ac:dyDescent="0.3">
      <c r="A17" s="35" t="s">
        <v>4</v>
      </c>
      <c r="B17" s="161">
        <v>41611</v>
      </c>
      <c r="C17" s="14">
        <v>887</v>
      </c>
      <c r="D17" s="79">
        <v>838</v>
      </c>
      <c r="E17" s="21">
        <v>495</v>
      </c>
      <c r="F17" s="22">
        <v>825</v>
      </c>
      <c r="G17" s="20">
        <f>SUM(C17:F17)</f>
        <v>3045</v>
      </c>
    </row>
    <row r="18" spans="1:8" s="56" customFormat="1" ht="14.25" thickBot="1" x14ac:dyDescent="0.3">
      <c r="A18" s="35" t="s">
        <v>5</v>
      </c>
      <c r="B18" s="161">
        <v>41612</v>
      </c>
      <c r="C18" s="14">
        <v>997</v>
      </c>
      <c r="D18" s="79">
        <v>969</v>
      </c>
      <c r="E18" s="21">
        <v>492</v>
      </c>
      <c r="F18" s="22">
        <v>581</v>
      </c>
      <c r="G18" s="20">
        <f>SUM(C18:F18)</f>
        <v>3039</v>
      </c>
    </row>
    <row r="19" spans="1:8" s="56" customFormat="1" ht="14.25" thickBot="1" x14ac:dyDescent="0.3">
      <c r="A19" s="35" t="s">
        <v>6</v>
      </c>
      <c r="B19" s="161">
        <v>41613</v>
      </c>
      <c r="C19" s="14">
        <v>794</v>
      </c>
      <c r="D19" s="79">
        <v>1003</v>
      </c>
      <c r="E19" s="21">
        <v>525</v>
      </c>
      <c r="F19" s="22">
        <v>636</v>
      </c>
      <c r="G19" s="20">
        <f t="shared" ref="G19:G21" si="3">SUM(C19:F19)</f>
        <v>2958</v>
      </c>
    </row>
    <row r="20" spans="1:8" s="56" customFormat="1" ht="14.25" thickBot="1" x14ac:dyDescent="0.3">
      <c r="A20" s="35" t="s">
        <v>0</v>
      </c>
      <c r="B20" s="161">
        <v>41614</v>
      </c>
      <c r="C20" s="14">
        <v>811</v>
      </c>
      <c r="D20" s="79">
        <v>750</v>
      </c>
      <c r="E20" s="21">
        <v>447</v>
      </c>
      <c r="F20" s="22">
        <v>627</v>
      </c>
      <c r="G20" s="20">
        <f>SUM(C20:F20)</f>
        <v>2635</v>
      </c>
    </row>
    <row r="21" spans="1:8" s="56" customFormat="1" ht="14.25" outlineLevel="1" thickBot="1" x14ac:dyDescent="0.3">
      <c r="A21" s="35" t="s">
        <v>1</v>
      </c>
      <c r="B21" s="161">
        <v>41615</v>
      </c>
      <c r="C21" s="21"/>
      <c r="D21" s="80">
        <v>238</v>
      </c>
      <c r="E21" s="21"/>
      <c r="F21" s="22">
        <v>438</v>
      </c>
      <c r="G21" s="20">
        <f t="shared" si="3"/>
        <v>676</v>
      </c>
      <c r="H21" s="212"/>
    </row>
    <row r="22" spans="1:8" s="56" customFormat="1" ht="14.25" outlineLevel="1" thickBot="1" x14ac:dyDescent="0.3">
      <c r="A22" s="35" t="s">
        <v>2</v>
      </c>
      <c r="B22" s="162">
        <v>41616</v>
      </c>
      <c r="C22" s="27"/>
      <c r="D22" s="81">
        <v>157</v>
      </c>
      <c r="E22" s="27"/>
      <c r="F22" s="28">
        <v>270</v>
      </c>
      <c r="G22" s="82">
        <f>SUM(C22:F22)</f>
        <v>427</v>
      </c>
    </row>
    <row r="23" spans="1:8" s="56" customFormat="1" ht="14.25" customHeight="1" outlineLevel="1" thickBot="1" x14ac:dyDescent="0.3">
      <c r="A23" s="131" t="s">
        <v>25</v>
      </c>
      <c r="B23" s="287" t="s">
        <v>29</v>
      </c>
      <c r="C23" s="136">
        <f>SUM(C16:C22)</f>
        <v>4408</v>
      </c>
      <c r="D23" s="136">
        <f t="shared" ref="D23:G23" si="4">SUM(D16:D22)</f>
        <v>4827</v>
      </c>
      <c r="E23" s="136">
        <f t="shared" si="4"/>
        <v>2478</v>
      </c>
      <c r="F23" s="136">
        <f t="shared" si="4"/>
        <v>4127</v>
      </c>
      <c r="G23" s="136">
        <f t="shared" si="4"/>
        <v>15840</v>
      </c>
    </row>
    <row r="24" spans="1:8" s="56" customFormat="1" ht="15.75" customHeight="1" outlineLevel="1" thickBot="1" x14ac:dyDescent="0.3">
      <c r="A24" s="132" t="s">
        <v>27</v>
      </c>
      <c r="B24" s="287"/>
      <c r="C24" s="133">
        <f>AVERAGE(C16:C22)</f>
        <v>881.6</v>
      </c>
      <c r="D24" s="133">
        <f t="shared" ref="D24:G24" si="5">AVERAGE(D16:D22)</f>
        <v>689.57142857142856</v>
      </c>
      <c r="E24" s="133">
        <f t="shared" si="5"/>
        <v>495.6</v>
      </c>
      <c r="F24" s="133">
        <f t="shared" si="5"/>
        <v>589.57142857142856</v>
      </c>
      <c r="G24" s="133">
        <f t="shared" si="5"/>
        <v>2262.8571428571427</v>
      </c>
    </row>
    <row r="25" spans="1:8" s="56" customFormat="1" ht="14.25" customHeight="1" thickBot="1" x14ac:dyDescent="0.3">
      <c r="A25" s="36" t="s">
        <v>24</v>
      </c>
      <c r="B25" s="287"/>
      <c r="C25" s="37">
        <f>SUM(C16:C20)</f>
        <v>4408</v>
      </c>
      <c r="D25" s="37">
        <f t="shared" ref="D25:G25" si="6">SUM(D16:D20)</f>
        <v>4432</v>
      </c>
      <c r="E25" s="37">
        <f>SUM(E16:E20)</f>
        <v>2478</v>
      </c>
      <c r="F25" s="37">
        <f t="shared" si="6"/>
        <v>3419</v>
      </c>
      <c r="G25" s="37">
        <f t="shared" si="6"/>
        <v>14737</v>
      </c>
    </row>
    <row r="26" spans="1:8" s="56" customFormat="1" ht="15.75" customHeight="1" thickBot="1" x14ac:dyDescent="0.3">
      <c r="A26" s="36" t="s">
        <v>26</v>
      </c>
      <c r="B26" s="288"/>
      <c r="C26" s="40">
        <f>AVERAGE(C16:C20)</f>
        <v>881.6</v>
      </c>
      <c r="D26" s="40">
        <f t="shared" ref="D26:G26" si="7">AVERAGE(D16:D20)</f>
        <v>886.4</v>
      </c>
      <c r="E26" s="40">
        <f t="shared" si="7"/>
        <v>495.6</v>
      </c>
      <c r="F26" s="40">
        <f t="shared" si="7"/>
        <v>683.8</v>
      </c>
      <c r="G26" s="40">
        <f t="shared" si="7"/>
        <v>2947.4</v>
      </c>
    </row>
    <row r="27" spans="1:8" s="56" customFormat="1" ht="14.25" thickBot="1" x14ac:dyDescent="0.3">
      <c r="A27" s="35" t="s">
        <v>3</v>
      </c>
      <c r="B27" s="207">
        <v>41617</v>
      </c>
      <c r="C27" s="14">
        <v>789</v>
      </c>
      <c r="D27" s="79">
        <v>1048</v>
      </c>
      <c r="E27" s="14">
        <v>448</v>
      </c>
      <c r="F27" s="15">
        <v>1048</v>
      </c>
      <c r="G27" s="18">
        <f t="shared" ref="G27:G33" si="8">SUM(C27:F27)</f>
        <v>3333</v>
      </c>
    </row>
    <row r="28" spans="1:8" s="56" customFormat="1" ht="14.25" thickBot="1" x14ac:dyDescent="0.3">
      <c r="A28" s="35" t="s">
        <v>4</v>
      </c>
      <c r="B28" s="164">
        <v>41618</v>
      </c>
      <c r="C28" s="14">
        <v>788</v>
      </c>
      <c r="D28" s="79">
        <v>813</v>
      </c>
      <c r="E28" s="21">
        <v>475</v>
      </c>
      <c r="F28" s="22">
        <v>813</v>
      </c>
      <c r="G28" s="20">
        <f t="shared" si="8"/>
        <v>2889</v>
      </c>
    </row>
    <row r="29" spans="1:8" s="56" customFormat="1" ht="14.25" thickBot="1" x14ac:dyDescent="0.3">
      <c r="A29" s="35" t="s">
        <v>5</v>
      </c>
      <c r="B29" s="164">
        <v>41619</v>
      </c>
      <c r="C29" s="14">
        <v>863</v>
      </c>
      <c r="D29" s="79">
        <v>739</v>
      </c>
      <c r="E29" s="21">
        <v>519</v>
      </c>
      <c r="F29" s="22">
        <v>739</v>
      </c>
      <c r="G29" s="20">
        <f t="shared" si="8"/>
        <v>2860</v>
      </c>
    </row>
    <row r="30" spans="1:8" s="56" customFormat="1" ht="14.25" thickBot="1" x14ac:dyDescent="0.3">
      <c r="A30" s="35" t="s">
        <v>6</v>
      </c>
      <c r="B30" s="164">
        <v>41620</v>
      </c>
      <c r="C30" s="14">
        <v>966</v>
      </c>
      <c r="D30" s="79">
        <v>808</v>
      </c>
      <c r="E30" s="21">
        <v>560</v>
      </c>
      <c r="F30" s="22">
        <v>808</v>
      </c>
      <c r="G30" s="20">
        <f t="shared" si="8"/>
        <v>3142</v>
      </c>
    </row>
    <row r="31" spans="1:8" s="56" customFormat="1" ht="14.25" thickBot="1" x14ac:dyDescent="0.3">
      <c r="A31" s="35" t="s">
        <v>0</v>
      </c>
      <c r="B31" s="164">
        <v>41621</v>
      </c>
      <c r="C31" s="14">
        <v>804</v>
      </c>
      <c r="D31" s="79">
        <v>768</v>
      </c>
      <c r="E31" s="21">
        <v>503</v>
      </c>
      <c r="F31" s="22">
        <v>768</v>
      </c>
      <c r="G31" s="20">
        <f t="shared" si="8"/>
        <v>2843</v>
      </c>
    </row>
    <row r="32" spans="1:8" s="56" customFormat="1" ht="14.25" outlineLevel="1" thickBot="1" x14ac:dyDescent="0.3">
      <c r="A32" s="35" t="s">
        <v>1</v>
      </c>
      <c r="B32" s="164">
        <v>41622</v>
      </c>
      <c r="C32" s="21"/>
      <c r="D32" s="80">
        <v>258</v>
      </c>
      <c r="E32" s="21"/>
      <c r="F32" s="22">
        <v>258</v>
      </c>
      <c r="G32" s="20">
        <f t="shared" si="8"/>
        <v>516</v>
      </c>
    </row>
    <row r="33" spans="1:8" s="56" customFormat="1" ht="14.25" outlineLevel="1" thickBot="1" x14ac:dyDescent="0.3">
      <c r="A33" s="35" t="s">
        <v>2</v>
      </c>
      <c r="B33" s="165">
        <v>41623</v>
      </c>
      <c r="C33" s="27"/>
      <c r="D33" s="81">
        <v>182</v>
      </c>
      <c r="E33" s="27"/>
      <c r="F33" s="28">
        <v>182</v>
      </c>
      <c r="G33" s="82">
        <f t="shared" si="8"/>
        <v>364</v>
      </c>
    </row>
    <row r="34" spans="1:8" s="56" customFormat="1" ht="14.25" customHeight="1" outlineLevel="1" thickBot="1" x14ac:dyDescent="0.3">
      <c r="A34" s="131" t="s">
        <v>25</v>
      </c>
      <c r="B34" s="286" t="s">
        <v>30</v>
      </c>
      <c r="C34" s="136">
        <f>SUM(C27:C33)</f>
        <v>4210</v>
      </c>
      <c r="D34" s="136">
        <f t="shared" ref="D34:G34" si="9">SUM(D27:D33)</f>
        <v>4616</v>
      </c>
      <c r="E34" s="136">
        <f t="shared" si="9"/>
        <v>2505</v>
      </c>
      <c r="F34" s="136">
        <f t="shared" si="9"/>
        <v>4616</v>
      </c>
      <c r="G34" s="136">
        <f t="shared" si="9"/>
        <v>15947</v>
      </c>
    </row>
    <row r="35" spans="1:8" s="56" customFormat="1" ht="15.75" customHeight="1" outlineLevel="1" thickBot="1" x14ac:dyDescent="0.3">
      <c r="A35" s="132" t="s">
        <v>27</v>
      </c>
      <c r="B35" s="287"/>
      <c r="C35" s="133">
        <f>AVERAGE(C27:C33)</f>
        <v>842</v>
      </c>
      <c r="D35" s="133">
        <f t="shared" ref="D35:G35" si="10">AVERAGE(D27:D33)</f>
        <v>659.42857142857144</v>
      </c>
      <c r="E35" s="133">
        <f t="shared" si="10"/>
        <v>501</v>
      </c>
      <c r="F35" s="133">
        <f t="shared" si="10"/>
        <v>659.42857142857144</v>
      </c>
      <c r="G35" s="133">
        <f t="shared" si="10"/>
        <v>2278.1428571428573</v>
      </c>
    </row>
    <row r="36" spans="1:8" s="56" customFormat="1" ht="14.25" customHeight="1" thickBot="1" x14ac:dyDescent="0.3">
      <c r="A36" s="36" t="s">
        <v>24</v>
      </c>
      <c r="B36" s="287"/>
      <c r="C36" s="37">
        <f>SUM(C27:C31)</f>
        <v>4210</v>
      </c>
      <c r="D36" s="37">
        <f t="shared" ref="D36:G36" si="11">SUM(D27:D31)</f>
        <v>4176</v>
      </c>
      <c r="E36" s="37">
        <f t="shared" si="11"/>
        <v>2505</v>
      </c>
      <c r="F36" s="37">
        <f t="shared" si="11"/>
        <v>4176</v>
      </c>
      <c r="G36" s="37">
        <f t="shared" si="11"/>
        <v>15067</v>
      </c>
    </row>
    <row r="37" spans="1:8" s="56" customFormat="1" ht="15.75" customHeight="1" thickBot="1" x14ac:dyDescent="0.3">
      <c r="A37" s="36" t="s">
        <v>26</v>
      </c>
      <c r="B37" s="288"/>
      <c r="C37" s="40">
        <f>AVERAGE(C27:C31)</f>
        <v>842</v>
      </c>
      <c r="D37" s="40">
        <f t="shared" ref="D37:G37" si="12">AVERAGE(D27:D31)</f>
        <v>835.2</v>
      </c>
      <c r="E37" s="40">
        <f t="shared" si="12"/>
        <v>501</v>
      </c>
      <c r="F37" s="40">
        <f>AVERAGE(F27:F31)</f>
        <v>835.2</v>
      </c>
      <c r="G37" s="40">
        <f t="shared" si="12"/>
        <v>3013.4</v>
      </c>
    </row>
    <row r="38" spans="1:8" s="56" customFormat="1" ht="15.75" customHeight="1" thickBot="1" x14ac:dyDescent="0.3">
      <c r="A38" s="35" t="s">
        <v>3</v>
      </c>
      <c r="B38" s="207">
        <v>41624</v>
      </c>
      <c r="C38" s="14">
        <v>900</v>
      </c>
      <c r="D38" s="79">
        <v>1025</v>
      </c>
      <c r="E38" s="14">
        <v>487</v>
      </c>
      <c r="F38" s="15">
        <v>595</v>
      </c>
      <c r="G38" s="18">
        <f t="shared" ref="G38:G44" si="13">SUM(C38:F38)</f>
        <v>3007</v>
      </c>
    </row>
    <row r="39" spans="1:8" s="56" customFormat="1" ht="14.25" thickBot="1" x14ac:dyDescent="0.3">
      <c r="A39" s="35" t="s">
        <v>4</v>
      </c>
      <c r="B39" s="164">
        <v>41625</v>
      </c>
      <c r="C39" s="14">
        <v>946</v>
      </c>
      <c r="D39" s="79">
        <v>1089</v>
      </c>
      <c r="E39" s="21">
        <v>473</v>
      </c>
      <c r="F39" s="22">
        <v>599</v>
      </c>
      <c r="G39" s="20">
        <f t="shared" si="13"/>
        <v>3107</v>
      </c>
    </row>
    <row r="40" spans="1:8" s="56" customFormat="1" ht="14.25" thickBot="1" x14ac:dyDescent="0.3">
      <c r="A40" s="35" t="s">
        <v>5</v>
      </c>
      <c r="B40" s="164">
        <v>41626</v>
      </c>
      <c r="C40" s="14">
        <v>926</v>
      </c>
      <c r="D40" s="79">
        <v>934</v>
      </c>
      <c r="E40" s="21">
        <v>567</v>
      </c>
      <c r="F40" s="22">
        <v>623</v>
      </c>
      <c r="G40" s="20">
        <f t="shared" si="13"/>
        <v>3050</v>
      </c>
    </row>
    <row r="41" spans="1:8" s="56" customFormat="1" ht="14.25" thickBot="1" x14ac:dyDescent="0.3">
      <c r="A41" s="35" t="s">
        <v>6</v>
      </c>
      <c r="B41" s="164">
        <v>41627</v>
      </c>
      <c r="C41" s="14">
        <v>862</v>
      </c>
      <c r="D41" s="79">
        <v>1021</v>
      </c>
      <c r="E41" s="21">
        <v>570</v>
      </c>
      <c r="F41" s="22">
        <v>740</v>
      </c>
      <c r="G41" s="20">
        <f t="shared" si="13"/>
        <v>3193</v>
      </c>
    </row>
    <row r="42" spans="1:8" s="56" customFormat="1" ht="14.25" thickBot="1" x14ac:dyDescent="0.3">
      <c r="A42" s="35" t="s">
        <v>0</v>
      </c>
      <c r="B42" s="164">
        <v>41628</v>
      </c>
      <c r="C42" s="14">
        <v>857</v>
      </c>
      <c r="D42" s="79">
        <v>883</v>
      </c>
      <c r="E42" s="21">
        <v>577</v>
      </c>
      <c r="F42" s="22">
        <v>658</v>
      </c>
      <c r="G42" s="20">
        <f t="shared" si="13"/>
        <v>2975</v>
      </c>
    </row>
    <row r="43" spans="1:8" s="56" customFormat="1" ht="14.25" outlineLevel="1" thickBot="1" x14ac:dyDescent="0.3">
      <c r="A43" s="35" t="s">
        <v>1</v>
      </c>
      <c r="B43" s="164">
        <v>41629</v>
      </c>
      <c r="C43" s="21"/>
      <c r="D43" s="80">
        <v>341</v>
      </c>
      <c r="E43" s="21"/>
      <c r="F43" s="22">
        <v>503</v>
      </c>
      <c r="G43" s="20">
        <f t="shared" si="13"/>
        <v>844</v>
      </c>
      <c r="H43" s="156"/>
    </row>
    <row r="44" spans="1:8" s="56" customFormat="1" ht="14.25" outlineLevel="1" thickBot="1" x14ac:dyDescent="0.3">
      <c r="A44" s="35" t="s">
        <v>2</v>
      </c>
      <c r="B44" s="164">
        <v>41630</v>
      </c>
      <c r="C44" s="27"/>
      <c r="D44" s="81">
        <v>282</v>
      </c>
      <c r="E44" s="27"/>
      <c r="F44" s="28">
        <v>466</v>
      </c>
      <c r="G44" s="82">
        <f t="shared" si="13"/>
        <v>748</v>
      </c>
      <c r="H44" s="206"/>
    </row>
    <row r="45" spans="1:8" s="56" customFormat="1" ht="14.25" customHeight="1" outlineLevel="1" thickBot="1" x14ac:dyDescent="0.3">
      <c r="A45" s="131" t="s">
        <v>25</v>
      </c>
      <c r="B45" s="286" t="s">
        <v>31</v>
      </c>
      <c r="C45" s="136">
        <f>SUM(C38:C44)</f>
        <v>4491</v>
      </c>
      <c r="D45" s="136">
        <f t="shared" ref="D45:G45" si="14">SUM(D38:D44)</f>
        <v>5575</v>
      </c>
      <c r="E45" s="136">
        <f t="shared" si="14"/>
        <v>2674</v>
      </c>
      <c r="F45" s="136">
        <f t="shared" si="14"/>
        <v>4184</v>
      </c>
      <c r="G45" s="136">
        <f t="shared" si="14"/>
        <v>16924</v>
      </c>
    </row>
    <row r="46" spans="1:8" s="56" customFormat="1" ht="15.75" customHeight="1" outlineLevel="1" thickBot="1" x14ac:dyDescent="0.3">
      <c r="A46" s="132" t="s">
        <v>27</v>
      </c>
      <c r="B46" s="287"/>
      <c r="C46" s="133">
        <f>AVERAGE(C38:C44)</f>
        <v>898.2</v>
      </c>
      <c r="D46" s="133">
        <f t="shared" ref="D46:G46" si="15">AVERAGE(D38:D44)</f>
        <v>796.42857142857144</v>
      </c>
      <c r="E46" s="133">
        <f t="shared" si="15"/>
        <v>534.79999999999995</v>
      </c>
      <c r="F46" s="133">
        <f t="shared" si="15"/>
        <v>597.71428571428567</v>
      </c>
      <c r="G46" s="133">
        <f t="shared" si="15"/>
        <v>2417.7142857142858</v>
      </c>
    </row>
    <row r="47" spans="1:8" s="56" customFormat="1" ht="14.25" customHeight="1" thickBot="1" x14ac:dyDescent="0.3">
      <c r="A47" s="36" t="s">
        <v>24</v>
      </c>
      <c r="B47" s="287"/>
      <c r="C47" s="37">
        <f>SUM(C38:C42)</f>
        <v>4491</v>
      </c>
      <c r="D47" s="37">
        <f t="shared" ref="D47:G47" si="16">SUM(D38:D42)</f>
        <v>4952</v>
      </c>
      <c r="E47" s="37">
        <f t="shared" si="16"/>
        <v>2674</v>
      </c>
      <c r="F47" s="37">
        <f t="shared" si="16"/>
        <v>3215</v>
      </c>
      <c r="G47" s="37">
        <f t="shared" si="16"/>
        <v>15332</v>
      </c>
    </row>
    <row r="48" spans="1:8" s="56" customFormat="1" ht="15.75" customHeight="1" thickBot="1" x14ac:dyDescent="0.3">
      <c r="A48" s="36" t="s">
        <v>26</v>
      </c>
      <c r="B48" s="288"/>
      <c r="C48" s="40">
        <f>AVERAGE(C38:C42)</f>
        <v>898.2</v>
      </c>
      <c r="D48" s="40">
        <f t="shared" ref="D48:G48" si="17">AVERAGE(D38:D42)</f>
        <v>990.4</v>
      </c>
      <c r="E48" s="40">
        <f t="shared" si="17"/>
        <v>534.79999999999995</v>
      </c>
      <c r="F48" s="40">
        <f>AVERAGE(F38:F42)</f>
        <v>643</v>
      </c>
      <c r="G48" s="40">
        <f t="shared" si="17"/>
        <v>3066.4</v>
      </c>
    </row>
    <row r="49" spans="1:8" s="56" customFormat="1" ht="14.25" thickBot="1" x14ac:dyDescent="0.3">
      <c r="A49" s="35" t="s">
        <v>3</v>
      </c>
      <c r="B49" s="163">
        <v>41631</v>
      </c>
      <c r="C49" s="61">
        <v>590</v>
      </c>
      <c r="D49" s="150">
        <v>825</v>
      </c>
      <c r="E49" s="64">
        <v>422</v>
      </c>
      <c r="F49" s="62">
        <v>587</v>
      </c>
      <c r="G49" s="20">
        <f t="shared" ref="G49:G55" si="18">SUM(C49:F49)</f>
        <v>2424</v>
      </c>
      <c r="H49" s="206"/>
    </row>
    <row r="50" spans="1:8" s="56" customFormat="1" ht="14.25" thickBot="1" x14ac:dyDescent="0.3">
      <c r="A50" s="35" t="s">
        <v>4</v>
      </c>
      <c r="B50" s="196">
        <v>41632</v>
      </c>
      <c r="C50" s="14">
        <v>328</v>
      </c>
      <c r="D50" s="79">
        <v>366</v>
      </c>
      <c r="E50" s="17">
        <v>244</v>
      </c>
      <c r="F50" s="22">
        <v>344</v>
      </c>
      <c r="G50" s="20">
        <f t="shared" si="18"/>
        <v>1282</v>
      </c>
      <c r="H50" s="206"/>
    </row>
    <row r="51" spans="1:8" s="56" customFormat="1" ht="14.25" thickBot="1" x14ac:dyDescent="0.3">
      <c r="A51" s="35" t="s">
        <v>5</v>
      </c>
      <c r="B51" s="196">
        <v>41633</v>
      </c>
      <c r="C51" s="14"/>
      <c r="D51" s="79"/>
      <c r="E51" s="17"/>
      <c r="F51" s="22"/>
      <c r="G51" s="20"/>
      <c r="H51" s="206"/>
    </row>
    <row r="52" spans="1:8" s="56" customFormat="1" ht="14.25" thickBot="1" x14ac:dyDescent="0.3">
      <c r="A52" s="208" t="s">
        <v>6</v>
      </c>
      <c r="B52" s="196">
        <v>41634</v>
      </c>
      <c r="C52" s="14">
        <v>409</v>
      </c>
      <c r="D52" s="79">
        <v>376</v>
      </c>
      <c r="E52" s="17">
        <v>315</v>
      </c>
      <c r="F52" s="22">
        <v>430</v>
      </c>
      <c r="G52" s="20">
        <f t="shared" si="18"/>
        <v>1530</v>
      </c>
    </row>
    <row r="53" spans="1:8" s="56" customFormat="1" ht="14.25" thickBot="1" x14ac:dyDescent="0.3">
      <c r="A53" s="208" t="s">
        <v>0</v>
      </c>
      <c r="B53" s="196">
        <v>41635</v>
      </c>
      <c r="C53" s="14">
        <v>466</v>
      </c>
      <c r="D53" s="79">
        <v>538</v>
      </c>
      <c r="E53" s="17">
        <v>356</v>
      </c>
      <c r="F53" s="22">
        <v>395</v>
      </c>
      <c r="G53" s="20">
        <f t="shared" si="18"/>
        <v>1755</v>
      </c>
    </row>
    <row r="54" spans="1:8" s="56" customFormat="1" ht="14.25" outlineLevel="1" thickBot="1" x14ac:dyDescent="0.3">
      <c r="A54" s="208" t="s">
        <v>1</v>
      </c>
      <c r="B54" s="164">
        <v>41636</v>
      </c>
      <c r="C54" s="21"/>
      <c r="D54" s="80">
        <v>341</v>
      </c>
      <c r="E54" s="21"/>
      <c r="F54" s="22">
        <v>475</v>
      </c>
      <c r="G54" s="20">
        <f t="shared" si="18"/>
        <v>816</v>
      </c>
    </row>
    <row r="55" spans="1:8" s="56" customFormat="1" ht="14.25" customHeight="1" outlineLevel="1" thickBot="1" x14ac:dyDescent="0.3">
      <c r="A55" s="208" t="s">
        <v>2</v>
      </c>
      <c r="B55" s="165">
        <v>41637</v>
      </c>
      <c r="C55" s="66"/>
      <c r="D55" s="151">
        <v>158</v>
      </c>
      <c r="E55" s="66"/>
      <c r="F55" s="67">
        <v>162</v>
      </c>
      <c r="G55" s="20">
        <f t="shared" si="18"/>
        <v>320</v>
      </c>
    </row>
    <row r="56" spans="1:8" s="56" customFormat="1" ht="14.25" customHeight="1" outlineLevel="1" thickBot="1" x14ac:dyDescent="0.3">
      <c r="A56" s="131" t="s">
        <v>25</v>
      </c>
      <c r="B56" s="286" t="s">
        <v>32</v>
      </c>
      <c r="C56" s="149">
        <f>SUM(C49:C55)</f>
        <v>1793</v>
      </c>
      <c r="D56" s="149">
        <f t="shared" ref="D56:G56" si="19">SUM(D49:D55)</f>
        <v>2604</v>
      </c>
      <c r="E56" s="149">
        <f>SUM(E49:E55)</f>
        <v>1337</v>
      </c>
      <c r="F56" s="149">
        <f t="shared" si="19"/>
        <v>2393</v>
      </c>
      <c r="G56" s="149">
        <f t="shared" si="19"/>
        <v>8127</v>
      </c>
    </row>
    <row r="57" spans="1:8" s="56" customFormat="1" ht="15.75" customHeight="1" outlineLevel="1" thickBot="1" x14ac:dyDescent="0.3">
      <c r="A57" s="132" t="s">
        <v>27</v>
      </c>
      <c r="B57" s="287"/>
      <c r="C57" s="133">
        <f>AVERAGE(C49:C55)</f>
        <v>448.25</v>
      </c>
      <c r="D57" s="133">
        <f t="shared" ref="D57:G57" si="20">AVERAGE(D49:D55)</f>
        <v>434</v>
      </c>
      <c r="E57" s="133">
        <f>AVERAGE(E49:E55)</f>
        <v>334.25</v>
      </c>
      <c r="F57" s="133">
        <f t="shared" si="20"/>
        <v>398.83333333333331</v>
      </c>
      <c r="G57" s="133">
        <f t="shared" si="20"/>
        <v>1354.5</v>
      </c>
    </row>
    <row r="58" spans="1:8" s="56" customFormat="1" ht="14.25" customHeight="1" thickBot="1" x14ac:dyDescent="0.3">
      <c r="A58" s="36" t="s">
        <v>24</v>
      </c>
      <c r="B58" s="287"/>
      <c r="C58" s="37">
        <f>SUM(C49:C53)</f>
        <v>1793</v>
      </c>
      <c r="D58" s="37">
        <f>SUM(D49:D53)</f>
        <v>2105</v>
      </c>
      <c r="E58" s="37">
        <f>SUM(E49:E53)</f>
        <v>1337</v>
      </c>
      <c r="F58" s="37">
        <f t="shared" ref="F58:G58" si="21">SUM(F49:F53)</f>
        <v>1756</v>
      </c>
      <c r="G58" s="37">
        <f t="shared" si="21"/>
        <v>6991</v>
      </c>
    </row>
    <row r="59" spans="1:8" s="56" customFormat="1" ht="15.75" customHeight="1" thickBot="1" x14ac:dyDescent="0.3">
      <c r="A59" s="36" t="s">
        <v>26</v>
      </c>
      <c r="B59" s="288"/>
      <c r="C59" s="40">
        <f>AVERAGE(C49:C53)</f>
        <v>448.25</v>
      </c>
      <c r="D59" s="40">
        <f>AVERAGE(D49:D53)</f>
        <v>526.25</v>
      </c>
      <c r="E59" s="40">
        <f>AVERAGE(E49:E53)</f>
        <v>334.25</v>
      </c>
      <c r="F59" s="40">
        <f t="shared" ref="F59:G59" si="22">AVERAGE(F49:F53)</f>
        <v>439</v>
      </c>
      <c r="G59" s="40">
        <f t="shared" si="22"/>
        <v>1747.75</v>
      </c>
    </row>
    <row r="60" spans="1:8" s="56" customFormat="1" x14ac:dyDescent="0.25">
      <c r="A60" s="208" t="s">
        <v>3</v>
      </c>
      <c r="B60" s="166">
        <v>41638</v>
      </c>
      <c r="C60" s="14">
        <v>433</v>
      </c>
      <c r="D60" s="79">
        <v>855</v>
      </c>
      <c r="E60" s="14">
        <v>382</v>
      </c>
      <c r="F60" s="15">
        <v>552</v>
      </c>
      <c r="G60" s="18">
        <f>SUM(C60:F60)</f>
        <v>2222</v>
      </c>
    </row>
    <row r="61" spans="1:8" s="56" customFormat="1" ht="14.25" customHeight="1" thickBot="1" x14ac:dyDescent="0.3">
      <c r="A61" s="208" t="s">
        <v>4</v>
      </c>
      <c r="B61" s="164">
        <v>41639</v>
      </c>
      <c r="C61" s="14">
        <v>381</v>
      </c>
      <c r="D61" s="79">
        <v>432</v>
      </c>
      <c r="E61" s="21">
        <v>233</v>
      </c>
      <c r="F61" s="22">
        <v>299</v>
      </c>
      <c r="G61" s="18">
        <f>SUM(C61:F61)</f>
        <v>1345</v>
      </c>
    </row>
    <row r="62" spans="1:8" s="56" customFormat="1" ht="14.25" hidden="1" customHeight="1" thickBot="1" x14ac:dyDescent="0.3">
      <c r="A62" s="180"/>
      <c r="B62" s="164"/>
      <c r="C62" s="14"/>
      <c r="D62" s="79"/>
      <c r="E62" s="21"/>
      <c r="F62" s="22"/>
      <c r="G62" s="20"/>
    </row>
    <row r="63" spans="1:8" s="56" customFormat="1" ht="14.25" hidden="1" customHeight="1" thickBot="1" x14ac:dyDescent="0.3">
      <c r="A63" s="180"/>
      <c r="B63" s="164"/>
      <c r="C63" s="14"/>
      <c r="D63" s="79"/>
      <c r="E63" s="21"/>
      <c r="F63" s="22"/>
      <c r="G63" s="20"/>
    </row>
    <row r="64" spans="1:8" s="56" customFormat="1" ht="14.25" hidden="1" customHeight="1" thickBot="1" x14ac:dyDescent="0.3">
      <c r="A64" s="180"/>
      <c r="B64" s="164"/>
      <c r="C64" s="14"/>
      <c r="D64" s="79"/>
      <c r="E64" s="21"/>
      <c r="F64" s="22"/>
      <c r="G64" s="20"/>
    </row>
    <row r="65" spans="1:7" s="56" customFormat="1" ht="14.25" hidden="1" customHeight="1" outlineLevel="1" thickBot="1" x14ac:dyDescent="0.3">
      <c r="A65" s="180"/>
      <c r="B65" s="164"/>
      <c r="C65" s="21"/>
      <c r="D65" s="80"/>
      <c r="E65" s="21"/>
      <c r="F65" s="22"/>
      <c r="G65" s="20"/>
    </row>
    <row r="66" spans="1:7" s="56" customFormat="1" ht="14.25" hidden="1" customHeight="1" outlineLevel="1" thickBot="1" x14ac:dyDescent="0.3">
      <c r="A66" s="180"/>
      <c r="B66" s="165"/>
      <c r="C66" s="27"/>
      <c r="D66" s="81"/>
      <c r="E66" s="27"/>
      <c r="F66" s="28"/>
      <c r="G66" s="82"/>
    </row>
    <row r="67" spans="1:7" s="56" customFormat="1" ht="14.25" outlineLevel="1" thickBot="1" x14ac:dyDescent="0.3">
      <c r="A67" s="131" t="s">
        <v>25</v>
      </c>
      <c r="B67" s="286" t="s">
        <v>37</v>
      </c>
      <c r="C67" s="136">
        <f>SUM(C60:C66)</f>
        <v>814</v>
      </c>
      <c r="D67" s="136">
        <f t="shared" ref="D67:F67" si="23">SUM(D60:D66)</f>
        <v>1287</v>
      </c>
      <c r="E67" s="136">
        <f t="shared" si="23"/>
        <v>615</v>
      </c>
      <c r="F67" s="136">
        <f t="shared" si="23"/>
        <v>851</v>
      </c>
      <c r="G67" s="136">
        <f t="shared" ref="G67" si="24">SUM(G60:G66)</f>
        <v>3567</v>
      </c>
    </row>
    <row r="68" spans="1:7" s="56" customFormat="1" ht="15.75" customHeight="1" outlineLevel="1" thickBot="1" x14ac:dyDescent="0.3">
      <c r="A68" s="132" t="s">
        <v>27</v>
      </c>
      <c r="B68" s="287"/>
      <c r="C68" s="133">
        <f>AVERAGE(C60:C66)</f>
        <v>407</v>
      </c>
      <c r="D68" s="133">
        <f t="shared" ref="D68:F68" si="25">AVERAGE(D60:D66)</f>
        <v>643.5</v>
      </c>
      <c r="E68" s="133">
        <f t="shared" si="25"/>
        <v>307.5</v>
      </c>
      <c r="F68" s="133">
        <f t="shared" si="25"/>
        <v>425.5</v>
      </c>
      <c r="G68" s="133">
        <f t="shared" ref="G68" si="26">AVERAGE(G60:G66)</f>
        <v>1783.5</v>
      </c>
    </row>
    <row r="69" spans="1:7" s="56" customFormat="1" ht="14.25" customHeight="1" thickBot="1" x14ac:dyDescent="0.3">
      <c r="A69" s="36" t="s">
        <v>24</v>
      </c>
      <c r="B69" s="287"/>
      <c r="C69" s="37">
        <f>SUM(C60:C64)</f>
        <v>814</v>
      </c>
      <c r="D69" s="37">
        <f t="shared" ref="D69:F69" si="27">SUM(D60:D64)</f>
        <v>1287</v>
      </c>
      <c r="E69" s="37">
        <f t="shared" si="27"/>
        <v>615</v>
      </c>
      <c r="F69" s="37">
        <f t="shared" si="27"/>
        <v>851</v>
      </c>
      <c r="G69" s="37">
        <f t="shared" ref="G69" si="28">SUM(G60:G64)</f>
        <v>3567</v>
      </c>
    </row>
    <row r="70" spans="1:7" s="56" customFormat="1" ht="15.75" customHeight="1" thickBot="1" x14ac:dyDescent="0.3">
      <c r="A70" s="36" t="s">
        <v>26</v>
      </c>
      <c r="B70" s="288"/>
      <c r="C70" s="40">
        <f>AVERAGE(C60:C64)</f>
        <v>407</v>
      </c>
      <c r="D70" s="40">
        <f t="shared" ref="D70:F70" si="29">AVERAGE(D60:D64)</f>
        <v>643.5</v>
      </c>
      <c r="E70" s="40">
        <f t="shared" si="29"/>
        <v>307.5</v>
      </c>
      <c r="F70" s="40">
        <f t="shared" si="29"/>
        <v>425.5</v>
      </c>
      <c r="G70" s="40">
        <f t="shared" ref="G70" si="30">AVERAGE(G60:G64)</f>
        <v>1783.5</v>
      </c>
    </row>
    <row r="71" spans="1:7" s="56" customFormat="1" x14ac:dyDescent="0.25">
      <c r="A71" s="57"/>
      <c r="B71" s="58"/>
      <c r="C71" s="59"/>
      <c r="D71" s="59"/>
      <c r="E71" s="59"/>
      <c r="F71" s="59"/>
      <c r="G71" s="59"/>
    </row>
    <row r="72" spans="1:7" s="56" customFormat="1" ht="30" customHeight="1" x14ac:dyDescent="0.25">
      <c r="A72" s="43"/>
      <c r="B72" s="46" t="s">
        <v>10</v>
      </c>
      <c r="C72" s="46" t="s">
        <v>16</v>
      </c>
      <c r="D72" s="59"/>
      <c r="E72" s="298" t="s">
        <v>72</v>
      </c>
      <c r="F72" s="311"/>
      <c r="G72" s="312"/>
    </row>
    <row r="73" spans="1:7" ht="30" customHeight="1" x14ac:dyDescent="0.25">
      <c r="A73" s="51" t="s">
        <v>34</v>
      </c>
      <c r="B73" s="44">
        <f>SUM(C58:D58, C47:D47, C36:D36, C25:D25, C14:D14, C69:D69)</f>
        <v>32668</v>
      </c>
      <c r="C73" s="44">
        <f>SUM(E69:F69, E58:F58, E47:F47, E36:F36, E25:F25, E14:F14)</f>
        <v>23026</v>
      </c>
      <c r="D73" s="145"/>
      <c r="E73" s="278" t="s">
        <v>34</v>
      </c>
      <c r="F73" s="279"/>
      <c r="G73" s="124">
        <f>SUM(G14, G25, G36, G47, G58, G69)</f>
        <v>55694</v>
      </c>
    </row>
    <row r="74" spans="1:7" ht="30" customHeight="1" x14ac:dyDescent="0.25">
      <c r="A74" s="51" t="s">
        <v>33</v>
      </c>
      <c r="B74" s="44">
        <f>SUM(C56:D56, C45:D45, C34:D34, C23:D23, C12:D12, C67:D67)</f>
        <v>34838</v>
      </c>
      <c r="C74" s="44">
        <f>SUM(E67:F67, E56:F56, E45:F45, E34:F34, E23:F23, E12:F12)</f>
        <v>26101</v>
      </c>
      <c r="D74" s="145"/>
      <c r="E74" s="278" t="s">
        <v>33</v>
      </c>
      <c r="F74" s="279"/>
      <c r="G74" s="125">
        <f>SUM(G56, G45, G34, G23, G12, G67)</f>
        <v>60939</v>
      </c>
    </row>
    <row r="75" spans="1:7" ht="30" customHeight="1" x14ac:dyDescent="0.25">
      <c r="E75" s="278" t="s">
        <v>26</v>
      </c>
      <c r="F75" s="279"/>
      <c r="G75" s="125">
        <f>AVERAGE(G14, G25, G36, G47, G58, G69)</f>
        <v>9282.3333333333339</v>
      </c>
    </row>
    <row r="76" spans="1:7" ht="30" customHeight="1" x14ac:dyDescent="0.25">
      <c r="E76" s="278" t="s">
        <v>74</v>
      </c>
      <c r="F76" s="279"/>
      <c r="G76" s="124">
        <f>AVERAGE(G56, G45, G34, G23, G12, G67)</f>
        <v>10156.5</v>
      </c>
    </row>
    <row r="78" spans="1:7" x14ac:dyDescent="0.25">
      <c r="C78" s="210"/>
    </row>
    <row r="86" spans="2:2" x14ac:dyDescent="0.25">
      <c r="B86" s="60"/>
    </row>
    <row r="87" spans="2:2" x14ac:dyDescent="0.25">
      <c r="B87" s="60"/>
    </row>
    <row r="88" spans="2:2" x14ac:dyDescent="0.25">
      <c r="B88" s="60"/>
    </row>
    <row r="89" spans="2:2" x14ac:dyDescent="0.25">
      <c r="B89" s="60"/>
    </row>
    <row r="90" spans="2:2" x14ac:dyDescent="0.25">
      <c r="B90" s="60"/>
    </row>
    <row r="91" spans="2:2" x14ac:dyDescent="0.25">
      <c r="B91" s="60"/>
    </row>
    <row r="92" spans="2:2" x14ac:dyDescent="0.25">
      <c r="B92" s="60"/>
    </row>
    <row r="97" spans="2:2" x14ac:dyDescent="0.25">
      <c r="B97" s="60"/>
    </row>
    <row r="98" spans="2:2" x14ac:dyDescent="0.25">
      <c r="B98" s="60"/>
    </row>
    <row r="99" spans="2:2" x14ac:dyDescent="0.25">
      <c r="B99" s="60"/>
    </row>
    <row r="100" spans="2:2" x14ac:dyDescent="0.25">
      <c r="B100" s="60"/>
    </row>
    <row r="101" spans="2:2" x14ac:dyDescent="0.25">
      <c r="B101" s="60"/>
    </row>
    <row r="102" spans="2:2" x14ac:dyDescent="0.25">
      <c r="B102" s="60"/>
    </row>
    <row r="103" spans="2:2" x14ac:dyDescent="0.25">
      <c r="B103" s="60"/>
    </row>
    <row r="104" spans="2:2" x14ac:dyDescent="0.25">
      <c r="B104" s="60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D27" sqref="D27"/>
    </sheetView>
  </sheetViews>
  <sheetFormatPr defaultRowHeight="13.5" outlineLevelRow="1" x14ac:dyDescent="0.25"/>
  <cols>
    <col min="1" max="1" width="18.7109375" style="83" bestFit="1" customWidth="1"/>
    <col min="2" max="2" width="10.140625" style="83" bestFit="1" customWidth="1"/>
    <col min="3" max="7" width="15.7109375" style="83" customWidth="1"/>
    <col min="8" max="8" width="16.28515625" style="83" bestFit="1" customWidth="1"/>
    <col min="9" max="16384" width="9.140625" style="83"/>
  </cols>
  <sheetData>
    <row r="1" spans="1:7" ht="15" customHeight="1" x14ac:dyDescent="0.25">
      <c r="B1" s="178"/>
      <c r="C1" s="301" t="s">
        <v>58</v>
      </c>
      <c r="D1" s="305"/>
      <c r="E1" s="301"/>
      <c r="F1" s="296"/>
      <c r="G1" s="307" t="s">
        <v>23</v>
      </c>
    </row>
    <row r="2" spans="1:7" ht="15" customHeight="1" thickBot="1" x14ac:dyDescent="0.3">
      <c r="B2" s="178"/>
      <c r="C2" s="302"/>
      <c r="D2" s="306"/>
      <c r="E2" s="302"/>
      <c r="F2" s="297"/>
      <c r="G2" s="308"/>
    </row>
    <row r="3" spans="1:7" x14ac:dyDescent="0.25">
      <c r="A3" s="280" t="s">
        <v>63</v>
      </c>
      <c r="B3" s="282" t="s">
        <v>64</v>
      </c>
      <c r="C3" s="289" t="s">
        <v>61</v>
      </c>
      <c r="D3" s="318" t="s">
        <v>62</v>
      </c>
      <c r="E3" s="289"/>
      <c r="F3" s="318"/>
      <c r="G3" s="308"/>
    </row>
    <row r="4" spans="1:7" ht="14.25" thickBot="1" x14ac:dyDescent="0.3">
      <c r="A4" s="281"/>
      <c r="B4" s="283"/>
      <c r="C4" s="281"/>
      <c r="D4" s="319"/>
      <c r="E4" s="281"/>
      <c r="F4" s="319"/>
      <c r="G4" s="308"/>
    </row>
    <row r="5" spans="1:7" s="89" customFormat="1" ht="14.25" thickBot="1" x14ac:dyDescent="0.3">
      <c r="A5" s="204"/>
      <c r="B5" s="168"/>
      <c r="C5" s="84"/>
      <c r="D5" s="85"/>
      <c r="E5" s="86"/>
      <c r="F5" s="87"/>
      <c r="G5" s="88"/>
    </row>
    <row r="6" spans="1:7" s="89" customFormat="1" ht="14.25" thickBot="1" x14ac:dyDescent="0.3">
      <c r="A6" s="204"/>
      <c r="B6" s="159"/>
      <c r="C6" s="84"/>
      <c r="D6" s="85"/>
      <c r="E6" s="86"/>
      <c r="F6" s="87"/>
      <c r="G6" s="88"/>
    </row>
    <row r="7" spans="1:7" s="89" customFormat="1" ht="14.25" thickBot="1" x14ac:dyDescent="0.3">
      <c r="A7" s="204"/>
      <c r="B7" s="159"/>
      <c r="C7" s="84"/>
      <c r="D7" s="85"/>
      <c r="E7" s="86"/>
      <c r="F7" s="87"/>
      <c r="G7" s="88"/>
    </row>
    <row r="8" spans="1:7" s="89" customFormat="1" ht="14.25" thickBot="1" x14ac:dyDescent="0.3">
      <c r="A8" s="204"/>
      <c r="B8" s="159"/>
      <c r="C8" s="84"/>
      <c r="D8" s="85"/>
      <c r="E8" s="86"/>
      <c r="F8" s="87"/>
      <c r="G8" s="88"/>
    </row>
    <row r="9" spans="1:7" s="89" customFormat="1" ht="14.25" thickBot="1" x14ac:dyDescent="0.3">
      <c r="A9" s="204"/>
      <c r="B9" s="159"/>
      <c r="C9" s="84"/>
      <c r="D9" s="85"/>
      <c r="E9" s="86"/>
      <c r="F9" s="87"/>
      <c r="G9" s="88"/>
    </row>
    <row r="10" spans="1:7" s="89" customFormat="1" ht="14.25" outlineLevel="1" thickBot="1" x14ac:dyDescent="0.3">
      <c r="A10" s="193"/>
      <c r="B10" s="159"/>
      <c r="C10" s="86"/>
      <c r="D10" s="90"/>
      <c r="E10" s="86"/>
      <c r="F10" s="87"/>
      <c r="G10" s="88"/>
    </row>
    <row r="11" spans="1:7" s="89" customFormat="1" ht="14.25" outlineLevel="1" thickBot="1" x14ac:dyDescent="0.3">
      <c r="A11" s="190"/>
      <c r="B11" s="159"/>
      <c r="C11" s="91"/>
      <c r="D11" s="92"/>
      <c r="E11" s="91"/>
      <c r="F11" s="93"/>
      <c r="G11" s="88"/>
    </row>
    <row r="12" spans="1:7" s="95" customFormat="1" ht="14.25" customHeight="1" outlineLevel="1" thickBot="1" x14ac:dyDescent="0.3">
      <c r="A12" s="131" t="s">
        <v>25</v>
      </c>
      <c r="B12" s="286" t="s">
        <v>28</v>
      </c>
      <c r="C12" s="147">
        <f>SUM(C5:C11)</f>
        <v>0</v>
      </c>
      <c r="D12" s="147">
        <f t="shared" ref="D12:G12" si="0">SUM(D5:D11)</f>
        <v>0</v>
      </c>
      <c r="E12" s="147">
        <f t="shared" si="0"/>
        <v>0</v>
      </c>
      <c r="F12" s="147">
        <f t="shared" si="0"/>
        <v>0</v>
      </c>
      <c r="G12" s="147">
        <f t="shared" si="0"/>
        <v>0</v>
      </c>
    </row>
    <row r="13" spans="1:7" s="95" customFormat="1" ht="14.25" outlineLevel="1" thickBot="1" x14ac:dyDescent="0.3">
      <c r="A13" s="132" t="s">
        <v>27</v>
      </c>
      <c r="B13" s="287"/>
      <c r="C13" s="148" t="e">
        <f>AVERAGE(C5:C11)</f>
        <v>#DIV/0!</v>
      </c>
      <c r="D13" s="148" t="e">
        <f t="shared" ref="D13:G13" si="1">AVERAGE(D5:D11)</f>
        <v>#DIV/0!</v>
      </c>
      <c r="E13" s="148" t="e">
        <f t="shared" si="1"/>
        <v>#DIV/0!</v>
      </c>
      <c r="F13" s="148" t="e">
        <f t="shared" si="1"/>
        <v>#DIV/0!</v>
      </c>
      <c r="G13" s="148" t="e">
        <f t="shared" si="1"/>
        <v>#DIV/0!</v>
      </c>
    </row>
    <row r="14" spans="1:7" s="95" customFormat="1" ht="14.25" thickBot="1" x14ac:dyDescent="0.3">
      <c r="A14" s="36" t="s">
        <v>24</v>
      </c>
      <c r="B14" s="287"/>
      <c r="C14" s="102">
        <f>SUM(C5:C9)</f>
        <v>0</v>
      </c>
      <c r="D14" s="102">
        <f t="shared" ref="D14:G14" si="2">SUM(D5:D9)</f>
        <v>0</v>
      </c>
      <c r="E14" s="102">
        <f t="shared" si="2"/>
        <v>0</v>
      </c>
      <c r="F14" s="102">
        <f t="shared" si="2"/>
        <v>0</v>
      </c>
      <c r="G14" s="102">
        <f t="shared" si="2"/>
        <v>0</v>
      </c>
    </row>
    <row r="15" spans="1:7" s="95" customFormat="1" ht="14.25" thickBot="1" x14ac:dyDescent="0.3">
      <c r="A15" s="36" t="s">
        <v>26</v>
      </c>
      <c r="B15" s="287"/>
      <c r="C15" s="103" t="e">
        <f>AVERAGE(C5:C9)</f>
        <v>#DIV/0!</v>
      </c>
      <c r="D15" s="103" t="e">
        <f t="shared" ref="D15:G15" si="3">AVERAGE(D5:D9)</f>
        <v>#DIV/0!</v>
      </c>
      <c r="E15" s="103" t="e">
        <f t="shared" si="3"/>
        <v>#DIV/0!</v>
      </c>
      <c r="F15" s="103" t="e">
        <f t="shared" si="3"/>
        <v>#DIV/0!</v>
      </c>
      <c r="G15" s="103" t="e">
        <f t="shared" si="3"/>
        <v>#DIV/0!</v>
      </c>
    </row>
    <row r="16" spans="1:7" s="95" customFormat="1" ht="14.25" thickBot="1" x14ac:dyDescent="0.3">
      <c r="A16" s="35"/>
      <c r="B16" s="160"/>
      <c r="C16" s="84"/>
      <c r="D16" s="85"/>
      <c r="E16" s="84"/>
      <c r="F16" s="96"/>
      <c r="G16" s="97"/>
    </row>
    <row r="17" spans="1:7" s="95" customFormat="1" ht="14.25" thickBot="1" x14ac:dyDescent="0.3">
      <c r="A17" s="35"/>
      <c r="B17" s="161"/>
      <c r="C17" s="84"/>
      <c r="D17" s="85"/>
      <c r="E17" s="86"/>
      <c r="F17" s="87"/>
      <c r="G17" s="88"/>
    </row>
    <row r="18" spans="1:7" s="95" customFormat="1" ht="14.25" thickBot="1" x14ac:dyDescent="0.3">
      <c r="A18" s="35"/>
      <c r="B18" s="161"/>
      <c r="C18" s="84"/>
      <c r="D18" s="85"/>
      <c r="E18" s="86"/>
      <c r="F18" s="87"/>
      <c r="G18" s="88"/>
    </row>
    <row r="19" spans="1:7" s="95" customFormat="1" ht="14.25" thickBot="1" x14ac:dyDescent="0.3">
      <c r="A19" s="35"/>
      <c r="B19" s="161"/>
      <c r="C19" s="84"/>
      <c r="D19" s="85"/>
      <c r="E19" s="86"/>
      <c r="F19" s="87"/>
      <c r="G19" s="88"/>
    </row>
    <row r="20" spans="1:7" s="95" customFormat="1" ht="14.25" thickBot="1" x14ac:dyDescent="0.3">
      <c r="A20" s="35"/>
      <c r="B20" s="161"/>
      <c r="C20" s="84"/>
      <c r="D20" s="85"/>
      <c r="E20" s="86"/>
      <c r="F20" s="87"/>
      <c r="G20" s="88"/>
    </row>
    <row r="21" spans="1:7" s="95" customFormat="1" ht="14.25" outlineLevel="1" thickBot="1" x14ac:dyDescent="0.3">
      <c r="A21" s="35"/>
      <c r="B21" s="161"/>
      <c r="C21" s="86"/>
      <c r="D21" s="90"/>
      <c r="E21" s="86"/>
      <c r="F21" s="87"/>
      <c r="G21" s="88"/>
    </row>
    <row r="22" spans="1:7" s="95" customFormat="1" ht="14.25" outlineLevel="1" thickBot="1" x14ac:dyDescent="0.3">
      <c r="A22" s="35"/>
      <c r="B22" s="162"/>
      <c r="C22" s="91"/>
      <c r="D22" s="92"/>
      <c r="E22" s="91"/>
      <c r="F22" s="93"/>
      <c r="G22" s="94"/>
    </row>
    <row r="23" spans="1:7" s="95" customFormat="1" ht="14.25" customHeight="1" outlineLevel="1" thickBot="1" x14ac:dyDescent="0.3">
      <c r="A23" s="131" t="s">
        <v>25</v>
      </c>
      <c r="B23" s="287" t="s">
        <v>29</v>
      </c>
      <c r="C23" s="147">
        <f>SUM(C16:C22)</f>
        <v>0</v>
      </c>
      <c r="D23" s="147">
        <f t="shared" ref="D23:G23" si="4">SUM(D16:D22)</f>
        <v>0</v>
      </c>
      <c r="E23" s="147">
        <f t="shared" si="4"/>
        <v>0</v>
      </c>
      <c r="F23" s="147">
        <f t="shared" si="4"/>
        <v>0</v>
      </c>
      <c r="G23" s="147">
        <f t="shared" si="4"/>
        <v>0</v>
      </c>
    </row>
    <row r="24" spans="1:7" s="95" customFormat="1" ht="14.25" outlineLevel="1" thickBot="1" x14ac:dyDescent="0.3">
      <c r="A24" s="132" t="s">
        <v>27</v>
      </c>
      <c r="B24" s="287"/>
      <c r="C24" s="148" t="e">
        <f>AVERAGE(C16:C22)</f>
        <v>#DIV/0!</v>
      </c>
      <c r="D24" s="148" t="e">
        <f t="shared" ref="D24:G24" si="5">AVERAGE(D16:D22)</f>
        <v>#DIV/0!</v>
      </c>
      <c r="E24" s="148" t="e">
        <f t="shared" si="5"/>
        <v>#DIV/0!</v>
      </c>
      <c r="F24" s="148" t="e">
        <f t="shared" si="5"/>
        <v>#DIV/0!</v>
      </c>
      <c r="G24" s="148" t="e">
        <f t="shared" si="5"/>
        <v>#DIV/0!</v>
      </c>
    </row>
    <row r="25" spans="1:7" s="95" customFormat="1" ht="14.25" thickBot="1" x14ac:dyDescent="0.3">
      <c r="A25" s="36" t="s">
        <v>24</v>
      </c>
      <c r="B25" s="287"/>
      <c r="C25" s="102">
        <f>SUM(C16:C20)</f>
        <v>0</v>
      </c>
      <c r="D25" s="102">
        <f t="shared" ref="D25:G25" si="6">SUM(D16:D20)</f>
        <v>0</v>
      </c>
      <c r="E25" s="102">
        <f t="shared" si="6"/>
        <v>0</v>
      </c>
      <c r="F25" s="102">
        <f t="shared" si="6"/>
        <v>0</v>
      </c>
      <c r="G25" s="102">
        <f t="shared" si="6"/>
        <v>0</v>
      </c>
    </row>
    <row r="26" spans="1:7" s="95" customFormat="1" ht="14.25" thickBot="1" x14ac:dyDescent="0.3">
      <c r="A26" s="36" t="s">
        <v>26</v>
      </c>
      <c r="B26" s="288"/>
      <c r="C26" s="103" t="e">
        <f>AVERAGE(C16:C20)</f>
        <v>#DIV/0!</v>
      </c>
      <c r="D26" s="103" t="e">
        <f t="shared" ref="D26:G26" si="7">AVERAGE(D16:D20)</f>
        <v>#DIV/0!</v>
      </c>
      <c r="E26" s="103" t="e">
        <f t="shared" si="7"/>
        <v>#DIV/0!</v>
      </c>
      <c r="F26" s="103" t="e">
        <f t="shared" si="7"/>
        <v>#DIV/0!</v>
      </c>
      <c r="G26" s="103" t="e">
        <f t="shared" si="7"/>
        <v>#DIV/0!</v>
      </c>
    </row>
    <row r="27" spans="1:7" s="95" customFormat="1" ht="14.25" thickBot="1" x14ac:dyDescent="0.3">
      <c r="A27" s="35"/>
      <c r="B27" s="169"/>
      <c r="C27" s="84"/>
      <c r="D27" s="85"/>
      <c r="E27" s="84"/>
      <c r="F27" s="96"/>
      <c r="G27" s="97"/>
    </row>
    <row r="28" spans="1:7" s="95" customFormat="1" ht="14.25" thickBot="1" x14ac:dyDescent="0.3">
      <c r="A28" s="35"/>
      <c r="B28" s="164"/>
      <c r="C28" s="84"/>
      <c r="D28" s="85"/>
      <c r="E28" s="86"/>
      <c r="F28" s="87"/>
      <c r="G28" s="88"/>
    </row>
    <row r="29" spans="1:7" s="95" customFormat="1" ht="14.25" thickBot="1" x14ac:dyDescent="0.3">
      <c r="A29" s="35"/>
      <c r="B29" s="164"/>
      <c r="C29" s="84"/>
      <c r="D29" s="85"/>
      <c r="E29" s="86"/>
      <c r="F29" s="87"/>
      <c r="G29" s="88"/>
    </row>
    <row r="30" spans="1:7" s="95" customFormat="1" ht="14.25" thickBot="1" x14ac:dyDescent="0.3">
      <c r="A30" s="35"/>
      <c r="B30" s="164"/>
      <c r="C30" s="84"/>
      <c r="D30" s="85"/>
      <c r="E30" s="86"/>
      <c r="F30" s="87"/>
      <c r="G30" s="88"/>
    </row>
    <row r="31" spans="1:7" s="95" customFormat="1" ht="14.25" thickBot="1" x14ac:dyDescent="0.3">
      <c r="A31" s="35"/>
      <c r="B31" s="164"/>
      <c r="C31" s="84"/>
      <c r="D31" s="85"/>
      <c r="E31" s="86"/>
      <c r="F31" s="87"/>
      <c r="G31" s="88"/>
    </row>
    <row r="32" spans="1:7" s="95" customFormat="1" ht="14.25" outlineLevel="1" thickBot="1" x14ac:dyDescent="0.3">
      <c r="A32" s="35"/>
      <c r="B32" s="164"/>
      <c r="C32" s="86"/>
      <c r="D32" s="90"/>
      <c r="E32" s="86"/>
      <c r="F32" s="87"/>
      <c r="G32" s="88"/>
    </row>
    <row r="33" spans="1:8" s="95" customFormat="1" ht="14.25" outlineLevel="1" thickBot="1" x14ac:dyDescent="0.3">
      <c r="A33" s="35"/>
      <c r="B33" s="165"/>
      <c r="C33" s="91"/>
      <c r="D33" s="92"/>
      <c r="E33" s="91"/>
      <c r="F33" s="93"/>
      <c r="G33" s="94"/>
    </row>
    <row r="34" spans="1:8" s="95" customFormat="1" ht="14.25" customHeight="1" outlineLevel="1" thickBot="1" x14ac:dyDescent="0.3">
      <c r="A34" s="131" t="s">
        <v>25</v>
      </c>
      <c r="B34" s="286" t="s">
        <v>30</v>
      </c>
      <c r="C34" s="147">
        <f>SUM(C27:C33)</f>
        <v>0</v>
      </c>
      <c r="D34" s="147">
        <f t="shared" ref="D34:G34" si="8">SUM(D27:D33)</f>
        <v>0</v>
      </c>
      <c r="E34" s="147">
        <f t="shared" si="8"/>
        <v>0</v>
      </c>
      <c r="F34" s="147">
        <f t="shared" si="8"/>
        <v>0</v>
      </c>
      <c r="G34" s="147">
        <f t="shared" si="8"/>
        <v>0</v>
      </c>
    </row>
    <row r="35" spans="1:8" s="95" customFormat="1" ht="14.25" outlineLevel="1" thickBot="1" x14ac:dyDescent="0.3">
      <c r="A35" s="132" t="s">
        <v>27</v>
      </c>
      <c r="B35" s="287"/>
      <c r="C35" s="148" t="e">
        <f>AVERAGE(C27:C33)</f>
        <v>#DIV/0!</v>
      </c>
      <c r="D35" s="148" t="e">
        <f t="shared" ref="D35:G35" si="9">AVERAGE(D27:D33)</f>
        <v>#DIV/0!</v>
      </c>
      <c r="E35" s="148" t="e">
        <f t="shared" si="9"/>
        <v>#DIV/0!</v>
      </c>
      <c r="F35" s="148" t="e">
        <f t="shared" si="9"/>
        <v>#DIV/0!</v>
      </c>
      <c r="G35" s="148" t="e">
        <f t="shared" si="9"/>
        <v>#DIV/0!</v>
      </c>
    </row>
    <row r="36" spans="1:8" s="95" customFormat="1" ht="14.25" thickBot="1" x14ac:dyDescent="0.3">
      <c r="A36" s="36" t="s">
        <v>24</v>
      </c>
      <c r="B36" s="287"/>
      <c r="C36" s="102">
        <f>SUM(C27:C31)</f>
        <v>0</v>
      </c>
      <c r="D36" s="102">
        <f t="shared" ref="D36:G36" si="10">SUM(D27:D31)</f>
        <v>0</v>
      </c>
      <c r="E36" s="102">
        <f t="shared" si="10"/>
        <v>0</v>
      </c>
      <c r="F36" s="102">
        <f t="shared" si="10"/>
        <v>0</v>
      </c>
      <c r="G36" s="102">
        <f t="shared" si="10"/>
        <v>0</v>
      </c>
    </row>
    <row r="37" spans="1:8" s="95" customFormat="1" ht="14.25" thickBot="1" x14ac:dyDescent="0.3">
      <c r="A37" s="36" t="s">
        <v>26</v>
      </c>
      <c r="B37" s="288"/>
      <c r="C37" s="103" t="e">
        <f>AVERAGE(C27:C31)</f>
        <v>#DIV/0!</v>
      </c>
      <c r="D37" s="103" t="e">
        <f t="shared" ref="D37:G37" si="11">AVERAGE(D27:D31)</f>
        <v>#DIV/0!</v>
      </c>
      <c r="E37" s="103" t="e">
        <f t="shared" si="11"/>
        <v>#DIV/0!</v>
      </c>
      <c r="F37" s="103" t="e">
        <f t="shared" si="11"/>
        <v>#DIV/0!</v>
      </c>
      <c r="G37" s="103" t="e">
        <f t="shared" si="11"/>
        <v>#DIV/0!</v>
      </c>
    </row>
    <row r="38" spans="1:8" s="95" customFormat="1" ht="14.25" thickBot="1" x14ac:dyDescent="0.3">
      <c r="A38" s="35"/>
      <c r="B38" s="166"/>
      <c r="C38" s="84"/>
      <c r="D38" s="85"/>
      <c r="E38" s="84"/>
      <c r="F38" s="96"/>
      <c r="G38" s="97"/>
    </row>
    <row r="39" spans="1:8" s="95" customFormat="1" ht="14.25" thickBot="1" x14ac:dyDescent="0.3">
      <c r="A39" s="35"/>
      <c r="B39" s="164"/>
      <c r="C39" s="84"/>
      <c r="D39" s="85"/>
      <c r="E39" s="86"/>
      <c r="F39" s="87"/>
      <c r="G39" s="88"/>
    </row>
    <row r="40" spans="1:8" s="95" customFormat="1" ht="14.25" thickBot="1" x14ac:dyDescent="0.3">
      <c r="A40" s="35"/>
      <c r="B40" s="164"/>
      <c r="C40" s="84"/>
      <c r="D40" s="85"/>
      <c r="E40" s="86"/>
      <c r="F40" s="87"/>
      <c r="G40" s="88"/>
    </row>
    <row r="41" spans="1:8" s="95" customFormat="1" ht="14.25" thickBot="1" x14ac:dyDescent="0.3">
      <c r="A41" s="35"/>
      <c r="B41" s="164"/>
      <c r="C41" s="84"/>
      <c r="D41" s="85"/>
      <c r="E41" s="86"/>
      <c r="F41" s="87"/>
      <c r="G41" s="88"/>
    </row>
    <row r="42" spans="1:8" s="95" customFormat="1" ht="14.25" thickBot="1" x14ac:dyDescent="0.3">
      <c r="A42" s="35"/>
      <c r="B42" s="164"/>
      <c r="C42" s="84"/>
      <c r="D42" s="85"/>
      <c r="E42" s="86"/>
      <c r="F42" s="87"/>
      <c r="G42" s="88"/>
    </row>
    <row r="43" spans="1:8" s="95" customFormat="1" ht="14.25" outlineLevel="1" thickBot="1" x14ac:dyDescent="0.3">
      <c r="A43" s="35"/>
      <c r="B43" s="164"/>
      <c r="C43" s="86"/>
      <c r="D43" s="90"/>
      <c r="E43" s="86"/>
      <c r="F43" s="87"/>
      <c r="G43" s="88"/>
      <c r="H43" s="156"/>
    </row>
    <row r="44" spans="1:8" s="95" customFormat="1" ht="14.25" outlineLevel="1" thickBot="1" x14ac:dyDescent="0.3">
      <c r="A44" s="35"/>
      <c r="B44" s="164"/>
      <c r="C44" s="91"/>
      <c r="D44" s="92"/>
      <c r="E44" s="91"/>
      <c r="F44" s="93"/>
      <c r="G44" s="94"/>
      <c r="H44" s="156"/>
    </row>
    <row r="45" spans="1:8" s="95" customFormat="1" ht="14.25" customHeight="1" outlineLevel="1" thickBot="1" x14ac:dyDescent="0.3">
      <c r="A45" s="131" t="s">
        <v>25</v>
      </c>
      <c r="B45" s="286" t="s">
        <v>31</v>
      </c>
      <c r="C45" s="147">
        <f>SUM(C38:C44)</f>
        <v>0</v>
      </c>
      <c r="D45" s="147">
        <f t="shared" ref="D45:G45" si="12">SUM(D38:D44)</f>
        <v>0</v>
      </c>
      <c r="E45" s="147">
        <f t="shared" si="12"/>
        <v>0</v>
      </c>
      <c r="F45" s="147">
        <f t="shared" si="12"/>
        <v>0</v>
      </c>
      <c r="G45" s="147">
        <f t="shared" si="12"/>
        <v>0</v>
      </c>
    </row>
    <row r="46" spans="1:8" s="95" customFormat="1" ht="14.25" outlineLevel="1" thickBot="1" x14ac:dyDescent="0.3">
      <c r="A46" s="132" t="s">
        <v>27</v>
      </c>
      <c r="B46" s="287"/>
      <c r="C46" s="148" t="e">
        <f>AVERAGE(C38:C44)</f>
        <v>#DIV/0!</v>
      </c>
      <c r="D46" s="148" t="e">
        <f t="shared" ref="D46:G46" si="13">AVERAGE(D38:D44)</f>
        <v>#DIV/0!</v>
      </c>
      <c r="E46" s="148" t="e">
        <f t="shared" si="13"/>
        <v>#DIV/0!</v>
      </c>
      <c r="F46" s="148" t="e">
        <f t="shared" si="13"/>
        <v>#DIV/0!</v>
      </c>
      <c r="G46" s="148" t="e">
        <f t="shared" si="13"/>
        <v>#DIV/0!</v>
      </c>
    </row>
    <row r="47" spans="1:8" s="95" customFormat="1" ht="14.25" thickBot="1" x14ac:dyDescent="0.3">
      <c r="A47" s="36" t="s">
        <v>24</v>
      </c>
      <c r="B47" s="287"/>
      <c r="C47" s="102">
        <f>SUM(C38:C42)</f>
        <v>0</v>
      </c>
      <c r="D47" s="102">
        <f t="shared" ref="D47:G47" si="14">SUM(D38:D42)</f>
        <v>0</v>
      </c>
      <c r="E47" s="102">
        <f t="shared" si="14"/>
        <v>0</v>
      </c>
      <c r="F47" s="102">
        <f t="shared" si="14"/>
        <v>0</v>
      </c>
      <c r="G47" s="102">
        <f t="shared" si="14"/>
        <v>0</v>
      </c>
    </row>
    <row r="48" spans="1:8" s="95" customFormat="1" ht="14.25" thickBot="1" x14ac:dyDescent="0.3">
      <c r="A48" s="36" t="s">
        <v>26</v>
      </c>
      <c r="B48" s="288"/>
      <c r="C48" s="103" t="e">
        <f>AVERAGE(C38:C42)</f>
        <v>#DIV/0!</v>
      </c>
      <c r="D48" s="103" t="e">
        <f t="shared" ref="D48:G48" si="15">AVERAGE(D38:D42)</f>
        <v>#DIV/0!</v>
      </c>
      <c r="E48" s="103" t="e">
        <f t="shared" si="15"/>
        <v>#DIV/0!</v>
      </c>
      <c r="F48" s="103" t="e">
        <f t="shared" si="15"/>
        <v>#DIV/0!</v>
      </c>
      <c r="G48" s="103" t="e">
        <f t="shared" si="15"/>
        <v>#DIV/0!</v>
      </c>
    </row>
    <row r="49" spans="1:7" s="95" customFormat="1" ht="14.25" thickBot="1" x14ac:dyDescent="0.3">
      <c r="A49" s="35"/>
      <c r="B49" s="163"/>
      <c r="C49" s="198"/>
      <c r="D49" s="199"/>
      <c r="E49" s="84"/>
      <c r="F49" s="96"/>
      <c r="G49" s="97"/>
    </row>
    <row r="50" spans="1:7" s="95" customFormat="1" ht="14.25" thickBot="1" x14ac:dyDescent="0.3">
      <c r="A50" s="35"/>
      <c r="B50" s="196"/>
      <c r="C50" s="200"/>
      <c r="D50" s="201"/>
      <c r="E50" s="86"/>
      <c r="F50" s="87"/>
      <c r="G50" s="88"/>
    </row>
    <row r="51" spans="1:7" s="95" customFormat="1" ht="14.25" thickBot="1" x14ac:dyDescent="0.3">
      <c r="A51" s="35"/>
      <c r="B51" s="196"/>
      <c r="C51" s="84"/>
      <c r="D51" s="96"/>
      <c r="E51" s="86"/>
      <c r="F51" s="87"/>
      <c r="G51" s="88"/>
    </row>
    <row r="52" spans="1:7" s="95" customFormat="1" ht="14.25" thickBot="1" x14ac:dyDescent="0.3">
      <c r="A52" s="179"/>
      <c r="B52" s="196"/>
      <c r="C52" s="84"/>
      <c r="D52" s="96"/>
      <c r="E52" s="86"/>
      <c r="F52" s="87"/>
      <c r="G52" s="88"/>
    </row>
    <row r="53" spans="1:7" s="95" customFormat="1" ht="14.25" thickBot="1" x14ac:dyDescent="0.3">
      <c r="A53" s="179"/>
      <c r="B53" s="196"/>
      <c r="C53" s="84"/>
      <c r="D53" s="96"/>
      <c r="E53" s="86"/>
      <c r="F53" s="87"/>
      <c r="G53" s="88"/>
    </row>
    <row r="54" spans="1:7" s="95" customFormat="1" ht="14.25" customHeight="1" outlineLevel="1" thickBot="1" x14ac:dyDescent="0.3">
      <c r="A54" s="197"/>
      <c r="B54" s="164"/>
      <c r="C54" s="86"/>
      <c r="D54" s="87"/>
      <c r="E54" s="86"/>
      <c r="F54" s="87"/>
      <c r="G54" s="88"/>
    </row>
    <row r="55" spans="1:7" s="95" customFormat="1" ht="14.25" customHeight="1" outlineLevel="1" thickBot="1" x14ac:dyDescent="0.3">
      <c r="A55" s="197"/>
      <c r="B55" s="165"/>
      <c r="C55" s="202"/>
      <c r="D55" s="203"/>
      <c r="E55" s="91"/>
      <c r="F55" s="93"/>
      <c r="G55" s="94"/>
    </row>
    <row r="56" spans="1:7" s="95" customFormat="1" ht="14.25" customHeight="1" outlineLevel="1" thickBot="1" x14ac:dyDescent="0.3">
      <c r="A56" s="131" t="s">
        <v>25</v>
      </c>
      <c r="B56" s="286" t="s">
        <v>32</v>
      </c>
      <c r="C56" s="147">
        <f>SUM(C49:C55)</f>
        <v>0</v>
      </c>
      <c r="D56" s="147">
        <f t="shared" ref="D56:G56" si="16">SUM(D49:D55)</f>
        <v>0</v>
      </c>
      <c r="E56" s="147">
        <f t="shared" si="16"/>
        <v>0</v>
      </c>
      <c r="F56" s="147">
        <f t="shared" si="16"/>
        <v>0</v>
      </c>
      <c r="G56" s="147">
        <f t="shared" si="16"/>
        <v>0</v>
      </c>
    </row>
    <row r="57" spans="1:7" s="95" customFormat="1" ht="14.25" outlineLevel="1" thickBot="1" x14ac:dyDescent="0.3">
      <c r="A57" s="132" t="s">
        <v>27</v>
      </c>
      <c r="B57" s="287"/>
      <c r="C57" s="148" t="e">
        <f>AVERAGE(C49:C55)</f>
        <v>#DIV/0!</v>
      </c>
      <c r="D57" s="148" t="e">
        <f t="shared" ref="D57:G57" si="17">AVERAGE(D49:D55)</f>
        <v>#DIV/0!</v>
      </c>
      <c r="E57" s="148" t="e">
        <f t="shared" si="17"/>
        <v>#DIV/0!</v>
      </c>
      <c r="F57" s="148" t="e">
        <f t="shared" si="17"/>
        <v>#DIV/0!</v>
      </c>
      <c r="G57" s="148" t="e">
        <f t="shared" si="17"/>
        <v>#DIV/0!</v>
      </c>
    </row>
    <row r="58" spans="1:7" s="95" customFormat="1" ht="14.25" thickBot="1" x14ac:dyDescent="0.3">
      <c r="A58" s="36" t="s">
        <v>24</v>
      </c>
      <c r="B58" s="287"/>
      <c r="C58" s="102">
        <f>SUM(C49:C53)</f>
        <v>0</v>
      </c>
      <c r="D58" s="102">
        <f t="shared" ref="D58:G58" si="18">SUM(D49:D53)</f>
        <v>0</v>
      </c>
      <c r="E58" s="102">
        <f t="shared" si="18"/>
        <v>0</v>
      </c>
      <c r="F58" s="102">
        <f t="shared" si="18"/>
        <v>0</v>
      </c>
      <c r="G58" s="102">
        <f t="shared" si="18"/>
        <v>0</v>
      </c>
    </row>
    <row r="59" spans="1:7" s="95" customFormat="1" ht="14.25" thickBot="1" x14ac:dyDescent="0.3">
      <c r="A59" s="36" t="s">
        <v>26</v>
      </c>
      <c r="B59" s="288"/>
      <c r="C59" s="103" t="e">
        <f>AVERAGE(C49:C53)</f>
        <v>#DIV/0!</v>
      </c>
      <c r="D59" s="103" t="e">
        <f t="shared" ref="D59:G59" si="19">AVERAGE(D49:D53)</f>
        <v>#DIV/0!</v>
      </c>
      <c r="E59" s="103" t="e">
        <f t="shared" si="19"/>
        <v>#DIV/0!</v>
      </c>
      <c r="F59" s="103" t="e">
        <f t="shared" si="19"/>
        <v>#DIV/0!</v>
      </c>
      <c r="G59" s="103" t="e">
        <f t="shared" si="19"/>
        <v>#DIV/0!</v>
      </c>
    </row>
    <row r="60" spans="1:7" s="95" customFormat="1" ht="14.25" thickBot="1" x14ac:dyDescent="0.3">
      <c r="A60" s="191"/>
      <c r="B60" s="166"/>
      <c r="C60" s="84"/>
      <c r="D60" s="85"/>
      <c r="E60" s="84"/>
      <c r="F60" s="96"/>
      <c r="G60" s="97"/>
    </row>
    <row r="61" spans="1:7" s="95" customFormat="1" ht="14.25" thickBot="1" x14ac:dyDescent="0.3">
      <c r="A61" s="192"/>
      <c r="B61" s="164"/>
      <c r="C61" s="84"/>
      <c r="D61" s="85"/>
      <c r="E61" s="86"/>
      <c r="F61" s="87"/>
      <c r="G61" s="88"/>
    </row>
    <row r="62" spans="1:7" s="95" customFormat="1" ht="14.25" thickBot="1" x14ac:dyDescent="0.3">
      <c r="A62" s="180"/>
      <c r="B62" s="164"/>
      <c r="C62" s="84"/>
      <c r="D62" s="85"/>
      <c r="E62" s="86"/>
      <c r="F62" s="87"/>
      <c r="G62" s="88"/>
    </row>
    <row r="63" spans="1:7" s="95" customFormat="1" ht="14.25" thickBot="1" x14ac:dyDescent="0.3">
      <c r="A63" s="180"/>
      <c r="B63" s="164"/>
      <c r="C63" s="84"/>
      <c r="D63" s="85"/>
      <c r="E63" s="86"/>
      <c r="F63" s="87"/>
      <c r="G63" s="88"/>
    </row>
    <row r="64" spans="1:7" s="95" customFormat="1" ht="14.25" thickBot="1" x14ac:dyDescent="0.3">
      <c r="A64" s="180"/>
      <c r="B64" s="164"/>
      <c r="C64" s="84"/>
      <c r="D64" s="85"/>
      <c r="E64" s="86"/>
      <c r="F64" s="87"/>
      <c r="G64" s="88"/>
    </row>
    <row r="65" spans="1:7" s="95" customFormat="1" ht="14.25" outlineLevel="1" thickBot="1" x14ac:dyDescent="0.3">
      <c r="A65" s="180"/>
      <c r="B65" s="164"/>
      <c r="C65" s="86"/>
      <c r="D65" s="90"/>
      <c r="E65" s="86"/>
      <c r="F65" s="87"/>
      <c r="G65" s="88"/>
    </row>
    <row r="66" spans="1:7" s="95" customFormat="1" ht="14.25" outlineLevel="1" thickBot="1" x14ac:dyDescent="0.3">
      <c r="A66" s="180"/>
      <c r="B66" s="165"/>
      <c r="C66" s="91"/>
      <c r="D66" s="92"/>
      <c r="E66" s="91"/>
      <c r="F66" s="93"/>
      <c r="G66" s="94"/>
    </row>
    <row r="67" spans="1:7" s="95" customFormat="1" ht="14.25" customHeight="1" outlineLevel="1" thickBot="1" x14ac:dyDescent="0.3">
      <c r="A67" s="131" t="s">
        <v>25</v>
      </c>
      <c r="B67" s="286" t="s">
        <v>37</v>
      </c>
      <c r="C67" s="147">
        <f>SUM(C60:C66)</f>
        <v>0</v>
      </c>
      <c r="D67" s="147">
        <f t="shared" ref="D67:G67" si="20">SUM(D60:D66)</f>
        <v>0</v>
      </c>
      <c r="E67" s="147">
        <f t="shared" si="20"/>
        <v>0</v>
      </c>
      <c r="F67" s="147">
        <f t="shared" si="20"/>
        <v>0</v>
      </c>
      <c r="G67" s="147">
        <f t="shared" si="20"/>
        <v>0</v>
      </c>
    </row>
    <row r="68" spans="1:7" s="95" customFormat="1" ht="14.25" outlineLevel="1" thickBot="1" x14ac:dyDescent="0.3">
      <c r="A68" s="132" t="s">
        <v>27</v>
      </c>
      <c r="B68" s="287"/>
      <c r="C68" s="148" t="e">
        <f>AVERAGE(C60:C66)</f>
        <v>#DIV/0!</v>
      </c>
      <c r="D68" s="148" t="e">
        <f t="shared" ref="D68:G68" si="21">AVERAGE(D60:D66)</f>
        <v>#DIV/0!</v>
      </c>
      <c r="E68" s="148" t="e">
        <f t="shared" si="21"/>
        <v>#DIV/0!</v>
      </c>
      <c r="F68" s="148" t="e">
        <f t="shared" si="21"/>
        <v>#DIV/0!</v>
      </c>
      <c r="G68" s="148" t="e">
        <f t="shared" si="21"/>
        <v>#DIV/0!</v>
      </c>
    </row>
    <row r="69" spans="1:7" s="95" customFormat="1" ht="14.25" thickBot="1" x14ac:dyDescent="0.3">
      <c r="A69" s="36" t="s">
        <v>24</v>
      </c>
      <c r="B69" s="287"/>
      <c r="C69" s="102">
        <f>SUM(C60:C64)</f>
        <v>0</v>
      </c>
      <c r="D69" s="102">
        <f t="shared" ref="D69:G69" si="22">SUM(D60:D64)</f>
        <v>0</v>
      </c>
      <c r="E69" s="102">
        <f t="shared" si="22"/>
        <v>0</v>
      </c>
      <c r="F69" s="102">
        <f t="shared" si="22"/>
        <v>0</v>
      </c>
      <c r="G69" s="102">
        <f t="shared" si="22"/>
        <v>0</v>
      </c>
    </row>
    <row r="70" spans="1:7" s="95" customFormat="1" ht="14.25" thickBot="1" x14ac:dyDescent="0.3">
      <c r="A70" s="36" t="s">
        <v>26</v>
      </c>
      <c r="B70" s="288"/>
      <c r="C70" s="103" t="e">
        <f>AVERAGE(C60:C64)</f>
        <v>#DIV/0!</v>
      </c>
      <c r="D70" s="103" t="e">
        <f t="shared" ref="D70:G70" si="23">AVERAGE(D60:D64)</f>
        <v>#DIV/0!</v>
      </c>
      <c r="E70" s="103" t="e">
        <f t="shared" si="23"/>
        <v>#DIV/0!</v>
      </c>
      <c r="F70" s="103" t="e">
        <f t="shared" si="23"/>
        <v>#DIV/0!</v>
      </c>
      <c r="G70" s="103" t="e">
        <f t="shared" si="23"/>
        <v>#DIV/0!</v>
      </c>
    </row>
    <row r="71" spans="1:7" s="95" customFormat="1" x14ac:dyDescent="0.25">
      <c r="A71" s="57"/>
      <c r="B71" s="58"/>
      <c r="C71" s="98"/>
      <c r="D71" s="98"/>
      <c r="E71" s="98"/>
      <c r="F71" s="98"/>
      <c r="G71" s="98"/>
    </row>
    <row r="72" spans="1:7" s="95" customFormat="1" ht="30" customHeight="1" x14ac:dyDescent="0.25">
      <c r="B72" s="99"/>
      <c r="C72" s="46" t="s">
        <v>61</v>
      </c>
      <c r="D72" s="46" t="s">
        <v>62</v>
      </c>
      <c r="E72" s="298" t="s">
        <v>73</v>
      </c>
      <c r="F72" s="311"/>
      <c r="G72" s="312"/>
    </row>
    <row r="73" spans="1:7" ht="30" customHeight="1" x14ac:dyDescent="0.25">
      <c r="B73" s="51" t="s">
        <v>33</v>
      </c>
      <c r="C73" s="100">
        <f>SUM(C56:D56, C45:D45, C34:D34, C23:D23, C12:D12, C67:D67)</f>
        <v>0</v>
      </c>
      <c r="D73" s="100">
        <f>SUM(E67:F67, E56:F56, E45:F45, E34:F34, E23:F23, E12:F12)</f>
        <v>0</v>
      </c>
      <c r="E73" s="278" t="s">
        <v>33</v>
      </c>
      <c r="F73" s="279"/>
      <c r="G73" s="124">
        <f>SUM(G12, G23, G34, G45, G56, G67)</f>
        <v>0</v>
      </c>
    </row>
    <row r="74" spans="1:7" ht="30" customHeight="1" x14ac:dyDescent="0.25">
      <c r="B74" s="51" t="s">
        <v>34</v>
      </c>
      <c r="C74" s="100">
        <f>SUM(C58:D58, C47:D47, C36:D36, C25:D25, C14:D14, C69:D69)</f>
        <v>0</v>
      </c>
      <c r="D74" s="100">
        <f>SUM(E69:F69, E58:F58, E47:F47, E36:F36, E25:F25, E14:F14)</f>
        <v>0</v>
      </c>
      <c r="E74" s="320" t="s">
        <v>34</v>
      </c>
      <c r="F74" s="320"/>
      <c r="G74" s="125">
        <f>SUM(G58, G47, G36, G25, G14, G69)</f>
        <v>0</v>
      </c>
    </row>
    <row r="75" spans="1:7" ht="30" customHeight="1" x14ac:dyDescent="0.25">
      <c r="E75" s="278" t="s">
        <v>74</v>
      </c>
      <c r="F75" s="279"/>
      <c r="G75" s="125">
        <f>AVERAGE(G12, G23, G34, G45, G56, G67)</f>
        <v>0</v>
      </c>
    </row>
    <row r="76" spans="1:7" ht="30" customHeight="1" x14ac:dyDescent="0.25">
      <c r="E76" s="320" t="s">
        <v>26</v>
      </c>
      <c r="F76" s="320"/>
      <c r="G76" s="124">
        <f>AVERAGE(G58, G47, G36, G25, G14, G69)</f>
        <v>0</v>
      </c>
    </row>
    <row r="86" spans="2:2" x14ac:dyDescent="0.25">
      <c r="B86" s="101"/>
    </row>
    <row r="87" spans="2:2" x14ac:dyDescent="0.25">
      <c r="B87" s="101"/>
    </row>
    <row r="88" spans="2:2" x14ac:dyDescent="0.25">
      <c r="B88" s="101"/>
    </row>
    <row r="89" spans="2:2" x14ac:dyDescent="0.25">
      <c r="B89" s="101"/>
    </row>
    <row r="90" spans="2:2" x14ac:dyDescent="0.25">
      <c r="B90" s="101"/>
    </row>
    <row r="91" spans="2:2" x14ac:dyDescent="0.25">
      <c r="B91" s="101"/>
    </row>
    <row r="92" spans="2:2" x14ac:dyDescent="0.25">
      <c r="B92" s="101"/>
    </row>
    <row r="97" spans="2:2" x14ac:dyDescent="0.25">
      <c r="B97" s="101"/>
    </row>
    <row r="98" spans="2:2" x14ac:dyDescent="0.25">
      <c r="B98" s="101"/>
    </row>
    <row r="99" spans="2:2" x14ac:dyDescent="0.25">
      <c r="B99" s="101"/>
    </row>
    <row r="100" spans="2:2" x14ac:dyDescent="0.25">
      <c r="B100" s="101"/>
    </row>
    <row r="101" spans="2:2" x14ac:dyDescent="0.25">
      <c r="B101" s="101"/>
    </row>
    <row r="102" spans="2:2" x14ac:dyDescent="0.25">
      <c r="B102" s="101"/>
    </row>
    <row r="103" spans="2:2" x14ac:dyDescent="0.25">
      <c r="B103" s="101"/>
    </row>
    <row r="104" spans="2:2" x14ac:dyDescent="0.25">
      <c r="B104" s="101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EAD3F2-C957-40B7-9BBB-8A66AE3AF796}"/>
</file>

<file path=customXml/itemProps2.xml><?xml version="1.0" encoding="utf-8"?>
<ds:datastoreItem xmlns:ds="http://schemas.openxmlformats.org/officeDocument/2006/customXml" ds:itemID="{ECFB1B2F-7639-459E-A0F2-C3752E80EC5D}"/>
</file>

<file path=customXml/itemProps3.xml><?xml version="1.0" encoding="utf-8"?>
<ds:datastoreItem xmlns:ds="http://schemas.openxmlformats.org/officeDocument/2006/customXml" ds:itemID="{52C0F605-B5E0-46CB-A809-E7DB6AB722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2019-03-19T17:11:31Z</dcterms:created>
  <dcterms:modified xsi:type="dcterms:W3CDTF">2019-03-19T17:11:31Z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