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165" windowWidth="28665" windowHeight="12495" tabRatio="673" activeTab="1"/>
  </bookViews>
  <sheets>
    <sheet name="Weekday Totals" sheetId="6" r:id="rId1"/>
    <sheet name="Monthly Totals" sheetId="7" r:id="rId2"/>
    <sheet name="Billy Bey" sheetId="3" r:id="rId3"/>
    <sheet name="HMS" sheetId="10" r:id="rId4"/>
    <sheet name="Liberty Landing Ferry" sheetId="5" r:id="rId5"/>
    <sheet name="New York Water Taxi" sheetId="2" r:id="rId6"/>
    <sheet name="NY Waterway" sheetId="1" r:id="rId7"/>
    <sheet name="SeaStreak" sheetId="4" r:id="rId8"/>
    <sheet name="Baseball" sheetId="8" r:id="rId9"/>
    <sheet name="Sheet1" sheetId="9" state="hidden" r:id="rId10"/>
  </sheets>
  <definedNames>
    <definedName name="_xlnm.Print_Area" localSheetId="8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Totals'!$A$1:$T$51</definedName>
  </definedNames>
  <calcPr calcId="152511"/>
</workbook>
</file>

<file path=xl/calcChain.xml><?xml version="1.0" encoding="utf-8"?>
<calcChain xmlns="http://schemas.openxmlformats.org/spreadsheetml/2006/main">
  <c r="K67" i="3" l="1"/>
  <c r="L67" i="3"/>
  <c r="M67" i="3"/>
  <c r="N67" i="3"/>
  <c r="O67" i="3"/>
  <c r="P67" i="3"/>
  <c r="Q67" i="3"/>
  <c r="R67" i="3"/>
  <c r="S67" i="3"/>
  <c r="S58" i="3"/>
  <c r="R58" i="3"/>
  <c r="N44" i="6"/>
  <c r="Q58" i="3"/>
  <c r="P58" i="3"/>
  <c r="N40" i="6" s="1"/>
  <c r="O58" i="3"/>
  <c r="N38" i="6"/>
  <c r="N58" i="3"/>
  <c r="N36" i="6"/>
  <c r="M58" i="3"/>
  <c r="L58" i="3"/>
  <c r="K58" i="3"/>
  <c r="K47" i="3"/>
  <c r="L47" i="3"/>
  <c r="K24" i="6" s="1"/>
  <c r="Q47" i="3"/>
  <c r="O47" i="3"/>
  <c r="P47" i="3"/>
  <c r="N47" i="3"/>
  <c r="K36" i="6" s="1"/>
  <c r="M47" i="3"/>
  <c r="K34" i="6" s="1"/>
  <c r="T49" i="3"/>
  <c r="T50" i="3"/>
  <c r="T51" i="3"/>
  <c r="T52" i="3"/>
  <c r="T53" i="3"/>
  <c r="T38" i="3"/>
  <c r="T39" i="3"/>
  <c r="T48" i="3" s="1"/>
  <c r="T40" i="3"/>
  <c r="T41" i="3"/>
  <c r="T42" i="3"/>
  <c r="T43" i="3"/>
  <c r="T44" i="3"/>
  <c r="T54" i="3"/>
  <c r="T55" i="3"/>
  <c r="T32" i="3"/>
  <c r="T33" i="3"/>
  <c r="S45" i="3"/>
  <c r="S56" i="3"/>
  <c r="N73" i="3" s="1"/>
  <c r="B46" i="7" s="1"/>
  <c r="S34" i="3"/>
  <c r="R45" i="3"/>
  <c r="R56" i="3"/>
  <c r="R34" i="3"/>
  <c r="L45" i="3"/>
  <c r="L56" i="3"/>
  <c r="L34" i="3"/>
  <c r="K45" i="3"/>
  <c r="K56" i="3"/>
  <c r="K34" i="3"/>
  <c r="G67" i="3"/>
  <c r="H67" i="3"/>
  <c r="I67" i="3"/>
  <c r="J67" i="3"/>
  <c r="G56" i="3"/>
  <c r="H56" i="3"/>
  <c r="I56" i="3"/>
  <c r="J56" i="3"/>
  <c r="M45" i="3"/>
  <c r="M56" i="3"/>
  <c r="M34" i="3"/>
  <c r="N45" i="3"/>
  <c r="N56" i="3"/>
  <c r="I73" i="3" s="1"/>
  <c r="B36" i="7" s="1"/>
  <c r="N34" i="3"/>
  <c r="O45" i="3"/>
  <c r="O56" i="3"/>
  <c r="O34" i="3"/>
  <c r="P45" i="3"/>
  <c r="P56" i="3"/>
  <c r="P34" i="3"/>
  <c r="K73" i="3"/>
  <c r="Q45" i="3"/>
  <c r="Q56" i="3"/>
  <c r="Q34" i="3"/>
  <c r="L27" i="10"/>
  <c r="L32" i="10"/>
  <c r="L33" i="10"/>
  <c r="L34" i="10"/>
  <c r="L38" i="10"/>
  <c r="L39" i="10"/>
  <c r="L46" i="10" s="1"/>
  <c r="L40" i="10"/>
  <c r="L41" i="10"/>
  <c r="L42" i="10"/>
  <c r="L43" i="10"/>
  <c r="L44" i="10"/>
  <c r="L45" i="10"/>
  <c r="L49" i="10"/>
  <c r="L50" i="10"/>
  <c r="L51" i="10"/>
  <c r="L52" i="10"/>
  <c r="L53" i="10"/>
  <c r="L58" i="10" s="1"/>
  <c r="N14" i="6" s="1"/>
  <c r="L54" i="10"/>
  <c r="L56" i="10" s="1"/>
  <c r="L67" i="10"/>
  <c r="L69" i="10"/>
  <c r="Q14" i="6"/>
  <c r="L47" i="10"/>
  <c r="K14" i="6" s="1"/>
  <c r="L36" i="10"/>
  <c r="H14" i="6" s="1"/>
  <c r="B9" i="10"/>
  <c r="B10" i="10" s="1"/>
  <c r="B11" i="10" s="1"/>
  <c r="L5" i="10"/>
  <c r="L6" i="10"/>
  <c r="L7" i="10"/>
  <c r="L8" i="10"/>
  <c r="L9" i="10"/>
  <c r="L16" i="10"/>
  <c r="L17" i="10"/>
  <c r="L18" i="10"/>
  <c r="L19" i="10"/>
  <c r="L20" i="10"/>
  <c r="L28" i="10"/>
  <c r="L29" i="10"/>
  <c r="L30" i="10"/>
  <c r="L31" i="10"/>
  <c r="L37" i="10" s="1"/>
  <c r="L21" i="10"/>
  <c r="L22" i="10"/>
  <c r="L10" i="10"/>
  <c r="L11" i="10"/>
  <c r="K58" i="10"/>
  <c r="N46" i="6" s="1"/>
  <c r="K47" i="10"/>
  <c r="K36" i="10"/>
  <c r="K25" i="10"/>
  <c r="K14" i="10"/>
  <c r="K69" i="10"/>
  <c r="J58" i="10"/>
  <c r="J47" i="10"/>
  <c r="J36" i="10"/>
  <c r="J25" i="10"/>
  <c r="J14" i="10"/>
  <c r="J69" i="10"/>
  <c r="I58" i="10"/>
  <c r="I74" i="10" s="1"/>
  <c r="I47" i="10"/>
  <c r="I36" i="10"/>
  <c r="I25" i="10"/>
  <c r="I14" i="10"/>
  <c r="I69" i="10"/>
  <c r="H58" i="10"/>
  <c r="H47" i="10"/>
  <c r="K40" i="6" s="1"/>
  <c r="H36" i="10"/>
  <c r="H25" i="10"/>
  <c r="H14" i="10"/>
  <c r="H69" i="10"/>
  <c r="G58" i="10"/>
  <c r="G47" i="10"/>
  <c r="K38" i="6" s="1"/>
  <c r="G36" i="10"/>
  <c r="G25" i="10"/>
  <c r="G14" i="10"/>
  <c r="G69" i="10"/>
  <c r="F58" i="10"/>
  <c r="F47" i="10"/>
  <c r="F36" i="10"/>
  <c r="F74" i="10" s="1"/>
  <c r="F25" i="10"/>
  <c r="F14" i="10"/>
  <c r="F69" i="10"/>
  <c r="E58" i="10"/>
  <c r="E47" i="10"/>
  <c r="E36" i="10"/>
  <c r="E25" i="10"/>
  <c r="E14" i="10"/>
  <c r="E74" i="10" s="1"/>
  <c r="E69" i="10"/>
  <c r="D58" i="10"/>
  <c r="D47" i="10"/>
  <c r="D36" i="10"/>
  <c r="D25" i="10"/>
  <c r="D14" i="10"/>
  <c r="D69" i="10"/>
  <c r="D74" i="10" s="1"/>
  <c r="C58" i="10"/>
  <c r="C47" i="10"/>
  <c r="C36" i="10"/>
  <c r="C25" i="10"/>
  <c r="C14" i="10"/>
  <c r="C69" i="10"/>
  <c r="C74" i="10"/>
  <c r="K56" i="10"/>
  <c r="K73" i="10" s="1"/>
  <c r="K45" i="10"/>
  <c r="K34" i="10"/>
  <c r="K23" i="10"/>
  <c r="K12" i="10"/>
  <c r="K67" i="10"/>
  <c r="J56" i="10"/>
  <c r="J45" i="10"/>
  <c r="J34" i="10"/>
  <c r="J23" i="10"/>
  <c r="J12" i="10"/>
  <c r="J67" i="10"/>
  <c r="I56" i="10"/>
  <c r="I45" i="10"/>
  <c r="I34" i="10"/>
  <c r="I23" i="10"/>
  <c r="I12" i="10"/>
  <c r="I67" i="10"/>
  <c r="H56" i="10"/>
  <c r="H45" i="10"/>
  <c r="H34" i="10"/>
  <c r="H23" i="10"/>
  <c r="H12" i="10"/>
  <c r="H67" i="10"/>
  <c r="G56" i="10"/>
  <c r="G45" i="10"/>
  <c r="G34" i="10"/>
  <c r="G23" i="10"/>
  <c r="G12" i="10"/>
  <c r="G67" i="10"/>
  <c r="F56" i="10"/>
  <c r="F73" i="10" s="1"/>
  <c r="F45" i="10"/>
  <c r="F34" i="10"/>
  <c r="F23" i="10"/>
  <c r="F12" i="10"/>
  <c r="F67" i="10"/>
  <c r="E56" i="10"/>
  <c r="E45" i="10"/>
  <c r="E34" i="10"/>
  <c r="E23" i="10"/>
  <c r="E12" i="10"/>
  <c r="E67" i="10"/>
  <c r="E73" i="10" s="1"/>
  <c r="D56" i="10"/>
  <c r="D45" i="10"/>
  <c r="D34" i="10"/>
  <c r="D23" i="10"/>
  <c r="D12" i="10"/>
  <c r="D67" i="10"/>
  <c r="D73" i="10"/>
  <c r="C56" i="10"/>
  <c r="C73" i="10" s="1"/>
  <c r="C45" i="10"/>
  <c r="C34" i="10"/>
  <c r="C23" i="10"/>
  <c r="C12" i="10"/>
  <c r="C67" i="10"/>
  <c r="L70" i="10"/>
  <c r="K70" i="10"/>
  <c r="J70" i="10"/>
  <c r="I70" i="10"/>
  <c r="H70" i="10"/>
  <c r="G70" i="10"/>
  <c r="F70" i="10"/>
  <c r="E70" i="10"/>
  <c r="D70" i="10"/>
  <c r="C70" i="10"/>
  <c r="L68" i="10"/>
  <c r="K68" i="10"/>
  <c r="J68" i="10"/>
  <c r="I68" i="10"/>
  <c r="H68" i="10"/>
  <c r="G68" i="10"/>
  <c r="F68" i="10"/>
  <c r="E68" i="10"/>
  <c r="D68" i="10"/>
  <c r="C68" i="10"/>
  <c r="B16" i="10"/>
  <c r="B17" i="10" s="1"/>
  <c r="B18" i="10" s="1"/>
  <c r="B19" i="10" s="1"/>
  <c r="B20" i="10"/>
  <c r="B21" i="10"/>
  <c r="B22" i="10" s="1"/>
  <c r="B27" i="10" s="1"/>
  <c r="B28" i="10" s="1"/>
  <c r="B29" i="10" s="1"/>
  <c r="B30" i="10" s="1"/>
  <c r="B31" i="10" s="1"/>
  <c r="B32" i="10"/>
  <c r="B33" i="10"/>
  <c r="B38" i="10" s="1"/>
  <c r="B39" i="10" s="1"/>
  <c r="B40" i="10" s="1"/>
  <c r="B41" i="10" s="1"/>
  <c r="B42" i="10" s="1"/>
  <c r="B43" i="10" s="1"/>
  <c r="B44" i="10" s="1"/>
  <c r="B49" i="10"/>
  <c r="B50" i="10" s="1"/>
  <c r="B51" i="10" s="1"/>
  <c r="B52" i="10" s="1"/>
  <c r="B53" i="10" s="1"/>
  <c r="B54" i="10" s="1"/>
  <c r="L59" i="10"/>
  <c r="K59" i="10"/>
  <c r="J59" i="10"/>
  <c r="I59" i="10"/>
  <c r="H59" i="10"/>
  <c r="G59" i="10"/>
  <c r="F59" i="10"/>
  <c r="E59" i="10"/>
  <c r="D59" i="10"/>
  <c r="C59" i="10"/>
  <c r="L57" i="10"/>
  <c r="K57" i="10"/>
  <c r="J57" i="10"/>
  <c r="I57" i="10"/>
  <c r="H57" i="10"/>
  <c r="G57" i="10"/>
  <c r="F57" i="10"/>
  <c r="E57" i="10"/>
  <c r="D57" i="10"/>
  <c r="C57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K37" i="10"/>
  <c r="J37" i="10"/>
  <c r="I37" i="10"/>
  <c r="H37" i="10"/>
  <c r="G37" i="10"/>
  <c r="F37" i="10"/>
  <c r="E37" i="10"/>
  <c r="D37" i="10"/>
  <c r="C37" i="10"/>
  <c r="L35" i="10"/>
  <c r="K35" i="10"/>
  <c r="J35" i="10"/>
  <c r="I35" i="10"/>
  <c r="H35" i="10"/>
  <c r="G35" i="10"/>
  <c r="F35" i="10"/>
  <c r="E35" i="10"/>
  <c r="D35" i="10"/>
  <c r="C35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K15" i="10"/>
  <c r="J15" i="10"/>
  <c r="I15" i="10"/>
  <c r="H15" i="10"/>
  <c r="G15" i="10"/>
  <c r="F15" i="10"/>
  <c r="E15" i="10"/>
  <c r="D15" i="10"/>
  <c r="C15" i="10"/>
  <c r="K13" i="10"/>
  <c r="J13" i="10"/>
  <c r="I13" i="10"/>
  <c r="H13" i="10"/>
  <c r="G13" i="10"/>
  <c r="F13" i="10"/>
  <c r="E13" i="10"/>
  <c r="D13" i="10"/>
  <c r="C13" i="10"/>
  <c r="C56" i="2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73" i="1" s="1"/>
  <c r="D37" i="1"/>
  <c r="E37" i="1"/>
  <c r="F37" i="1"/>
  <c r="G37" i="1"/>
  <c r="H37" i="1"/>
  <c r="I37" i="1"/>
  <c r="J37" i="1"/>
  <c r="D26" i="1"/>
  <c r="D25" i="1"/>
  <c r="I25" i="1"/>
  <c r="I26" i="1"/>
  <c r="H25" i="1"/>
  <c r="E26" i="6" s="1"/>
  <c r="B16" i="5"/>
  <c r="B9" i="4"/>
  <c r="B10" i="4"/>
  <c r="B11" i="4"/>
  <c r="B16" i="4" s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9" i="1"/>
  <c r="B10" i="1" s="1"/>
  <c r="B11" i="1"/>
  <c r="B16" i="1" s="1"/>
  <c r="B17" i="1" s="1"/>
  <c r="B18" i="1" s="1"/>
  <c r="B9" i="2"/>
  <c r="B10" i="2" s="1"/>
  <c r="B11" i="2"/>
  <c r="B16" i="2" s="1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F34" i="4"/>
  <c r="E23" i="2"/>
  <c r="E24" i="2"/>
  <c r="E25" i="2"/>
  <c r="E26" i="2"/>
  <c r="E23" i="3"/>
  <c r="I23" i="3"/>
  <c r="I24" i="3"/>
  <c r="G55" i="8"/>
  <c r="G54" i="8"/>
  <c r="G60" i="4"/>
  <c r="G55" i="4"/>
  <c r="G54" i="4"/>
  <c r="K60" i="1"/>
  <c r="K55" i="1"/>
  <c r="K54" i="1"/>
  <c r="K53" i="1"/>
  <c r="J60" i="2"/>
  <c r="J55" i="2"/>
  <c r="J54" i="2"/>
  <c r="J53" i="2"/>
  <c r="D60" i="5"/>
  <c r="D55" i="5"/>
  <c r="D54" i="5"/>
  <c r="D53" i="5"/>
  <c r="T60" i="3"/>
  <c r="D12" i="4"/>
  <c r="G53" i="4"/>
  <c r="G5" i="4"/>
  <c r="G6" i="4"/>
  <c r="G7" i="4"/>
  <c r="K5" i="1"/>
  <c r="K6" i="1"/>
  <c r="J5" i="2"/>
  <c r="J6" i="2"/>
  <c r="J7" i="2"/>
  <c r="J8" i="2"/>
  <c r="T5" i="3"/>
  <c r="T6" i="3"/>
  <c r="B7" i="4"/>
  <c r="B7" i="1"/>
  <c r="B7" i="2"/>
  <c r="D5" i="5"/>
  <c r="D6" i="5"/>
  <c r="T9" i="3"/>
  <c r="T10" i="3"/>
  <c r="T11" i="3"/>
  <c r="T16" i="3"/>
  <c r="T17" i="3"/>
  <c r="T18" i="3"/>
  <c r="T19" i="3"/>
  <c r="T20" i="3"/>
  <c r="T21" i="3"/>
  <c r="T22" i="3"/>
  <c r="T27" i="3"/>
  <c r="T28" i="3"/>
  <c r="T29" i="3"/>
  <c r="T30" i="3"/>
  <c r="T31" i="3"/>
  <c r="E45" i="3"/>
  <c r="E34" i="3"/>
  <c r="G48" i="1"/>
  <c r="B17" i="5"/>
  <c r="B18" i="5"/>
  <c r="B19" i="5" s="1"/>
  <c r="B20" i="5" s="1"/>
  <c r="B21" i="5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G10" i="8"/>
  <c r="G12" i="8" s="1"/>
  <c r="B11" i="8"/>
  <c r="G8" i="4"/>
  <c r="G9" i="4"/>
  <c r="G10" i="4"/>
  <c r="K7" i="1"/>
  <c r="K8" i="1"/>
  <c r="K9" i="1"/>
  <c r="K10" i="1"/>
  <c r="J9" i="2"/>
  <c r="J10" i="2"/>
  <c r="D7" i="5"/>
  <c r="D8" i="5"/>
  <c r="D9" i="5"/>
  <c r="D10" i="5"/>
  <c r="T7" i="3"/>
  <c r="T8" i="3"/>
  <c r="B19" i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D14" i="1"/>
  <c r="D38" i="5"/>
  <c r="F25" i="4"/>
  <c r="E25" i="4"/>
  <c r="E24" i="6" s="1"/>
  <c r="D25" i="4"/>
  <c r="C25" i="4"/>
  <c r="F26" i="4"/>
  <c r="D23" i="4"/>
  <c r="E23" i="4"/>
  <c r="F23" i="4"/>
  <c r="D24" i="4"/>
  <c r="E24" i="4"/>
  <c r="F24" i="4"/>
  <c r="D26" i="4"/>
  <c r="E26" i="4"/>
  <c r="B21" i="8"/>
  <c r="B22" i="8" s="1"/>
  <c r="B32" i="8" s="1"/>
  <c r="B33" i="8"/>
  <c r="B43" i="8"/>
  <c r="B44" i="8" s="1"/>
  <c r="B54" i="8" s="1"/>
  <c r="B55" i="8" s="1"/>
  <c r="G50" i="4"/>
  <c r="G51" i="4"/>
  <c r="G52" i="4"/>
  <c r="K50" i="1"/>
  <c r="K51" i="1"/>
  <c r="K59" i="1" s="1"/>
  <c r="K52" i="1"/>
  <c r="J50" i="2"/>
  <c r="J51" i="2"/>
  <c r="J52" i="2"/>
  <c r="J59" i="2" s="1"/>
  <c r="D50" i="5"/>
  <c r="D51" i="5"/>
  <c r="D52" i="5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E15" i="3"/>
  <c r="G33" i="8"/>
  <c r="G32" i="8"/>
  <c r="G34" i="8" s="1"/>
  <c r="E15" i="2"/>
  <c r="E14" i="2"/>
  <c r="K35" i="3"/>
  <c r="K36" i="3"/>
  <c r="K37" i="3"/>
  <c r="K57" i="3"/>
  <c r="K59" i="3"/>
  <c r="E56" i="3"/>
  <c r="E73" i="3" s="1"/>
  <c r="E12" i="1"/>
  <c r="E13" i="1"/>
  <c r="E14" i="1"/>
  <c r="J12" i="3"/>
  <c r="D49" i="5"/>
  <c r="D39" i="5"/>
  <c r="D40" i="5"/>
  <c r="D41" i="5"/>
  <c r="D46" i="5" s="1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/>
  <c r="E58" i="3"/>
  <c r="D58" i="3"/>
  <c r="F58" i="3"/>
  <c r="G58" i="3"/>
  <c r="H58" i="3"/>
  <c r="I58" i="3"/>
  <c r="J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/>
  <c r="I13" i="2"/>
  <c r="I14" i="2"/>
  <c r="C34" i="5"/>
  <c r="B74" i="5" s="1"/>
  <c r="D23" i="2"/>
  <c r="F23" i="2"/>
  <c r="G23" i="2"/>
  <c r="H23" i="2"/>
  <c r="I23" i="2"/>
  <c r="E35" i="3"/>
  <c r="E37" i="3"/>
  <c r="G56" i="2"/>
  <c r="C45" i="4"/>
  <c r="D45" i="4"/>
  <c r="E45" i="4"/>
  <c r="F45" i="4"/>
  <c r="G57" i="3"/>
  <c r="E36" i="3"/>
  <c r="H56" i="1"/>
  <c r="C37" i="8"/>
  <c r="M35" i="3"/>
  <c r="M36" i="3"/>
  <c r="M23" i="3"/>
  <c r="H73" i="3" s="1"/>
  <c r="B32" i="7" s="1"/>
  <c r="K23" i="3"/>
  <c r="K11" i="1"/>
  <c r="C15" i="5"/>
  <c r="C14" i="5"/>
  <c r="G11" i="4"/>
  <c r="J11" i="2"/>
  <c r="E67" i="2"/>
  <c r="E68" i="2"/>
  <c r="E69" i="2"/>
  <c r="D73" i="2" s="1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C13" i="5"/>
  <c r="C12" i="5"/>
  <c r="G43" i="4"/>
  <c r="G44" i="4"/>
  <c r="J49" i="2"/>
  <c r="G49" i="4"/>
  <c r="K49" i="1"/>
  <c r="I56" i="2"/>
  <c r="E56" i="2"/>
  <c r="J38" i="2"/>
  <c r="C59" i="5"/>
  <c r="D59" i="5" s="1"/>
  <c r="C58" i="5"/>
  <c r="D58" i="5" s="1"/>
  <c r="N12" i="6" s="1"/>
  <c r="H56" i="2"/>
  <c r="L12" i="3"/>
  <c r="F12" i="2"/>
  <c r="F13" i="2"/>
  <c r="D34" i="4"/>
  <c r="C48" i="5"/>
  <c r="C47" i="5"/>
  <c r="E12" i="4"/>
  <c r="F12" i="4"/>
  <c r="D13" i="4"/>
  <c r="E13" i="4"/>
  <c r="F13" i="4"/>
  <c r="D14" i="4"/>
  <c r="E14" i="4"/>
  <c r="F14" i="4"/>
  <c r="B24" i="6" s="1"/>
  <c r="D15" i="4"/>
  <c r="E15" i="4"/>
  <c r="F15" i="4"/>
  <c r="C14" i="4"/>
  <c r="C12" i="4"/>
  <c r="C25" i="5"/>
  <c r="G15" i="4"/>
  <c r="D12" i="8"/>
  <c r="C45" i="5"/>
  <c r="E57" i="2"/>
  <c r="E58" i="2"/>
  <c r="C12" i="1"/>
  <c r="C13" i="1"/>
  <c r="C14" i="1"/>
  <c r="C15" i="1"/>
  <c r="C26" i="4"/>
  <c r="D67" i="2"/>
  <c r="F67" i="2"/>
  <c r="F74" i="2" s="1"/>
  <c r="B34" i="7" s="1"/>
  <c r="G67" i="2"/>
  <c r="H67" i="2"/>
  <c r="I67" i="2"/>
  <c r="D68" i="2"/>
  <c r="F68" i="2"/>
  <c r="G68" i="2"/>
  <c r="H68" i="2"/>
  <c r="I68" i="2"/>
  <c r="D69" i="2"/>
  <c r="Q30" i="6" s="1"/>
  <c r="F69" i="2"/>
  <c r="G69" i="2"/>
  <c r="H69" i="2"/>
  <c r="I69" i="2"/>
  <c r="D70" i="2"/>
  <c r="F70" i="2"/>
  <c r="G70" i="2"/>
  <c r="H70" i="2"/>
  <c r="I70" i="2"/>
  <c r="D67" i="1"/>
  <c r="E67" i="1"/>
  <c r="F67" i="1"/>
  <c r="G67" i="1"/>
  <c r="H67" i="1"/>
  <c r="I67" i="1"/>
  <c r="D74" i="1" s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C73" i="1" s="1"/>
  <c r="I58" i="1"/>
  <c r="J58" i="1"/>
  <c r="D59" i="1"/>
  <c r="E59" i="1"/>
  <c r="F59" i="1"/>
  <c r="G59" i="1"/>
  <c r="H59" i="1"/>
  <c r="I59" i="1"/>
  <c r="J59" i="1"/>
  <c r="G21" i="8"/>
  <c r="G24" i="8" s="1"/>
  <c r="K67" i="1"/>
  <c r="K68" i="1"/>
  <c r="K69" i="1"/>
  <c r="K70" i="1"/>
  <c r="J70" i="2"/>
  <c r="L23" i="3"/>
  <c r="G73" i="3" s="1"/>
  <c r="G22" i="8"/>
  <c r="G43" i="8"/>
  <c r="G44" i="8"/>
  <c r="G11" i="8"/>
  <c r="G12" i="2"/>
  <c r="G13" i="2"/>
  <c r="G14" i="2"/>
  <c r="G15" i="2"/>
  <c r="G24" i="2"/>
  <c r="G25" i="2"/>
  <c r="G26" i="2"/>
  <c r="G34" i="2"/>
  <c r="G35" i="2"/>
  <c r="G36" i="2"/>
  <c r="G37" i="2"/>
  <c r="Q32" i="6"/>
  <c r="D56" i="2"/>
  <c r="F56" i="2"/>
  <c r="D57" i="2"/>
  <c r="F57" i="2"/>
  <c r="G57" i="2"/>
  <c r="H57" i="2"/>
  <c r="I57" i="2"/>
  <c r="D58" i="2"/>
  <c r="F58" i="2"/>
  <c r="N32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2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F24" i="2"/>
  <c r="H24" i="2"/>
  <c r="I24" i="2"/>
  <c r="D25" i="2"/>
  <c r="E30" i="6" s="1"/>
  <c r="F25" i="2"/>
  <c r="H25" i="2"/>
  <c r="I25" i="2"/>
  <c r="D26" i="2"/>
  <c r="F26" i="2"/>
  <c r="H26" i="2"/>
  <c r="I26" i="2"/>
  <c r="D12" i="2"/>
  <c r="E12" i="2"/>
  <c r="H12" i="2"/>
  <c r="I12" i="2"/>
  <c r="D13" i="2"/>
  <c r="E13" i="2"/>
  <c r="H13" i="2"/>
  <c r="D14" i="2"/>
  <c r="B30" i="6" s="1"/>
  <c r="F14" i="2"/>
  <c r="B32" i="6"/>
  <c r="H14" i="2"/>
  <c r="J14" i="2"/>
  <c r="D15" i="2"/>
  <c r="F15" i="2"/>
  <c r="H15" i="2"/>
  <c r="I15" i="2"/>
  <c r="D74" i="2"/>
  <c r="E56" i="4"/>
  <c r="C74" i="4" s="1"/>
  <c r="C23" i="3"/>
  <c r="C15" i="2"/>
  <c r="C14" i="2"/>
  <c r="B28" i="6" s="1"/>
  <c r="C12" i="2"/>
  <c r="C13" i="2"/>
  <c r="G13" i="4"/>
  <c r="J16" i="2"/>
  <c r="K18" i="1"/>
  <c r="J45" i="1"/>
  <c r="J46" i="1"/>
  <c r="J47" i="1"/>
  <c r="H32" i="6"/>
  <c r="E32" i="6"/>
  <c r="F73" i="2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G76" i="8" s="1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/>
  <c r="P23" i="3"/>
  <c r="Q23" i="3"/>
  <c r="M24" i="3"/>
  <c r="M25" i="3"/>
  <c r="M26" i="3"/>
  <c r="G56" i="8"/>
  <c r="G57" i="8"/>
  <c r="E46" i="3"/>
  <c r="E47" i="3"/>
  <c r="I25" i="3"/>
  <c r="E20" i="6" s="1"/>
  <c r="C23" i="2"/>
  <c r="C24" i="2"/>
  <c r="C25" i="2"/>
  <c r="E28" i="6" s="1"/>
  <c r="C26" i="2"/>
  <c r="C34" i="2"/>
  <c r="C35" i="2"/>
  <c r="C36" i="2"/>
  <c r="H28" i="6" s="1"/>
  <c r="C37" i="2"/>
  <c r="C45" i="2"/>
  <c r="B74" i="2" s="1"/>
  <c r="B28" i="7" s="1"/>
  <c r="C46" i="2"/>
  <c r="C47" i="2"/>
  <c r="K28" i="6" s="1"/>
  <c r="C48" i="2"/>
  <c r="D14" i="3"/>
  <c r="E14" i="3"/>
  <c r="F14" i="3"/>
  <c r="G14" i="3"/>
  <c r="H14" i="3"/>
  <c r="I14" i="3"/>
  <c r="J14" i="3"/>
  <c r="K14" i="3"/>
  <c r="L14" i="3"/>
  <c r="M14" i="3"/>
  <c r="B34" i="6"/>
  <c r="N14" i="3"/>
  <c r="B36" i="6"/>
  <c r="O14" i="3"/>
  <c r="B38" i="6"/>
  <c r="P14" i="3"/>
  <c r="Q14" i="3"/>
  <c r="B42" i="6"/>
  <c r="R14" i="3"/>
  <c r="B44" i="6"/>
  <c r="S14" i="3"/>
  <c r="B46" i="6" s="1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/>
  <c r="E12" i="3"/>
  <c r="C56" i="1"/>
  <c r="G41" i="4"/>
  <c r="G39" i="4"/>
  <c r="G40" i="4"/>
  <c r="G48" i="4" s="1"/>
  <c r="G42" i="4"/>
  <c r="K39" i="1"/>
  <c r="K40" i="1"/>
  <c r="K41" i="1"/>
  <c r="K42" i="1"/>
  <c r="K43" i="1"/>
  <c r="K44" i="1"/>
  <c r="J39" i="2"/>
  <c r="J48" i="2" s="1"/>
  <c r="J40" i="2"/>
  <c r="J41" i="2"/>
  <c r="J42" i="2"/>
  <c r="J43" i="2"/>
  <c r="J44" i="2"/>
  <c r="C36" i="3"/>
  <c r="H23" i="1"/>
  <c r="K12" i="3"/>
  <c r="E13" i="3"/>
  <c r="D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6" i="6" s="1"/>
  <c r="O25" i="3"/>
  <c r="E38" i="6"/>
  <c r="P25" i="3"/>
  <c r="E40" i="6" s="1"/>
  <c r="Q25" i="3"/>
  <c r="E42" i="6" s="1"/>
  <c r="R25" i="3"/>
  <c r="E44" i="6"/>
  <c r="S25" i="3"/>
  <c r="E46" i="6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37" i="3"/>
  <c r="D12" i="1"/>
  <c r="D13" i="1"/>
  <c r="D67" i="4"/>
  <c r="E67" i="4"/>
  <c r="F67" i="4"/>
  <c r="D68" i="4"/>
  <c r="E68" i="4"/>
  <c r="F68" i="4"/>
  <c r="D69" i="4"/>
  <c r="E69" i="4"/>
  <c r="F69" i="4"/>
  <c r="D70" i="4"/>
  <c r="E70" i="4"/>
  <c r="F70" i="4"/>
  <c r="C70" i="4"/>
  <c r="C69" i="4"/>
  <c r="C68" i="4"/>
  <c r="C67" i="4"/>
  <c r="E59" i="4"/>
  <c r="D56" i="4"/>
  <c r="B74" i="4" s="1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B73" i="4" s="1"/>
  <c r="E47" i="4"/>
  <c r="D48" i="4"/>
  <c r="E48" i="4"/>
  <c r="C46" i="4"/>
  <c r="C48" i="4"/>
  <c r="C47" i="4"/>
  <c r="F37" i="4"/>
  <c r="E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8" i="6"/>
  <c r="C58" i="2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D73" i="3" s="1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E25" i="1"/>
  <c r="F25" i="1"/>
  <c r="G25" i="1"/>
  <c r="J25" i="1"/>
  <c r="E26" i="1"/>
  <c r="F26" i="1"/>
  <c r="G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F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E74" i="3" s="1"/>
  <c r="G47" i="3"/>
  <c r="H47" i="3"/>
  <c r="I47" i="3"/>
  <c r="J47" i="3"/>
  <c r="R47" i="3"/>
  <c r="K44" i="6"/>
  <c r="S47" i="3"/>
  <c r="K46" i="6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4" i="6"/>
  <c r="N36" i="3"/>
  <c r="H36" i="6"/>
  <c r="O36" i="3"/>
  <c r="H38" i="6"/>
  <c r="P36" i="3"/>
  <c r="H40" i="6"/>
  <c r="Q36" i="3"/>
  <c r="H42" i="6"/>
  <c r="R36" i="3"/>
  <c r="S36" i="3"/>
  <c r="H46" i="6"/>
  <c r="F37" i="3"/>
  <c r="G37" i="3"/>
  <c r="H37" i="3"/>
  <c r="I37" i="3"/>
  <c r="J37" i="3"/>
  <c r="L37" i="3"/>
  <c r="M37" i="3"/>
  <c r="O37" i="3"/>
  <c r="P37" i="3"/>
  <c r="Q37" i="3"/>
  <c r="R37" i="3"/>
  <c r="S37" i="3"/>
  <c r="F34" i="3"/>
  <c r="G34" i="3"/>
  <c r="H34" i="3"/>
  <c r="I34" i="3"/>
  <c r="J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K30" i="6"/>
  <c r="H30" i="6"/>
  <c r="J33" i="2"/>
  <c r="J32" i="2"/>
  <c r="J31" i="2"/>
  <c r="J30" i="2"/>
  <c r="J29" i="2"/>
  <c r="J36" i="2" s="1"/>
  <c r="H10" i="6" s="1"/>
  <c r="J28" i="2"/>
  <c r="J27" i="2"/>
  <c r="J22" i="2"/>
  <c r="J21" i="2"/>
  <c r="J20" i="2"/>
  <c r="J19" i="2"/>
  <c r="J18" i="2"/>
  <c r="J17" i="2"/>
  <c r="C68" i="5"/>
  <c r="D68" i="5"/>
  <c r="C67" i="5"/>
  <c r="D67" i="5"/>
  <c r="C70" i="5"/>
  <c r="D70" i="5"/>
  <c r="C69" i="5"/>
  <c r="D69" i="5" s="1"/>
  <c r="Q12" i="6" s="1"/>
  <c r="C57" i="5"/>
  <c r="D57" i="5" s="1"/>
  <c r="C56" i="5"/>
  <c r="D56" i="5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/>
  <c r="R69" i="3"/>
  <c r="Q44" i="6" s="1"/>
  <c r="Q69" i="3"/>
  <c r="Q42" i="6" s="1"/>
  <c r="P69" i="3"/>
  <c r="Q40" i="6" s="1"/>
  <c r="O69" i="3"/>
  <c r="Q38" i="6"/>
  <c r="N69" i="3"/>
  <c r="Q36" i="6"/>
  <c r="M69" i="3"/>
  <c r="Q34" i="6" s="1"/>
  <c r="L69" i="3"/>
  <c r="Q24" i="6" s="1"/>
  <c r="K69" i="3"/>
  <c r="J69" i="3"/>
  <c r="I69" i="3"/>
  <c r="H69" i="3"/>
  <c r="G69" i="3"/>
  <c r="F69" i="3"/>
  <c r="E69" i="3"/>
  <c r="D69" i="3"/>
  <c r="C24" i="3"/>
  <c r="H44" i="6"/>
  <c r="B40" i="6"/>
  <c r="T70" i="3"/>
  <c r="C34" i="3"/>
  <c r="C35" i="3"/>
  <c r="N28" i="6"/>
  <c r="D48" i="5"/>
  <c r="D37" i="5"/>
  <c r="B22" i="6"/>
  <c r="B26" i="6"/>
  <c r="H20" i="6"/>
  <c r="J56" i="2"/>
  <c r="J58" i="2"/>
  <c r="N10" i="6" s="1"/>
  <c r="H24" i="6"/>
  <c r="C74" i="2"/>
  <c r="B30" i="7" s="1"/>
  <c r="N46" i="3"/>
  <c r="N48" i="3"/>
  <c r="E34" i="6"/>
  <c r="J74" i="3"/>
  <c r="K25" i="1"/>
  <c r="E4" i="6" s="1"/>
  <c r="K26" i="1"/>
  <c r="K35" i="1"/>
  <c r="K45" i="1"/>
  <c r="T46" i="3"/>
  <c r="H26" i="6"/>
  <c r="K26" i="6"/>
  <c r="F48" i="4"/>
  <c r="F46" i="4"/>
  <c r="F47" i="4"/>
  <c r="G38" i="4"/>
  <c r="B60" i="3" l="1"/>
  <c r="B61" i="3" s="1"/>
  <c r="B62" i="3" s="1"/>
  <c r="B52" i="3"/>
  <c r="B53" i="3" s="1"/>
  <c r="B54" i="3" s="1"/>
  <c r="B55" i="3" s="1"/>
  <c r="E48" i="6"/>
  <c r="G46" i="4"/>
  <c r="J23" i="2"/>
  <c r="J26" i="2"/>
  <c r="J24" i="2"/>
  <c r="G59" i="4"/>
  <c r="G58" i="4"/>
  <c r="N8" i="6" s="1"/>
  <c r="T23" i="3"/>
  <c r="T26" i="3"/>
  <c r="K15" i="1"/>
  <c r="K14" i="1"/>
  <c r="K13" i="1"/>
  <c r="K12" i="1"/>
  <c r="G57" i="4"/>
  <c r="Q26" i="6"/>
  <c r="Q22" i="6"/>
  <c r="B73" i="5"/>
  <c r="G37" i="4"/>
  <c r="G36" i="4"/>
  <c r="H8" i="6" s="1"/>
  <c r="G35" i="4"/>
  <c r="G34" i="4"/>
  <c r="N20" i="6"/>
  <c r="D45" i="5"/>
  <c r="D47" i="5"/>
  <c r="K12" i="6" s="1"/>
  <c r="L13" i="10"/>
  <c r="L15" i="10"/>
  <c r="G45" i="4"/>
  <c r="G56" i="4"/>
  <c r="K34" i="1"/>
  <c r="K37" i="1"/>
  <c r="N74" i="3"/>
  <c r="K22" i="6"/>
  <c r="D74" i="3"/>
  <c r="G74" i="8"/>
  <c r="J45" i="2"/>
  <c r="J46" i="2"/>
  <c r="T57" i="3"/>
  <c r="T58" i="3"/>
  <c r="N6" i="6" s="1"/>
  <c r="T59" i="3"/>
  <c r="T56" i="3"/>
  <c r="K36" i="1"/>
  <c r="H4" i="6" s="1"/>
  <c r="J47" i="2"/>
  <c r="K10" i="6" s="1"/>
  <c r="E22" i="6"/>
  <c r="G35" i="8"/>
  <c r="G73" i="8"/>
  <c r="B20" i="6"/>
  <c r="B48" i="6" s="1"/>
  <c r="T35" i="3"/>
  <c r="T34" i="3"/>
  <c r="T36" i="3"/>
  <c r="H6" i="6" s="1"/>
  <c r="T25" i="3"/>
  <c r="E6" i="6" s="1"/>
  <c r="J25" i="2"/>
  <c r="K48" i="1"/>
  <c r="K46" i="1"/>
  <c r="K47" i="1"/>
  <c r="K4" i="6" s="1"/>
  <c r="C74" i="8"/>
  <c r="D74" i="8"/>
  <c r="N26" i="6"/>
  <c r="D26" i="5"/>
  <c r="D23" i="5"/>
  <c r="C74" i="1"/>
  <c r="B26" i="7" s="1"/>
  <c r="L25" i="10"/>
  <c r="E14" i="6" s="1"/>
  <c r="L23" i="10"/>
  <c r="M73" i="3"/>
  <c r="B44" i="7" s="1"/>
  <c r="N24" i="6"/>
  <c r="F74" i="3"/>
  <c r="T24" i="3"/>
  <c r="J37" i="2"/>
  <c r="D25" i="5"/>
  <c r="E12" i="6" s="1"/>
  <c r="B10" i="6"/>
  <c r="E74" i="2"/>
  <c r="K20" i="6"/>
  <c r="K56" i="1"/>
  <c r="G12" i="4"/>
  <c r="D14" i="5"/>
  <c r="D13" i="5"/>
  <c r="D15" i="5"/>
  <c r="D12" i="5"/>
  <c r="G68" i="4"/>
  <c r="G69" i="4"/>
  <c r="Q8" i="6" s="1"/>
  <c r="G67" i="4"/>
  <c r="G70" i="4"/>
  <c r="H74" i="3"/>
  <c r="N34" i="6"/>
  <c r="M74" i="3"/>
  <c r="T37" i="3"/>
  <c r="D24" i="5"/>
  <c r="G23" i="8"/>
  <c r="C73" i="2"/>
  <c r="B24" i="7"/>
  <c r="G73" i="10"/>
  <c r="K74" i="3"/>
  <c r="J73" i="10"/>
  <c r="L24" i="10"/>
  <c r="H22" i="6"/>
  <c r="H48" i="6" s="1"/>
  <c r="G45" i="8"/>
  <c r="G46" i="8"/>
  <c r="J57" i="2"/>
  <c r="D34" i="5"/>
  <c r="D36" i="5"/>
  <c r="H12" i="6" s="1"/>
  <c r="D35" i="5"/>
  <c r="K57" i="1"/>
  <c r="K58" i="1"/>
  <c r="N4" i="6" s="1"/>
  <c r="N16" i="6" s="1"/>
  <c r="J13" i="2"/>
  <c r="T67" i="3"/>
  <c r="T69" i="3"/>
  <c r="Q6" i="6" s="1"/>
  <c r="Q16" i="6" s="1"/>
  <c r="T68" i="3"/>
  <c r="J67" i="2"/>
  <c r="J69" i="2"/>
  <c r="Q10" i="6" s="1"/>
  <c r="J74" i="10"/>
  <c r="L73" i="3"/>
  <c r="B42" i="7" s="1"/>
  <c r="J73" i="3"/>
  <c r="T47" i="3"/>
  <c r="K6" i="6" s="1"/>
  <c r="T45" i="3"/>
  <c r="B74" i="1"/>
  <c r="B22" i="7" s="1"/>
  <c r="G13" i="8"/>
  <c r="N22" i="6"/>
  <c r="B73" i="1"/>
  <c r="T15" i="3"/>
  <c r="T14" i="3"/>
  <c r="T12" i="3"/>
  <c r="T13" i="3"/>
  <c r="H73" i="10"/>
  <c r="B40" i="7" s="1"/>
  <c r="I73" i="10"/>
  <c r="K74" i="10"/>
  <c r="L74" i="3"/>
  <c r="N42" i="6"/>
  <c r="G47" i="4"/>
  <c r="K8" i="6" s="1"/>
  <c r="G74" i="10"/>
  <c r="H74" i="10"/>
  <c r="L12" i="10"/>
  <c r="F78" i="10" s="1"/>
  <c r="B14" i="7" s="1"/>
  <c r="L14" i="10"/>
  <c r="Q20" i="6"/>
  <c r="C73" i="4"/>
  <c r="D73" i="8"/>
  <c r="E73" i="2"/>
  <c r="G24" i="4"/>
  <c r="G23" i="4"/>
  <c r="G25" i="4"/>
  <c r="E8" i="6" s="1"/>
  <c r="G26" i="4"/>
  <c r="B73" i="2"/>
  <c r="J34" i="2"/>
  <c r="K74" i="2" s="1"/>
  <c r="B10" i="7" s="1"/>
  <c r="J35" i="2"/>
  <c r="K24" i="1"/>
  <c r="K23" i="1"/>
  <c r="C73" i="8"/>
  <c r="J12" i="2"/>
  <c r="J15" i="2"/>
  <c r="J68" i="2"/>
  <c r="G14" i="4"/>
  <c r="F73" i="3"/>
  <c r="B20" i="7" s="1"/>
  <c r="K42" i="6"/>
  <c r="I74" i="3"/>
  <c r="L26" i="10"/>
  <c r="L48" i="10"/>
  <c r="G74" i="3"/>
  <c r="E16" i="6" l="1"/>
  <c r="F80" i="10"/>
  <c r="H73" i="1"/>
  <c r="B4" i="6"/>
  <c r="H75" i="1"/>
  <c r="G75" i="4"/>
  <c r="B8" i="6"/>
  <c r="G73" i="4"/>
  <c r="K75" i="2"/>
  <c r="H16" i="6"/>
  <c r="K76" i="2"/>
  <c r="Q48" i="6"/>
  <c r="K16" i="6"/>
  <c r="T73" i="3"/>
  <c r="B6" i="7" s="1"/>
  <c r="T75" i="3"/>
  <c r="B14" i="6"/>
  <c r="F79" i="10"/>
  <c r="F81" i="10"/>
  <c r="B48" i="7"/>
  <c r="F73" i="5"/>
  <c r="B12" i="6"/>
  <c r="F75" i="5"/>
  <c r="F74" i="5"/>
  <c r="B12" i="7" s="1"/>
  <c r="E10" i="6"/>
  <c r="K73" i="2"/>
  <c r="N48" i="6"/>
  <c r="H76" i="1"/>
  <c r="H74" i="1"/>
  <c r="B4" i="7" s="1"/>
  <c r="G74" i="4"/>
  <c r="B8" i="7" s="1"/>
  <c r="G76" i="4"/>
  <c r="T76" i="3"/>
  <c r="T16" i="6" s="1"/>
  <c r="T74" i="3"/>
  <c r="B6" i="6"/>
  <c r="B38" i="7"/>
  <c r="G75" i="8"/>
  <c r="K48" i="6"/>
  <c r="F76" i="5"/>
  <c r="B16" i="6" l="1"/>
  <c r="B16" i="7"/>
</calcChain>
</file>

<file path=xl/sharedStrings.xml><?xml version="1.0" encoding="utf-8"?>
<sst xmlns="http://schemas.openxmlformats.org/spreadsheetml/2006/main" count="826" uniqueCount="88">
  <si>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</si>
  <si>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</si>
  <si>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</si>
  <si>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</si>
  <si>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</si>
  <si>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</si>
  <si>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</si>
  <si>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</si>
  <si>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</si>
  <si>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</si>
  <si>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</si>
  <si>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</si>
  <si>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</si>
  <si>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</si>
  <si>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</si>
  <si>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</si>
  <si>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</si>
  <si>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</si>
  <si>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</si>
  <si>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</si>
  <si>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</si>
  <si>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</si>
  <si>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</si>
  <si>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</si>
  <si>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</si>
  <si>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</si>
  <si>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</si>
  <si>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</si>
  <si>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</si>
  <si>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</si>
  <si>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</si>
  <si>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</si>
  <si>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</si>
  <si>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</si>
  <si>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</si>
  <si>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</si>
  <si>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</si>
  <si>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</si>
  <si>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</si>
  <si>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</si>
  <si>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</si>
  <si>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</si>
  <si>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</si>
  <si>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</si>
  <si>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</si>
  <si>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</si>
  <si>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</si>
  <si>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</si>
  <si>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</si>
  <si>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</si>
  <si>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</si>
  <si>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</si>
  <si>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</si>
  <si>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</si>
  <si>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</si>
  <si>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</si>
  <si>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</si>
  <si>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</si>
  <si>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</si>
  <si>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</si>
  <si>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</si>
  <si>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</si>
  <si>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</si>
  <si>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</si>
  <si>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</si>
  <si>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</si>
  <si>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</si>
  <si>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</si>
  <si>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</si>
  <si>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</si>
  <si>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</si>
  <si>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</si>
  <si>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</si>
  <si>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</si>
  <si>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</si>
  <si>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10/30/</t>
  </si>
  <si>
    <t>12.01.16 - 12.02.16</t>
  </si>
  <si>
    <t>12.05.16 - 12.09.16</t>
  </si>
  <si>
    <t>12.12.16 - 12.16.16</t>
  </si>
  <si>
    <t>12.19.16 - 12.23.16</t>
  </si>
  <si>
    <t>12.26.16 - 12.30.16</t>
  </si>
  <si>
    <t>December Monthly Totals</t>
  </si>
  <si>
    <t>DUMBO</t>
  </si>
  <si>
    <t>South Williamsburg</t>
  </si>
  <si>
    <t>Long Island City</t>
  </si>
  <si>
    <t>HMS Monthly Totals</t>
  </si>
  <si>
    <t>HMS</t>
  </si>
  <si>
    <t>Transferred to HMS Ferry Service in Advance of Citywide Ferry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</si>
</sst>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  <font>
      <sz val="14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44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20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0" fillId="4" borderId="12" xfId="0" applyNumberFormat="1" applyFont="1" applyFill="1" applyBorder="1" applyAlignment="1">
      <alignment horizontal="right"/>
    </xf>
    <xf numFmtId="0" fontId="20" fillId="0" borderId="21" xfId="0" applyFont="1" applyFill="1" applyBorder="1" applyAlignment="1">
      <alignment horizontal="right"/>
    </xf>
    <xf numFmtId="3" fontId="1" fillId="4" borderId="12" xfId="0" applyNumberFormat="1" applyFont="1" applyFill="1" applyBorder="1" applyAlignment="1">
      <alignment horizontal="right"/>
    </xf>
    <xf numFmtId="0" fontId="1" fillId="0" borderId="1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164" fontId="1" fillId="0" borderId="52" xfId="0" applyNumberFormat="1" applyFont="1" applyBorder="1"/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25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164" fontId="1" fillId="0" borderId="10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5" xfId="0" applyNumberFormat="1" applyFont="1" applyFill="1" applyBorder="1" applyAlignment="1">
      <alignment horizontal="right"/>
    </xf>
    <xf numFmtId="164" fontId="1" fillId="0" borderId="24" xfId="0" applyNumberFormat="1" applyFont="1" applyFill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45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3" fontId="28" fillId="0" borderId="75" xfId="0" applyNumberFormat="1" applyFont="1" applyBorder="1" applyAlignment="1">
      <alignment horizontal="center" vertical="center"/>
    </xf>
    <xf numFmtId="3" fontId="28" fillId="0" borderId="2" xfId="0" applyNumberFormat="1" applyFont="1" applyBorder="1" applyAlignment="1">
      <alignment horizontal="center" vertical="center"/>
    </xf>
    <xf numFmtId="3" fontId="28" fillId="0" borderId="3" xfId="0" applyNumberFormat="1" applyFont="1" applyBorder="1" applyAlignment="1">
      <alignment horizontal="center" vertical="center"/>
    </xf>
    <xf numFmtId="3" fontId="28" fillId="0" borderId="6" xfId="0" applyNumberFormat="1" applyFont="1" applyBorder="1" applyAlignment="1">
      <alignment horizontal="center" vertical="center"/>
    </xf>
    <xf numFmtId="3" fontId="28" fillId="0" borderId="0" xfId="0" applyNumberFormat="1" applyFont="1" applyBorder="1" applyAlignment="1">
      <alignment horizontal="center" vertical="center"/>
    </xf>
    <xf numFmtId="3" fontId="28" fillId="0" borderId="54" xfId="0" applyNumberFormat="1" applyFont="1" applyBorder="1" applyAlignment="1">
      <alignment horizontal="center" vertical="center"/>
    </xf>
    <xf numFmtId="3" fontId="28" fillId="0" borderId="15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 vertical="center"/>
    </xf>
    <xf numFmtId="3" fontId="28" fillId="0" borderId="51" xfId="0" applyNumberFormat="1" applyFont="1" applyBorder="1" applyAlignment="1">
      <alignment horizontal="center" vertical="center"/>
    </xf>
    <xf numFmtId="3" fontId="28" fillId="0" borderId="5" xfId="0" applyNumberFormat="1" applyFont="1" applyFill="1" applyBorder="1" applyAlignment="1">
      <alignment horizontal="center" vertical="center"/>
    </xf>
    <xf numFmtId="3" fontId="28" fillId="0" borderId="67" xfId="0" applyNumberFormat="1" applyFont="1" applyFill="1" applyBorder="1" applyAlignment="1">
      <alignment horizontal="center" vertical="center"/>
    </xf>
    <xf numFmtId="3" fontId="28" fillId="0" borderId="50" xfId="0" applyNumberFormat="1" applyFont="1" applyFill="1" applyBorder="1" applyAlignment="1">
      <alignment horizontal="center" vertical="center"/>
    </xf>
    <xf numFmtId="3" fontId="28" fillId="0" borderId="15" xfId="0" applyNumberFormat="1" applyFont="1" applyFill="1" applyBorder="1" applyAlignment="1">
      <alignment horizontal="center" vertical="center"/>
    </xf>
    <xf numFmtId="3" fontId="28" fillId="0" borderId="59" xfId="0" applyNumberFormat="1" applyFont="1" applyFill="1" applyBorder="1" applyAlignment="1">
      <alignment horizontal="center" vertical="center"/>
    </xf>
    <xf numFmtId="3" fontId="28" fillId="0" borderId="51" xfId="0" applyNumberFormat="1" applyFont="1" applyFill="1" applyBorder="1" applyAlignment="1">
      <alignment horizontal="center" vertical="center"/>
    </xf>
    <xf numFmtId="164" fontId="22" fillId="4" borderId="52" xfId="0" applyNumberFormat="1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topLeftCell="I1" zoomScaleNormal="100" workbookViewId="0">
      <pane ySplit="2" topLeftCell="A3" activePane="bottomLeft" state="frozen"/>
      <selection pane="bottomLeft" activeCell="Q18" sqref="P1:Q1048576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313" t="s">
        <v>52</v>
      </c>
      <c r="B1" s="314"/>
      <c r="C1" s="106"/>
      <c r="D1" s="313" t="s">
        <v>52</v>
      </c>
      <c r="E1" s="314"/>
      <c r="F1" s="60"/>
      <c r="G1" s="313" t="s">
        <v>52</v>
      </c>
      <c r="H1" s="314"/>
      <c r="I1" s="107"/>
      <c r="J1" s="313" t="s">
        <v>52</v>
      </c>
      <c r="K1" s="314"/>
      <c r="L1" s="107"/>
      <c r="M1" s="313" t="s">
        <v>52</v>
      </c>
      <c r="N1" s="314"/>
      <c r="P1" s="313" t="s">
        <v>52</v>
      </c>
      <c r="Q1" s="314"/>
      <c r="R1" s="106"/>
    </row>
    <row r="2" spans="1:20" ht="15.75" customHeight="1" x14ac:dyDescent="0.25">
      <c r="A2" s="315" t="s">
        <v>76</v>
      </c>
      <c r="B2" s="316"/>
      <c r="C2" s="108"/>
      <c r="D2" s="315" t="s">
        <v>77</v>
      </c>
      <c r="E2" s="316"/>
      <c r="F2" s="109"/>
      <c r="G2" s="315" t="s">
        <v>78</v>
      </c>
      <c r="H2" s="316"/>
      <c r="I2" s="107"/>
      <c r="J2" s="315" t="s">
        <v>79</v>
      </c>
      <c r="K2" s="320"/>
      <c r="L2" s="107"/>
      <c r="M2" s="315" t="s">
        <v>80</v>
      </c>
      <c r="N2" s="320"/>
      <c r="P2" s="357" t="s">
        <v>74</v>
      </c>
      <c r="Q2" s="358"/>
      <c r="R2" s="108"/>
    </row>
    <row r="3" spans="1:20" ht="14.25" thickBot="1" x14ac:dyDescent="0.3">
      <c r="A3" s="317" t="s">
        <v>53</v>
      </c>
      <c r="B3" s="318"/>
      <c r="C3" s="106"/>
      <c r="D3" s="317" t="s">
        <v>53</v>
      </c>
      <c r="E3" s="318"/>
      <c r="F3" s="107"/>
      <c r="G3" s="317" t="s">
        <v>53</v>
      </c>
      <c r="H3" s="318"/>
      <c r="I3" s="107"/>
      <c r="J3" s="317" t="s">
        <v>53</v>
      </c>
      <c r="K3" s="319"/>
      <c r="L3" s="107"/>
      <c r="M3" s="317" t="s">
        <v>53</v>
      </c>
      <c r="N3" s="318"/>
      <c r="P3" s="317" t="s">
        <v>53</v>
      </c>
      <c r="Q3" s="318"/>
      <c r="R3" s="106"/>
    </row>
    <row r="4" spans="1:20" s="123" customFormat="1" ht="12.95" customHeight="1" x14ac:dyDescent="0.25">
      <c r="A4" s="327" t="s">
        <v>54</v>
      </c>
      <c r="B4" s="321">
        <f>SUM('NY Waterway'!K14)</f>
        <v>33199</v>
      </c>
      <c r="C4" s="7"/>
      <c r="D4" s="327" t="s">
        <v>54</v>
      </c>
      <c r="E4" s="321">
        <f>SUM('NY Waterway'!K25)</f>
        <v>84871</v>
      </c>
      <c r="F4" s="110"/>
      <c r="G4" s="327" t="s">
        <v>54</v>
      </c>
      <c r="H4" s="321">
        <f>SUM('NY Waterway'!K36)</f>
        <v>81178</v>
      </c>
      <c r="I4" s="110"/>
      <c r="J4" s="327" t="s">
        <v>54</v>
      </c>
      <c r="K4" s="321">
        <f>SUM('NY Waterway'!K47)</f>
        <v>71018</v>
      </c>
      <c r="L4" s="110"/>
      <c r="M4" s="327" t="s">
        <v>54</v>
      </c>
      <c r="N4" s="321">
        <f>SUM('NY Waterway'!K58)</f>
        <v>61004</v>
      </c>
      <c r="P4" s="327" t="s">
        <v>54</v>
      </c>
      <c r="Q4" s="321">
        <f>SUM('NY Waterway'!K69)</f>
        <v>0</v>
      </c>
      <c r="R4" s="7"/>
    </row>
    <row r="5" spans="1:20" s="123" customFormat="1" ht="12.95" customHeight="1" thickBot="1" x14ac:dyDescent="0.3">
      <c r="A5" s="328"/>
      <c r="B5" s="322"/>
      <c r="C5" s="8"/>
      <c r="D5" s="328"/>
      <c r="E5" s="322"/>
      <c r="F5" s="110"/>
      <c r="G5" s="328"/>
      <c r="H5" s="329"/>
      <c r="I5" s="110"/>
      <c r="J5" s="328"/>
      <c r="K5" s="329"/>
      <c r="L5" s="110"/>
      <c r="M5" s="328"/>
      <c r="N5" s="329"/>
      <c r="P5" s="328"/>
      <c r="Q5" s="329"/>
      <c r="R5" s="7"/>
    </row>
    <row r="6" spans="1:20" s="123" customFormat="1" ht="12.95" customHeight="1" x14ac:dyDescent="0.25">
      <c r="A6" s="323" t="s">
        <v>55</v>
      </c>
      <c r="B6" s="321">
        <f>SUM('Billy Bey'!T14)</f>
        <v>29117</v>
      </c>
      <c r="C6" s="7"/>
      <c r="D6" s="323" t="s">
        <v>55</v>
      </c>
      <c r="E6" s="321">
        <f>SUM('Billy Bey'!T25)</f>
        <v>69835</v>
      </c>
      <c r="F6" s="110"/>
      <c r="G6" s="323" t="s">
        <v>55</v>
      </c>
      <c r="H6" s="325">
        <f>SUM('Billy Bey'!T36)</f>
        <v>65573</v>
      </c>
      <c r="I6" s="110"/>
      <c r="J6" s="323" t="s">
        <v>55</v>
      </c>
      <c r="K6" s="325">
        <f>SUM('Billy Bey'!T47)</f>
        <v>40317</v>
      </c>
      <c r="L6" s="110"/>
      <c r="M6" s="323" t="s">
        <v>55</v>
      </c>
      <c r="N6" s="325">
        <f>SUM('Billy Bey'!T58)</f>
        <v>25598</v>
      </c>
      <c r="P6" s="323" t="s">
        <v>55</v>
      </c>
      <c r="Q6" s="325">
        <f>SUM('Billy Bey'!T69)</f>
        <v>0</v>
      </c>
      <c r="R6" s="9"/>
    </row>
    <row r="7" spans="1:20" s="123" customFormat="1" ht="12.95" customHeight="1" thickBot="1" x14ac:dyDescent="0.3">
      <c r="A7" s="324"/>
      <c r="B7" s="322"/>
      <c r="C7" s="8"/>
      <c r="D7" s="324"/>
      <c r="E7" s="322"/>
      <c r="F7" s="110"/>
      <c r="G7" s="324"/>
      <c r="H7" s="326"/>
      <c r="I7" s="110"/>
      <c r="J7" s="324"/>
      <c r="K7" s="326"/>
      <c r="L7" s="110"/>
      <c r="M7" s="324"/>
      <c r="N7" s="326"/>
      <c r="P7" s="324"/>
      <c r="Q7" s="326"/>
      <c r="R7" s="9"/>
    </row>
    <row r="8" spans="1:20" s="123" customFormat="1" ht="12.95" customHeight="1" x14ac:dyDescent="0.25">
      <c r="A8" s="327" t="s">
        <v>56</v>
      </c>
      <c r="B8" s="321">
        <f>SUM(SeaStreak!G14)</f>
        <v>7166</v>
      </c>
      <c r="C8" s="7"/>
      <c r="D8" s="327" t="s">
        <v>56</v>
      </c>
      <c r="E8" s="321">
        <f>SUM(SeaStreak!G25)</f>
        <v>18196</v>
      </c>
      <c r="F8" s="110"/>
      <c r="G8" s="327" t="s">
        <v>56</v>
      </c>
      <c r="H8" s="321">
        <f>SUM(SeaStreak!G36)</f>
        <v>17973</v>
      </c>
      <c r="I8" s="110"/>
      <c r="J8" s="327" t="s">
        <v>56</v>
      </c>
      <c r="K8" s="321">
        <f>SUM(SeaStreak!G47)</f>
        <v>16897</v>
      </c>
      <c r="L8" s="110"/>
      <c r="M8" s="327" t="s">
        <v>56</v>
      </c>
      <c r="N8" s="321">
        <f>SUM(SeaStreak!G58)</f>
        <v>10135</v>
      </c>
      <c r="P8" s="327" t="s">
        <v>56</v>
      </c>
      <c r="Q8" s="321">
        <f>SUM(SeaStreak!G69)</f>
        <v>0</v>
      </c>
      <c r="R8" s="7"/>
    </row>
    <row r="9" spans="1:20" s="123" customFormat="1" ht="12.95" customHeight="1" thickBot="1" x14ac:dyDescent="0.3">
      <c r="A9" s="332"/>
      <c r="B9" s="322"/>
      <c r="C9" s="111"/>
      <c r="D9" s="332"/>
      <c r="E9" s="329"/>
      <c r="F9" s="110"/>
      <c r="G9" s="332"/>
      <c r="H9" s="329"/>
      <c r="I9" s="110"/>
      <c r="J9" s="332"/>
      <c r="K9" s="329"/>
      <c r="L9" s="110"/>
      <c r="M9" s="332"/>
      <c r="N9" s="329"/>
      <c r="P9" s="332"/>
      <c r="Q9" s="329"/>
      <c r="R9" s="7"/>
    </row>
    <row r="10" spans="1:20" s="123" customFormat="1" ht="12.95" customHeight="1" x14ac:dyDescent="0.25">
      <c r="A10" s="323" t="s">
        <v>57</v>
      </c>
      <c r="B10" s="321">
        <f>SUM('New York Water Taxi'!J14)</f>
        <v>1345</v>
      </c>
      <c r="C10" s="9"/>
      <c r="D10" s="323" t="s">
        <v>57</v>
      </c>
      <c r="E10" s="325">
        <f>SUM('New York Water Taxi'!J25)</f>
        <v>2954</v>
      </c>
      <c r="F10" s="110"/>
      <c r="G10" s="323" t="s">
        <v>57</v>
      </c>
      <c r="H10" s="325">
        <f>SUM('New York Water Taxi'!J36)</f>
        <v>2261</v>
      </c>
      <c r="I10" s="110"/>
      <c r="J10" s="323" t="s">
        <v>57</v>
      </c>
      <c r="K10" s="325">
        <f>SUM('New York Water Taxi'!J47)</f>
        <v>3685</v>
      </c>
      <c r="L10" s="110"/>
      <c r="M10" s="323" t="s">
        <v>57</v>
      </c>
      <c r="N10" s="325">
        <f>SUM('New York Water Taxi'!J58)</f>
        <v>6870</v>
      </c>
      <c r="P10" s="323" t="s">
        <v>57</v>
      </c>
      <c r="Q10" s="325">
        <f>SUM('New York Water Taxi'!J69)</f>
        <v>0</v>
      </c>
      <c r="R10" s="9"/>
    </row>
    <row r="11" spans="1:20" s="123" customFormat="1" ht="12.95" customHeight="1" thickBot="1" x14ac:dyDescent="0.3">
      <c r="A11" s="330"/>
      <c r="B11" s="322"/>
      <c r="C11" s="112"/>
      <c r="D11" s="330"/>
      <c r="E11" s="331"/>
      <c r="F11" s="110"/>
      <c r="G11" s="330"/>
      <c r="H11" s="326"/>
      <c r="I11" s="110"/>
      <c r="J11" s="330"/>
      <c r="K11" s="326"/>
      <c r="L11" s="110"/>
      <c r="M11" s="330"/>
      <c r="N11" s="326"/>
      <c r="P11" s="330"/>
      <c r="Q11" s="326"/>
      <c r="R11" s="9"/>
    </row>
    <row r="12" spans="1:20" s="123" customFormat="1" ht="12.95" customHeight="1" x14ac:dyDescent="0.25">
      <c r="A12" s="337" t="s">
        <v>38</v>
      </c>
      <c r="B12" s="321">
        <f>SUM('Liberty Landing Ferry'!D14)</f>
        <v>1300</v>
      </c>
      <c r="C12" s="9"/>
      <c r="D12" s="337" t="s">
        <v>38</v>
      </c>
      <c r="E12" s="325">
        <f>SUM('Liberty Landing Ferry'!D25)</f>
        <v>3363</v>
      </c>
      <c r="F12" s="110"/>
      <c r="G12" s="337" t="s">
        <v>38</v>
      </c>
      <c r="H12" s="325">
        <f>SUM('Liberty Landing Ferry'!D36)</f>
        <v>2798</v>
      </c>
      <c r="I12" s="110"/>
      <c r="J12" s="337" t="s">
        <v>38</v>
      </c>
      <c r="K12" s="325">
        <f>SUM('Liberty Landing Ferry'!D47)</f>
        <v>3249</v>
      </c>
      <c r="L12" s="110"/>
      <c r="M12" s="337" t="s">
        <v>38</v>
      </c>
      <c r="N12" s="325">
        <f>SUM('Liberty Landing Ferry'!D58)</f>
        <v>4440</v>
      </c>
      <c r="P12" s="337" t="s">
        <v>38</v>
      </c>
      <c r="Q12" s="325">
        <f>SUM('Liberty Landing Ferry'!D69)</f>
        <v>0</v>
      </c>
      <c r="R12" s="9"/>
    </row>
    <row r="13" spans="1:20" s="123" customFormat="1" ht="12.95" customHeight="1" thickBot="1" x14ac:dyDescent="0.3">
      <c r="A13" s="338"/>
      <c r="B13" s="322"/>
      <c r="C13" s="112"/>
      <c r="D13" s="338"/>
      <c r="E13" s="331"/>
      <c r="F13" s="110"/>
      <c r="G13" s="338"/>
      <c r="H13" s="326"/>
      <c r="I13" s="110"/>
      <c r="J13" s="338"/>
      <c r="K13" s="326"/>
      <c r="L13" s="110"/>
      <c r="M13" s="338"/>
      <c r="N13" s="326"/>
      <c r="P13" s="338"/>
      <c r="Q13" s="326"/>
      <c r="R13" s="9"/>
    </row>
    <row r="14" spans="1:20" s="312" customFormat="1" ht="12.95" customHeight="1" x14ac:dyDescent="0.25">
      <c r="A14" s="337" t="s">
        <v>86</v>
      </c>
      <c r="B14" s="325">
        <f>HMS!L14</f>
        <v>0</v>
      </c>
      <c r="C14" s="112"/>
      <c r="D14" s="337" t="s">
        <v>86</v>
      </c>
      <c r="E14" s="325">
        <f>HMS!L25</f>
        <v>0</v>
      </c>
      <c r="F14" s="311"/>
      <c r="G14" s="337" t="s">
        <v>86</v>
      </c>
      <c r="H14" s="325">
        <f>HMS!L36</f>
        <v>0</v>
      </c>
      <c r="I14" s="311"/>
      <c r="J14" s="337" t="s">
        <v>86</v>
      </c>
      <c r="K14" s="325">
        <f>HMS!L47</f>
        <v>11942</v>
      </c>
      <c r="L14" s="311"/>
      <c r="M14" s="337" t="s">
        <v>86</v>
      </c>
      <c r="N14" s="325">
        <f>HMS!L58</f>
        <v>10452</v>
      </c>
      <c r="P14" s="337" t="s">
        <v>86</v>
      </c>
      <c r="Q14" s="325">
        <f>HMS!L69</f>
        <v>0</v>
      </c>
      <c r="R14" s="9"/>
    </row>
    <row r="15" spans="1:20" s="312" customFormat="1" ht="12.95" customHeight="1" thickBot="1" x14ac:dyDescent="0.3">
      <c r="A15" s="338"/>
      <c r="B15" s="331"/>
      <c r="C15" s="112"/>
      <c r="D15" s="338"/>
      <c r="E15" s="331"/>
      <c r="F15" s="311"/>
      <c r="G15" s="338"/>
      <c r="H15" s="331"/>
      <c r="I15" s="311"/>
      <c r="J15" s="338"/>
      <c r="K15" s="331"/>
      <c r="L15" s="311"/>
      <c r="M15" s="338"/>
      <c r="N15" s="331"/>
      <c r="P15" s="338"/>
      <c r="Q15" s="331"/>
      <c r="R15" s="9"/>
    </row>
    <row r="16" spans="1:20" s="114" customFormat="1" ht="12.95" customHeight="1" thickBot="1" x14ac:dyDescent="0.25">
      <c r="A16" s="333" t="s">
        <v>23</v>
      </c>
      <c r="B16" s="335">
        <f>SUM(B4:B15)</f>
        <v>72127</v>
      </c>
      <c r="C16" s="10"/>
      <c r="D16" s="333" t="s">
        <v>23</v>
      </c>
      <c r="E16" s="335">
        <f>SUM(E4:E15)</f>
        <v>179219</v>
      </c>
      <c r="F16" s="113"/>
      <c r="G16" s="333" t="s">
        <v>23</v>
      </c>
      <c r="H16" s="335">
        <f>SUM(H4:H15)</f>
        <v>169783</v>
      </c>
      <c r="I16" s="113"/>
      <c r="J16" s="333" t="s">
        <v>23</v>
      </c>
      <c r="K16" s="335">
        <f>SUM(K4:K15)</f>
        <v>147108</v>
      </c>
      <c r="L16" s="113"/>
      <c r="M16" s="333" t="s">
        <v>23</v>
      </c>
      <c r="N16" s="335">
        <f>SUM(N4:N15)</f>
        <v>118499</v>
      </c>
      <c r="P16" s="333" t="s">
        <v>23</v>
      </c>
      <c r="Q16" s="335">
        <f>SUM(Q4:Q15)</f>
        <v>0</v>
      </c>
      <c r="R16" s="10"/>
      <c r="S16" s="152" t="s">
        <v>65</v>
      </c>
      <c r="T16" s="127">
        <f>AVERAGE('Billy Bey'!T76, 'Liberty Landing Ferry'!F76, 'New York Water Taxi'!K76, 'NY Waterway'!H76, SeaStreak!G76)</f>
        <v>24528.833333333336</v>
      </c>
    </row>
    <row r="17" spans="1:20" s="114" customFormat="1" ht="12.95" customHeight="1" thickBot="1" x14ac:dyDescent="0.3">
      <c r="A17" s="334"/>
      <c r="B17" s="336"/>
      <c r="C17" s="115"/>
      <c r="D17" s="334"/>
      <c r="E17" s="336"/>
      <c r="F17" s="113"/>
      <c r="G17" s="334"/>
      <c r="H17" s="336"/>
      <c r="I17" s="113"/>
      <c r="J17" s="334"/>
      <c r="K17" s="336"/>
      <c r="L17" s="113"/>
      <c r="M17" s="334"/>
      <c r="N17" s="336"/>
      <c r="P17" s="334"/>
      <c r="Q17" s="359"/>
      <c r="R17" s="115"/>
      <c r="S17" s="123"/>
      <c r="T17" s="123"/>
    </row>
    <row r="18" spans="1:20" s="123" customFormat="1" ht="14.25" thickBot="1" x14ac:dyDescent="0.3">
      <c r="A18" s="116"/>
      <c r="B18" s="117"/>
      <c r="C18" s="110"/>
      <c r="D18" s="116"/>
      <c r="E18" s="117"/>
      <c r="F18" s="110"/>
      <c r="G18" s="116"/>
      <c r="H18" s="117"/>
      <c r="I18" s="110"/>
      <c r="J18" s="118"/>
      <c r="K18" s="119"/>
      <c r="L18" s="110"/>
      <c r="M18" s="118"/>
      <c r="N18" s="119"/>
      <c r="P18" s="118"/>
      <c r="Q18" s="119"/>
      <c r="R18" s="110"/>
      <c r="S18" s="122"/>
      <c r="T18" s="122"/>
    </row>
    <row r="19" spans="1:20" ht="14.25" thickBot="1" x14ac:dyDescent="0.3">
      <c r="A19" s="341" t="s">
        <v>58</v>
      </c>
      <c r="B19" s="342"/>
      <c r="C19" s="106"/>
      <c r="D19" s="341" t="s">
        <v>58</v>
      </c>
      <c r="E19" s="342"/>
      <c r="F19" s="107"/>
      <c r="G19" s="341" t="s">
        <v>58</v>
      </c>
      <c r="H19" s="342"/>
      <c r="I19" s="107"/>
      <c r="J19" s="341" t="s">
        <v>58</v>
      </c>
      <c r="K19" s="343"/>
      <c r="L19" s="107"/>
      <c r="M19" s="341" t="s">
        <v>58</v>
      </c>
      <c r="N19" s="342"/>
      <c r="P19" s="341" t="s">
        <v>58</v>
      </c>
      <c r="Q19" s="342"/>
      <c r="R19" s="106"/>
    </row>
    <row r="20" spans="1:20" ht="12.95" customHeight="1" x14ac:dyDescent="0.25">
      <c r="A20" s="327" t="s">
        <v>10</v>
      </c>
      <c r="B20" s="321">
        <f>SUM('Billy Bey'!G14:K14, 'New York Water Taxi'!G14:I14, 'NY Waterway'!I14:J14, SeaStreak!C14:D14)</f>
        <v>21134</v>
      </c>
      <c r="C20" s="7"/>
      <c r="D20" s="327" t="s">
        <v>10</v>
      </c>
      <c r="E20" s="321">
        <f>SUM('Billy Bey'!G25:K25, 'New York Water Taxi'!G25:I25, 'NY Waterway'!I25:J25, SeaStreak!C25:D25)</f>
        <v>54351</v>
      </c>
      <c r="F20" s="107"/>
      <c r="G20" s="327" t="s">
        <v>10</v>
      </c>
      <c r="H20" s="321">
        <f>SUM('Billy Bey'!G36:K36, 'New York Water Taxi'!G36:I36, 'NY Waterway'!I36:J36, SeaStreak!C36:D36)</f>
        <v>50972</v>
      </c>
      <c r="I20" s="107"/>
      <c r="J20" s="327" t="s">
        <v>10</v>
      </c>
      <c r="K20" s="321">
        <f>SUM('Billy Bey'!G47:K47, 'New York Water Taxi'!G47:I47, 'NY Waterway'!I47:J47, SeaStreak!C47:D47,HMS!C47)</f>
        <v>44706</v>
      </c>
      <c r="L20" s="107"/>
      <c r="M20" s="327" t="s">
        <v>10</v>
      </c>
      <c r="N20" s="321">
        <f>SUM('Billy Bey'!G58:K58, 'New York Water Taxi'!G58:I58, 'NY Waterway'!I58:J58, SeaStreak!C58:D58,HMS!C58)</f>
        <v>26439</v>
      </c>
      <c r="P20" s="327" t="s">
        <v>10</v>
      </c>
      <c r="Q20" s="321">
        <f>SUM('Billy Bey'!G69:K69, 'New York Water Taxi'!G69:I69, 'NY Waterway'!I69:J69, SeaStreak!C69:D69)</f>
        <v>0</v>
      </c>
      <c r="R20" s="7"/>
    </row>
    <row r="21" spans="1:20" ht="12.95" customHeight="1" thickBot="1" x14ac:dyDescent="0.3">
      <c r="A21" s="328"/>
      <c r="B21" s="322"/>
      <c r="C21" s="8"/>
      <c r="D21" s="328"/>
      <c r="E21" s="322"/>
      <c r="F21" s="107"/>
      <c r="G21" s="328"/>
      <c r="H21" s="322"/>
      <c r="I21" s="107"/>
      <c r="J21" s="328"/>
      <c r="K21" s="322"/>
      <c r="L21" s="107"/>
      <c r="M21" s="328"/>
      <c r="N21" s="322"/>
      <c r="P21" s="328"/>
      <c r="Q21" s="322"/>
      <c r="R21" s="8"/>
    </row>
    <row r="22" spans="1:20" ht="12.95" customHeight="1" x14ac:dyDescent="0.25">
      <c r="A22" s="323" t="s">
        <v>8</v>
      </c>
      <c r="B22" s="325">
        <f>SUM('Billy Bey'!C14:D14, 'New York Water Taxi'!E14, 'NY Waterway'!C14:G14)</f>
        <v>26285</v>
      </c>
      <c r="C22" s="9"/>
      <c r="D22" s="323" t="s">
        <v>8</v>
      </c>
      <c r="E22" s="325">
        <f>SUM('Billy Bey'!C25:D25, 'New York Water Taxi'!E25, 'NY Waterway'!C25:G25)</f>
        <v>66943</v>
      </c>
      <c r="F22" s="107"/>
      <c r="G22" s="323" t="s">
        <v>8</v>
      </c>
      <c r="H22" s="325">
        <f>SUM('Billy Bey'!C36:D36, 'New York Water Taxi'!E36, 'NY Waterway'!C36:G36)</f>
        <v>62467</v>
      </c>
      <c r="I22" s="107"/>
      <c r="J22" s="323" t="s">
        <v>8</v>
      </c>
      <c r="K22" s="325">
        <f>SUM('Billy Bey'!C47:D47, 'NY Waterway'!C47:G47, 'New York Water Taxi'!E47)</f>
        <v>56706</v>
      </c>
      <c r="L22" s="107"/>
      <c r="M22" s="323" t="s">
        <v>8</v>
      </c>
      <c r="N22" s="325">
        <f>SUM('Billy Bey'!C58:D58, 'NY Waterway'!C58:G58, 'New York Water Taxi'!E58)</f>
        <v>54955</v>
      </c>
      <c r="P22" s="323" t="s">
        <v>8</v>
      </c>
      <c r="Q22" s="325">
        <f>SUM('Billy Bey'!C69:D69, 'NY Waterway'!C69:G69, 'New York Water Taxi'!E69)</f>
        <v>0</v>
      </c>
      <c r="R22" s="9"/>
    </row>
    <row r="23" spans="1:20" ht="12.95" customHeight="1" thickBot="1" x14ac:dyDescent="0.3">
      <c r="A23" s="340"/>
      <c r="B23" s="339"/>
      <c r="C23" s="109"/>
      <c r="D23" s="340"/>
      <c r="E23" s="326"/>
      <c r="F23" s="107"/>
      <c r="G23" s="340"/>
      <c r="H23" s="339"/>
      <c r="I23" s="107"/>
      <c r="J23" s="340"/>
      <c r="K23" s="339"/>
      <c r="L23" s="107"/>
      <c r="M23" s="340"/>
      <c r="N23" s="339"/>
      <c r="P23" s="340"/>
      <c r="Q23" s="339"/>
      <c r="R23" s="109"/>
    </row>
    <row r="24" spans="1:20" ht="12.95" customHeight="1" x14ac:dyDescent="0.25">
      <c r="A24" s="327" t="s">
        <v>16</v>
      </c>
      <c r="B24" s="321">
        <f>SUM('Billy Bey'!L14, SeaStreak!E14:F14)</f>
        <v>4187</v>
      </c>
      <c r="C24" s="7"/>
      <c r="D24" s="327" t="s">
        <v>16</v>
      </c>
      <c r="E24" s="321">
        <f>SUM('Billy Bey'!L25, SeaStreak!E25:F25)</f>
        <v>9985</v>
      </c>
      <c r="F24" s="107"/>
      <c r="G24" s="327" t="s">
        <v>16</v>
      </c>
      <c r="H24" s="321">
        <f>SUM('Billy Bey'!L36, SeaStreak!E36:F36)</f>
        <v>9173</v>
      </c>
      <c r="I24" s="107"/>
      <c r="J24" s="327" t="s">
        <v>16</v>
      </c>
      <c r="K24" s="321">
        <f>SUM('Billy Bey'!L47, SeaStreak!E47:F47,HMS!D47)</f>
        <v>9292</v>
      </c>
      <c r="L24" s="107"/>
      <c r="M24" s="327" t="s">
        <v>16</v>
      </c>
      <c r="N24" s="321">
        <f>SUM('Billy Bey'!L58, SeaStreak!E58:F58,HMS!D58)</f>
        <v>6687</v>
      </c>
      <c r="P24" s="327" t="s">
        <v>16</v>
      </c>
      <c r="Q24" s="321">
        <f>SUM('Billy Bey'!L69, SeaStreak!E69:F69)</f>
        <v>0</v>
      </c>
      <c r="R24" s="7"/>
    </row>
    <row r="25" spans="1:20" ht="12.95" customHeight="1" thickBot="1" x14ac:dyDescent="0.3">
      <c r="A25" s="332"/>
      <c r="B25" s="344"/>
      <c r="C25" s="111"/>
      <c r="D25" s="332"/>
      <c r="E25" s="344"/>
      <c r="F25" s="107"/>
      <c r="G25" s="332"/>
      <c r="H25" s="344"/>
      <c r="I25" s="107"/>
      <c r="J25" s="332"/>
      <c r="K25" s="344"/>
      <c r="L25" s="107"/>
      <c r="M25" s="332"/>
      <c r="N25" s="344"/>
      <c r="P25" s="332"/>
      <c r="Q25" s="344"/>
      <c r="R25" s="111"/>
    </row>
    <row r="26" spans="1:20" ht="12.95" customHeight="1" x14ac:dyDescent="0.25">
      <c r="A26" s="323" t="s">
        <v>9</v>
      </c>
      <c r="B26" s="325">
        <f>SUM('Billy Bey'!E14:F14, 'Liberty Landing Ferry'!C14, 'NY Waterway'!H14)</f>
        <v>15111</v>
      </c>
      <c r="C26" s="9"/>
      <c r="D26" s="323" t="s">
        <v>9</v>
      </c>
      <c r="E26" s="345">
        <f>SUM('Billy Bey'!E25:F25, 'Liberty Landing Ferry'!C25, 'NY Waterway'!H25)</f>
        <v>35489</v>
      </c>
      <c r="F26" s="107"/>
      <c r="G26" s="323" t="s">
        <v>9</v>
      </c>
      <c r="H26" s="325">
        <f>SUM('Billy Bey'!E36:F36, 'Liberty Landing Ferry'!C36, 'NY Waterway'!H36)</f>
        <v>33974</v>
      </c>
      <c r="I26" s="107"/>
      <c r="J26" s="323" t="s">
        <v>9</v>
      </c>
      <c r="K26" s="325">
        <f>SUM('Billy Bey'!E47:F47, 'Liberty Landing Ferry'!C47, 'NY Waterway'!H47)</f>
        <v>28113</v>
      </c>
      <c r="L26" s="107"/>
      <c r="M26" s="323" t="s">
        <v>9</v>
      </c>
      <c r="N26" s="325">
        <f>SUM('Billy Bey'!E58:F58, 'Liberty Landing Ferry'!C58, 'NY Waterway'!H58)</f>
        <v>22460</v>
      </c>
      <c r="P26" s="323" t="s">
        <v>9</v>
      </c>
      <c r="Q26" s="325">
        <f>SUM('Billy Bey'!E69:F69, 'Liberty Landing Ferry'!C69, 'NY Waterway'!H69)</f>
        <v>0</v>
      </c>
      <c r="R26" s="9"/>
    </row>
    <row r="27" spans="1:20" ht="12.95" customHeight="1" thickBot="1" x14ac:dyDescent="0.3">
      <c r="A27" s="330"/>
      <c r="B27" s="331"/>
      <c r="C27" s="112"/>
      <c r="D27" s="330"/>
      <c r="E27" s="331"/>
      <c r="F27" s="107"/>
      <c r="G27" s="330"/>
      <c r="H27" s="331"/>
      <c r="I27" s="107"/>
      <c r="J27" s="330"/>
      <c r="K27" s="331"/>
      <c r="L27" s="107"/>
      <c r="M27" s="330"/>
      <c r="N27" s="331"/>
      <c r="P27" s="330"/>
      <c r="Q27" s="331"/>
      <c r="R27" s="112"/>
      <c r="S27" s="121"/>
      <c r="T27" s="121"/>
    </row>
    <row r="28" spans="1:20" s="121" customFormat="1" ht="12.95" customHeight="1" x14ac:dyDescent="0.2">
      <c r="A28" s="323" t="s">
        <v>7</v>
      </c>
      <c r="B28" s="345">
        <f>SUM('New York Water Taxi'!C14)</f>
        <v>255</v>
      </c>
      <c r="C28" s="10"/>
      <c r="D28" s="323" t="s">
        <v>7</v>
      </c>
      <c r="E28" s="345">
        <f>SUM('New York Water Taxi'!C25)</f>
        <v>560</v>
      </c>
      <c r="F28" s="120"/>
      <c r="G28" s="323" t="s">
        <v>7</v>
      </c>
      <c r="H28" s="345">
        <f>SUM('New York Water Taxi'!C36)</f>
        <v>341</v>
      </c>
      <c r="I28" s="120"/>
      <c r="J28" s="323" t="s">
        <v>7</v>
      </c>
      <c r="K28" s="345">
        <f>SUM('New York Water Taxi'!C47)</f>
        <v>703</v>
      </c>
      <c r="L28" s="120"/>
      <c r="M28" s="323" t="s">
        <v>7</v>
      </c>
      <c r="N28" s="345">
        <f>SUM('New York Water Taxi'!C58)</f>
        <v>1337</v>
      </c>
      <c r="P28" s="323" t="s">
        <v>7</v>
      </c>
      <c r="Q28" s="345">
        <f>SUM('New York Water Taxi'!C69)</f>
        <v>0</v>
      </c>
      <c r="R28" s="11"/>
    </row>
    <row r="29" spans="1:20" s="121" customFormat="1" ht="12.95" customHeight="1" thickBot="1" x14ac:dyDescent="0.3">
      <c r="A29" s="330"/>
      <c r="B29" s="346"/>
      <c r="C29" s="115"/>
      <c r="D29" s="330"/>
      <c r="E29" s="346"/>
      <c r="F29" s="120"/>
      <c r="G29" s="330"/>
      <c r="H29" s="346"/>
      <c r="I29" s="120"/>
      <c r="J29" s="330"/>
      <c r="K29" s="346"/>
      <c r="L29" s="120"/>
      <c r="M29" s="330"/>
      <c r="N29" s="346"/>
      <c r="P29" s="330"/>
      <c r="Q29" s="346"/>
      <c r="R29" s="12"/>
      <c r="S29" s="122"/>
      <c r="T29" s="122"/>
    </row>
    <row r="30" spans="1:20" ht="12.75" customHeight="1" x14ac:dyDescent="0.25">
      <c r="A30" s="323" t="s">
        <v>39</v>
      </c>
      <c r="B30" s="345">
        <f>SUM('New York Water Taxi'!D14)</f>
        <v>0</v>
      </c>
      <c r="C30" s="107"/>
      <c r="D30" s="323" t="s">
        <v>39</v>
      </c>
      <c r="E30" s="345">
        <f>SUM('New York Water Taxi'!D25)</f>
        <v>0</v>
      </c>
      <c r="F30" s="107"/>
      <c r="G30" s="323" t="s">
        <v>39</v>
      </c>
      <c r="H30" s="345">
        <f>SUM('New York Water Taxi'!D36)</f>
        <v>0</v>
      </c>
      <c r="I30" s="107"/>
      <c r="J30" s="323" t="s">
        <v>39</v>
      </c>
      <c r="K30" s="345">
        <f>SUM('New York Water Taxi'!D47)</f>
        <v>0</v>
      </c>
      <c r="L30" s="107"/>
      <c r="M30" s="323" t="s">
        <v>39</v>
      </c>
      <c r="N30" s="345">
        <f>SUM('New York Water Taxi'!D58)</f>
        <v>0</v>
      </c>
      <c r="P30" s="323" t="s">
        <v>39</v>
      </c>
      <c r="Q30" s="345">
        <f>SUM('New York Water Taxi'!D69)</f>
        <v>0</v>
      </c>
      <c r="R30" s="11"/>
    </row>
    <row r="31" spans="1:20" ht="14.25" thickBot="1" x14ac:dyDescent="0.3">
      <c r="A31" s="330"/>
      <c r="B31" s="347"/>
      <c r="C31" s="107"/>
      <c r="D31" s="330"/>
      <c r="E31" s="347"/>
      <c r="F31" s="107"/>
      <c r="G31" s="330"/>
      <c r="H31" s="347"/>
      <c r="I31" s="107"/>
      <c r="J31" s="330"/>
      <c r="K31" s="347"/>
      <c r="L31" s="107"/>
      <c r="M31" s="330"/>
      <c r="N31" s="347"/>
      <c r="P31" s="330"/>
      <c r="Q31" s="347"/>
      <c r="R31" s="124"/>
    </row>
    <row r="32" spans="1:20" ht="12.75" customHeight="1" x14ac:dyDescent="0.25">
      <c r="A32" s="323" t="s">
        <v>73</v>
      </c>
      <c r="B32" s="345">
        <f>SUM('New York Water Taxi'!F14)</f>
        <v>13</v>
      </c>
      <c r="C32" s="107"/>
      <c r="D32" s="323" t="s">
        <v>73</v>
      </c>
      <c r="E32" s="345">
        <f>SUM('New York Water Taxi'!F25)</f>
        <v>39</v>
      </c>
      <c r="F32" s="107"/>
      <c r="G32" s="323" t="s">
        <v>73</v>
      </c>
      <c r="H32" s="345">
        <f>SUM('New York Water Taxi'!F36)</f>
        <v>18</v>
      </c>
      <c r="I32" s="107"/>
      <c r="J32" s="323" t="s">
        <v>73</v>
      </c>
      <c r="K32" s="345">
        <f>SUM('New York Water Taxi'!F47)</f>
        <v>81</v>
      </c>
      <c r="L32" s="107"/>
      <c r="M32" s="323" t="s">
        <v>73</v>
      </c>
      <c r="N32" s="345">
        <f>SUM('New York Water Taxi'!F58)</f>
        <v>127</v>
      </c>
      <c r="P32" s="323" t="s">
        <v>73</v>
      </c>
      <c r="Q32" s="345">
        <f>SUM('New York Water Taxi'!F69)</f>
        <v>0</v>
      </c>
      <c r="R32" s="11"/>
    </row>
    <row r="33" spans="1:18" ht="14.25" customHeight="1" thickBot="1" x14ac:dyDescent="0.3">
      <c r="A33" s="330"/>
      <c r="B33" s="361"/>
      <c r="C33" s="107"/>
      <c r="D33" s="330"/>
      <c r="E33" s="361"/>
      <c r="F33" s="107"/>
      <c r="G33" s="330"/>
      <c r="H33" s="361"/>
      <c r="I33" s="107"/>
      <c r="J33" s="360"/>
      <c r="K33" s="350"/>
      <c r="L33" s="107"/>
      <c r="M33" s="360"/>
      <c r="N33" s="350"/>
      <c r="P33" s="360"/>
      <c r="Q33" s="350"/>
      <c r="R33" s="11"/>
    </row>
    <row r="34" spans="1:18" x14ac:dyDescent="0.25">
      <c r="A34" s="348" t="s">
        <v>11</v>
      </c>
      <c r="B34" s="345">
        <f>SUM('Billy Bey'!M14)</f>
        <v>1153</v>
      </c>
      <c r="C34" s="107"/>
      <c r="D34" s="348" t="s">
        <v>11</v>
      </c>
      <c r="E34" s="345">
        <f>SUM('Billy Bey'!M25)</f>
        <v>2311</v>
      </c>
      <c r="F34" s="107"/>
      <c r="G34" s="348" t="s">
        <v>11</v>
      </c>
      <c r="H34" s="345">
        <f>SUM('Billy Bey'!M36)</f>
        <v>2456</v>
      </c>
      <c r="I34" s="107"/>
      <c r="J34" s="348" t="s">
        <v>11</v>
      </c>
      <c r="K34" s="345">
        <f>SUM('Billy Bey'!M47,HMS!E47)</f>
        <v>1740</v>
      </c>
      <c r="L34" s="107"/>
      <c r="M34" s="348" t="s">
        <v>11</v>
      </c>
      <c r="N34" s="345">
        <f>SUM('Billy Bey'!M58,HMS!E58)</f>
        <v>2068</v>
      </c>
      <c r="P34" s="348" t="s">
        <v>11</v>
      </c>
      <c r="Q34" s="345">
        <f>SUM('Billy Bey'!M69)</f>
        <v>0</v>
      </c>
      <c r="R34" s="11"/>
    </row>
    <row r="35" spans="1:18" ht="14.25" thickBot="1" x14ac:dyDescent="0.3">
      <c r="A35" s="349"/>
      <c r="B35" s="350"/>
      <c r="C35" s="107"/>
      <c r="D35" s="349"/>
      <c r="E35" s="350"/>
      <c r="F35" s="107"/>
      <c r="G35" s="349"/>
      <c r="H35" s="350"/>
      <c r="I35" s="107"/>
      <c r="J35" s="349"/>
      <c r="K35" s="350"/>
      <c r="L35" s="107"/>
      <c r="M35" s="349"/>
      <c r="N35" s="350"/>
      <c r="P35" s="349"/>
      <c r="Q35" s="350"/>
      <c r="R35" s="11"/>
    </row>
    <row r="36" spans="1:18" ht="12.75" customHeight="1" x14ac:dyDescent="0.25">
      <c r="A36" s="348" t="s">
        <v>12</v>
      </c>
      <c r="B36" s="345">
        <f>SUM('Billy Bey'!N14)</f>
        <v>568</v>
      </c>
      <c r="C36" s="107"/>
      <c r="D36" s="348" t="s">
        <v>12</v>
      </c>
      <c r="E36" s="345">
        <f>SUM('Billy Bey'!N25)</f>
        <v>1449</v>
      </c>
      <c r="F36" s="107"/>
      <c r="G36" s="348" t="s">
        <v>12</v>
      </c>
      <c r="H36" s="345">
        <f>SUM('Billy Bey'!N36)</f>
        <v>1813</v>
      </c>
      <c r="I36" s="107"/>
      <c r="J36" s="348" t="s">
        <v>12</v>
      </c>
      <c r="K36" s="345">
        <f>SUM('Billy Bey'!N47,HMS!F47)</f>
        <v>787</v>
      </c>
      <c r="L36" s="107"/>
      <c r="M36" s="348" t="s">
        <v>12</v>
      </c>
      <c r="N36" s="345">
        <f>SUM('Billy Bey'!N58,HMS!F58)</f>
        <v>715</v>
      </c>
      <c r="P36" s="348" t="s">
        <v>12</v>
      </c>
      <c r="Q36" s="345">
        <f>SUM('Billy Bey'!N69)</f>
        <v>0</v>
      </c>
      <c r="R36" s="11"/>
    </row>
    <row r="37" spans="1:18" ht="13.5" customHeight="1" thickBot="1" x14ac:dyDescent="0.3">
      <c r="A37" s="349"/>
      <c r="B37" s="350"/>
      <c r="C37" s="107"/>
      <c r="D37" s="349"/>
      <c r="E37" s="350"/>
      <c r="F37" s="107"/>
      <c r="G37" s="349"/>
      <c r="H37" s="350"/>
      <c r="I37" s="107"/>
      <c r="J37" s="349"/>
      <c r="K37" s="350"/>
      <c r="L37" s="107"/>
      <c r="M37" s="349"/>
      <c r="N37" s="350"/>
      <c r="P37" s="349"/>
      <c r="Q37" s="350"/>
      <c r="R37" s="11"/>
    </row>
    <row r="38" spans="1:18" ht="12.75" customHeight="1" x14ac:dyDescent="0.25">
      <c r="A38" s="348" t="s">
        <v>13</v>
      </c>
      <c r="B38" s="345">
        <f>SUM('Billy Bey'!O14)</f>
        <v>1634</v>
      </c>
      <c r="C38" s="107"/>
      <c r="D38" s="348" t="s">
        <v>13</v>
      </c>
      <c r="E38" s="345">
        <f>SUM('Billy Bey'!O25)</f>
        <v>3646</v>
      </c>
      <c r="F38" s="107"/>
      <c r="G38" s="348" t="s">
        <v>13</v>
      </c>
      <c r="H38" s="345">
        <f>SUM('Billy Bey'!O36)</f>
        <v>3587</v>
      </c>
      <c r="I38" s="107"/>
      <c r="J38" s="348" t="s">
        <v>13</v>
      </c>
      <c r="K38" s="345">
        <f>SUM('Billy Bey'!O47,HMS!G47)</f>
        <v>2418</v>
      </c>
      <c r="L38" s="107"/>
      <c r="M38" s="348" t="s">
        <v>13</v>
      </c>
      <c r="N38" s="345">
        <f>SUM('Billy Bey'!O58,HMS!G58)</f>
        <v>1746</v>
      </c>
      <c r="P38" s="348" t="s">
        <v>13</v>
      </c>
      <c r="Q38" s="345">
        <f>SUM('Billy Bey'!O69)</f>
        <v>0</v>
      </c>
      <c r="R38" s="11"/>
    </row>
    <row r="39" spans="1:18" ht="13.5" customHeight="1" thickBot="1" x14ac:dyDescent="0.3">
      <c r="A39" s="349"/>
      <c r="B39" s="350"/>
      <c r="C39" s="107"/>
      <c r="D39" s="349"/>
      <c r="E39" s="350"/>
      <c r="F39" s="107"/>
      <c r="G39" s="349"/>
      <c r="H39" s="350"/>
      <c r="I39" s="107"/>
      <c r="J39" s="349"/>
      <c r="K39" s="350"/>
      <c r="L39" s="107"/>
      <c r="M39" s="349"/>
      <c r="N39" s="350"/>
      <c r="P39" s="349"/>
      <c r="Q39" s="350"/>
      <c r="R39" s="11"/>
    </row>
    <row r="40" spans="1:18" ht="12.75" customHeight="1" x14ac:dyDescent="0.25">
      <c r="A40" s="348" t="s">
        <v>14</v>
      </c>
      <c r="B40" s="345">
        <f>SUM('Billy Bey'!P14)</f>
        <v>919</v>
      </c>
      <c r="C40" s="107"/>
      <c r="D40" s="348" t="s">
        <v>14</v>
      </c>
      <c r="E40" s="345">
        <f>SUM('Billy Bey'!P25)</f>
        <v>2165</v>
      </c>
      <c r="F40" s="107"/>
      <c r="G40" s="348" t="s">
        <v>14</v>
      </c>
      <c r="H40" s="345">
        <f>SUM('Billy Bey'!P36)</f>
        <v>2363</v>
      </c>
      <c r="I40" s="107"/>
      <c r="J40" s="348" t="s">
        <v>14</v>
      </c>
      <c r="K40" s="345">
        <f>SUM('Billy Bey'!P47,HMS!H47)</f>
        <v>1218</v>
      </c>
      <c r="L40" s="107"/>
      <c r="M40" s="348" t="s">
        <v>14</v>
      </c>
      <c r="N40" s="345">
        <f>SUM('Billy Bey'!P58,HMS!H58)</f>
        <v>720</v>
      </c>
      <c r="P40" s="348" t="s">
        <v>14</v>
      </c>
      <c r="Q40" s="345">
        <f>SUM('Billy Bey'!P69)</f>
        <v>0</v>
      </c>
      <c r="R40" s="11"/>
    </row>
    <row r="41" spans="1:18" ht="13.5" customHeight="1" thickBot="1" x14ac:dyDescent="0.3">
      <c r="A41" s="349"/>
      <c r="B41" s="350"/>
      <c r="C41" s="107"/>
      <c r="D41" s="349"/>
      <c r="E41" s="350"/>
      <c r="F41" s="107"/>
      <c r="G41" s="349"/>
      <c r="H41" s="350"/>
      <c r="I41" s="107"/>
      <c r="J41" s="349"/>
      <c r="K41" s="350"/>
      <c r="L41" s="107"/>
      <c r="M41" s="349"/>
      <c r="N41" s="350"/>
      <c r="P41" s="349"/>
      <c r="Q41" s="350"/>
      <c r="R41" s="11"/>
    </row>
    <row r="42" spans="1:18" ht="12.75" customHeight="1" x14ac:dyDescent="0.25">
      <c r="A42" s="348" t="s">
        <v>35</v>
      </c>
      <c r="B42" s="345">
        <f>SUM('Billy Bey'!Q14)</f>
        <v>868</v>
      </c>
      <c r="C42" s="107"/>
      <c r="D42" s="348" t="s">
        <v>35</v>
      </c>
      <c r="E42" s="345">
        <f>SUM('Billy Bey'!Q25)</f>
        <v>2281</v>
      </c>
      <c r="F42" s="107"/>
      <c r="G42" s="348" t="s">
        <v>35</v>
      </c>
      <c r="H42" s="345">
        <f>SUM('Billy Bey'!Q36)</f>
        <v>2619</v>
      </c>
      <c r="I42" s="107"/>
      <c r="J42" s="348" t="s">
        <v>35</v>
      </c>
      <c r="K42" s="345">
        <f>SUM('Billy Bey'!Q47,HMS!I47)</f>
        <v>1344</v>
      </c>
      <c r="L42" s="107"/>
      <c r="M42" s="348" t="s">
        <v>35</v>
      </c>
      <c r="N42" s="345">
        <f>SUM('Billy Bey'!Q58,HMS!I58)</f>
        <v>1245</v>
      </c>
      <c r="P42" s="348" t="s">
        <v>35</v>
      </c>
      <c r="Q42" s="345">
        <f>SUM('Billy Bey'!Q69)</f>
        <v>0</v>
      </c>
      <c r="R42" s="11"/>
    </row>
    <row r="43" spans="1:18" ht="13.5" customHeight="1" thickBot="1" x14ac:dyDescent="0.3">
      <c r="A43" s="349"/>
      <c r="B43" s="350"/>
      <c r="C43" s="107"/>
      <c r="D43" s="349"/>
      <c r="E43" s="350"/>
      <c r="F43" s="107"/>
      <c r="G43" s="349"/>
      <c r="H43" s="350"/>
      <c r="I43" s="107"/>
      <c r="J43" s="349"/>
      <c r="K43" s="350"/>
      <c r="L43" s="107"/>
      <c r="M43" s="349"/>
      <c r="N43" s="350"/>
      <c r="P43" s="349"/>
      <c r="Q43" s="350"/>
      <c r="R43" s="11"/>
    </row>
    <row r="44" spans="1:18" ht="12.75" customHeight="1" x14ac:dyDescent="0.25">
      <c r="A44" s="348" t="s">
        <v>15</v>
      </c>
      <c r="B44" s="345">
        <f>SUM('Billy Bey'!R14)</f>
        <v>0</v>
      </c>
      <c r="C44" s="107"/>
      <c r="D44" s="348" t="s">
        <v>15</v>
      </c>
      <c r="E44" s="345">
        <f>SUM('Billy Bey'!R25)</f>
        <v>0</v>
      </c>
      <c r="F44" s="107"/>
      <c r="G44" s="348" t="s">
        <v>15</v>
      </c>
      <c r="H44" s="345">
        <f>SUM('Billy Bey'!R36)</f>
        <v>0</v>
      </c>
      <c r="I44" s="107"/>
      <c r="J44" s="348" t="s">
        <v>15</v>
      </c>
      <c r="K44" s="345">
        <f>SUM('Billy Bey'!R47)</f>
        <v>0</v>
      </c>
      <c r="L44" s="107"/>
      <c r="M44" s="348" t="s">
        <v>15</v>
      </c>
      <c r="N44" s="345">
        <f>SUM('Billy Bey'!R58,HMS!J58)</f>
        <v>0</v>
      </c>
      <c r="P44" s="348" t="s">
        <v>15</v>
      </c>
      <c r="Q44" s="345">
        <f>SUM('Billy Bey'!R69)</f>
        <v>0</v>
      </c>
      <c r="R44" s="11"/>
    </row>
    <row r="45" spans="1:18" ht="13.5" customHeight="1" thickBot="1" x14ac:dyDescent="0.3">
      <c r="A45" s="349"/>
      <c r="B45" s="350"/>
      <c r="C45" s="107"/>
      <c r="D45" s="349"/>
      <c r="E45" s="350"/>
      <c r="F45" s="107"/>
      <c r="G45" s="349"/>
      <c r="H45" s="350"/>
      <c r="I45" s="107"/>
      <c r="J45" s="349"/>
      <c r="K45" s="350"/>
      <c r="L45" s="107"/>
      <c r="M45" s="349"/>
      <c r="N45" s="350"/>
      <c r="P45" s="349"/>
      <c r="Q45" s="350"/>
      <c r="R45" s="11"/>
    </row>
    <row r="46" spans="1:18" ht="13.5" customHeight="1" x14ac:dyDescent="0.25">
      <c r="A46" s="352" t="s">
        <v>36</v>
      </c>
      <c r="B46" s="345">
        <f>SUM('Billy Bey'!S14)</f>
        <v>0</v>
      </c>
      <c r="C46" s="107"/>
      <c r="D46" s="352" t="s">
        <v>36</v>
      </c>
      <c r="E46" s="345">
        <f>SUM('Billy Bey'!S25)</f>
        <v>0</v>
      </c>
      <c r="F46" s="107"/>
      <c r="G46" s="352" t="s">
        <v>36</v>
      </c>
      <c r="H46" s="353">
        <f>SUM('Billy Bey'!S36)</f>
        <v>0</v>
      </c>
      <c r="I46" s="107"/>
      <c r="J46" s="352" t="s">
        <v>36</v>
      </c>
      <c r="K46" s="353">
        <f>SUM('Billy Bey'!S47)</f>
        <v>0</v>
      </c>
      <c r="L46" s="107"/>
      <c r="M46" s="352" t="s">
        <v>36</v>
      </c>
      <c r="N46" s="353">
        <f>SUM('Billy Bey'!S58,HMS!K58)</f>
        <v>0</v>
      </c>
      <c r="P46" s="352" t="s">
        <v>36</v>
      </c>
      <c r="Q46" s="353">
        <f>SUM('Billy Bey'!S69)</f>
        <v>0</v>
      </c>
      <c r="R46" s="11"/>
    </row>
    <row r="47" spans="1:18" ht="13.5" customHeight="1" thickBot="1" x14ac:dyDescent="0.3">
      <c r="A47" s="349"/>
      <c r="B47" s="350"/>
      <c r="C47" s="107"/>
      <c r="D47" s="349"/>
      <c r="E47" s="350"/>
      <c r="F47" s="107"/>
      <c r="G47" s="349"/>
      <c r="H47" s="350"/>
      <c r="I47" s="107"/>
      <c r="J47" s="349"/>
      <c r="K47" s="350"/>
      <c r="L47" s="107"/>
      <c r="M47" s="349"/>
      <c r="N47" s="350"/>
      <c r="P47" s="349"/>
      <c r="Q47" s="350"/>
      <c r="R47" s="11"/>
    </row>
    <row r="48" spans="1:18" ht="13.5" customHeight="1" x14ac:dyDescent="0.25">
      <c r="A48" s="354" t="s">
        <v>23</v>
      </c>
      <c r="B48" s="335">
        <f>SUM(B20:B47)</f>
        <v>72127</v>
      </c>
      <c r="C48" s="107"/>
      <c r="D48" s="354" t="s">
        <v>23</v>
      </c>
      <c r="E48" s="335">
        <f>SUM(E20:E47)</f>
        <v>179219</v>
      </c>
      <c r="F48" s="107"/>
      <c r="G48" s="354" t="s">
        <v>23</v>
      </c>
      <c r="H48" s="335">
        <f>SUM(H20:H47)</f>
        <v>169783</v>
      </c>
      <c r="I48" s="107"/>
      <c r="J48" s="356" t="s">
        <v>23</v>
      </c>
      <c r="K48" s="351">
        <f>SUM(K20:K47)</f>
        <v>147108</v>
      </c>
      <c r="L48" s="107"/>
      <c r="M48" s="354" t="s">
        <v>23</v>
      </c>
      <c r="N48" s="351">
        <f>SUM(N20:N47)</f>
        <v>118499</v>
      </c>
      <c r="P48" s="356" t="s">
        <v>23</v>
      </c>
      <c r="Q48" s="351">
        <f>SUM(Q20:Q47)</f>
        <v>0</v>
      </c>
      <c r="R48" s="11"/>
    </row>
    <row r="49" spans="1:18" ht="13.5" customHeight="1" thickBot="1" x14ac:dyDescent="0.3">
      <c r="A49" s="355"/>
      <c r="B49" s="336"/>
      <c r="C49" s="107"/>
      <c r="D49" s="355"/>
      <c r="E49" s="336"/>
      <c r="F49" s="107"/>
      <c r="G49" s="355"/>
      <c r="H49" s="336"/>
      <c r="I49" s="107"/>
      <c r="J49" s="355"/>
      <c r="K49" s="336"/>
      <c r="L49" s="107"/>
      <c r="M49" s="355"/>
      <c r="N49" s="336"/>
      <c r="P49" s="355"/>
      <c r="Q49" s="336"/>
      <c r="R49" s="11"/>
    </row>
    <row r="50" spans="1:18" x14ac:dyDescent="0.25">
      <c r="C50" s="107"/>
      <c r="F50" s="107"/>
      <c r="I50" s="107"/>
      <c r="L50" s="107"/>
      <c r="R50" s="10"/>
    </row>
    <row r="51" spans="1:18" x14ac:dyDescent="0.25">
      <c r="C51" s="107"/>
      <c r="F51" s="107"/>
      <c r="I51" s="107"/>
      <c r="L51" s="107"/>
      <c r="R51" s="115"/>
    </row>
  </sheetData>
  <mergeCells count="288"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Q44:Q45"/>
    <mergeCell ref="P34:P35"/>
    <mergeCell ref="Q34:Q35"/>
    <mergeCell ref="P36:P37"/>
    <mergeCell ref="Q36:Q37"/>
    <mergeCell ref="P38:P39"/>
    <mergeCell ref="Q38:Q39"/>
    <mergeCell ref="P22:P23"/>
    <mergeCell ref="Q22:Q23"/>
    <mergeCell ref="P24:P25"/>
    <mergeCell ref="Q32:Q33"/>
    <mergeCell ref="Q24:Q25"/>
    <mergeCell ref="P26:P27"/>
    <mergeCell ref="Q26:Q27"/>
    <mergeCell ref="P28:P29"/>
    <mergeCell ref="Q28:Q29"/>
    <mergeCell ref="P30:P31"/>
    <mergeCell ref="Q30:Q31"/>
    <mergeCell ref="P10:P11"/>
    <mergeCell ref="Q10:Q11"/>
    <mergeCell ref="P12:P13"/>
    <mergeCell ref="Q12:Q13"/>
    <mergeCell ref="P16:P17"/>
    <mergeCell ref="Q16:Q17"/>
    <mergeCell ref="P19:Q19"/>
    <mergeCell ref="P20:P21"/>
    <mergeCell ref="Q20:Q21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6:N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A40:A41"/>
    <mergeCell ref="B40:B41"/>
    <mergeCell ref="D40:D41"/>
    <mergeCell ref="E40:E41"/>
    <mergeCell ref="G40:G41"/>
    <mergeCell ref="G36:G37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H40:H41"/>
    <mergeCell ref="J40:J41"/>
    <mergeCell ref="K40:K41"/>
    <mergeCell ref="M40:M41"/>
    <mergeCell ref="N38:N39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N34:N35"/>
    <mergeCell ref="J34:J35"/>
    <mergeCell ref="K34:K35"/>
    <mergeCell ref="M34:M35"/>
    <mergeCell ref="K26:K27"/>
    <mergeCell ref="M26:M27"/>
    <mergeCell ref="N30:N31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24:N25"/>
    <mergeCell ref="A22:A23"/>
    <mergeCell ref="B22:B23"/>
    <mergeCell ref="D22:D23"/>
    <mergeCell ref="E22:E23"/>
    <mergeCell ref="G22:G23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H26:H27"/>
    <mergeCell ref="J26:J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A20:A21"/>
    <mergeCell ref="H22:H23"/>
    <mergeCell ref="J22:J23"/>
    <mergeCell ref="K22:K23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2:M23"/>
    <mergeCell ref="N22:N23"/>
    <mergeCell ref="K8:K9"/>
    <mergeCell ref="M8:M9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7:N19 A16 C16:D16 F16:G16 I16:J16 L16:M16 A35:N35 A34:J34 L34:M34 A37:N37 A36:J36 L36:M36 A39:N39 A38:J38 L38:M38 A41:N41 A40:J40 L40:M40 A43:N43 A42:J42 L42:M42 A21:N23 A20:J20 L20:M20 A25:N33 A24:J24 L24:M24 A45:N45 A44:M44 A47:N49 A46:M4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zoomScaleNormal="100" workbookViewId="0">
      <selection activeCell="B14" sqref="B14:B1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62" t="s">
        <v>81</v>
      </c>
      <c r="B1" s="363"/>
    </row>
    <row r="2" spans="1:2" ht="15.75" thickBot="1" x14ac:dyDescent="0.3">
      <c r="A2" s="364"/>
      <c r="B2" s="365"/>
    </row>
    <row r="3" spans="1:2" ht="15.75" thickBot="1" x14ac:dyDescent="0.3">
      <c r="A3" s="341" t="s">
        <v>53</v>
      </c>
      <c r="B3" s="366"/>
    </row>
    <row r="4" spans="1:2" ht="12.75" customHeight="1" x14ac:dyDescent="0.25">
      <c r="A4" s="327" t="s">
        <v>54</v>
      </c>
      <c r="B4" s="321">
        <f>SUM('NY Waterway'!H74)</f>
        <v>382547</v>
      </c>
    </row>
    <row r="5" spans="1:2" ht="13.5" customHeight="1" thickBot="1" x14ac:dyDescent="0.3">
      <c r="A5" s="328"/>
      <c r="B5" s="329"/>
    </row>
    <row r="6" spans="1:2" ht="12.75" customHeight="1" x14ac:dyDescent="0.25">
      <c r="A6" s="323" t="s">
        <v>55</v>
      </c>
      <c r="B6" s="325">
        <f>SUM('Billy Bey'!T73)</f>
        <v>243709</v>
      </c>
    </row>
    <row r="7" spans="1:2" ht="13.5" customHeight="1" thickBot="1" x14ac:dyDescent="0.3">
      <c r="A7" s="367"/>
      <c r="B7" s="326"/>
    </row>
    <row r="8" spans="1:2" ht="12.75" customHeight="1" x14ac:dyDescent="0.25">
      <c r="A8" s="327" t="s">
        <v>56</v>
      </c>
      <c r="B8" s="321">
        <f>SUM(SeaStreak!G74)</f>
        <v>75481</v>
      </c>
    </row>
    <row r="9" spans="1:2" ht="13.5" customHeight="1" thickBot="1" x14ac:dyDescent="0.3">
      <c r="A9" s="368"/>
      <c r="B9" s="329"/>
    </row>
    <row r="10" spans="1:2" ht="12.75" customHeight="1" x14ac:dyDescent="0.25">
      <c r="A10" s="323" t="s">
        <v>57</v>
      </c>
      <c r="B10" s="325">
        <f>SUM('New York Water Taxi'!K74)</f>
        <v>28704</v>
      </c>
    </row>
    <row r="11" spans="1:2" ht="13.5" customHeight="1" thickBot="1" x14ac:dyDescent="0.3">
      <c r="A11" s="369"/>
      <c r="B11" s="326"/>
    </row>
    <row r="12" spans="1:2" ht="12.75" customHeight="1" x14ac:dyDescent="0.25">
      <c r="A12" s="337" t="s">
        <v>38</v>
      </c>
      <c r="B12" s="325">
        <f>SUM('Liberty Landing Ferry'!F74)</f>
        <v>18693</v>
      </c>
    </row>
    <row r="13" spans="1:2" ht="13.5" customHeight="1" thickBot="1" x14ac:dyDescent="0.3">
      <c r="A13" s="370"/>
      <c r="B13" s="326"/>
    </row>
    <row r="14" spans="1:2" ht="13.5" customHeight="1" x14ac:dyDescent="0.25">
      <c r="A14" s="337" t="s">
        <v>86</v>
      </c>
      <c r="B14" s="325">
        <f>HMS!F78</f>
        <v>24369</v>
      </c>
    </row>
    <row r="15" spans="1:2" ht="13.5" customHeight="1" thickBot="1" x14ac:dyDescent="0.3">
      <c r="A15" s="370"/>
      <c r="B15" s="326"/>
    </row>
    <row r="16" spans="1:2" x14ac:dyDescent="0.25">
      <c r="A16" s="333" t="s">
        <v>23</v>
      </c>
      <c r="B16" s="335">
        <f>SUM(B4:B15)</f>
        <v>773503</v>
      </c>
    </row>
    <row r="17" spans="1:2" ht="15.75" thickBot="1" x14ac:dyDescent="0.3">
      <c r="A17" s="371"/>
      <c r="B17" s="372"/>
    </row>
    <row r="18" spans="1:2" ht="15.75" thickBot="1" x14ac:dyDescent="0.3">
      <c r="A18" s="58"/>
      <c r="B18" s="59"/>
    </row>
    <row r="19" spans="1:2" ht="15.75" thickBot="1" x14ac:dyDescent="0.3">
      <c r="A19" s="341" t="s">
        <v>58</v>
      </c>
      <c r="B19" s="366"/>
    </row>
    <row r="20" spans="1:2" x14ac:dyDescent="0.25">
      <c r="A20" s="327" t="s">
        <v>10</v>
      </c>
      <c r="B20" s="321">
        <f>SUM('Billy Bey'!F73, 'New York Water Taxi'!E74, 'NY Waterway'!D74, SeaStreak!B74,HMS!C73)</f>
        <v>208317</v>
      </c>
    </row>
    <row r="21" spans="1:2" ht="15.75" thickBot="1" x14ac:dyDescent="0.3">
      <c r="A21" s="328"/>
      <c r="B21" s="322"/>
    </row>
    <row r="22" spans="1:2" x14ac:dyDescent="0.25">
      <c r="A22" s="323" t="s">
        <v>8</v>
      </c>
      <c r="B22" s="325">
        <f>SUM('Billy Bey'!D73, 'NY Waterway'!B74, 'New York Water Taxi'!D74)</f>
        <v>320379</v>
      </c>
    </row>
    <row r="23" spans="1:2" ht="15.75" thickBot="1" x14ac:dyDescent="0.3">
      <c r="A23" s="367"/>
      <c r="B23" s="373"/>
    </row>
    <row r="24" spans="1:2" x14ac:dyDescent="0.25">
      <c r="A24" s="327" t="s">
        <v>16</v>
      </c>
      <c r="B24" s="321">
        <f>SUM('Billy Bey'!G73, SeaStreak!C74,HMS!D73)</f>
        <v>43742</v>
      </c>
    </row>
    <row r="25" spans="1:2" ht="15.75" thickBot="1" x14ac:dyDescent="0.3">
      <c r="A25" s="368"/>
      <c r="B25" s="374"/>
    </row>
    <row r="26" spans="1:2" ht="12.75" customHeight="1" x14ac:dyDescent="0.25">
      <c r="A26" s="323" t="s">
        <v>9</v>
      </c>
      <c r="B26" s="321">
        <f>SUM('Billy Bey'!E73, 'Liberty Landing Ferry'!B74, 'NY Waterway'!C74)</f>
        <v>147833</v>
      </c>
    </row>
    <row r="27" spans="1:2" ht="15.75" thickBot="1" x14ac:dyDescent="0.3">
      <c r="A27" s="369"/>
      <c r="B27" s="374"/>
    </row>
    <row r="28" spans="1:2" x14ac:dyDescent="0.25">
      <c r="A28" s="323" t="s">
        <v>7</v>
      </c>
      <c r="B28" s="345">
        <f>SUM('New York Water Taxi'!B74)</f>
        <v>4932</v>
      </c>
    </row>
    <row r="29" spans="1:2" ht="15.75" thickBot="1" x14ac:dyDescent="0.3">
      <c r="A29" s="369"/>
      <c r="B29" s="346"/>
    </row>
    <row r="30" spans="1:2" x14ac:dyDescent="0.25">
      <c r="A30" s="323" t="s">
        <v>39</v>
      </c>
      <c r="B30" s="345">
        <f>SUM('New York Water Taxi'!C74)</f>
        <v>0</v>
      </c>
    </row>
    <row r="31" spans="1:2" ht="15.75" thickBot="1" x14ac:dyDescent="0.3">
      <c r="A31" s="369"/>
      <c r="B31" s="375"/>
    </row>
    <row r="32" spans="1:2" ht="13.5" customHeight="1" x14ac:dyDescent="0.25">
      <c r="A32" s="348" t="s">
        <v>11</v>
      </c>
      <c r="B32" s="345">
        <f>SUM('Billy Bey'!H73,HMS!E73)</f>
        <v>11103</v>
      </c>
    </row>
    <row r="33" spans="1:2" ht="14.25" customHeight="1" thickBot="1" x14ac:dyDescent="0.3">
      <c r="A33" s="349"/>
      <c r="B33" s="350"/>
    </row>
    <row r="34" spans="1:2" ht="14.25" customHeight="1" x14ac:dyDescent="0.25">
      <c r="A34" s="348" t="s">
        <v>73</v>
      </c>
      <c r="B34" s="345">
        <f>SUM('New York Water Taxi'!F74)</f>
        <v>386</v>
      </c>
    </row>
    <row r="35" spans="1:2" ht="14.25" customHeight="1" thickBot="1" x14ac:dyDescent="0.3">
      <c r="A35" s="349"/>
      <c r="B35" s="361"/>
    </row>
    <row r="36" spans="1:2" ht="13.5" customHeight="1" x14ac:dyDescent="0.25">
      <c r="A36" s="348" t="s">
        <v>12</v>
      </c>
      <c r="B36" s="345">
        <f>SUM('Billy Bey'!I73,HMS!F73)</f>
        <v>5626</v>
      </c>
    </row>
    <row r="37" spans="1:2" ht="14.25" customHeight="1" thickBot="1" x14ac:dyDescent="0.3">
      <c r="A37" s="349"/>
      <c r="B37" s="350"/>
    </row>
    <row r="38" spans="1:2" ht="13.5" customHeight="1" x14ac:dyDescent="0.25">
      <c r="A38" s="348" t="s">
        <v>13</v>
      </c>
      <c r="B38" s="353">
        <f>SUM('Billy Bey'!J73,HMS!G73)</f>
        <v>14231</v>
      </c>
    </row>
    <row r="39" spans="1:2" ht="14.25" customHeight="1" thickBot="1" x14ac:dyDescent="0.3">
      <c r="A39" s="349"/>
      <c r="B39" s="353"/>
    </row>
    <row r="40" spans="1:2" ht="13.5" customHeight="1" x14ac:dyDescent="0.25">
      <c r="A40" s="348" t="s">
        <v>14</v>
      </c>
      <c r="B40" s="345">
        <f>SUM('Billy Bey'!K73,HMS!H73)</f>
        <v>7851</v>
      </c>
    </row>
    <row r="41" spans="1:2" ht="14.25" customHeight="1" thickBot="1" x14ac:dyDescent="0.3">
      <c r="A41" s="349"/>
      <c r="B41" s="350"/>
    </row>
    <row r="42" spans="1:2" ht="13.5" customHeight="1" x14ac:dyDescent="0.25">
      <c r="A42" s="348" t="s">
        <v>35</v>
      </c>
      <c r="B42" s="353">
        <f>SUM('Billy Bey'!L73,HMS!I73)</f>
        <v>9103</v>
      </c>
    </row>
    <row r="43" spans="1:2" ht="14.25" customHeight="1" thickBot="1" x14ac:dyDescent="0.3">
      <c r="A43" s="349"/>
      <c r="B43" s="350"/>
    </row>
    <row r="44" spans="1:2" ht="14.25" customHeight="1" x14ac:dyDescent="0.25">
      <c r="A44" s="348" t="s">
        <v>15</v>
      </c>
      <c r="B44" s="345">
        <f>SUM('Billy Bey'!M73,HMS!J73)</f>
        <v>0</v>
      </c>
    </row>
    <row r="45" spans="1:2" ht="14.25" customHeight="1" thickBot="1" x14ac:dyDescent="0.3">
      <c r="A45" s="349"/>
      <c r="B45" s="350"/>
    </row>
    <row r="46" spans="1:2" ht="14.25" customHeight="1" x14ac:dyDescent="0.25">
      <c r="A46" s="348" t="s">
        <v>36</v>
      </c>
      <c r="B46" s="353">
        <f>SUM('Billy Bey'!N73,HMS!K73)</f>
        <v>0</v>
      </c>
    </row>
    <row r="47" spans="1:2" ht="14.25" customHeight="1" thickBot="1" x14ac:dyDescent="0.3">
      <c r="A47" s="349"/>
      <c r="B47" s="350"/>
    </row>
    <row r="48" spans="1:2" x14ac:dyDescent="0.25">
      <c r="A48" s="354" t="s">
        <v>23</v>
      </c>
      <c r="B48" s="335">
        <f>SUM(B20:B47)</f>
        <v>773503</v>
      </c>
    </row>
    <row r="49" spans="1:10" ht="15.75" thickBot="1" x14ac:dyDescent="0.3">
      <c r="A49" s="376"/>
      <c r="B49" s="372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2:A33"/>
    <mergeCell ref="B32:B33"/>
    <mergeCell ref="A36:A37"/>
    <mergeCell ref="B36:B37"/>
    <mergeCell ref="A34:A35"/>
    <mergeCell ref="B34:B35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2:A13"/>
    <mergeCell ref="B12:B13"/>
    <mergeCell ref="A16:A17"/>
    <mergeCell ref="B16:B17"/>
    <mergeCell ref="A19:B19"/>
    <mergeCell ref="A14:A15"/>
    <mergeCell ref="B14:B15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48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K38" sqref="K38:S44"/>
    </sheetView>
  </sheetViews>
  <sheetFormatPr defaultRowHeight="15" outlineLevelRow="1" x14ac:dyDescent="0.25"/>
  <cols>
    <col min="1" max="1" width="18.7109375" style="1" bestFit="1" customWidth="1"/>
    <col min="2" max="2" width="10.7109375" style="170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24"/>
      <c r="C1" s="404" t="s">
        <v>8</v>
      </c>
      <c r="D1" s="397"/>
      <c r="E1" s="402" t="s">
        <v>9</v>
      </c>
      <c r="F1" s="397"/>
      <c r="G1" s="402" t="s">
        <v>10</v>
      </c>
      <c r="H1" s="404"/>
      <c r="I1" s="404"/>
      <c r="J1" s="404"/>
      <c r="K1" s="397"/>
      <c r="L1" s="402" t="s">
        <v>16</v>
      </c>
      <c r="M1" s="410" t="s">
        <v>11</v>
      </c>
      <c r="N1" s="397" t="s">
        <v>12</v>
      </c>
      <c r="O1" s="410" t="s">
        <v>13</v>
      </c>
      <c r="P1" s="410" t="s">
        <v>14</v>
      </c>
      <c r="Q1" s="410" t="s">
        <v>35</v>
      </c>
      <c r="R1" s="410" t="s">
        <v>15</v>
      </c>
      <c r="S1" s="410" t="s">
        <v>36</v>
      </c>
      <c r="T1" s="408" t="s">
        <v>23</v>
      </c>
    </row>
    <row r="2" spans="1:21" ht="15" customHeight="1" thickBot="1" x14ac:dyDescent="0.3">
      <c r="A2" s="34"/>
      <c r="B2" s="225"/>
      <c r="C2" s="405"/>
      <c r="D2" s="398"/>
      <c r="E2" s="403"/>
      <c r="F2" s="398"/>
      <c r="G2" s="403"/>
      <c r="H2" s="405"/>
      <c r="I2" s="405"/>
      <c r="J2" s="405"/>
      <c r="K2" s="398"/>
      <c r="L2" s="403"/>
      <c r="M2" s="411"/>
      <c r="N2" s="398"/>
      <c r="O2" s="411"/>
      <c r="P2" s="411"/>
      <c r="Q2" s="411"/>
      <c r="R2" s="411"/>
      <c r="S2" s="411"/>
      <c r="T2" s="409"/>
    </row>
    <row r="3" spans="1:21" x14ac:dyDescent="0.25">
      <c r="A3" s="379" t="s">
        <v>61</v>
      </c>
      <c r="B3" s="381" t="s">
        <v>62</v>
      </c>
      <c r="C3" s="388" t="s">
        <v>17</v>
      </c>
      <c r="D3" s="390" t="s">
        <v>18</v>
      </c>
      <c r="E3" s="392" t="s">
        <v>17</v>
      </c>
      <c r="F3" s="390" t="s">
        <v>19</v>
      </c>
      <c r="G3" s="392" t="s">
        <v>17</v>
      </c>
      <c r="H3" s="395" t="s">
        <v>20</v>
      </c>
      <c r="I3" s="395" t="s">
        <v>21</v>
      </c>
      <c r="J3" s="395" t="s">
        <v>19</v>
      </c>
      <c r="K3" s="390" t="s">
        <v>22</v>
      </c>
      <c r="L3" s="394" t="s">
        <v>22</v>
      </c>
      <c r="M3" s="383" t="s">
        <v>22</v>
      </c>
      <c r="N3" s="406" t="s">
        <v>22</v>
      </c>
      <c r="O3" s="383" t="s">
        <v>22</v>
      </c>
      <c r="P3" s="383" t="s">
        <v>22</v>
      </c>
      <c r="Q3" s="383" t="s">
        <v>22</v>
      </c>
      <c r="R3" s="383" t="s">
        <v>22</v>
      </c>
      <c r="S3" s="383" t="s">
        <v>22</v>
      </c>
      <c r="T3" s="409"/>
    </row>
    <row r="4" spans="1:21" ht="15.75" thickBot="1" x14ac:dyDescent="0.3">
      <c r="A4" s="380"/>
      <c r="B4" s="382"/>
      <c r="C4" s="389"/>
      <c r="D4" s="391"/>
      <c r="E4" s="393"/>
      <c r="F4" s="391"/>
      <c r="G4" s="393"/>
      <c r="H4" s="396"/>
      <c r="I4" s="396"/>
      <c r="J4" s="396"/>
      <c r="K4" s="391"/>
      <c r="L4" s="380"/>
      <c r="M4" s="384"/>
      <c r="N4" s="407"/>
      <c r="O4" s="384"/>
      <c r="P4" s="384"/>
      <c r="Q4" s="384"/>
      <c r="R4" s="384"/>
      <c r="S4" s="384"/>
      <c r="T4" s="409"/>
    </row>
    <row r="5" spans="1:21" s="2" customFormat="1" ht="14.25" hidden="1" customHeight="1" thickBot="1" x14ac:dyDescent="0.3">
      <c r="A5" s="35" t="s">
        <v>3</v>
      </c>
      <c r="B5" s="226">
        <v>42705</v>
      </c>
      <c r="C5" s="181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>
        <f t="shared" ref="T5:T10" si="0">SUM(C5:S5)</f>
        <v>0</v>
      </c>
    </row>
    <row r="6" spans="1:21" s="2" customFormat="1" ht="15.75" hidden="1" thickBot="1" x14ac:dyDescent="0.3">
      <c r="A6" s="35" t="s">
        <v>4</v>
      </c>
      <c r="B6" s="241">
        <v>42675</v>
      </c>
      <c r="C6" s="182"/>
      <c r="D6" s="15"/>
      <c r="E6" s="14"/>
      <c r="F6" s="15"/>
      <c r="G6" s="14"/>
      <c r="H6" s="16"/>
      <c r="I6" s="16"/>
      <c r="J6" s="16"/>
      <c r="K6" s="157"/>
      <c r="L6" s="17"/>
      <c r="M6" s="18"/>
      <c r="N6" s="19"/>
      <c r="O6" s="18"/>
      <c r="P6" s="18"/>
      <c r="Q6" s="18"/>
      <c r="R6" s="18"/>
      <c r="S6" s="18"/>
      <c r="T6" s="20">
        <f t="shared" si="0"/>
        <v>0</v>
      </c>
    </row>
    <row r="7" spans="1:21" s="2" customFormat="1" ht="15.75" hidden="1" outlineLevel="1" thickBot="1" x14ac:dyDescent="0.3">
      <c r="A7" s="35" t="s">
        <v>5</v>
      </c>
      <c r="B7" s="241">
        <v>42676</v>
      </c>
      <c r="C7" s="182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>
        <f t="shared" si="0"/>
        <v>0</v>
      </c>
    </row>
    <row r="8" spans="1:21" s="2" customFormat="1" ht="13.5" customHeight="1" outlineLevel="1" thickBot="1" x14ac:dyDescent="0.3">
      <c r="A8" s="35" t="s">
        <v>6</v>
      </c>
      <c r="B8" s="241">
        <v>42705</v>
      </c>
      <c r="C8" s="189">
        <v>576</v>
      </c>
      <c r="D8" s="28"/>
      <c r="E8" s="27">
        <v>3582</v>
      </c>
      <c r="F8" s="28">
        <v>2227</v>
      </c>
      <c r="G8" s="27">
        <v>1302</v>
      </c>
      <c r="H8" s="29">
        <v>568</v>
      </c>
      <c r="I8" s="29">
        <v>402</v>
      </c>
      <c r="J8" s="29">
        <v>2334</v>
      </c>
      <c r="K8" s="28">
        <v>666</v>
      </c>
      <c r="L8" s="167">
        <v>690</v>
      </c>
      <c r="M8" s="31">
        <v>564</v>
      </c>
      <c r="N8" s="32">
        <v>283</v>
      </c>
      <c r="O8" s="31">
        <v>868</v>
      </c>
      <c r="P8" s="31">
        <v>451</v>
      </c>
      <c r="Q8" s="31">
        <v>449</v>
      </c>
      <c r="R8" s="31"/>
      <c r="S8" s="31"/>
      <c r="T8" s="20">
        <f t="shared" si="0"/>
        <v>14962</v>
      </c>
      <c r="U8" s="192"/>
    </row>
    <row r="9" spans="1:21" s="2" customFormat="1" ht="14.25" customHeight="1" outlineLevel="1" thickBot="1" x14ac:dyDescent="0.3">
      <c r="A9" s="35" t="s">
        <v>0</v>
      </c>
      <c r="B9" s="241">
        <v>42706</v>
      </c>
      <c r="C9" s="189">
        <v>511</v>
      </c>
      <c r="D9" s="28"/>
      <c r="E9" s="27">
        <v>3785</v>
      </c>
      <c r="F9" s="28">
        <v>2134</v>
      </c>
      <c r="G9" s="27">
        <v>1027</v>
      </c>
      <c r="H9" s="29">
        <v>513</v>
      </c>
      <c r="I9" s="29">
        <v>346</v>
      </c>
      <c r="J9" s="29">
        <v>1973</v>
      </c>
      <c r="K9" s="28">
        <v>669</v>
      </c>
      <c r="L9" s="167">
        <v>670</v>
      </c>
      <c r="M9" s="31">
        <v>589</v>
      </c>
      <c r="N9" s="32">
        <v>285</v>
      </c>
      <c r="O9" s="31">
        <v>766</v>
      </c>
      <c r="P9" s="31">
        <v>468</v>
      </c>
      <c r="Q9" s="31">
        <v>419</v>
      </c>
      <c r="R9" s="31"/>
      <c r="S9" s="31"/>
      <c r="T9" s="20">
        <f t="shared" si="0"/>
        <v>14155</v>
      </c>
      <c r="U9" s="192"/>
    </row>
    <row r="10" spans="1:21" s="2" customFormat="1" ht="15.75" outlineLevel="1" thickBot="1" x14ac:dyDescent="0.3">
      <c r="A10" s="35" t="s">
        <v>1</v>
      </c>
      <c r="B10" s="241">
        <v>42707</v>
      </c>
      <c r="C10" s="189"/>
      <c r="D10" s="28"/>
      <c r="E10" s="27">
        <v>1501</v>
      </c>
      <c r="F10" s="28"/>
      <c r="G10" s="27"/>
      <c r="H10" s="29"/>
      <c r="I10" s="29"/>
      <c r="J10" s="29"/>
      <c r="K10" s="28">
        <v>163</v>
      </c>
      <c r="L10" s="167">
        <v>259</v>
      </c>
      <c r="M10" s="31">
        <v>370</v>
      </c>
      <c r="N10" s="32">
        <v>46</v>
      </c>
      <c r="O10" s="31">
        <v>251</v>
      </c>
      <c r="P10" s="31">
        <v>108</v>
      </c>
      <c r="Q10" s="31">
        <v>146</v>
      </c>
      <c r="R10" s="31"/>
      <c r="S10" s="31"/>
      <c r="T10" s="20">
        <f t="shared" si="0"/>
        <v>2844</v>
      </c>
      <c r="U10" s="192"/>
    </row>
    <row r="11" spans="1:21" s="2" customFormat="1" ht="15.75" outlineLevel="1" thickBot="1" x14ac:dyDescent="0.3">
      <c r="A11" s="35" t="s">
        <v>2</v>
      </c>
      <c r="B11" s="241">
        <v>42708</v>
      </c>
      <c r="C11" s="189"/>
      <c r="D11" s="28"/>
      <c r="E11" s="27">
        <v>1482</v>
      </c>
      <c r="F11" s="28"/>
      <c r="G11" s="27"/>
      <c r="H11" s="29"/>
      <c r="I11" s="29"/>
      <c r="J11" s="29"/>
      <c r="K11" s="28">
        <v>193</v>
      </c>
      <c r="L11" s="30">
        <v>208</v>
      </c>
      <c r="M11" s="31">
        <v>324</v>
      </c>
      <c r="N11" s="32">
        <v>63</v>
      </c>
      <c r="O11" s="31">
        <v>230</v>
      </c>
      <c r="P11" s="31">
        <v>86</v>
      </c>
      <c r="Q11" s="31">
        <v>158</v>
      </c>
      <c r="R11" s="31"/>
      <c r="S11" s="31"/>
      <c r="T11" s="20">
        <f>SUM(C11:S11)</f>
        <v>2744</v>
      </c>
      <c r="U11" s="192"/>
    </row>
    <row r="12" spans="1:21" s="3" customFormat="1" ht="15.75" customHeight="1" outlineLevel="1" thickBot="1" x14ac:dyDescent="0.3">
      <c r="A12" s="213" t="s">
        <v>25</v>
      </c>
      <c r="B12" s="385" t="s">
        <v>28</v>
      </c>
      <c r="C12" s="214">
        <f t="shared" ref="C12:T12" si="1">SUM(C5:C11)</f>
        <v>1087</v>
      </c>
      <c r="D12" s="128">
        <f t="shared" si="1"/>
        <v>0</v>
      </c>
      <c r="E12" s="128">
        <f t="shared" si="1"/>
        <v>10350</v>
      </c>
      <c r="F12" s="128">
        <f t="shared" si="1"/>
        <v>4361</v>
      </c>
      <c r="G12" s="128">
        <f t="shared" si="1"/>
        <v>2329</v>
      </c>
      <c r="H12" s="128">
        <f t="shared" si="1"/>
        <v>1081</v>
      </c>
      <c r="I12" s="128">
        <f t="shared" si="1"/>
        <v>748</v>
      </c>
      <c r="J12" s="128">
        <f t="shared" si="1"/>
        <v>4307</v>
      </c>
      <c r="K12" s="128">
        <f t="shared" ref="K12:Q12" si="2">SUM(K5:K11)</f>
        <v>1691</v>
      </c>
      <c r="L12" s="128">
        <f t="shared" si="2"/>
        <v>1827</v>
      </c>
      <c r="M12" s="128">
        <f t="shared" si="2"/>
        <v>1847</v>
      </c>
      <c r="N12" s="128">
        <f t="shared" si="2"/>
        <v>677</v>
      </c>
      <c r="O12" s="128">
        <f t="shared" si="2"/>
        <v>2115</v>
      </c>
      <c r="P12" s="128">
        <f t="shared" si="2"/>
        <v>1113</v>
      </c>
      <c r="Q12" s="128">
        <f t="shared" si="2"/>
        <v>1172</v>
      </c>
      <c r="R12" s="128">
        <f t="shared" si="1"/>
        <v>0</v>
      </c>
      <c r="S12" s="128">
        <f t="shared" si="1"/>
        <v>0</v>
      </c>
      <c r="T12" s="128">
        <f t="shared" si="1"/>
        <v>34705</v>
      </c>
    </row>
    <row r="13" spans="1:21" s="3" customFormat="1" ht="15.75" outlineLevel="1" thickBot="1" x14ac:dyDescent="0.3">
      <c r="A13" s="133" t="s">
        <v>27</v>
      </c>
      <c r="B13" s="386"/>
      <c r="C13" s="215">
        <f t="shared" ref="C13:T13" si="3">AVERAGE(C5:C11)</f>
        <v>543.5</v>
      </c>
      <c r="D13" s="130" t="e">
        <f t="shared" si="3"/>
        <v>#DIV/0!</v>
      </c>
      <c r="E13" s="130">
        <f t="shared" si="3"/>
        <v>2587.5</v>
      </c>
      <c r="F13" s="130">
        <f t="shared" si="3"/>
        <v>2180.5</v>
      </c>
      <c r="G13" s="130">
        <f t="shared" si="3"/>
        <v>1164.5</v>
      </c>
      <c r="H13" s="130">
        <f t="shared" si="3"/>
        <v>540.5</v>
      </c>
      <c r="I13" s="130">
        <f t="shared" si="3"/>
        <v>374</v>
      </c>
      <c r="J13" s="130">
        <f t="shared" si="3"/>
        <v>2153.5</v>
      </c>
      <c r="K13" s="130">
        <f t="shared" ref="K13:Q13" si="4">AVERAGE(K5:K11)</f>
        <v>422.75</v>
      </c>
      <c r="L13" s="130">
        <f t="shared" si="4"/>
        <v>456.75</v>
      </c>
      <c r="M13" s="130">
        <f t="shared" si="4"/>
        <v>461.75</v>
      </c>
      <c r="N13" s="130">
        <f t="shared" si="4"/>
        <v>169.25</v>
      </c>
      <c r="O13" s="130">
        <f t="shared" si="4"/>
        <v>528.75</v>
      </c>
      <c r="P13" s="130">
        <f t="shared" si="4"/>
        <v>278.25</v>
      </c>
      <c r="Q13" s="130">
        <f t="shared" si="4"/>
        <v>293</v>
      </c>
      <c r="R13" s="130" t="e">
        <f t="shared" si="3"/>
        <v>#DIV/0!</v>
      </c>
      <c r="S13" s="130" t="e">
        <f t="shared" si="3"/>
        <v>#DIV/0!</v>
      </c>
      <c r="T13" s="130">
        <f t="shared" si="3"/>
        <v>4957.8571428571431</v>
      </c>
    </row>
    <row r="14" spans="1:21" s="3" customFormat="1" ht="15.75" thickBot="1" x14ac:dyDescent="0.3">
      <c r="A14" s="36" t="s">
        <v>24</v>
      </c>
      <c r="B14" s="386"/>
      <c r="C14" s="216">
        <f>SUM(C5:C9)</f>
        <v>1087</v>
      </c>
      <c r="D14" s="53">
        <f t="shared" ref="D14:T14" si="5">SUM(D5:D9)</f>
        <v>0</v>
      </c>
      <c r="E14" s="53">
        <f>SUM(E5:E9)</f>
        <v>7367</v>
      </c>
      <c r="F14" s="53">
        <f t="shared" si="5"/>
        <v>4361</v>
      </c>
      <c r="G14" s="53">
        <f t="shared" si="5"/>
        <v>2329</v>
      </c>
      <c r="H14" s="53">
        <f t="shared" si="5"/>
        <v>1081</v>
      </c>
      <c r="I14" s="53">
        <f t="shared" si="5"/>
        <v>748</v>
      </c>
      <c r="J14" s="53">
        <f t="shared" si="5"/>
        <v>4307</v>
      </c>
      <c r="K14" s="53">
        <f t="shared" ref="K14:Q14" si="6">SUM(K5:K9)</f>
        <v>1335</v>
      </c>
      <c r="L14" s="53">
        <f t="shared" si="6"/>
        <v>1360</v>
      </c>
      <c r="M14" s="53">
        <f t="shared" si="6"/>
        <v>1153</v>
      </c>
      <c r="N14" s="53">
        <f t="shared" si="6"/>
        <v>568</v>
      </c>
      <c r="O14" s="53">
        <f t="shared" si="6"/>
        <v>1634</v>
      </c>
      <c r="P14" s="53">
        <f t="shared" si="6"/>
        <v>919</v>
      </c>
      <c r="Q14" s="53">
        <f t="shared" si="6"/>
        <v>868</v>
      </c>
      <c r="R14" s="53">
        <f t="shared" si="5"/>
        <v>0</v>
      </c>
      <c r="S14" s="53">
        <f t="shared" si="5"/>
        <v>0</v>
      </c>
      <c r="T14" s="53">
        <f t="shared" si="5"/>
        <v>29117</v>
      </c>
    </row>
    <row r="15" spans="1:21" s="3" customFormat="1" ht="15.75" thickBot="1" x14ac:dyDescent="0.3">
      <c r="A15" s="36" t="s">
        <v>26</v>
      </c>
      <c r="B15" s="386"/>
      <c r="C15" s="217">
        <f>AVERAGE(C5:C9)</f>
        <v>543.5</v>
      </c>
      <c r="D15" s="55" t="e">
        <f t="shared" ref="D15:T15" si="7">AVERAGE(D5:D9)</f>
        <v>#DIV/0!</v>
      </c>
      <c r="E15" s="55">
        <f>AVERAGE(E5:E9)</f>
        <v>3683.5</v>
      </c>
      <c r="F15" s="55">
        <f t="shared" si="7"/>
        <v>2180.5</v>
      </c>
      <c r="G15" s="55">
        <f t="shared" si="7"/>
        <v>1164.5</v>
      </c>
      <c r="H15" s="55">
        <f t="shared" si="7"/>
        <v>540.5</v>
      </c>
      <c r="I15" s="55">
        <f t="shared" si="7"/>
        <v>374</v>
      </c>
      <c r="J15" s="55">
        <f t="shared" si="7"/>
        <v>2153.5</v>
      </c>
      <c r="K15" s="55">
        <f t="shared" ref="K15:Q15" si="8">AVERAGE(K5:K9)</f>
        <v>667.5</v>
      </c>
      <c r="L15" s="55">
        <f t="shared" si="8"/>
        <v>680</v>
      </c>
      <c r="M15" s="55">
        <f t="shared" si="8"/>
        <v>576.5</v>
      </c>
      <c r="N15" s="55">
        <f t="shared" si="8"/>
        <v>284</v>
      </c>
      <c r="O15" s="55">
        <f t="shared" si="8"/>
        <v>817</v>
      </c>
      <c r="P15" s="55">
        <f t="shared" si="8"/>
        <v>459.5</v>
      </c>
      <c r="Q15" s="55">
        <f t="shared" si="8"/>
        <v>434</v>
      </c>
      <c r="R15" s="55" t="e">
        <f t="shared" si="7"/>
        <v>#DIV/0!</v>
      </c>
      <c r="S15" s="55" t="e">
        <f t="shared" si="7"/>
        <v>#DIV/0!</v>
      </c>
      <c r="T15" s="55">
        <f t="shared" si="7"/>
        <v>5823.4</v>
      </c>
    </row>
    <row r="16" spans="1:21" s="3" customFormat="1" ht="15.75" thickBot="1" x14ac:dyDescent="0.3">
      <c r="A16" s="35" t="s">
        <v>3</v>
      </c>
      <c r="B16" s="226">
        <f>B11+1</f>
        <v>42709</v>
      </c>
      <c r="C16" s="181">
        <v>560</v>
      </c>
      <c r="D16" s="15"/>
      <c r="E16" s="14">
        <v>2827</v>
      </c>
      <c r="F16" s="15">
        <v>2269</v>
      </c>
      <c r="G16" s="14">
        <v>1487</v>
      </c>
      <c r="H16" s="16">
        <v>666</v>
      </c>
      <c r="I16" s="16">
        <v>428</v>
      </c>
      <c r="J16" s="16">
        <v>2272</v>
      </c>
      <c r="K16" s="15">
        <v>624</v>
      </c>
      <c r="L16" s="17">
        <v>641</v>
      </c>
      <c r="M16" s="18">
        <v>465</v>
      </c>
      <c r="N16" s="19">
        <v>226</v>
      </c>
      <c r="O16" s="18">
        <v>674</v>
      </c>
      <c r="P16" s="18">
        <v>310</v>
      </c>
      <c r="Q16" s="18">
        <v>372</v>
      </c>
      <c r="R16" s="18"/>
      <c r="S16" s="18"/>
      <c r="T16" s="18">
        <f>SUM(C16:S16)</f>
        <v>13821</v>
      </c>
    </row>
    <row r="17" spans="1:20" s="3" customFormat="1" ht="15.75" thickBot="1" x14ac:dyDescent="0.3">
      <c r="A17" s="35" t="s">
        <v>4</v>
      </c>
      <c r="B17" s="227">
        <f>B16+1</f>
        <v>42710</v>
      </c>
      <c r="C17" s="181">
        <v>607</v>
      </c>
      <c r="D17" s="15"/>
      <c r="E17" s="14">
        <v>3164</v>
      </c>
      <c r="F17" s="15">
        <v>2125</v>
      </c>
      <c r="G17" s="14">
        <v>1593</v>
      </c>
      <c r="H17" s="16">
        <v>646</v>
      </c>
      <c r="I17" s="16">
        <v>461</v>
      </c>
      <c r="J17" s="16">
        <v>2076</v>
      </c>
      <c r="K17" s="15">
        <v>607</v>
      </c>
      <c r="L17" s="17">
        <v>570</v>
      </c>
      <c r="M17" s="18">
        <v>404</v>
      </c>
      <c r="N17" s="19">
        <v>289</v>
      </c>
      <c r="O17" s="18">
        <v>793</v>
      </c>
      <c r="P17" s="18">
        <v>484</v>
      </c>
      <c r="Q17" s="18">
        <v>447</v>
      </c>
      <c r="R17" s="18"/>
      <c r="S17" s="18"/>
      <c r="T17" s="20">
        <f>SUM(C17:S17)</f>
        <v>14266</v>
      </c>
    </row>
    <row r="18" spans="1:20" s="3" customFormat="1" ht="15.75" thickBot="1" x14ac:dyDescent="0.3">
      <c r="A18" s="35" t="s">
        <v>5</v>
      </c>
      <c r="B18" s="227">
        <f t="shared" ref="B18:B22" si="9">B17+1</f>
        <v>42711</v>
      </c>
      <c r="C18" s="202">
        <v>601</v>
      </c>
      <c r="D18" s="15"/>
      <c r="E18" s="14">
        <v>3527</v>
      </c>
      <c r="F18" s="15">
        <v>2054</v>
      </c>
      <c r="G18" s="14">
        <v>1395</v>
      </c>
      <c r="H18" s="16">
        <v>687</v>
      </c>
      <c r="I18" s="16">
        <v>375</v>
      </c>
      <c r="J18" s="16">
        <v>2202</v>
      </c>
      <c r="K18" s="15">
        <v>552</v>
      </c>
      <c r="L18" s="17">
        <v>582</v>
      </c>
      <c r="M18" s="18">
        <v>397</v>
      </c>
      <c r="N18" s="19">
        <v>303</v>
      </c>
      <c r="O18" s="18">
        <v>551</v>
      </c>
      <c r="P18" s="252">
        <v>360</v>
      </c>
      <c r="Q18" s="18">
        <v>486</v>
      </c>
      <c r="R18" s="18"/>
      <c r="S18" s="18"/>
      <c r="T18" s="20">
        <f>SUM(C18:S18)</f>
        <v>14072</v>
      </c>
    </row>
    <row r="19" spans="1:20" s="3" customFormat="1" ht="15.75" thickBot="1" x14ac:dyDescent="0.3">
      <c r="A19" s="35" t="s">
        <v>6</v>
      </c>
      <c r="B19" s="228">
        <f t="shared" si="9"/>
        <v>42712</v>
      </c>
      <c r="C19" s="181">
        <v>566</v>
      </c>
      <c r="D19" s="15"/>
      <c r="E19" s="14">
        <v>3695</v>
      </c>
      <c r="F19" s="15">
        <v>2077</v>
      </c>
      <c r="G19" s="14">
        <v>1244</v>
      </c>
      <c r="H19" s="16">
        <v>578</v>
      </c>
      <c r="I19" s="16">
        <v>421</v>
      </c>
      <c r="J19" s="16">
        <v>2157</v>
      </c>
      <c r="K19" s="15">
        <v>568</v>
      </c>
      <c r="L19" s="17">
        <v>538</v>
      </c>
      <c r="M19" s="18">
        <v>554</v>
      </c>
      <c r="N19" s="19">
        <v>300</v>
      </c>
      <c r="O19" s="18">
        <v>808</v>
      </c>
      <c r="P19" s="18">
        <v>498</v>
      </c>
      <c r="Q19" s="18">
        <v>480</v>
      </c>
      <c r="R19" s="18"/>
      <c r="S19" s="18"/>
      <c r="T19" s="20">
        <f>SUM(C19:S19)</f>
        <v>14484</v>
      </c>
    </row>
    <row r="20" spans="1:20" s="3" customFormat="1" ht="15.75" thickBot="1" x14ac:dyDescent="0.3">
      <c r="A20" s="35" t="s">
        <v>0</v>
      </c>
      <c r="B20" s="228">
        <f t="shared" si="9"/>
        <v>42713</v>
      </c>
      <c r="C20" s="182">
        <v>521</v>
      </c>
      <c r="D20" s="15"/>
      <c r="E20" s="14">
        <v>3373</v>
      </c>
      <c r="F20" s="15">
        <v>1890</v>
      </c>
      <c r="G20" s="14">
        <v>1018</v>
      </c>
      <c r="H20" s="16">
        <v>368</v>
      </c>
      <c r="I20" s="16">
        <v>380</v>
      </c>
      <c r="J20" s="16">
        <v>1890</v>
      </c>
      <c r="K20" s="15">
        <v>624</v>
      </c>
      <c r="L20" s="17">
        <v>477</v>
      </c>
      <c r="M20" s="18">
        <v>491</v>
      </c>
      <c r="N20" s="19">
        <v>331</v>
      </c>
      <c r="O20" s="18">
        <v>820</v>
      </c>
      <c r="P20" s="18">
        <v>513</v>
      </c>
      <c r="Q20" s="18">
        <v>496</v>
      </c>
      <c r="R20" s="18"/>
      <c r="S20" s="18"/>
      <c r="T20" s="20">
        <f>SUM(C20:S20)</f>
        <v>13192</v>
      </c>
    </row>
    <row r="21" spans="1:20" s="3" customFormat="1" ht="15.75" outlineLevel="1" thickBot="1" x14ac:dyDescent="0.3">
      <c r="A21" s="35" t="s">
        <v>1</v>
      </c>
      <c r="B21" s="241">
        <f t="shared" si="9"/>
        <v>42714</v>
      </c>
      <c r="C21" s="182"/>
      <c r="D21" s="22"/>
      <c r="E21" s="21">
        <v>1349</v>
      </c>
      <c r="F21" s="22"/>
      <c r="G21" s="21"/>
      <c r="H21" s="23"/>
      <c r="I21" s="23"/>
      <c r="J21" s="23"/>
      <c r="K21" s="22">
        <v>113</v>
      </c>
      <c r="L21" s="24">
        <v>203</v>
      </c>
      <c r="M21" s="25">
        <v>163</v>
      </c>
      <c r="N21" s="26">
        <v>31</v>
      </c>
      <c r="O21" s="25">
        <v>180</v>
      </c>
      <c r="P21" s="25">
        <v>102</v>
      </c>
      <c r="Q21" s="25">
        <v>95</v>
      </c>
      <c r="R21" s="25"/>
      <c r="S21" s="25"/>
      <c r="T21" s="20">
        <f t="shared" ref="T21:T22" si="10">SUM(C21:S21)</f>
        <v>2236</v>
      </c>
    </row>
    <row r="22" spans="1:20" s="3" customFormat="1" ht="15.75" outlineLevel="1" thickBot="1" x14ac:dyDescent="0.3">
      <c r="A22" s="35" t="s">
        <v>2</v>
      </c>
      <c r="B22" s="227">
        <f t="shared" si="9"/>
        <v>42715</v>
      </c>
      <c r="C22" s="189"/>
      <c r="D22" s="28"/>
      <c r="E22" s="27">
        <v>1166</v>
      </c>
      <c r="F22" s="28"/>
      <c r="G22" s="27"/>
      <c r="H22" s="29"/>
      <c r="I22" s="29"/>
      <c r="J22" s="29"/>
      <c r="K22" s="28">
        <v>104</v>
      </c>
      <c r="L22" s="30">
        <v>101</v>
      </c>
      <c r="M22" s="31">
        <v>83</v>
      </c>
      <c r="N22" s="32">
        <v>39</v>
      </c>
      <c r="O22" s="31">
        <v>150</v>
      </c>
      <c r="P22" s="31">
        <v>47</v>
      </c>
      <c r="Q22" s="31">
        <v>110</v>
      </c>
      <c r="R22" s="31"/>
      <c r="S22" s="31"/>
      <c r="T22" s="84">
        <f t="shared" si="10"/>
        <v>1800</v>
      </c>
    </row>
    <row r="23" spans="1:20" s="3" customFormat="1" ht="15.75" customHeight="1" outlineLevel="1" thickBot="1" x14ac:dyDescent="0.3">
      <c r="A23" s="213" t="s">
        <v>25</v>
      </c>
      <c r="B23" s="385" t="s">
        <v>29</v>
      </c>
      <c r="C23" s="214">
        <f>SUM(C16:C22)</f>
        <v>2855</v>
      </c>
      <c r="D23" s="128">
        <f t="shared" ref="D23:T23" si="11">SUM(D16:D22)</f>
        <v>0</v>
      </c>
      <c r="E23" s="128">
        <f t="shared" si="11"/>
        <v>19101</v>
      </c>
      <c r="F23" s="128">
        <f t="shared" si="11"/>
        <v>10415</v>
      </c>
      <c r="G23" s="128">
        <f t="shared" si="11"/>
        <v>6737</v>
      </c>
      <c r="H23" s="128">
        <f t="shared" si="11"/>
        <v>2945</v>
      </c>
      <c r="I23" s="128">
        <f t="shared" si="11"/>
        <v>2065</v>
      </c>
      <c r="J23" s="128">
        <f t="shared" si="11"/>
        <v>10597</v>
      </c>
      <c r="K23" s="128">
        <f>SUM(K16:K22)</f>
        <v>3192</v>
      </c>
      <c r="L23" s="128">
        <f>SUM(L16:L22)</f>
        <v>3112</v>
      </c>
      <c r="M23" s="128">
        <f t="shared" si="11"/>
        <v>2557</v>
      </c>
      <c r="N23" s="128">
        <f t="shared" si="11"/>
        <v>1519</v>
      </c>
      <c r="O23" s="128">
        <f t="shared" si="11"/>
        <v>3976</v>
      </c>
      <c r="P23" s="128">
        <f t="shared" si="11"/>
        <v>2314</v>
      </c>
      <c r="Q23" s="128">
        <f t="shared" si="11"/>
        <v>2486</v>
      </c>
      <c r="R23" s="128">
        <f t="shared" si="11"/>
        <v>0</v>
      </c>
      <c r="S23" s="128">
        <f t="shared" si="11"/>
        <v>0</v>
      </c>
      <c r="T23" s="128">
        <f t="shared" si="11"/>
        <v>73871</v>
      </c>
    </row>
    <row r="24" spans="1:20" s="3" customFormat="1" ht="15.75" outlineLevel="1" thickBot="1" x14ac:dyDescent="0.3">
      <c r="A24" s="133" t="s">
        <v>27</v>
      </c>
      <c r="B24" s="386"/>
      <c r="C24" s="215">
        <f>AVERAGE(C16:C22)</f>
        <v>571</v>
      </c>
      <c r="D24" s="130" t="e">
        <f t="shared" ref="D24:T24" si="12">AVERAGE(D16:D22)</f>
        <v>#DIV/0!</v>
      </c>
      <c r="E24" s="130">
        <f t="shared" si="12"/>
        <v>2728.7142857142858</v>
      </c>
      <c r="F24" s="130">
        <f t="shared" si="12"/>
        <v>2083</v>
      </c>
      <c r="G24" s="130">
        <f t="shared" si="12"/>
        <v>1347.4</v>
      </c>
      <c r="H24" s="130">
        <f t="shared" si="12"/>
        <v>589</v>
      </c>
      <c r="I24" s="130">
        <f t="shared" si="12"/>
        <v>413</v>
      </c>
      <c r="J24" s="130">
        <f t="shared" si="12"/>
        <v>2119.4</v>
      </c>
      <c r="K24" s="130">
        <f>AVERAGE(K16:K22)</f>
        <v>456</v>
      </c>
      <c r="L24" s="130">
        <f>AVERAGE(L16:L22)</f>
        <v>444.57142857142856</v>
      </c>
      <c r="M24" s="130">
        <f t="shared" si="12"/>
        <v>365.28571428571428</v>
      </c>
      <c r="N24" s="130">
        <f t="shared" si="12"/>
        <v>217</v>
      </c>
      <c r="O24" s="130">
        <f t="shared" si="12"/>
        <v>568</v>
      </c>
      <c r="P24" s="130">
        <f t="shared" si="12"/>
        <v>330.57142857142856</v>
      </c>
      <c r="Q24" s="130">
        <f t="shared" si="12"/>
        <v>355.14285714285717</v>
      </c>
      <c r="R24" s="130" t="e">
        <f t="shared" si="12"/>
        <v>#DIV/0!</v>
      </c>
      <c r="S24" s="130" t="e">
        <f t="shared" si="12"/>
        <v>#DIV/0!</v>
      </c>
      <c r="T24" s="130">
        <f t="shared" si="12"/>
        <v>10553</v>
      </c>
    </row>
    <row r="25" spans="1:20" s="3" customFormat="1" ht="15.75" thickBot="1" x14ac:dyDescent="0.3">
      <c r="A25" s="36" t="s">
        <v>24</v>
      </c>
      <c r="B25" s="386"/>
      <c r="C25" s="216">
        <f>SUM(C16:C20)</f>
        <v>2855</v>
      </c>
      <c r="D25" s="53">
        <f t="shared" ref="D25:T25" si="13">SUM(D16:D20)</f>
        <v>0</v>
      </c>
      <c r="E25" s="53">
        <f t="shared" si="13"/>
        <v>16586</v>
      </c>
      <c r="F25" s="53">
        <f t="shared" si="13"/>
        <v>10415</v>
      </c>
      <c r="G25" s="53">
        <f t="shared" si="13"/>
        <v>6737</v>
      </c>
      <c r="H25" s="53">
        <f t="shared" si="13"/>
        <v>2945</v>
      </c>
      <c r="I25" s="53">
        <f t="shared" si="13"/>
        <v>2065</v>
      </c>
      <c r="J25" s="53">
        <f t="shared" si="13"/>
        <v>10597</v>
      </c>
      <c r="K25" s="53">
        <f>SUM(K16:K20)</f>
        <v>2975</v>
      </c>
      <c r="L25" s="53">
        <f>SUM(L16:L20)</f>
        <v>2808</v>
      </c>
      <c r="M25" s="53">
        <f t="shared" si="13"/>
        <v>2311</v>
      </c>
      <c r="N25" s="53">
        <f t="shared" si="13"/>
        <v>1449</v>
      </c>
      <c r="O25" s="53">
        <f t="shared" si="13"/>
        <v>3646</v>
      </c>
      <c r="P25" s="53">
        <f t="shared" si="13"/>
        <v>2165</v>
      </c>
      <c r="Q25" s="53">
        <f t="shared" si="13"/>
        <v>2281</v>
      </c>
      <c r="R25" s="53">
        <f t="shared" si="13"/>
        <v>0</v>
      </c>
      <c r="S25" s="53">
        <f t="shared" si="13"/>
        <v>0</v>
      </c>
      <c r="T25" s="53">
        <f t="shared" si="13"/>
        <v>69835</v>
      </c>
    </row>
    <row r="26" spans="1:20" s="3" customFormat="1" ht="15.75" thickBot="1" x14ac:dyDescent="0.3">
      <c r="A26" s="36" t="s">
        <v>26</v>
      </c>
      <c r="B26" s="387"/>
      <c r="C26" s="217">
        <f>AVERAGE(C16:C20)</f>
        <v>571</v>
      </c>
      <c r="D26" s="55" t="e">
        <f t="shared" ref="D26:T26" si="14">AVERAGE(D16:D20)</f>
        <v>#DIV/0!</v>
      </c>
      <c r="E26" s="55">
        <f t="shared" si="14"/>
        <v>3317.2</v>
      </c>
      <c r="F26" s="55">
        <f t="shared" si="14"/>
        <v>2083</v>
      </c>
      <c r="G26" s="55">
        <f t="shared" si="14"/>
        <v>1347.4</v>
      </c>
      <c r="H26" s="55">
        <f t="shared" si="14"/>
        <v>589</v>
      </c>
      <c r="I26" s="55">
        <f t="shared" si="14"/>
        <v>413</v>
      </c>
      <c r="J26" s="55">
        <f t="shared" si="14"/>
        <v>2119.4</v>
      </c>
      <c r="K26" s="55">
        <f>AVERAGE(K16:K20)</f>
        <v>595</v>
      </c>
      <c r="L26" s="55">
        <f>AVERAGE(L16:L20)</f>
        <v>561.6</v>
      </c>
      <c r="M26" s="55">
        <f t="shared" si="14"/>
        <v>462.2</v>
      </c>
      <c r="N26" s="55">
        <f t="shared" si="14"/>
        <v>289.8</v>
      </c>
      <c r="O26" s="55">
        <f t="shared" si="14"/>
        <v>729.2</v>
      </c>
      <c r="P26" s="55">
        <f t="shared" si="14"/>
        <v>433</v>
      </c>
      <c r="Q26" s="55">
        <f t="shared" si="14"/>
        <v>456.2</v>
      </c>
      <c r="R26" s="55" t="e">
        <f t="shared" si="14"/>
        <v>#DIV/0!</v>
      </c>
      <c r="S26" s="55" t="e">
        <f t="shared" si="14"/>
        <v>#DIV/0!</v>
      </c>
      <c r="T26" s="55">
        <f t="shared" si="14"/>
        <v>13967</v>
      </c>
    </row>
    <row r="27" spans="1:20" s="3" customFormat="1" ht="15.75" thickBot="1" x14ac:dyDescent="0.3">
      <c r="A27" s="35" t="s">
        <v>3</v>
      </c>
      <c r="B27" s="229">
        <f>B22+1</f>
        <v>42716</v>
      </c>
      <c r="C27" s="181">
        <v>532</v>
      </c>
      <c r="D27" s="15"/>
      <c r="E27" s="14">
        <v>3020</v>
      </c>
      <c r="F27" s="15">
        <v>2033</v>
      </c>
      <c r="G27" s="14">
        <v>1626</v>
      </c>
      <c r="H27" s="16">
        <v>506</v>
      </c>
      <c r="I27" s="16">
        <v>413</v>
      </c>
      <c r="J27" s="16">
        <v>2178</v>
      </c>
      <c r="K27" s="204">
        <v>331</v>
      </c>
      <c r="L27" s="205">
        <v>214</v>
      </c>
      <c r="M27" s="201">
        <v>583</v>
      </c>
      <c r="N27" s="206">
        <v>427</v>
      </c>
      <c r="O27" s="201">
        <v>740</v>
      </c>
      <c r="P27" s="201">
        <v>465</v>
      </c>
      <c r="Q27" s="201">
        <v>564</v>
      </c>
      <c r="R27" s="201"/>
      <c r="S27" s="201"/>
      <c r="T27" s="18">
        <f t="shared" ref="T27:T33" si="15">SUM(C27:S27)</f>
        <v>13632</v>
      </c>
    </row>
    <row r="28" spans="1:20" s="3" customFormat="1" ht="15.75" thickBot="1" x14ac:dyDescent="0.3">
      <c r="A28" s="35" t="s">
        <v>4</v>
      </c>
      <c r="B28" s="230">
        <f>B27+1</f>
        <v>42717</v>
      </c>
      <c r="C28" s="181">
        <v>564</v>
      </c>
      <c r="D28" s="15"/>
      <c r="E28" s="14">
        <v>3494</v>
      </c>
      <c r="F28" s="15">
        <v>2121</v>
      </c>
      <c r="G28" s="14">
        <v>1632</v>
      </c>
      <c r="H28" s="16">
        <v>511</v>
      </c>
      <c r="I28" s="16">
        <v>409</v>
      </c>
      <c r="J28" s="16">
        <v>1914</v>
      </c>
      <c r="K28" s="204">
        <v>287</v>
      </c>
      <c r="L28" s="205">
        <v>315</v>
      </c>
      <c r="M28" s="201">
        <v>632</v>
      </c>
      <c r="N28" s="206">
        <v>381</v>
      </c>
      <c r="O28" s="201">
        <v>853</v>
      </c>
      <c r="P28" s="201">
        <v>541</v>
      </c>
      <c r="Q28" s="201">
        <v>635</v>
      </c>
      <c r="R28" s="201"/>
      <c r="S28" s="201"/>
      <c r="T28" s="20">
        <f t="shared" si="15"/>
        <v>14289</v>
      </c>
    </row>
    <row r="29" spans="1:20" s="3" customFormat="1" ht="15.75" thickBot="1" x14ac:dyDescent="0.3">
      <c r="A29" s="35" t="s">
        <v>5</v>
      </c>
      <c r="B29" s="230">
        <f t="shared" ref="B29:B33" si="16">B28+1</f>
        <v>42718</v>
      </c>
      <c r="C29" s="181">
        <v>554</v>
      </c>
      <c r="D29" s="15"/>
      <c r="E29" s="14">
        <v>3328</v>
      </c>
      <c r="F29" s="15">
        <v>2198</v>
      </c>
      <c r="G29" s="14">
        <v>1376</v>
      </c>
      <c r="H29" s="16">
        <v>506</v>
      </c>
      <c r="I29" s="16">
        <v>364</v>
      </c>
      <c r="J29" s="16">
        <v>2196</v>
      </c>
      <c r="K29" s="204">
        <v>457</v>
      </c>
      <c r="L29" s="205">
        <v>505</v>
      </c>
      <c r="M29" s="201">
        <v>550</v>
      </c>
      <c r="N29" s="206">
        <v>306</v>
      </c>
      <c r="O29" s="201">
        <v>631</v>
      </c>
      <c r="P29" s="201">
        <v>427</v>
      </c>
      <c r="Q29" s="201">
        <v>456</v>
      </c>
      <c r="R29" s="201"/>
      <c r="S29" s="201"/>
      <c r="T29" s="20">
        <f t="shared" si="15"/>
        <v>13854</v>
      </c>
    </row>
    <row r="30" spans="1:20" s="3" customFormat="1" ht="15.75" thickBot="1" x14ac:dyDescent="0.3">
      <c r="A30" s="35" t="s">
        <v>6</v>
      </c>
      <c r="B30" s="230">
        <f t="shared" si="16"/>
        <v>42719</v>
      </c>
      <c r="C30" s="181">
        <v>544</v>
      </c>
      <c r="D30" s="15"/>
      <c r="E30" s="14">
        <v>3128</v>
      </c>
      <c r="F30" s="15">
        <v>1832</v>
      </c>
      <c r="G30" s="14">
        <v>1162</v>
      </c>
      <c r="H30" s="16">
        <v>482</v>
      </c>
      <c r="I30" s="16">
        <v>364</v>
      </c>
      <c r="J30" s="16">
        <v>2123</v>
      </c>
      <c r="K30" s="204">
        <v>299</v>
      </c>
      <c r="L30" s="205">
        <v>262</v>
      </c>
      <c r="M30" s="201">
        <v>326</v>
      </c>
      <c r="N30" s="206">
        <v>421</v>
      </c>
      <c r="O30" s="201">
        <v>782</v>
      </c>
      <c r="P30" s="201">
        <v>582</v>
      </c>
      <c r="Q30" s="201">
        <v>551</v>
      </c>
      <c r="R30" s="201"/>
      <c r="S30" s="201"/>
      <c r="T30" s="20">
        <f t="shared" si="15"/>
        <v>12858</v>
      </c>
    </row>
    <row r="31" spans="1:20" s="3" customFormat="1" ht="15.75" thickBot="1" x14ac:dyDescent="0.3">
      <c r="A31" s="35" t="s">
        <v>0</v>
      </c>
      <c r="B31" s="230">
        <f t="shared" si="16"/>
        <v>42720</v>
      </c>
      <c r="C31" s="182">
        <v>417</v>
      </c>
      <c r="D31" s="15"/>
      <c r="E31" s="14">
        <v>2644</v>
      </c>
      <c r="F31" s="15">
        <v>1576</v>
      </c>
      <c r="G31" s="14">
        <v>1067</v>
      </c>
      <c r="H31" s="16">
        <v>397</v>
      </c>
      <c r="I31" s="16">
        <v>309</v>
      </c>
      <c r="J31" s="16">
        <v>1672</v>
      </c>
      <c r="K31" s="204">
        <v>431</v>
      </c>
      <c r="L31" s="205">
        <v>442</v>
      </c>
      <c r="M31" s="201">
        <v>365</v>
      </c>
      <c r="N31" s="206">
        <v>278</v>
      </c>
      <c r="O31" s="201">
        <v>581</v>
      </c>
      <c r="P31" s="201">
        <v>348</v>
      </c>
      <c r="Q31" s="201">
        <v>413</v>
      </c>
      <c r="R31" s="201"/>
      <c r="S31" s="201"/>
      <c r="T31" s="20">
        <f t="shared" si="15"/>
        <v>10940</v>
      </c>
    </row>
    <row r="32" spans="1:20" s="3" customFormat="1" ht="15.75" outlineLevel="1" thickBot="1" x14ac:dyDescent="0.3">
      <c r="A32" s="35" t="s">
        <v>1</v>
      </c>
      <c r="B32" s="230">
        <f t="shared" si="16"/>
        <v>42721</v>
      </c>
      <c r="C32" s="182"/>
      <c r="D32" s="22"/>
      <c r="E32" s="21">
        <v>767</v>
      </c>
      <c r="F32" s="22"/>
      <c r="G32" s="21"/>
      <c r="H32" s="23"/>
      <c r="I32" s="23"/>
      <c r="J32" s="23"/>
      <c r="K32" s="421" t="s">
        <v>87</v>
      </c>
      <c r="L32" s="422"/>
      <c r="M32" s="422"/>
      <c r="N32" s="422"/>
      <c r="O32" s="422"/>
      <c r="P32" s="422"/>
      <c r="Q32" s="422"/>
      <c r="R32" s="422"/>
      <c r="S32" s="423"/>
      <c r="T32" s="20">
        <f t="shared" si="15"/>
        <v>767</v>
      </c>
    </row>
    <row r="33" spans="1:21" s="3" customFormat="1" ht="15.75" outlineLevel="1" thickBot="1" x14ac:dyDescent="0.3">
      <c r="A33" s="35" t="s">
        <v>2</v>
      </c>
      <c r="B33" s="230">
        <f t="shared" si="16"/>
        <v>42722</v>
      </c>
      <c r="C33" s="189"/>
      <c r="D33" s="28"/>
      <c r="E33" s="21">
        <v>1209</v>
      </c>
      <c r="F33" s="28"/>
      <c r="G33" s="27"/>
      <c r="H33" s="29"/>
      <c r="I33" s="29"/>
      <c r="J33" s="29"/>
      <c r="K33" s="424"/>
      <c r="L33" s="425"/>
      <c r="M33" s="425"/>
      <c r="N33" s="425"/>
      <c r="O33" s="425"/>
      <c r="P33" s="425"/>
      <c r="Q33" s="425"/>
      <c r="R33" s="425"/>
      <c r="S33" s="426"/>
      <c r="T33" s="84">
        <f t="shared" si="15"/>
        <v>1209</v>
      </c>
    </row>
    <row r="34" spans="1:21" s="3" customFormat="1" ht="15.75" customHeight="1" outlineLevel="1" thickBot="1" x14ac:dyDescent="0.3">
      <c r="A34" s="213" t="s">
        <v>25</v>
      </c>
      <c r="B34" s="385" t="s">
        <v>30</v>
      </c>
      <c r="C34" s="214">
        <f>SUM(C27:C33)</f>
        <v>2611</v>
      </c>
      <c r="D34" s="128">
        <f t="shared" ref="D34:T34" si="17">SUM(D27:D33)</f>
        <v>0</v>
      </c>
      <c r="E34" s="212">
        <f>SUM(E27:E33)</f>
        <v>17590</v>
      </c>
      <c r="F34" s="128">
        <f t="shared" si="17"/>
        <v>9760</v>
      </c>
      <c r="G34" s="128">
        <f t="shared" si="17"/>
        <v>6863</v>
      </c>
      <c r="H34" s="128">
        <f t="shared" si="17"/>
        <v>2402</v>
      </c>
      <c r="I34" s="128">
        <f t="shared" si="17"/>
        <v>1859</v>
      </c>
      <c r="J34" s="128">
        <f t="shared" si="17"/>
        <v>10083</v>
      </c>
      <c r="K34" s="128">
        <f t="shared" si="17"/>
        <v>1805</v>
      </c>
      <c r="L34" s="128">
        <f>SUM(L27:L33)</f>
        <v>1738</v>
      </c>
      <c r="M34" s="128">
        <f t="shared" si="17"/>
        <v>2456</v>
      </c>
      <c r="N34" s="128">
        <f t="shared" si="17"/>
        <v>1813</v>
      </c>
      <c r="O34" s="128">
        <f t="shared" si="17"/>
        <v>3587</v>
      </c>
      <c r="P34" s="128">
        <f t="shared" si="17"/>
        <v>2363</v>
      </c>
      <c r="Q34" s="128">
        <f t="shared" si="17"/>
        <v>2619</v>
      </c>
      <c r="R34" s="128">
        <f t="shared" si="17"/>
        <v>0</v>
      </c>
      <c r="S34" s="128">
        <f t="shared" si="17"/>
        <v>0</v>
      </c>
      <c r="T34" s="129">
        <f t="shared" si="17"/>
        <v>67549</v>
      </c>
    </row>
    <row r="35" spans="1:21" s="3" customFormat="1" ht="15.75" outlineLevel="1" thickBot="1" x14ac:dyDescent="0.3">
      <c r="A35" s="133" t="s">
        <v>27</v>
      </c>
      <c r="B35" s="386"/>
      <c r="C35" s="215">
        <f>AVERAGE(C27:C33)</f>
        <v>522.20000000000005</v>
      </c>
      <c r="D35" s="130" t="e">
        <f t="shared" ref="D35:T35" si="18">AVERAGE(D27:D33)</f>
        <v>#DIV/0!</v>
      </c>
      <c r="E35" s="130">
        <f>AVERAGE(E27:E33)</f>
        <v>2512.8571428571427</v>
      </c>
      <c r="F35" s="130">
        <f t="shared" si="18"/>
        <v>1952</v>
      </c>
      <c r="G35" s="130">
        <f t="shared" si="18"/>
        <v>1372.6</v>
      </c>
      <c r="H35" s="130">
        <f t="shared" si="18"/>
        <v>480.4</v>
      </c>
      <c r="I35" s="130">
        <f t="shared" si="18"/>
        <v>371.8</v>
      </c>
      <c r="J35" s="130">
        <f t="shared" si="18"/>
        <v>2016.6</v>
      </c>
      <c r="K35" s="130">
        <f t="shared" si="18"/>
        <v>361</v>
      </c>
      <c r="L35" s="130">
        <f t="shared" si="18"/>
        <v>347.6</v>
      </c>
      <c r="M35" s="130">
        <f t="shared" si="18"/>
        <v>491.2</v>
      </c>
      <c r="N35" s="130">
        <f t="shared" si="18"/>
        <v>362.6</v>
      </c>
      <c r="O35" s="130">
        <f t="shared" si="18"/>
        <v>717.4</v>
      </c>
      <c r="P35" s="130">
        <f t="shared" si="18"/>
        <v>472.6</v>
      </c>
      <c r="Q35" s="130">
        <f t="shared" si="18"/>
        <v>523.79999999999995</v>
      </c>
      <c r="R35" s="130" t="e">
        <f t="shared" si="18"/>
        <v>#DIV/0!</v>
      </c>
      <c r="S35" s="130" t="e">
        <f t="shared" si="18"/>
        <v>#DIV/0!</v>
      </c>
      <c r="T35" s="131">
        <f t="shared" si="18"/>
        <v>9649.8571428571431</v>
      </c>
    </row>
    <row r="36" spans="1:21" s="3" customFormat="1" ht="15.75" customHeight="1" thickBot="1" x14ac:dyDescent="0.3">
      <c r="A36" s="36" t="s">
        <v>24</v>
      </c>
      <c r="B36" s="386"/>
      <c r="C36" s="216">
        <f>SUM(C27:C31)</f>
        <v>2611</v>
      </c>
      <c r="D36" s="53">
        <f t="shared" ref="D36:T36" si="19">SUM(D27:D31)</f>
        <v>0</v>
      </c>
      <c r="E36" s="53">
        <f>SUM(E27:E31)</f>
        <v>15614</v>
      </c>
      <c r="F36" s="53">
        <f t="shared" si="19"/>
        <v>9760</v>
      </c>
      <c r="G36" s="53">
        <f t="shared" si="19"/>
        <v>6863</v>
      </c>
      <c r="H36" s="53">
        <f t="shared" si="19"/>
        <v>2402</v>
      </c>
      <c r="I36" s="53">
        <f t="shared" si="19"/>
        <v>1859</v>
      </c>
      <c r="J36" s="53">
        <f t="shared" si="19"/>
        <v>10083</v>
      </c>
      <c r="K36" s="53">
        <f t="shared" si="19"/>
        <v>1805</v>
      </c>
      <c r="L36" s="53">
        <f t="shared" si="19"/>
        <v>1738</v>
      </c>
      <c r="M36" s="53">
        <f t="shared" si="19"/>
        <v>2456</v>
      </c>
      <c r="N36" s="53">
        <f t="shared" si="19"/>
        <v>1813</v>
      </c>
      <c r="O36" s="53">
        <f t="shared" si="19"/>
        <v>3587</v>
      </c>
      <c r="P36" s="53">
        <f t="shared" si="19"/>
        <v>2363</v>
      </c>
      <c r="Q36" s="53">
        <f t="shared" si="19"/>
        <v>2619</v>
      </c>
      <c r="R36" s="53">
        <f t="shared" si="19"/>
        <v>0</v>
      </c>
      <c r="S36" s="53">
        <f t="shared" si="19"/>
        <v>0</v>
      </c>
      <c r="T36" s="54">
        <f t="shared" si="19"/>
        <v>65573</v>
      </c>
    </row>
    <row r="37" spans="1:21" s="3" customFormat="1" ht="15.75" thickBot="1" x14ac:dyDescent="0.3">
      <c r="A37" s="36" t="s">
        <v>26</v>
      </c>
      <c r="B37" s="387"/>
      <c r="C37" s="217">
        <f>AVERAGE(C27:C31)</f>
        <v>522.20000000000005</v>
      </c>
      <c r="D37" s="55" t="e">
        <f t="shared" ref="D37:T37" si="20">AVERAGE(D27:D31)</f>
        <v>#DIV/0!</v>
      </c>
      <c r="E37" s="55">
        <f>AVERAGE(E27:E31)</f>
        <v>3122.8</v>
      </c>
      <c r="F37" s="55">
        <f t="shared" si="20"/>
        <v>1952</v>
      </c>
      <c r="G37" s="55">
        <f t="shared" si="20"/>
        <v>1372.6</v>
      </c>
      <c r="H37" s="55">
        <f t="shared" si="20"/>
        <v>480.4</v>
      </c>
      <c r="I37" s="55">
        <f t="shared" si="20"/>
        <v>371.8</v>
      </c>
      <c r="J37" s="55">
        <f t="shared" si="20"/>
        <v>2016.6</v>
      </c>
      <c r="K37" s="55">
        <f t="shared" si="20"/>
        <v>361</v>
      </c>
      <c r="L37" s="55">
        <f t="shared" si="20"/>
        <v>347.6</v>
      </c>
      <c r="M37" s="55">
        <f t="shared" si="20"/>
        <v>491.2</v>
      </c>
      <c r="N37" s="55">
        <f t="shared" si="20"/>
        <v>362.6</v>
      </c>
      <c r="O37" s="55">
        <f t="shared" si="20"/>
        <v>717.4</v>
      </c>
      <c r="P37" s="55">
        <f t="shared" si="20"/>
        <v>472.6</v>
      </c>
      <c r="Q37" s="55">
        <f t="shared" si="20"/>
        <v>523.79999999999995</v>
      </c>
      <c r="R37" s="55" t="e">
        <f t="shared" si="20"/>
        <v>#DIV/0!</v>
      </c>
      <c r="S37" s="55" t="e">
        <f t="shared" si="20"/>
        <v>#DIV/0!</v>
      </c>
      <c r="T37" s="56">
        <f t="shared" si="20"/>
        <v>13114.6</v>
      </c>
    </row>
    <row r="38" spans="1:21" s="3" customFormat="1" ht="15.75" thickBot="1" x14ac:dyDescent="0.3">
      <c r="A38" s="35" t="s">
        <v>3</v>
      </c>
      <c r="B38" s="231">
        <f>B33+1</f>
        <v>42723</v>
      </c>
      <c r="C38" s="181">
        <v>477</v>
      </c>
      <c r="D38" s="15"/>
      <c r="E38" s="14">
        <v>2475</v>
      </c>
      <c r="F38" s="15">
        <v>1586</v>
      </c>
      <c r="G38" s="14">
        <v>905</v>
      </c>
      <c r="H38" s="16">
        <v>538</v>
      </c>
      <c r="I38" s="16">
        <v>337</v>
      </c>
      <c r="J38" s="16">
        <v>2228</v>
      </c>
      <c r="K38" s="412" t="s">
        <v>87</v>
      </c>
      <c r="L38" s="413"/>
      <c r="M38" s="413"/>
      <c r="N38" s="413"/>
      <c r="O38" s="413"/>
      <c r="P38" s="413"/>
      <c r="Q38" s="413"/>
      <c r="R38" s="413"/>
      <c r="S38" s="414"/>
      <c r="T38" s="18">
        <f t="shared" ref="T38:T44" si="21">SUM(C38:S38)</f>
        <v>8546</v>
      </c>
    </row>
    <row r="39" spans="1:21" s="3" customFormat="1" ht="15.75" thickBot="1" x14ac:dyDescent="0.3">
      <c r="A39" s="35" t="s">
        <v>4</v>
      </c>
      <c r="B39" s="232">
        <f>B38+1</f>
        <v>42724</v>
      </c>
      <c r="C39" s="181">
        <v>515</v>
      </c>
      <c r="D39" s="15"/>
      <c r="E39" s="14">
        <v>3039</v>
      </c>
      <c r="F39" s="15">
        <v>1845</v>
      </c>
      <c r="G39" s="14">
        <v>1119</v>
      </c>
      <c r="H39" s="16">
        <v>485</v>
      </c>
      <c r="I39" s="16">
        <v>351</v>
      </c>
      <c r="J39" s="16">
        <v>2173</v>
      </c>
      <c r="K39" s="415"/>
      <c r="L39" s="416"/>
      <c r="M39" s="416"/>
      <c r="N39" s="416"/>
      <c r="O39" s="416"/>
      <c r="P39" s="416"/>
      <c r="Q39" s="416"/>
      <c r="R39" s="416"/>
      <c r="S39" s="417"/>
      <c r="T39" s="20">
        <f t="shared" si="21"/>
        <v>9527</v>
      </c>
    </row>
    <row r="40" spans="1:21" s="3" customFormat="1" ht="15.75" thickBot="1" x14ac:dyDescent="0.3">
      <c r="A40" s="35" t="s">
        <v>5</v>
      </c>
      <c r="B40" s="232">
        <f t="shared" ref="B40:B44" si="22">B39+1</f>
        <v>42725</v>
      </c>
      <c r="C40" s="181">
        <v>416</v>
      </c>
      <c r="D40" s="15"/>
      <c r="E40" s="14">
        <v>2840</v>
      </c>
      <c r="F40" s="15">
        <v>1689</v>
      </c>
      <c r="G40" s="14">
        <v>971</v>
      </c>
      <c r="H40" s="16">
        <v>448</v>
      </c>
      <c r="I40" s="16">
        <v>346</v>
      </c>
      <c r="J40" s="16">
        <v>2052</v>
      </c>
      <c r="K40" s="415"/>
      <c r="L40" s="416"/>
      <c r="M40" s="416"/>
      <c r="N40" s="416"/>
      <c r="O40" s="416"/>
      <c r="P40" s="416"/>
      <c r="Q40" s="416"/>
      <c r="R40" s="416"/>
      <c r="S40" s="417"/>
      <c r="T40" s="20">
        <f t="shared" si="21"/>
        <v>8762</v>
      </c>
    </row>
    <row r="41" spans="1:21" s="3" customFormat="1" ht="15.75" thickBot="1" x14ac:dyDescent="0.3">
      <c r="A41" s="35" t="s">
        <v>6</v>
      </c>
      <c r="B41" s="232">
        <f t="shared" si="22"/>
        <v>42726</v>
      </c>
      <c r="C41" s="181">
        <v>345</v>
      </c>
      <c r="D41" s="15"/>
      <c r="E41" s="14">
        <v>2508</v>
      </c>
      <c r="F41" s="15">
        <v>1602</v>
      </c>
      <c r="G41" s="14">
        <v>863</v>
      </c>
      <c r="H41" s="16">
        <v>386</v>
      </c>
      <c r="I41" s="16">
        <v>271</v>
      </c>
      <c r="J41" s="16">
        <v>1869</v>
      </c>
      <c r="K41" s="415"/>
      <c r="L41" s="416"/>
      <c r="M41" s="416"/>
      <c r="N41" s="416"/>
      <c r="O41" s="416"/>
      <c r="P41" s="416"/>
      <c r="Q41" s="416"/>
      <c r="R41" s="416"/>
      <c r="S41" s="417"/>
      <c r="T41" s="20">
        <f t="shared" si="21"/>
        <v>7844</v>
      </c>
    </row>
    <row r="42" spans="1:21" s="3" customFormat="1" ht="15.75" thickBot="1" x14ac:dyDescent="0.3">
      <c r="A42" s="35" t="s">
        <v>0</v>
      </c>
      <c r="B42" s="232">
        <f t="shared" si="22"/>
        <v>42727</v>
      </c>
      <c r="C42" s="182">
        <v>230</v>
      </c>
      <c r="D42" s="15"/>
      <c r="E42" s="14">
        <v>2412</v>
      </c>
      <c r="F42" s="15">
        <v>1046</v>
      </c>
      <c r="G42" s="14">
        <v>583</v>
      </c>
      <c r="H42" s="16">
        <v>176</v>
      </c>
      <c r="I42" s="16">
        <v>190</v>
      </c>
      <c r="J42" s="16">
        <v>1001</v>
      </c>
      <c r="K42" s="415"/>
      <c r="L42" s="416"/>
      <c r="M42" s="416"/>
      <c r="N42" s="416"/>
      <c r="O42" s="416"/>
      <c r="P42" s="416"/>
      <c r="Q42" s="416"/>
      <c r="R42" s="416"/>
      <c r="S42" s="417"/>
      <c r="T42" s="20">
        <f t="shared" si="21"/>
        <v>5638</v>
      </c>
    </row>
    <row r="43" spans="1:21" s="3" customFormat="1" ht="15.75" outlineLevel="1" thickBot="1" x14ac:dyDescent="0.3">
      <c r="A43" s="35" t="s">
        <v>1</v>
      </c>
      <c r="B43" s="232">
        <f t="shared" si="22"/>
        <v>42728</v>
      </c>
      <c r="C43" s="182"/>
      <c r="D43" s="22"/>
      <c r="E43" s="21">
        <v>573</v>
      </c>
      <c r="F43" s="22"/>
      <c r="G43" s="21"/>
      <c r="H43" s="23"/>
      <c r="I43" s="23"/>
      <c r="J43" s="23"/>
      <c r="K43" s="415"/>
      <c r="L43" s="416"/>
      <c r="M43" s="416"/>
      <c r="N43" s="416"/>
      <c r="O43" s="416"/>
      <c r="P43" s="416"/>
      <c r="Q43" s="416"/>
      <c r="R43" s="416"/>
      <c r="S43" s="417"/>
      <c r="T43" s="20">
        <f t="shared" si="21"/>
        <v>573</v>
      </c>
      <c r="U43" s="158"/>
    </row>
    <row r="44" spans="1:21" s="3" customFormat="1" ht="15.75" outlineLevel="1" thickBot="1" x14ac:dyDescent="0.3">
      <c r="A44" s="35" t="s">
        <v>2</v>
      </c>
      <c r="B44" s="232">
        <f t="shared" si="22"/>
        <v>42729</v>
      </c>
      <c r="C44" s="189"/>
      <c r="D44" s="28"/>
      <c r="E44" s="27"/>
      <c r="F44" s="28"/>
      <c r="G44" s="27"/>
      <c r="H44" s="29"/>
      <c r="I44" s="29"/>
      <c r="J44" s="29"/>
      <c r="K44" s="418"/>
      <c r="L44" s="419"/>
      <c r="M44" s="419"/>
      <c r="N44" s="419"/>
      <c r="O44" s="419"/>
      <c r="P44" s="419"/>
      <c r="Q44" s="419"/>
      <c r="R44" s="419"/>
      <c r="S44" s="420"/>
      <c r="T44" s="84">
        <f t="shared" si="21"/>
        <v>0</v>
      </c>
      <c r="U44" s="158"/>
    </row>
    <row r="45" spans="1:21" s="3" customFormat="1" ht="15.75" customHeight="1" outlineLevel="1" thickBot="1" x14ac:dyDescent="0.3">
      <c r="A45" s="213" t="s">
        <v>25</v>
      </c>
      <c r="B45" s="385" t="s">
        <v>31</v>
      </c>
      <c r="C45" s="214">
        <f t="shared" ref="C45:T45" si="23">SUM(C38:C44)</f>
        <v>1983</v>
      </c>
      <c r="D45" s="128">
        <f t="shared" si="23"/>
        <v>0</v>
      </c>
      <c r="E45" s="128">
        <f>SUM(E38:E44)</f>
        <v>13847</v>
      </c>
      <c r="F45" s="128">
        <f t="shared" si="23"/>
        <v>7768</v>
      </c>
      <c r="G45" s="128">
        <f t="shared" si="23"/>
        <v>4441</v>
      </c>
      <c r="H45" s="128">
        <f t="shared" si="23"/>
        <v>2033</v>
      </c>
      <c r="I45" s="128">
        <f t="shared" si="23"/>
        <v>1495</v>
      </c>
      <c r="J45" s="128">
        <f t="shared" si="23"/>
        <v>9323</v>
      </c>
      <c r="K45" s="128">
        <f t="shared" si="23"/>
        <v>0</v>
      </c>
      <c r="L45" s="128">
        <f t="shared" si="23"/>
        <v>0</v>
      </c>
      <c r="M45" s="128">
        <f t="shared" si="23"/>
        <v>0</v>
      </c>
      <c r="N45" s="128">
        <f t="shared" si="23"/>
        <v>0</v>
      </c>
      <c r="O45" s="128">
        <f t="shared" si="23"/>
        <v>0</v>
      </c>
      <c r="P45" s="128">
        <f t="shared" si="23"/>
        <v>0</v>
      </c>
      <c r="Q45" s="128">
        <f t="shared" si="23"/>
        <v>0</v>
      </c>
      <c r="R45" s="128">
        <f t="shared" si="23"/>
        <v>0</v>
      </c>
      <c r="S45" s="128">
        <f t="shared" si="23"/>
        <v>0</v>
      </c>
      <c r="T45" s="129">
        <f t="shared" si="23"/>
        <v>40890</v>
      </c>
    </row>
    <row r="46" spans="1:21" s="3" customFormat="1" ht="15.75" outlineLevel="1" thickBot="1" x14ac:dyDescent="0.3">
      <c r="A46" s="133" t="s">
        <v>27</v>
      </c>
      <c r="B46" s="386"/>
      <c r="C46" s="215">
        <f t="shared" ref="C46:T46" si="24">AVERAGE(C38:C44)</f>
        <v>396.6</v>
      </c>
      <c r="D46" s="130" t="e">
        <f t="shared" si="24"/>
        <v>#DIV/0!</v>
      </c>
      <c r="E46" s="130">
        <f t="shared" si="24"/>
        <v>2307.8333333333335</v>
      </c>
      <c r="F46" s="130">
        <f t="shared" si="24"/>
        <v>1553.6</v>
      </c>
      <c r="G46" s="130">
        <f t="shared" si="24"/>
        <v>888.2</v>
      </c>
      <c r="H46" s="130">
        <f t="shared" si="24"/>
        <v>406.6</v>
      </c>
      <c r="I46" s="130">
        <f t="shared" si="24"/>
        <v>299</v>
      </c>
      <c r="J46" s="130">
        <f t="shared" si="24"/>
        <v>1864.6</v>
      </c>
      <c r="K46" s="130" t="e">
        <f t="shared" si="24"/>
        <v>#DIV/0!</v>
      </c>
      <c r="L46" s="130" t="e">
        <f t="shared" si="24"/>
        <v>#DIV/0!</v>
      </c>
      <c r="M46" s="130" t="e">
        <f t="shared" si="24"/>
        <v>#DIV/0!</v>
      </c>
      <c r="N46" s="130" t="e">
        <f t="shared" si="24"/>
        <v>#DIV/0!</v>
      </c>
      <c r="O46" s="130" t="e">
        <f t="shared" si="24"/>
        <v>#DIV/0!</v>
      </c>
      <c r="P46" s="130" t="e">
        <f t="shared" si="24"/>
        <v>#DIV/0!</v>
      </c>
      <c r="Q46" s="130" t="e">
        <f t="shared" si="24"/>
        <v>#DIV/0!</v>
      </c>
      <c r="R46" s="130" t="e">
        <f t="shared" si="24"/>
        <v>#DIV/0!</v>
      </c>
      <c r="S46" s="130" t="e">
        <f t="shared" si="24"/>
        <v>#DIV/0!</v>
      </c>
      <c r="T46" s="131">
        <f t="shared" si="24"/>
        <v>5841.4285714285716</v>
      </c>
    </row>
    <row r="47" spans="1:21" s="3" customFormat="1" ht="15.75" customHeight="1" thickBot="1" x14ac:dyDescent="0.3">
      <c r="A47" s="36" t="s">
        <v>24</v>
      </c>
      <c r="B47" s="386"/>
      <c r="C47" s="216">
        <f t="shared" ref="C47:T47" si="25">SUM(C38:C42)</f>
        <v>1983</v>
      </c>
      <c r="D47" s="53">
        <f t="shared" si="25"/>
        <v>0</v>
      </c>
      <c r="E47" s="53">
        <f t="shared" si="25"/>
        <v>13274</v>
      </c>
      <c r="F47" s="53">
        <f t="shared" si="25"/>
        <v>7768</v>
      </c>
      <c r="G47" s="53">
        <f t="shared" si="25"/>
        <v>4441</v>
      </c>
      <c r="H47" s="53">
        <f t="shared" si="25"/>
        <v>2033</v>
      </c>
      <c r="I47" s="53">
        <f t="shared" si="25"/>
        <v>1495</v>
      </c>
      <c r="J47" s="53">
        <f t="shared" si="25"/>
        <v>9323</v>
      </c>
      <c r="K47" s="53">
        <f t="shared" si="25"/>
        <v>0</v>
      </c>
      <c r="L47" s="53">
        <f t="shared" si="25"/>
        <v>0</v>
      </c>
      <c r="M47" s="53">
        <f t="shared" si="25"/>
        <v>0</v>
      </c>
      <c r="N47" s="53">
        <f t="shared" si="25"/>
        <v>0</v>
      </c>
      <c r="O47" s="53">
        <f t="shared" si="25"/>
        <v>0</v>
      </c>
      <c r="P47" s="53">
        <f t="shared" si="25"/>
        <v>0</v>
      </c>
      <c r="Q47" s="53">
        <f t="shared" si="25"/>
        <v>0</v>
      </c>
      <c r="R47" s="53">
        <f t="shared" si="25"/>
        <v>0</v>
      </c>
      <c r="S47" s="53">
        <f t="shared" si="25"/>
        <v>0</v>
      </c>
      <c r="T47" s="54">
        <f t="shared" si="25"/>
        <v>40317</v>
      </c>
    </row>
    <row r="48" spans="1:21" s="3" customFormat="1" ht="15.75" thickBot="1" x14ac:dyDescent="0.3">
      <c r="A48" s="36" t="s">
        <v>26</v>
      </c>
      <c r="B48" s="387"/>
      <c r="C48" s="217">
        <f t="shared" ref="C48:T48" si="26">AVERAGE(C38:C42)</f>
        <v>396.6</v>
      </c>
      <c r="D48" s="55" t="e">
        <f t="shared" si="26"/>
        <v>#DIV/0!</v>
      </c>
      <c r="E48" s="55">
        <f t="shared" si="26"/>
        <v>2654.8</v>
      </c>
      <c r="F48" s="55">
        <f t="shared" si="26"/>
        <v>1553.6</v>
      </c>
      <c r="G48" s="55">
        <f t="shared" si="26"/>
        <v>888.2</v>
      </c>
      <c r="H48" s="55">
        <f t="shared" si="26"/>
        <v>406.6</v>
      </c>
      <c r="I48" s="55">
        <f t="shared" si="26"/>
        <v>299</v>
      </c>
      <c r="J48" s="55">
        <f t="shared" si="26"/>
        <v>1864.6</v>
      </c>
      <c r="K48" s="55" t="e">
        <f t="shared" si="26"/>
        <v>#DIV/0!</v>
      </c>
      <c r="L48" s="55" t="e">
        <f t="shared" si="26"/>
        <v>#DIV/0!</v>
      </c>
      <c r="M48" s="55" t="e">
        <f t="shared" si="26"/>
        <v>#DIV/0!</v>
      </c>
      <c r="N48" s="55" t="e">
        <f t="shared" si="26"/>
        <v>#DIV/0!</v>
      </c>
      <c r="O48" s="55" t="e">
        <f t="shared" si="26"/>
        <v>#DIV/0!</v>
      </c>
      <c r="P48" s="55" t="e">
        <f t="shared" si="26"/>
        <v>#DIV/0!</v>
      </c>
      <c r="Q48" s="55" t="e">
        <f t="shared" si="26"/>
        <v>#DIV/0!</v>
      </c>
      <c r="R48" s="55" t="e">
        <f t="shared" si="26"/>
        <v>#DIV/0!</v>
      </c>
      <c r="S48" s="55" t="e">
        <f t="shared" si="26"/>
        <v>#DIV/0!</v>
      </c>
      <c r="T48" s="56">
        <f t="shared" si="26"/>
        <v>8063.4</v>
      </c>
    </row>
    <row r="49" spans="1:20" s="3" customFormat="1" ht="15.75" thickBot="1" x14ac:dyDescent="0.3">
      <c r="A49" s="35" t="s">
        <v>3</v>
      </c>
      <c r="B49" s="231">
        <f>B44+1</f>
        <v>42730</v>
      </c>
      <c r="C49" s="218"/>
      <c r="D49" s="67"/>
      <c r="E49" s="66">
        <v>1174</v>
      </c>
      <c r="F49" s="67"/>
      <c r="G49" s="66"/>
      <c r="H49" s="68"/>
      <c r="I49" s="68"/>
      <c r="J49" s="68"/>
      <c r="K49" s="412" t="s">
        <v>87</v>
      </c>
      <c r="L49" s="413"/>
      <c r="M49" s="413"/>
      <c r="N49" s="413"/>
      <c r="O49" s="413"/>
      <c r="P49" s="413"/>
      <c r="Q49" s="413"/>
      <c r="R49" s="413"/>
      <c r="S49" s="414"/>
      <c r="T49" s="203">
        <f t="shared" ref="T49:T51" si="27">SUM(C49:S49)</f>
        <v>1174</v>
      </c>
    </row>
    <row r="50" spans="1:20" s="3" customFormat="1" ht="14.25" customHeight="1" thickBot="1" x14ac:dyDescent="0.3">
      <c r="A50" s="191" t="s">
        <v>4</v>
      </c>
      <c r="B50" s="232">
        <f>B49+1</f>
        <v>42731</v>
      </c>
      <c r="C50" s="182">
        <v>304</v>
      </c>
      <c r="D50" s="22"/>
      <c r="E50" s="21">
        <v>847</v>
      </c>
      <c r="F50" s="22">
        <v>1268</v>
      </c>
      <c r="G50" s="21">
        <v>640</v>
      </c>
      <c r="H50" s="23">
        <v>276</v>
      </c>
      <c r="I50" s="23">
        <v>215</v>
      </c>
      <c r="J50" s="23">
        <v>1238</v>
      </c>
      <c r="K50" s="415"/>
      <c r="L50" s="416"/>
      <c r="M50" s="416"/>
      <c r="N50" s="416"/>
      <c r="O50" s="416"/>
      <c r="P50" s="416"/>
      <c r="Q50" s="416"/>
      <c r="R50" s="416"/>
      <c r="S50" s="417"/>
      <c r="T50" s="203">
        <f t="shared" si="27"/>
        <v>4788</v>
      </c>
    </row>
    <row r="51" spans="1:20" s="3" customFormat="1" ht="15" customHeight="1" thickBot="1" x14ac:dyDescent="0.3">
      <c r="A51" s="191" t="s">
        <v>5</v>
      </c>
      <c r="B51" s="232">
        <f t="shared" ref="B51:B55" si="28">B50+1</f>
        <v>42732</v>
      </c>
      <c r="C51" s="181">
        <v>307</v>
      </c>
      <c r="D51" s="15"/>
      <c r="E51" s="14">
        <v>3562</v>
      </c>
      <c r="F51" s="15">
        <v>1312</v>
      </c>
      <c r="G51" s="14">
        <v>637</v>
      </c>
      <c r="H51" s="16">
        <v>274</v>
      </c>
      <c r="I51" s="16">
        <v>203</v>
      </c>
      <c r="J51" s="16">
        <v>1301</v>
      </c>
      <c r="K51" s="415"/>
      <c r="L51" s="416"/>
      <c r="M51" s="416"/>
      <c r="N51" s="416"/>
      <c r="O51" s="416"/>
      <c r="P51" s="416"/>
      <c r="Q51" s="416"/>
      <c r="R51" s="416"/>
      <c r="S51" s="417"/>
      <c r="T51" s="203">
        <f t="shared" si="27"/>
        <v>7596</v>
      </c>
    </row>
    <row r="52" spans="1:20" s="3" customFormat="1" ht="15" customHeight="1" thickBot="1" x14ac:dyDescent="0.3">
      <c r="A52" s="191" t="s">
        <v>6</v>
      </c>
      <c r="B52" s="232">
        <f t="shared" si="28"/>
        <v>42733</v>
      </c>
      <c r="C52" s="181">
        <v>256</v>
      </c>
      <c r="D52" s="15"/>
      <c r="E52" s="14">
        <v>2558</v>
      </c>
      <c r="F52" s="15">
        <v>1002</v>
      </c>
      <c r="G52" s="14">
        <v>552</v>
      </c>
      <c r="H52" s="16">
        <v>222</v>
      </c>
      <c r="I52" s="16">
        <v>194</v>
      </c>
      <c r="J52" s="16">
        <v>1079</v>
      </c>
      <c r="K52" s="415"/>
      <c r="L52" s="416"/>
      <c r="M52" s="416"/>
      <c r="N52" s="416"/>
      <c r="O52" s="416"/>
      <c r="P52" s="416"/>
      <c r="Q52" s="416"/>
      <c r="R52" s="416"/>
      <c r="S52" s="417"/>
      <c r="T52" s="203">
        <f>SUM(C52:S52)</f>
        <v>5863</v>
      </c>
    </row>
    <row r="53" spans="1:20" s="3" customFormat="1" ht="15.75" thickBot="1" x14ac:dyDescent="0.3">
      <c r="A53" s="35" t="s">
        <v>0</v>
      </c>
      <c r="B53" s="234">
        <f t="shared" si="28"/>
        <v>42734</v>
      </c>
      <c r="C53" s="182">
        <v>227</v>
      </c>
      <c r="D53" s="15"/>
      <c r="E53" s="14">
        <v>3017</v>
      </c>
      <c r="F53" s="15">
        <v>1232</v>
      </c>
      <c r="G53" s="14">
        <v>479</v>
      </c>
      <c r="H53" s="16">
        <v>130</v>
      </c>
      <c r="I53" s="16">
        <v>163</v>
      </c>
      <c r="J53" s="16">
        <v>929</v>
      </c>
      <c r="K53" s="415"/>
      <c r="L53" s="416"/>
      <c r="M53" s="416"/>
      <c r="N53" s="416"/>
      <c r="O53" s="416"/>
      <c r="P53" s="416"/>
      <c r="Q53" s="416"/>
      <c r="R53" s="416"/>
      <c r="S53" s="417"/>
      <c r="T53" s="253">
        <f>SUM(C53:S53)</f>
        <v>6177</v>
      </c>
    </row>
    <row r="54" spans="1:20" s="3" customFormat="1" ht="15" customHeight="1" outlineLevel="1" thickBot="1" x14ac:dyDescent="0.3">
      <c r="A54" s="35" t="s">
        <v>1</v>
      </c>
      <c r="B54" s="234">
        <f t="shared" si="28"/>
        <v>42735</v>
      </c>
      <c r="C54" s="182"/>
      <c r="D54" s="22"/>
      <c r="E54" s="21">
        <v>1096</v>
      </c>
      <c r="F54" s="22"/>
      <c r="G54" s="21"/>
      <c r="H54" s="23"/>
      <c r="I54" s="23"/>
      <c r="J54" s="23"/>
      <c r="K54" s="415"/>
      <c r="L54" s="416"/>
      <c r="M54" s="416"/>
      <c r="N54" s="416"/>
      <c r="O54" s="416"/>
      <c r="P54" s="416"/>
      <c r="Q54" s="416"/>
      <c r="R54" s="416"/>
      <c r="S54" s="417"/>
      <c r="T54" s="253">
        <f>SUM(C54:S54)</f>
        <v>1096</v>
      </c>
    </row>
    <row r="55" spans="1:20" s="3" customFormat="1" ht="15" hidden="1" customHeight="1" outlineLevel="1" thickBot="1" x14ac:dyDescent="0.3">
      <c r="A55" s="191" t="s">
        <v>2</v>
      </c>
      <c r="B55" s="234">
        <f t="shared" si="28"/>
        <v>42736</v>
      </c>
      <c r="C55" s="189"/>
      <c r="D55" s="28"/>
      <c r="E55" s="27"/>
      <c r="F55" s="28"/>
      <c r="G55" s="27"/>
      <c r="H55" s="29"/>
      <c r="I55" s="29"/>
      <c r="J55" s="29"/>
      <c r="K55" s="418"/>
      <c r="L55" s="419"/>
      <c r="M55" s="419"/>
      <c r="N55" s="419"/>
      <c r="O55" s="419"/>
      <c r="P55" s="419"/>
      <c r="Q55" s="419"/>
      <c r="R55" s="419"/>
      <c r="S55" s="420"/>
      <c r="T55" s="253">
        <f>SUM(C55:S55)</f>
        <v>0</v>
      </c>
    </row>
    <row r="56" spans="1:20" s="3" customFormat="1" ht="15.75" outlineLevel="1" thickBot="1" x14ac:dyDescent="0.3">
      <c r="A56" s="213" t="s">
        <v>25</v>
      </c>
      <c r="B56" s="385" t="s">
        <v>32</v>
      </c>
      <c r="C56" s="214">
        <f t="shared" ref="C56:T56" si="29">SUM(C49:C55)</f>
        <v>1094</v>
      </c>
      <c r="D56" s="128">
        <f t="shared" si="29"/>
        <v>0</v>
      </c>
      <c r="E56" s="128">
        <f>SUM(E49:E55)</f>
        <v>12254</v>
      </c>
      <c r="F56" s="128">
        <f t="shared" si="29"/>
        <v>4814</v>
      </c>
      <c r="G56" s="128">
        <f t="shared" si="29"/>
        <v>2308</v>
      </c>
      <c r="H56" s="128">
        <f t="shared" si="29"/>
        <v>902</v>
      </c>
      <c r="I56" s="128">
        <f t="shared" si="29"/>
        <v>775</v>
      </c>
      <c r="J56" s="128">
        <f t="shared" si="29"/>
        <v>4547</v>
      </c>
      <c r="K56" s="128">
        <f t="shared" si="29"/>
        <v>0</v>
      </c>
      <c r="L56" s="128">
        <f t="shared" si="29"/>
        <v>0</v>
      </c>
      <c r="M56" s="128">
        <f>SUM(M49:M55)</f>
        <v>0</v>
      </c>
      <c r="N56" s="128">
        <f t="shared" si="29"/>
        <v>0</v>
      </c>
      <c r="O56" s="128">
        <f t="shared" si="29"/>
        <v>0</v>
      </c>
      <c r="P56" s="128">
        <f t="shared" si="29"/>
        <v>0</v>
      </c>
      <c r="Q56" s="128">
        <f t="shared" si="29"/>
        <v>0</v>
      </c>
      <c r="R56" s="128">
        <f t="shared" si="29"/>
        <v>0</v>
      </c>
      <c r="S56" s="128">
        <f t="shared" si="29"/>
        <v>0</v>
      </c>
      <c r="T56" s="129">
        <f t="shared" si="29"/>
        <v>26694</v>
      </c>
    </row>
    <row r="57" spans="1:20" s="3" customFormat="1" ht="15.75" outlineLevel="1" thickBot="1" x14ac:dyDescent="0.3">
      <c r="A57" s="133" t="s">
        <v>27</v>
      </c>
      <c r="B57" s="386"/>
      <c r="C57" s="215">
        <f t="shared" ref="C57:T57" si="30">AVERAGE(C49:C55)</f>
        <v>273.5</v>
      </c>
      <c r="D57" s="130" t="e">
        <f t="shared" si="30"/>
        <v>#DIV/0!</v>
      </c>
      <c r="E57" s="130">
        <f t="shared" si="30"/>
        <v>2042.3333333333333</v>
      </c>
      <c r="F57" s="130">
        <f t="shared" si="30"/>
        <v>1203.5</v>
      </c>
      <c r="G57" s="130">
        <f t="shared" si="30"/>
        <v>577</v>
      </c>
      <c r="H57" s="130">
        <f t="shared" si="30"/>
        <v>225.5</v>
      </c>
      <c r="I57" s="130">
        <f t="shared" si="30"/>
        <v>193.75</v>
      </c>
      <c r="J57" s="130">
        <f t="shared" si="30"/>
        <v>1136.75</v>
      </c>
      <c r="K57" s="130" t="e">
        <f t="shared" si="30"/>
        <v>#DIV/0!</v>
      </c>
      <c r="L57" s="130" t="e">
        <f t="shared" si="30"/>
        <v>#DIV/0!</v>
      </c>
      <c r="M57" s="130" t="e">
        <f t="shared" si="30"/>
        <v>#DIV/0!</v>
      </c>
      <c r="N57" s="130" t="e">
        <f t="shared" si="30"/>
        <v>#DIV/0!</v>
      </c>
      <c r="O57" s="130" t="e">
        <f t="shared" si="30"/>
        <v>#DIV/0!</v>
      </c>
      <c r="P57" s="130" t="e">
        <f t="shared" si="30"/>
        <v>#DIV/0!</v>
      </c>
      <c r="Q57" s="130" t="e">
        <f t="shared" si="30"/>
        <v>#DIV/0!</v>
      </c>
      <c r="R57" s="130" t="e">
        <f t="shared" si="30"/>
        <v>#DIV/0!</v>
      </c>
      <c r="S57" s="130" t="e">
        <f t="shared" si="30"/>
        <v>#DIV/0!</v>
      </c>
      <c r="T57" s="131">
        <f t="shared" si="30"/>
        <v>3813.4285714285716</v>
      </c>
    </row>
    <row r="58" spans="1:20" s="3" customFormat="1" ht="15.75" customHeight="1" thickBot="1" x14ac:dyDescent="0.3">
      <c r="A58" s="36" t="s">
        <v>24</v>
      </c>
      <c r="B58" s="386"/>
      <c r="C58" s="216">
        <f t="shared" ref="C58:T58" si="31">SUM(C49:C53)</f>
        <v>1094</v>
      </c>
      <c r="D58" s="53">
        <f t="shared" si="31"/>
        <v>0</v>
      </c>
      <c r="E58" s="53">
        <f>SUM(E49:E53)</f>
        <v>11158</v>
      </c>
      <c r="F58" s="53">
        <f t="shared" si="31"/>
        <v>4814</v>
      </c>
      <c r="G58" s="53">
        <f t="shared" si="31"/>
        <v>2308</v>
      </c>
      <c r="H58" s="53">
        <f t="shared" si="31"/>
        <v>902</v>
      </c>
      <c r="I58" s="53">
        <f t="shared" si="31"/>
        <v>775</v>
      </c>
      <c r="J58" s="53">
        <f t="shared" si="31"/>
        <v>4547</v>
      </c>
      <c r="K58" s="53">
        <f t="shared" si="31"/>
        <v>0</v>
      </c>
      <c r="L58" s="53">
        <f t="shared" si="31"/>
        <v>0</v>
      </c>
      <c r="M58" s="53">
        <f t="shared" si="31"/>
        <v>0</v>
      </c>
      <c r="N58" s="53">
        <f t="shared" si="31"/>
        <v>0</v>
      </c>
      <c r="O58" s="53">
        <f t="shared" si="31"/>
        <v>0</v>
      </c>
      <c r="P58" s="53">
        <f t="shared" si="31"/>
        <v>0</v>
      </c>
      <c r="Q58" s="53">
        <f t="shared" si="31"/>
        <v>0</v>
      </c>
      <c r="R58" s="53">
        <f t="shared" si="31"/>
        <v>0</v>
      </c>
      <c r="S58" s="53">
        <f t="shared" si="31"/>
        <v>0</v>
      </c>
      <c r="T58" s="54">
        <f t="shared" si="31"/>
        <v>25598</v>
      </c>
    </row>
    <row r="59" spans="1:20" s="3" customFormat="1" ht="16.5" customHeight="1" thickBot="1" x14ac:dyDescent="0.3">
      <c r="A59" s="36" t="s">
        <v>26</v>
      </c>
      <c r="B59" s="387"/>
      <c r="C59" s="217">
        <f t="shared" ref="C59:T59" si="32">AVERAGE(C49:C53)</f>
        <v>273.5</v>
      </c>
      <c r="D59" s="55" t="e">
        <f t="shared" si="32"/>
        <v>#DIV/0!</v>
      </c>
      <c r="E59" s="55">
        <f>AVERAGE(E49:E53)</f>
        <v>2231.6</v>
      </c>
      <c r="F59" s="55">
        <f t="shared" si="32"/>
        <v>1203.5</v>
      </c>
      <c r="G59" s="55">
        <f t="shared" si="32"/>
        <v>577</v>
      </c>
      <c r="H59" s="55">
        <f t="shared" si="32"/>
        <v>225.5</v>
      </c>
      <c r="I59" s="55">
        <f t="shared" si="32"/>
        <v>193.75</v>
      </c>
      <c r="J59" s="55">
        <f t="shared" si="32"/>
        <v>1136.75</v>
      </c>
      <c r="K59" s="55" t="e">
        <f t="shared" si="32"/>
        <v>#DIV/0!</v>
      </c>
      <c r="L59" s="55" t="e">
        <f t="shared" si="32"/>
        <v>#DIV/0!</v>
      </c>
      <c r="M59" s="55" t="e">
        <f t="shared" si="32"/>
        <v>#DIV/0!</v>
      </c>
      <c r="N59" s="55" t="e">
        <f t="shared" si="32"/>
        <v>#DIV/0!</v>
      </c>
      <c r="O59" s="55" t="e">
        <f t="shared" si="32"/>
        <v>#DIV/0!</v>
      </c>
      <c r="P59" s="55" t="e">
        <f t="shared" si="32"/>
        <v>#DIV/0!</v>
      </c>
      <c r="Q59" s="55" t="e">
        <f t="shared" si="32"/>
        <v>#DIV/0!</v>
      </c>
      <c r="R59" s="55" t="e">
        <f t="shared" si="32"/>
        <v>#DIV/0!</v>
      </c>
      <c r="S59" s="55" t="e">
        <f t="shared" si="32"/>
        <v>#DIV/0!</v>
      </c>
      <c r="T59" s="56">
        <f t="shared" si="32"/>
        <v>5119.6000000000004</v>
      </c>
    </row>
    <row r="60" spans="1:20" s="3" customFormat="1" ht="0.75" customHeight="1" thickBot="1" x14ac:dyDescent="0.3">
      <c r="A60" s="191" t="s">
        <v>3</v>
      </c>
      <c r="B60" s="231">
        <f>B51+1</f>
        <v>42733</v>
      </c>
      <c r="C60" s="218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77">
        <f>SUM(C60:S60)</f>
        <v>0</v>
      </c>
    </row>
    <row r="61" spans="1:20" s="3" customFormat="1" ht="12.75" hidden="1" customHeight="1" thickBot="1" x14ac:dyDescent="0.3">
      <c r="A61" s="191" t="s">
        <v>4</v>
      </c>
      <c r="B61" s="232">
        <f>B60+1</f>
        <v>42734</v>
      </c>
      <c r="C61" s="181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3"/>
    </row>
    <row r="62" spans="1:20" s="3" customFormat="1" ht="15" hidden="1" customHeight="1" thickBot="1" x14ac:dyDescent="0.3">
      <c r="A62" s="191" t="s">
        <v>5</v>
      </c>
      <c r="B62" s="233">
        <f>B61+1</f>
        <v>42735</v>
      </c>
      <c r="C62" s="181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4.25" hidden="1" customHeight="1" thickBot="1" x14ac:dyDescent="0.3">
      <c r="A63" s="191" t="s">
        <v>6</v>
      </c>
      <c r="B63" s="255" t="s">
        <v>75</v>
      </c>
      <c r="C63" s="181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7.25" hidden="1" customHeight="1" thickBot="1" x14ac:dyDescent="0.3">
      <c r="A64" s="191" t="s">
        <v>0</v>
      </c>
      <c r="B64" s="233"/>
      <c r="C64" s="182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4.25" hidden="1" customHeight="1" outlineLevel="1" thickBot="1" x14ac:dyDescent="0.3">
      <c r="A65" s="191" t="s">
        <v>1</v>
      </c>
      <c r="B65" s="233"/>
      <c r="C65" s="182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4.25" hidden="1" customHeight="1" outlineLevel="1" thickBot="1" x14ac:dyDescent="0.3">
      <c r="A66" s="191" t="s">
        <v>2</v>
      </c>
      <c r="B66" s="235"/>
      <c r="C66" s="219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hidden="1" customHeight="1" outlineLevel="1" thickBot="1" x14ac:dyDescent="0.3">
      <c r="A67" s="213" t="s">
        <v>25</v>
      </c>
      <c r="B67" s="385" t="s">
        <v>37</v>
      </c>
      <c r="C67" s="220">
        <f t="shared" ref="C67:S67" si="33">SUM(C60:C66)</f>
        <v>0</v>
      </c>
      <c r="D67" s="142">
        <f t="shared" si="33"/>
        <v>0</v>
      </c>
      <c r="E67" s="141">
        <f t="shared" si="33"/>
        <v>0</v>
      </c>
      <c r="F67" s="142">
        <f t="shared" si="33"/>
        <v>0</v>
      </c>
      <c r="G67" s="141">
        <f t="shared" si="33"/>
        <v>0</v>
      </c>
      <c r="H67" s="143">
        <f t="shared" si="33"/>
        <v>0</v>
      </c>
      <c r="I67" s="143">
        <f t="shared" si="33"/>
        <v>0</v>
      </c>
      <c r="J67" s="143">
        <f t="shared" si="33"/>
        <v>0</v>
      </c>
      <c r="K67" s="142">
        <f t="shared" si="33"/>
        <v>0</v>
      </c>
      <c r="L67" s="144">
        <f t="shared" si="33"/>
        <v>0</v>
      </c>
      <c r="M67" s="145">
        <f t="shared" si="33"/>
        <v>0</v>
      </c>
      <c r="N67" s="146">
        <f t="shared" si="33"/>
        <v>0</v>
      </c>
      <c r="O67" s="145">
        <f t="shared" si="33"/>
        <v>0</v>
      </c>
      <c r="P67" s="145">
        <f t="shared" si="33"/>
        <v>0</v>
      </c>
      <c r="Q67" s="145">
        <f t="shared" si="33"/>
        <v>0</v>
      </c>
      <c r="R67" s="145">
        <f t="shared" si="33"/>
        <v>0</v>
      </c>
      <c r="S67" s="145">
        <f t="shared" si="33"/>
        <v>0</v>
      </c>
      <c r="T67" s="145">
        <f>SUM(T60:T66)</f>
        <v>0</v>
      </c>
    </row>
    <row r="68" spans="1:20" s="3" customFormat="1" ht="14.25" hidden="1" customHeight="1" outlineLevel="1" thickBot="1" x14ac:dyDescent="0.3">
      <c r="A68" s="133" t="s">
        <v>27</v>
      </c>
      <c r="B68" s="386"/>
      <c r="C68" s="221" t="e">
        <f t="shared" ref="C68:T68" si="34">AVERAGE(C60:C66)</f>
        <v>#DIV/0!</v>
      </c>
      <c r="D68" s="135" t="e">
        <f t="shared" si="34"/>
        <v>#DIV/0!</v>
      </c>
      <c r="E68" s="134" t="e">
        <f t="shared" si="34"/>
        <v>#DIV/0!</v>
      </c>
      <c r="F68" s="135" t="e">
        <f t="shared" si="34"/>
        <v>#DIV/0!</v>
      </c>
      <c r="G68" s="134" t="e">
        <f t="shared" si="34"/>
        <v>#DIV/0!</v>
      </c>
      <c r="H68" s="136" t="e">
        <f t="shared" si="34"/>
        <v>#DIV/0!</v>
      </c>
      <c r="I68" s="136" t="e">
        <f t="shared" si="34"/>
        <v>#DIV/0!</v>
      </c>
      <c r="J68" s="136" t="e">
        <f t="shared" si="34"/>
        <v>#DIV/0!</v>
      </c>
      <c r="K68" s="135" t="e">
        <f t="shared" si="34"/>
        <v>#DIV/0!</v>
      </c>
      <c r="L68" s="137" t="e">
        <f t="shared" si="34"/>
        <v>#DIV/0!</v>
      </c>
      <c r="M68" s="138" t="e">
        <f t="shared" si="34"/>
        <v>#DIV/0!</v>
      </c>
      <c r="N68" s="139" t="e">
        <f t="shared" si="34"/>
        <v>#DIV/0!</v>
      </c>
      <c r="O68" s="140" t="e">
        <f t="shared" si="34"/>
        <v>#DIV/0!</v>
      </c>
      <c r="P68" s="140" t="e">
        <f t="shared" si="34"/>
        <v>#DIV/0!</v>
      </c>
      <c r="Q68" s="140" t="e">
        <f t="shared" si="34"/>
        <v>#DIV/0!</v>
      </c>
      <c r="R68" s="140" t="e">
        <f t="shared" si="34"/>
        <v>#DIV/0!</v>
      </c>
      <c r="S68" s="140" t="e">
        <f t="shared" si="34"/>
        <v>#DIV/0!</v>
      </c>
      <c r="T68" s="140">
        <f t="shared" si="34"/>
        <v>0</v>
      </c>
    </row>
    <row r="69" spans="1:20" s="3" customFormat="1" ht="14.25" hidden="1" customHeight="1" thickBot="1" x14ac:dyDescent="0.3">
      <c r="A69" s="36" t="s">
        <v>24</v>
      </c>
      <c r="B69" s="386"/>
      <c r="C69" s="222">
        <f t="shared" ref="C69:T69" si="35">SUM(C60:C64)</f>
        <v>0</v>
      </c>
      <c r="D69" s="38">
        <f t="shared" si="35"/>
        <v>0</v>
      </c>
      <c r="E69" s="37">
        <f t="shared" si="35"/>
        <v>0</v>
      </c>
      <c r="F69" s="38">
        <f t="shared" si="35"/>
        <v>0</v>
      </c>
      <c r="G69" s="37">
        <f t="shared" si="35"/>
        <v>0</v>
      </c>
      <c r="H69" s="39">
        <f t="shared" si="35"/>
        <v>0</v>
      </c>
      <c r="I69" s="39">
        <f t="shared" si="35"/>
        <v>0</v>
      </c>
      <c r="J69" s="39">
        <f t="shared" si="35"/>
        <v>0</v>
      </c>
      <c r="K69" s="38">
        <f t="shared" si="35"/>
        <v>0</v>
      </c>
      <c r="L69" s="40">
        <f t="shared" si="35"/>
        <v>0</v>
      </c>
      <c r="M69" s="41">
        <f t="shared" si="35"/>
        <v>0</v>
      </c>
      <c r="N69" s="42">
        <f t="shared" si="35"/>
        <v>0</v>
      </c>
      <c r="O69" s="41">
        <f t="shared" si="35"/>
        <v>0</v>
      </c>
      <c r="P69" s="41">
        <f t="shared" si="35"/>
        <v>0</v>
      </c>
      <c r="Q69" s="41">
        <f t="shared" si="35"/>
        <v>0</v>
      </c>
      <c r="R69" s="41">
        <f t="shared" si="35"/>
        <v>0</v>
      </c>
      <c r="S69" s="41">
        <f t="shared" si="35"/>
        <v>0</v>
      </c>
      <c r="T69" s="41">
        <f t="shared" si="35"/>
        <v>0</v>
      </c>
    </row>
    <row r="70" spans="1:20" s="3" customFormat="1" ht="17.25" hidden="1" customHeight="1" thickBot="1" x14ac:dyDescent="0.3">
      <c r="A70" s="36" t="s">
        <v>26</v>
      </c>
      <c r="B70" s="387"/>
      <c r="C70" s="223" t="e">
        <f t="shared" ref="C70:T70" si="36">AVERAGE(C60:C64)</f>
        <v>#DIV/0!</v>
      </c>
      <c r="D70" s="44" t="e">
        <f t="shared" si="36"/>
        <v>#DIV/0!</v>
      </c>
      <c r="E70" s="43" t="e">
        <f t="shared" si="36"/>
        <v>#DIV/0!</v>
      </c>
      <c r="F70" s="44" t="e">
        <f t="shared" si="36"/>
        <v>#DIV/0!</v>
      </c>
      <c r="G70" s="43" t="e">
        <f t="shared" si="36"/>
        <v>#DIV/0!</v>
      </c>
      <c r="H70" s="45" t="e">
        <f t="shared" si="36"/>
        <v>#DIV/0!</v>
      </c>
      <c r="I70" s="45" t="e">
        <f t="shared" si="36"/>
        <v>#DIV/0!</v>
      </c>
      <c r="J70" s="45" t="e">
        <f t="shared" si="36"/>
        <v>#DIV/0!</v>
      </c>
      <c r="K70" s="44" t="e">
        <f t="shared" si="36"/>
        <v>#DIV/0!</v>
      </c>
      <c r="L70" s="46" t="e">
        <f t="shared" si="36"/>
        <v>#DIV/0!</v>
      </c>
      <c r="M70" s="48" t="e">
        <f t="shared" si="36"/>
        <v>#DIV/0!</v>
      </c>
      <c r="N70" s="47" t="e">
        <f t="shared" si="36"/>
        <v>#DIV/0!</v>
      </c>
      <c r="O70" s="48" t="e">
        <f t="shared" si="36"/>
        <v>#DIV/0!</v>
      </c>
      <c r="P70" s="48" t="e">
        <f t="shared" si="36"/>
        <v>#DIV/0!</v>
      </c>
      <c r="Q70" s="48" t="e">
        <f t="shared" si="36"/>
        <v>#DIV/0!</v>
      </c>
      <c r="R70" s="48" t="e">
        <f t="shared" si="36"/>
        <v>#DIV/0!</v>
      </c>
      <c r="S70" s="48" t="e">
        <f t="shared" si="36"/>
        <v>#DIV/0!</v>
      </c>
      <c r="T70" s="48">
        <f t="shared" si="36"/>
        <v>0</v>
      </c>
    </row>
    <row r="71" spans="1:20" s="3" customFormat="1" ht="21" customHeight="1" x14ac:dyDescent="0.25">
      <c r="A71" s="4"/>
      <c r="B71" s="16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69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99" t="s">
        <v>66</v>
      </c>
      <c r="S72" s="400"/>
      <c r="T72" s="401"/>
    </row>
    <row r="73" spans="1:20" ht="29.25" customHeight="1" x14ac:dyDescent="0.25">
      <c r="C73" s="57" t="s">
        <v>33</v>
      </c>
      <c r="D73" s="50">
        <f>SUM(C56:D56, C45:D45, C34:D34, C23:D23, C12:D12, C67:D67  )</f>
        <v>9630</v>
      </c>
      <c r="E73" s="50">
        <f>SUM(E56:F56, E45:F45, E34:F34, E23:F23, E12:F12, E67:F67 )</f>
        <v>110260</v>
      </c>
      <c r="F73" s="50">
        <f>SUM(G56:K56, G45:K45, G34:K34, G23:K23, G12:K12, G67:K67)</f>
        <v>84528</v>
      </c>
      <c r="G73" s="50">
        <f>SUM(L56, L45, L34, L23, L12, L67)</f>
        <v>6677</v>
      </c>
      <c r="H73" s="50">
        <f>SUM(M56, M45, M34, M23, M12, M67)</f>
        <v>6860</v>
      </c>
      <c r="I73" s="50">
        <f>SUM(N56, N45, N34, N23, N12, N67)</f>
        <v>4009</v>
      </c>
      <c r="J73" s="50">
        <f>SUM(O56, O45, O34, O23, O12, O67)</f>
        <v>9678</v>
      </c>
      <c r="K73" s="50">
        <f>SUM(P56, P45, P34, P23, P12, P67)</f>
        <v>5790</v>
      </c>
      <c r="L73" s="50">
        <f t="shared" ref="L73:N73" si="37">SUM(Q56, Q45, Q34, Q23, Q12, Q67)</f>
        <v>6277</v>
      </c>
      <c r="M73" s="50">
        <f t="shared" si="37"/>
        <v>0</v>
      </c>
      <c r="N73" s="50">
        <f t="shared" si="37"/>
        <v>0</v>
      </c>
      <c r="O73" s="79"/>
      <c r="R73" s="377" t="s">
        <v>33</v>
      </c>
      <c r="S73" s="378"/>
      <c r="T73" s="126">
        <f>SUM(T56, T45, T34, T23, T12, T67)</f>
        <v>243709</v>
      </c>
    </row>
    <row r="74" spans="1:20" ht="29.25" customHeight="1" x14ac:dyDescent="0.25">
      <c r="C74" s="57" t="s">
        <v>34</v>
      </c>
      <c r="D74" s="50">
        <f>SUM(C58:D58, C47:D47, C36:D36, C25:D25, C14:D14, C69:D69 )</f>
        <v>9630</v>
      </c>
      <c r="E74" s="50">
        <f>SUM(E58:F58, E47:F47, E36:F36, E25:F25, E14:F14, E69:F69)</f>
        <v>101117</v>
      </c>
      <c r="F74" s="50">
        <f>SUM(G58:K58, G47:K47, G36:K36, G25:K25, G14:K14, G69:K69)</f>
        <v>83955</v>
      </c>
      <c r="G74" s="50">
        <f>SUM(L58, L47, L36, L25, L14, L69)</f>
        <v>5906</v>
      </c>
      <c r="H74" s="50">
        <f>SUM(M58, M47, M36, M25, M14, M69)</f>
        <v>5920</v>
      </c>
      <c r="I74" s="50">
        <f>SUM(N58, N47, N36, N25, N14, N69)</f>
        <v>3830</v>
      </c>
      <c r="J74" s="50">
        <f>SUM(O58, O47, O36, O25, O14, O69)</f>
        <v>8867</v>
      </c>
      <c r="K74" s="50">
        <f>SUM(P58, P47, P36, P25, P14, P69)</f>
        <v>5447</v>
      </c>
      <c r="L74" s="50">
        <f t="shared" ref="L74:N74" si="38">SUM(Q58, Q47, Q36, Q25, Q14, Q69)</f>
        <v>5768</v>
      </c>
      <c r="M74" s="50">
        <f t="shared" si="38"/>
        <v>0</v>
      </c>
      <c r="N74" s="50">
        <f t="shared" si="38"/>
        <v>0</v>
      </c>
      <c r="O74" s="79"/>
      <c r="R74" s="377" t="s">
        <v>34</v>
      </c>
      <c r="S74" s="378"/>
      <c r="T74" s="125">
        <f>SUM(T14, T25, T36, T47, T58, T69)</f>
        <v>230440</v>
      </c>
    </row>
    <row r="75" spans="1:20" ht="30" customHeight="1" x14ac:dyDescent="0.25">
      <c r="R75" s="377" t="s">
        <v>72</v>
      </c>
      <c r="S75" s="378"/>
      <c r="T75" s="126">
        <f>AVERAGE(T56, T45, T34, T23, T12, T67)</f>
        <v>40618.166666666664</v>
      </c>
    </row>
    <row r="76" spans="1:20" ht="30" customHeight="1" x14ac:dyDescent="0.25">
      <c r="R76" s="377" t="s">
        <v>26</v>
      </c>
      <c r="S76" s="378"/>
      <c r="T76" s="125">
        <f>AVERAGE(T14, T25, T36, T47, T58, T69)</f>
        <v>38406.666666666664</v>
      </c>
    </row>
  </sheetData>
  <mergeCells count="45">
    <mergeCell ref="K38:S44"/>
    <mergeCell ref="K49:S55"/>
    <mergeCell ref="K32:S33"/>
    <mergeCell ref="P3:P4"/>
    <mergeCell ref="Q3:Q4"/>
    <mergeCell ref="S3:S4"/>
    <mergeCell ref="M3:M4"/>
    <mergeCell ref="S1:S2"/>
    <mergeCell ref="M1:M2"/>
    <mergeCell ref="O1:O2"/>
    <mergeCell ref="P1:P2"/>
    <mergeCell ref="Q1:Q2"/>
    <mergeCell ref="R1:R2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6:H48 I45 D56 I56 D23:D26 I34:I37 D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 D45 F45:H45 F34:H34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 T9 T5:T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4" workbookViewId="0">
      <selection activeCell="I24" sqref="I24"/>
    </sheetView>
  </sheetViews>
  <sheetFormatPr defaultRowHeight="15" x14ac:dyDescent="0.25"/>
  <cols>
    <col min="1" max="1" width="18.7109375" style="1" bestFit="1" customWidth="1"/>
    <col min="2" max="2" width="10.7109375" style="170" bestFit="1" customWidth="1"/>
    <col min="3" max="3" width="10.7109375" style="170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2" width="10.7109375" style="1" customWidth="1"/>
  </cols>
  <sheetData>
    <row r="1" spans="1:12" x14ac:dyDescent="0.25">
      <c r="A1" s="261"/>
      <c r="B1" s="262"/>
      <c r="C1" s="402" t="s">
        <v>10</v>
      </c>
      <c r="D1" s="402" t="s">
        <v>16</v>
      </c>
      <c r="E1" s="410" t="s">
        <v>82</v>
      </c>
      <c r="F1" s="397" t="s">
        <v>83</v>
      </c>
      <c r="G1" s="410" t="s">
        <v>13</v>
      </c>
      <c r="H1" s="410" t="s">
        <v>14</v>
      </c>
      <c r="I1" s="410" t="s">
        <v>84</v>
      </c>
      <c r="J1" s="410" t="s">
        <v>15</v>
      </c>
      <c r="K1" s="410" t="s">
        <v>36</v>
      </c>
      <c r="L1" s="408" t="s">
        <v>23</v>
      </c>
    </row>
    <row r="2" spans="1:12" ht="15.75" thickBot="1" x14ac:dyDescent="0.3">
      <c r="A2" s="263"/>
      <c r="B2" s="264"/>
      <c r="C2" s="403"/>
      <c r="D2" s="403"/>
      <c r="E2" s="411"/>
      <c r="F2" s="398"/>
      <c r="G2" s="411"/>
      <c r="H2" s="411"/>
      <c r="I2" s="411"/>
      <c r="J2" s="411"/>
      <c r="K2" s="411"/>
      <c r="L2" s="409"/>
    </row>
    <row r="3" spans="1:12" x14ac:dyDescent="0.25">
      <c r="A3" s="379" t="s">
        <v>61</v>
      </c>
      <c r="B3" s="381" t="s">
        <v>62</v>
      </c>
      <c r="C3" s="427" t="s">
        <v>22</v>
      </c>
      <c r="D3" s="394" t="s">
        <v>22</v>
      </c>
      <c r="E3" s="383" t="s">
        <v>22</v>
      </c>
      <c r="F3" s="406" t="s">
        <v>22</v>
      </c>
      <c r="G3" s="383" t="s">
        <v>22</v>
      </c>
      <c r="H3" s="383" t="s">
        <v>22</v>
      </c>
      <c r="I3" s="383" t="s">
        <v>22</v>
      </c>
      <c r="J3" s="383" t="s">
        <v>22</v>
      </c>
      <c r="K3" s="383" t="s">
        <v>22</v>
      </c>
      <c r="L3" s="409"/>
    </row>
    <row r="4" spans="1:12" ht="15.75" thickBot="1" x14ac:dyDescent="0.3">
      <c r="A4" s="380"/>
      <c r="B4" s="382"/>
      <c r="C4" s="382"/>
      <c r="D4" s="380"/>
      <c r="E4" s="384"/>
      <c r="F4" s="407"/>
      <c r="G4" s="384"/>
      <c r="H4" s="384"/>
      <c r="I4" s="384"/>
      <c r="J4" s="384"/>
      <c r="K4" s="384"/>
      <c r="L4" s="409"/>
    </row>
    <row r="5" spans="1:12" ht="15.75" thickBot="1" x14ac:dyDescent="0.3">
      <c r="A5" s="191" t="s">
        <v>3</v>
      </c>
      <c r="B5" s="265"/>
      <c r="C5" s="242"/>
      <c r="D5" s="242"/>
      <c r="E5" s="266"/>
      <c r="F5" s="267"/>
      <c r="G5" s="266"/>
      <c r="H5" s="266"/>
      <c r="I5" s="266"/>
      <c r="J5" s="266"/>
      <c r="K5" s="266"/>
      <c r="L5" s="268">
        <f>SUM(C5:K5)</f>
        <v>0</v>
      </c>
    </row>
    <row r="6" spans="1:12" ht="15.75" thickBot="1" x14ac:dyDescent="0.3">
      <c r="A6" s="191" t="s">
        <v>4</v>
      </c>
      <c r="B6" s="254"/>
      <c r="C6" s="242"/>
      <c r="D6" s="242"/>
      <c r="E6" s="266"/>
      <c r="F6" s="267"/>
      <c r="G6" s="266"/>
      <c r="H6" s="266"/>
      <c r="I6" s="266"/>
      <c r="J6" s="266"/>
      <c r="K6" s="266"/>
      <c r="L6" s="268">
        <f t="shared" ref="L6:L11" si="0">SUM(C6:K6)</f>
        <v>0</v>
      </c>
    </row>
    <row r="7" spans="1:12" ht="15.75" thickBot="1" x14ac:dyDescent="0.3">
      <c r="A7" s="191" t="s">
        <v>5</v>
      </c>
      <c r="B7" s="254"/>
      <c r="C7" s="269"/>
      <c r="D7" s="270"/>
      <c r="E7" s="271"/>
      <c r="F7" s="272"/>
      <c r="G7" s="271"/>
      <c r="H7" s="271"/>
      <c r="I7" s="271"/>
      <c r="J7" s="271"/>
      <c r="K7" s="271"/>
      <c r="L7" s="268">
        <f t="shared" si="0"/>
        <v>0</v>
      </c>
    </row>
    <row r="8" spans="1:12" ht="15.75" thickBot="1" x14ac:dyDescent="0.3">
      <c r="A8" s="191" t="s">
        <v>6</v>
      </c>
      <c r="B8" s="254">
        <v>42705</v>
      </c>
      <c r="C8" s="269"/>
      <c r="D8" s="273"/>
      <c r="E8" s="274"/>
      <c r="F8" s="275"/>
      <c r="G8" s="274"/>
      <c r="H8" s="274"/>
      <c r="I8" s="274"/>
      <c r="J8" s="274"/>
      <c r="K8" s="274"/>
      <c r="L8" s="268">
        <f t="shared" si="0"/>
        <v>0</v>
      </c>
    </row>
    <row r="9" spans="1:12" ht="15.75" thickBot="1" x14ac:dyDescent="0.3">
      <c r="A9" s="191" t="s">
        <v>0</v>
      </c>
      <c r="B9" s="254">
        <f>B8+1</f>
        <v>42706</v>
      </c>
      <c r="C9" s="269"/>
      <c r="D9" s="273"/>
      <c r="E9" s="274"/>
      <c r="F9" s="275"/>
      <c r="G9" s="274"/>
      <c r="H9" s="274"/>
      <c r="I9" s="274"/>
      <c r="J9" s="274"/>
      <c r="K9" s="274"/>
      <c r="L9" s="268">
        <f t="shared" si="0"/>
        <v>0</v>
      </c>
    </row>
    <row r="10" spans="1:12" ht="15.75" thickBot="1" x14ac:dyDescent="0.3">
      <c r="A10" s="191" t="s">
        <v>1</v>
      </c>
      <c r="B10" s="254">
        <f t="shared" ref="B10:B11" si="1">B9+1</f>
        <v>42707</v>
      </c>
      <c r="C10" s="269"/>
      <c r="D10" s="273"/>
      <c r="E10" s="274"/>
      <c r="F10" s="275"/>
      <c r="G10" s="274"/>
      <c r="H10" s="274"/>
      <c r="I10" s="274"/>
      <c r="J10" s="274"/>
      <c r="K10" s="274"/>
      <c r="L10" s="268">
        <f t="shared" si="0"/>
        <v>0</v>
      </c>
    </row>
    <row r="11" spans="1:12" ht="15.75" thickBot="1" x14ac:dyDescent="0.3">
      <c r="A11" s="191" t="s">
        <v>2</v>
      </c>
      <c r="B11" s="254">
        <f t="shared" si="1"/>
        <v>42708</v>
      </c>
      <c r="C11" s="269"/>
      <c r="D11" s="273"/>
      <c r="E11" s="274"/>
      <c r="F11" s="275"/>
      <c r="G11" s="274"/>
      <c r="H11" s="274"/>
      <c r="I11" s="274"/>
      <c r="J11" s="274"/>
      <c r="K11" s="274"/>
      <c r="L11" s="268">
        <f t="shared" si="0"/>
        <v>0</v>
      </c>
    </row>
    <row r="12" spans="1:12" ht="15.75" thickBot="1" x14ac:dyDescent="0.3">
      <c r="A12" s="213" t="s">
        <v>25</v>
      </c>
      <c r="B12" s="385" t="s">
        <v>28</v>
      </c>
      <c r="C12" s="128">
        <f t="shared" ref="C12:L12" si="2">SUM(C5:C11)</f>
        <v>0</v>
      </c>
      <c r="D12" s="128">
        <f t="shared" si="2"/>
        <v>0</v>
      </c>
      <c r="E12" s="128">
        <f t="shared" si="2"/>
        <v>0</v>
      </c>
      <c r="F12" s="128">
        <f t="shared" si="2"/>
        <v>0</v>
      </c>
      <c r="G12" s="128">
        <f t="shared" si="2"/>
        <v>0</v>
      </c>
      <c r="H12" s="128">
        <f t="shared" si="2"/>
        <v>0</v>
      </c>
      <c r="I12" s="128">
        <f t="shared" si="2"/>
        <v>0</v>
      </c>
      <c r="J12" s="128">
        <f t="shared" si="2"/>
        <v>0</v>
      </c>
      <c r="K12" s="128">
        <f t="shared" si="2"/>
        <v>0</v>
      </c>
      <c r="L12" s="128">
        <f t="shared" si="2"/>
        <v>0</v>
      </c>
    </row>
    <row r="13" spans="1:12" ht="15.75" thickBot="1" x14ac:dyDescent="0.3">
      <c r="A13" s="133" t="s">
        <v>27</v>
      </c>
      <c r="B13" s="386"/>
      <c r="C13" s="130" t="e">
        <f t="shared" ref="C13:L13" si="3">AVERAGE(C5:C11)</f>
        <v>#DIV/0!</v>
      </c>
      <c r="D13" s="130" t="e">
        <f t="shared" si="3"/>
        <v>#DIV/0!</v>
      </c>
      <c r="E13" s="130" t="e">
        <f t="shared" si="3"/>
        <v>#DIV/0!</v>
      </c>
      <c r="F13" s="130" t="e">
        <f t="shared" si="3"/>
        <v>#DIV/0!</v>
      </c>
      <c r="G13" s="130" t="e">
        <f t="shared" si="3"/>
        <v>#DIV/0!</v>
      </c>
      <c r="H13" s="130" t="e">
        <f t="shared" si="3"/>
        <v>#DIV/0!</v>
      </c>
      <c r="I13" s="130" t="e">
        <f t="shared" si="3"/>
        <v>#DIV/0!</v>
      </c>
      <c r="J13" s="130" t="e">
        <f t="shared" si="3"/>
        <v>#DIV/0!</v>
      </c>
      <c r="K13" s="130" t="e">
        <f t="shared" si="3"/>
        <v>#DIV/0!</v>
      </c>
      <c r="L13" s="130">
        <f t="shared" si="3"/>
        <v>0</v>
      </c>
    </row>
    <row r="14" spans="1:12" ht="15.75" thickBot="1" x14ac:dyDescent="0.3">
      <c r="A14" s="36" t="s">
        <v>24</v>
      </c>
      <c r="B14" s="386"/>
      <c r="C14" s="53">
        <f t="shared" ref="C14:L14" si="4">SUM(C5:C9)</f>
        <v>0</v>
      </c>
      <c r="D14" s="53">
        <f t="shared" si="4"/>
        <v>0</v>
      </c>
      <c r="E14" s="53">
        <f t="shared" si="4"/>
        <v>0</v>
      </c>
      <c r="F14" s="53">
        <f t="shared" si="4"/>
        <v>0</v>
      </c>
      <c r="G14" s="53">
        <f t="shared" si="4"/>
        <v>0</v>
      </c>
      <c r="H14" s="53">
        <f t="shared" si="4"/>
        <v>0</v>
      </c>
      <c r="I14" s="53">
        <f t="shared" si="4"/>
        <v>0</v>
      </c>
      <c r="J14" s="53">
        <f t="shared" si="4"/>
        <v>0</v>
      </c>
      <c r="K14" s="53">
        <f t="shared" si="4"/>
        <v>0</v>
      </c>
      <c r="L14" s="53">
        <f t="shared" si="4"/>
        <v>0</v>
      </c>
    </row>
    <row r="15" spans="1:12" ht="15.75" thickBot="1" x14ac:dyDescent="0.3">
      <c r="A15" s="36" t="s">
        <v>26</v>
      </c>
      <c r="B15" s="386"/>
      <c r="C15" s="55" t="e">
        <f t="shared" ref="C15:L15" si="5">AVERAGE(C5:C9)</f>
        <v>#DIV/0!</v>
      </c>
      <c r="D15" s="55" t="e">
        <f t="shared" si="5"/>
        <v>#DIV/0!</v>
      </c>
      <c r="E15" s="55" t="e">
        <f t="shared" si="5"/>
        <v>#DIV/0!</v>
      </c>
      <c r="F15" s="55" t="e">
        <f t="shared" si="5"/>
        <v>#DIV/0!</v>
      </c>
      <c r="G15" s="55" t="e">
        <f t="shared" si="5"/>
        <v>#DIV/0!</v>
      </c>
      <c r="H15" s="55" t="e">
        <f t="shared" si="5"/>
        <v>#DIV/0!</v>
      </c>
      <c r="I15" s="55" t="e">
        <f t="shared" si="5"/>
        <v>#DIV/0!</v>
      </c>
      <c r="J15" s="55" t="e">
        <f t="shared" si="5"/>
        <v>#DIV/0!</v>
      </c>
      <c r="K15" s="55" t="e">
        <f t="shared" si="5"/>
        <v>#DIV/0!</v>
      </c>
      <c r="L15" s="55">
        <f t="shared" si="5"/>
        <v>0</v>
      </c>
    </row>
    <row r="16" spans="1:12" ht="15.75" thickBot="1" x14ac:dyDescent="0.3">
      <c r="A16" s="191" t="s">
        <v>3</v>
      </c>
      <c r="B16" s="265">
        <f>B11+1</f>
        <v>42709</v>
      </c>
      <c r="C16" s="242"/>
      <c r="D16" s="242"/>
      <c r="E16" s="266"/>
      <c r="F16" s="267"/>
      <c r="G16" s="266"/>
      <c r="H16" s="266"/>
      <c r="I16" s="266"/>
      <c r="J16" s="266"/>
      <c r="K16" s="266"/>
      <c r="L16" s="268">
        <f t="shared" ref="L16:L22" si="6">SUM(C16:K16)</f>
        <v>0</v>
      </c>
    </row>
    <row r="17" spans="1:12" ht="15.75" thickBot="1" x14ac:dyDescent="0.3">
      <c r="A17" s="191" t="s">
        <v>4</v>
      </c>
      <c r="B17" s="276">
        <f>B16+1</f>
        <v>42710</v>
      </c>
      <c r="C17" s="277"/>
      <c r="D17" s="242"/>
      <c r="E17" s="266"/>
      <c r="F17" s="267"/>
      <c r="G17" s="266"/>
      <c r="H17" s="266"/>
      <c r="I17" s="266"/>
      <c r="J17" s="266"/>
      <c r="K17" s="266"/>
      <c r="L17" s="268">
        <f t="shared" si="6"/>
        <v>0</v>
      </c>
    </row>
    <row r="18" spans="1:12" ht="15.75" thickBot="1" x14ac:dyDescent="0.3">
      <c r="A18" s="191" t="s">
        <v>5</v>
      </c>
      <c r="B18" s="276">
        <f t="shared" ref="B18:B22" si="7">B17+1</f>
        <v>42711</v>
      </c>
      <c r="C18" s="277"/>
      <c r="D18" s="242"/>
      <c r="E18" s="266"/>
      <c r="F18" s="267"/>
      <c r="G18" s="266"/>
      <c r="H18" s="252"/>
      <c r="I18" s="266"/>
      <c r="J18" s="266"/>
      <c r="K18" s="266"/>
      <c r="L18" s="268">
        <f t="shared" si="6"/>
        <v>0</v>
      </c>
    </row>
    <row r="19" spans="1:12" ht="15.75" thickBot="1" x14ac:dyDescent="0.3">
      <c r="A19" s="191" t="s">
        <v>6</v>
      </c>
      <c r="B19" s="278">
        <f t="shared" si="7"/>
        <v>42712</v>
      </c>
      <c r="C19" s="277"/>
      <c r="D19" s="242"/>
      <c r="E19" s="266"/>
      <c r="F19" s="267"/>
      <c r="G19" s="266"/>
      <c r="H19" s="266"/>
      <c r="I19" s="266"/>
      <c r="J19" s="266"/>
      <c r="K19" s="266"/>
      <c r="L19" s="268">
        <f t="shared" si="6"/>
        <v>0</v>
      </c>
    </row>
    <row r="20" spans="1:12" ht="15.75" thickBot="1" x14ac:dyDescent="0.3">
      <c r="A20" s="191" t="s">
        <v>0</v>
      </c>
      <c r="B20" s="278">
        <f t="shared" si="7"/>
        <v>42713</v>
      </c>
      <c r="C20" s="277"/>
      <c r="D20" s="242"/>
      <c r="E20" s="266"/>
      <c r="F20" s="267"/>
      <c r="G20" s="266"/>
      <c r="H20" s="266"/>
      <c r="I20" s="266"/>
      <c r="J20" s="266"/>
      <c r="K20" s="266"/>
      <c r="L20" s="268">
        <f t="shared" si="6"/>
        <v>0</v>
      </c>
    </row>
    <row r="21" spans="1:12" ht="15.75" thickBot="1" x14ac:dyDescent="0.3">
      <c r="A21" s="191" t="s">
        <v>1</v>
      </c>
      <c r="B21" s="254">
        <f t="shared" si="7"/>
        <v>42714</v>
      </c>
      <c r="C21" s="269"/>
      <c r="D21" s="270"/>
      <c r="E21" s="271"/>
      <c r="F21" s="272"/>
      <c r="G21" s="271"/>
      <c r="H21" s="271"/>
      <c r="I21" s="271"/>
      <c r="J21" s="271"/>
      <c r="K21" s="271"/>
      <c r="L21" s="268">
        <f t="shared" si="6"/>
        <v>0</v>
      </c>
    </row>
    <row r="22" spans="1:12" ht="15.75" thickBot="1" x14ac:dyDescent="0.3">
      <c r="A22" s="191" t="s">
        <v>2</v>
      </c>
      <c r="B22" s="276">
        <f t="shared" si="7"/>
        <v>42715</v>
      </c>
      <c r="C22" s="269"/>
      <c r="D22" s="273"/>
      <c r="E22" s="274"/>
      <c r="F22" s="275"/>
      <c r="G22" s="274"/>
      <c r="H22" s="274"/>
      <c r="I22" s="274"/>
      <c r="J22" s="274"/>
      <c r="K22" s="274"/>
      <c r="L22" s="268">
        <f t="shared" si="6"/>
        <v>0</v>
      </c>
    </row>
    <row r="23" spans="1:12" ht="15.75" thickBot="1" x14ac:dyDescent="0.3">
      <c r="A23" s="213" t="s">
        <v>25</v>
      </c>
      <c r="B23" s="385" t="s">
        <v>29</v>
      </c>
      <c r="C23" s="128">
        <f>SUM(C16:C22)</f>
        <v>0</v>
      </c>
      <c r="D23" s="128">
        <f>SUM(D16:D22)</f>
        <v>0</v>
      </c>
      <c r="E23" s="128">
        <f t="shared" ref="E23:L23" si="8">SUM(E16:E22)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0</v>
      </c>
    </row>
    <row r="24" spans="1:12" ht="15.75" thickBot="1" x14ac:dyDescent="0.3">
      <c r="A24" s="133" t="s">
        <v>27</v>
      </c>
      <c r="B24" s="386"/>
      <c r="C24" s="130" t="e">
        <f>AVERAGE(C16:C22)</f>
        <v>#DIV/0!</v>
      </c>
      <c r="D24" s="130" t="e">
        <f>AVERAGE(D16:D22)</f>
        <v>#DIV/0!</v>
      </c>
      <c r="E24" s="130" t="e">
        <f t="shared" ref="E24:L24" si="9">AVERAGE(E16:E22)</f>
        <v>#DIV/0!</v>
      </c>
      <c r="F24" s="130" t="e">
        <f t="shared" si="9"/>
        <v>#DIV/0!</v>
      </c>
      <c r="G24" s="130" t="e">
        <f t="shared" si="9"/>
        <v>#DIV/0!</v>
      </c>
      <c r="H24" s="130" t="e">
        <f t="shared" si="9"/>
        <v>#DIV/0!</v>
      </c>
      <c r="I24" s="130" t="e">
        <f t="shared" si="9"/>
        <v>#DIV/0!</v>
      </c>
      <c r="J24" s="130" t="e">
        <f t="shared" si="9"/>
        <v>#DIV/0!</v>
      </c>
      <c r="K24" s="130" t="e">
        <f t="shared" si="9"/>
        <v>#DIV/0!</v>
      </c>
      <c r="L24" s="130">
        <f t="shared" si="9"/>
        <v>0</v>
      </c>
    </row>
    <row r="25" spans="1:12" ht="15.75" thickBot="1" x14ac:dyDescent="0.3">
      <c r="A25" s="36" t="s">
        <v>24</v>
      </c>
      <c r="B25" s="386"/>
      <c r="C25" s="53">
        <f>SUM(C16:C20)</f>
        <v>0</v>
      </c>
      <c r="D25" s="53">
        <f>SUM(D16:D20)</f>
        <v>0</v>
      </c>
      <c r="E25" s="53">
        <f t="shared" ref="E25:L25" si="10">SUM(E16:E20)</f>
        <v>0</v>
      </c>
      <c r="F25" s="53">
        <f t="shared" si="10"/>
        <v>0</v>
      </c>
      <c r="G25" s="53">
        <f t="shared" si="10"/>
        <v>0</v>
      </c>
      <c r="H25" s="53">
        <f t="shared" si="10"/>
        <v>0</v>
      </c>
      <c r="I25" s="53">
        <f t="shared" si="10"/>
        <v>0</v>
      </c>
      <c r="J25" s="53">
        <f t="shared" si="10"/>
        <v>0</v>
      </c>
      <c r="K25" s="53">
        <f t="shared" si="10"/>
        <v>0</v>
      </c>
      <c r="L25" s="53">
        <f t="shared" si="10"/>
        <v>0</v>
      </c>
    </row>
    <row r="26" spans="1:12" ht="15.75" thickBot="1" x14ac:dyDescent="0.3">
      <c r="A26" s="36" t="s">
        <v>26</v>
      </c>
      <c r="B26" s="387"/>
      <c r="C26" s="55" t="e">
        <f>AVERAGE(C16:C20)</f>
        <v>#DIV/0!</v>
      </c>
      <c r="D26" s="55" t="e">
        <f>AVERAGE(D16:D20)</f>
        <v>#DIV/0!</v>
      </c>
      <c r="E26" s="55" t="e">
        <f t="shared" ref="E26:L26" si="11">AVERAGE(E16:E20)</f>
        <v>#DIV/0!</v>
      </c>
      <c r="F26" s="55" t="e">
        <f t="shared" si="11"/>
        <v>#DIV/0!</v>
      </c>
      <c r="G26" s="55" t="e">
        <f t="shared" si="11"/>
        <v>#DIV/0!</v>
      </c>
      <c r="H26" s="55" t="e">
        <f t="shared" si="11"/>
        <v>#DIV/0!</v>
      </c>
      <c r="I26" s="55" t="e">
        <f t="shared" si="11"/>
        <v>#DIV/0!</v>
      </c>
      <c r="J26" s="55" t="e">
        <f t="shared" si="11"/>
        <v>#DIV/0!</v>
      </c>
      <c r="K26" s="55" t="e">
        <f t="shared" si="11"/>
        <v>#DIV/0!</v>
      </c>
      <c r="L26" s="55">
        <f t="shared" si="11"/>
        <v>0</v>
      </c>
    </row>
    <row r="27" spans="1:12" ht="15.75" thickBot="1" x14ac:dyDescent="0.3">
      <c r="A27" s="191" t="s">
        <v>3</v>
      </c>
      <c r="B27" s="229">
        <f>B22+1</f>
        <v>42716</v>
      </c>
      <c r="C27" s="280"/>
      <c r="D27" s="280"/>
      <c r="E27" s="281"/>
      <c r="F27" s="282"/>
      <c r="G27" s="281"/>
      <c r="H27" s="281"/>
      <c r="I27" s="281"/>
      <c r="J27" s="281"/>
      <c r="K27" s="281"/>
      <c r="L27" s="268">
        <f t="shared" ref="L27:L33" si="12">SUM(C27:K27)</f>
        <v>0</v>
      </c>
    </row>
    <row r="28" spans="1:12" ht="15.75" thickBot="1" x14ac:dyDescent="0.3">
      <c r="A28" s="191" t="s">
        <v>4</v>
      </c>
      <c r="B28" s="230">
        <f>B27+1</f>
        <v>42717</v>
      </c>
      <c r="C28" s="280"/>
      <c r="D28" s="280"/>
      <c r="E28" s="281"/>
      <c r="F28" s="282"/>
      <c r="G28" s="281"/>
      <c r="H28" s="281"/>
      <c r="I28" s="281"/>
      <c r="J28" s="281"/>
      <c r="K28" s="281"/>
      <c r="L28" s="268">
        <f t="shared" si="12"/>
        <v>0</v>
      </c>
    </row>
    <row r="29" spans="1:12" ht="15.75" thickBot="1" x14ac:dyDescent="0.3">
      <c r="A29" s="191" t="s">
        <v>5</v>
      </c>
      <c r="B29" s="230">
        <f t="shared" ref="B29:B33" si="13">B28+1</f>
        <v>42718</v>
      </c>
      <c r="C29" s="280"/>
      <c r="D29" s="280"/>
      <c r="E29" s="281"/>
      <c r="F29" s="282"/>
      <c r="G29" s="281"/>
      <c r="H29" s="281"/>
      <c r="I29" s="281"/>
      <c r="J29" s="281"/>
      <c r="K29" s="281"/>
      <c r="L29" s="268">
        <f t="shared" si="12"/>
        <v>0</v>
      </c>
    </row>
    <row r="30" spans="1:12" ht="15.75" thickBot="1" x14ac:dyDescent="0.3">
      <c r="A30" s="191" t="s">
        <v>6</v>
      </c>
      <c r="B30" s="230">
        <f t="shared" si="13"/>
        <v>42719</v>
      </c>
      <c r="C30" s="280"/>
      <c r="D30" s="280"/>
      <c r="E30" s="281"/>
      <c r="F30" s="282"/>
      <c r="G30" s="281"/>
      <c r="H30" s="281"/>
      <c r="I30" s="281"/>
      <c r="J30" s="281"/>
      <c r="K30" s="281"/>
      <c r="L30" s="268">
        <f t="shared" si="12"/>
        <v>0</v>
      </c>
    </row>
    <row r="31" spans="1:12" ht="15.75" thickBot="1" x14ac:dyDescent="0.3">
      <c r="A31" s="191" t="s">
        <v>0</v>
      </c>
      <c r="B31" s="230">
        <f t="shared" si="13"/>
        <v>42720</v>
      </c>
      <c r="C31" s="280"/>
      <c r="D31" s="280"/>
      <c r="E31" s="281"/>
      <c r="F31" s="282"/>
      <c r="G31" s="281"/>
      <c r="H31" s="281"/>
      <c r="I31" s="281"/>
      <c r="J31" s="281"/>
      <c r="K31" s="281"/>
      <c r="L31" s="268">
        <f t="shared" si="12"/>
        <v>0</v>
      </c>
    </row>
    <row r="32" spans="1:12" ht="15.75" thickBot="1" x14ac:dyDescent="0.3">
      <c r="A32" s="191" t="s">
        <v>1</v>
      </c>
      <c r="B32" s="230">
        <f t="shared" si="13"/>
        <v>42721</v>
      </c>
      <c r="C32" s="284">
        <v>69</v>
      </c>
      <c r="D32" s="284">
        <v>83</v>
      </c>
      <c r="E32" s="285">
        <v>69</v>
      </c>
      <c r="F32" s="286">
        <v>21</v>
      </c>
      <c r="G32" s="285">
        <v>67</v>
      </c>
      <c r="H32" s="285">
        <v>26</v>
      </c>
      <c r="I32" s="285">
        <v>37</v>
      </c>
      <c r="J32" s="285"/>
      <c r="K32" s="285"/>
      <c r="L32" s="268">
        <f t="shared" si="12"/>
        <v>372</v>
      </c>
    </row>
    <row r="33" spans="1:12" ht="15.75" thickBot="1" x14ac:dyDescent="0.3">
      <c r="A33" s="191" t="s">
        <v>2</v>
      </c>
      <c r="B33" s="230">
        <f t="shared" si="13"/>
        <v>42722</v>
      </c>
      <c r="C33" s="287">
        <v>98</v>
      </c>
      <c r="D33" s="287">
        <v>94</v>
      </c>
      <c r="E33" s="208">
        <v>91</v>
      </c>
      <c r="F33" s="288">
        <v>49</v>
      </c>
      <c r="G33" s="285">
        <v>100</v>
      </c>
      <c r="H33" s="208">
        <v>24</v>
      </c>
      <c r="I33" s="208">
        <v>64</v>
      </c>
      <c r="J33" s="208"/>
      <c r="K33" s="208"/>
      <c r="L33" s="268">
        <f t="shared" si="12"/>
        <v>520</v>
      </c>
    </row>
    <row r="34" spans="1:12" ht="15.75" thickBot="1" x14ac:dyDescent="0.3">
      <c r="A34" s="213" t="s">
        <v>25</v>
      </c>
      <c r="B34" s="385" t="s">
        <v>30</v>
      </c>
      <c r="C34" s="128">
        <f>SUM(C27:C33)</f>
        <v>167</v>
      </c>
      <c r="D34" s="128">
        <f>SUM(D27:D33)</f>
        <v>177</v>
      </c>
      <c r="E34" s="128">
        <f t="shared" ref="E34:L34" si="14">SUM(E27:E33)</f>
        <v>160</v>
      </c>
      <c r="F34" s="128">
        <f t="shared" si="14"/>
        <v>70</v>
      </c>
      <c r="G34" s="128">
        <f t="shared" si="14"/>
        <v>167</v>
      </c>
      <c r="H34" s="128">
        <f t="shared" si="14"/>
        <v>50</v>
      </c>
      <c r="I34" s="128">
        <f t="shared" si="14"/>
        <v>101</v>
      </c>
      <c r="J34" s="128">
        <f t="shared" si="14"/>
        <v>0</v>
      </c>
      <c r="K34" s="128">
        <f t="shared" si="14"/>
        <v>0</v>
      </c>
      <c r="L34" s="129">
        <f t="shared" si="14"/>
        <v>892</v>
      </c>
    </row>
    <row r="35" spans="1:12" ht="15.75" thickBot="1" x14ac:dyDescent="0.3">
      <c r="A35" s="133" t="s">
        <v>27</v>
      </c>
      <c r="B35" s="386"/>
      <c r="C35" s="130">
        <f t="shared" ref="C35:L35" si="15">AVERAGE(C27:C33)</f>
        <v>83.5</v>
      </c>
      <c r="D35" s="130">
        <f t="shared" si="15"/>
        <v>88.5</v>
      </c>
      <c r="E35" s="130">
        <f t="shared" si="15"/>
        <v>80</v>
      </c>
      <c r="F35" s="130">
        <f t="shared" si="15"/>
        <v>35</v>
      </c>
      <c r="G35" s="130">
        <f t="shared" si="15"/>
        <v>83.5</v>
      </c>
      <c r="H35" s="130">
        <f t="shared" si="15"/>
        <v>25</v>
      </c>
      <c r="I35" s="130">
        <f t="shared" si="15"/>
        <v>50.5</v>
      </c>
      <c r="J35" s="130" t="e">
        <f t="shared" si="15"/>
        <v>#DIV/0!</v>
      </c>
      <c r="K35" s="130" t="e">
        <f t="shared" si="15"/>
        <v>#DIV/0!</v>
      </c>
      <c r="L35" s="131">
        <f t="shared" si="15"/>
        <v>127.42857142857143</v>
      </c>
    </row>
    <row r="36" spans="1:12" ht="15.75" thickBot="1" x14ac:dyDescent="0.3">
      <c r="A36" s="36" t="s">
        <v>24</v>
      </c>
      <c r="B36" s="386"/>
      <c r="C36" s="53">
        <f t="shared" ref="C36:L36" si="16">SUM(C27:C31)</f>
        <v>0</v>
      </c>
      <c r="D36" s="53">
        <f t="shared" si="16"/>
        <v>0</v>
      </c>
      <c r="E36" s="53">
        <f t="shared" si="16"/>
        <v>0</v>
      </c>
      <c r="F36" s="53">
        <f t="shared" si="16"/>
        <v>0</v>
      </c>
      <c r="G36" s="53">
        <f t="shared" si="16"/>
        <v>0</v>
      </c>
      <c r="H36" s="53">
        <f t="shared" si="16"/>
        <v>0</v>
      </c>
      <c r="I36" s="53">
        <f t="shared" si="16"/>
        <v>0</v>
      </c>
      <c r="J36" s="53">
        <f t="shared" si="16"/>
        <v>0</v>
      </c>
      <c r="K36" s="53">
        <f t="shared" si="16"/>
        <v>0</v>
      </c>
      <c r="L36" s="54">
        <f t="shared" si="16"/>
        <v>0</v>
      </c>
    </row>
    <row r="37" spans="1:12" ht="15.75" thickBot="1" x14ac:dyDescent="0.3">
      <c r="A37" s="36" t="s">
        <v>26</v>
      </c>
      <c r="B37" s="387"/>
      <c r="C37" s="55" t="e">
        <f t="shared" ref="C37:L37" si="17">AVERAGE(C27:C31)</f>
        <v>#DIV/0!</v>
      </c>
      <c r="D37" s="55" t="e">
        <f t="shared" si="17"/>
        <v>#DIV/0!</v>
      </c>
      <c r="E37" s="55" t="e">
        <f t="shared" si="17"/>
        <v>#DIV/0!</v>
      </c>
      <c r="F37" s="55" t="e">
        <f t="shared" si="17"/>
        <v>#DIV/0!</v>
      </c>
      <c r="G37" s="55" t="e">
        <f t="shared" si="17"/>
        <v>#DIV/0!</v>
      </c>
      <c r="H37" s="55" t="e">
        <f t="shared" si="17"/>
        <v>#DIV/0!</v>
      </c>
      <c r="I37" s="55" t="e">
        <f t="shared" si="17"/>
        <v>#DIV/0!</v>
      </c>
      <c r="J37" s="55" t="e">
        <f t="shared" si="17"/>
        <v>#DIV/0!</v>
      </c>
      <c r="K37" s="55" t="e">
        <f t="shared" si="17"/>
        <v>#DIV/0!</v>
      </c>
      <c r="L37" s="56">
        <f t="shared" si="17"/>
        <v>0</v>
      </c>
    </row>
    <row r="38" spans="1:12" ht="15.75" thickBot="1" x14ac:dyDescent="0.3">
      <c r="A38" s="191" t="s">
        <v>3</v>
      </c>
      <c r="B38" s="229">
        <f>B33+1</f>
        <v>42723</v>
      </c>
      <c r="C38" s="242">
        <v>508</v>
      </c>
      <c r="D38" s="242">
        <v>390</v>
      </c>
      <c r="E38" s="266">
        <v>295</v>
      </c>
      <c r="F38" s="267">
        <v>183</v>
      </c>
      <c r="G38" s="266">
        <v>444</v>
      </c>
      <c r="H38" s="266">
        <v>257</v>
      </c>
      <c r="I38" s="266">
        <v>241</v>
      </c>
      <c r="J38" s="266"/>
      <c r="K38" s="266"/>
      <c r="L38" s="268">
        <f t="shared" ref="L38:L44" si="18">SUM(C38:K38)</f>
        <v>2318</v>
      </c>
    </row>
    <row r="39" spans="1:12" ht="15.75" thickBot="1" x14ac:dyDescent="0.3">
      <c r="A39" s="191" t="s">
        <v>4</v>
      </c>
      <c r="B39" s="230">
        <f>B38+1</f>
        <v>42724</v>
      </c>
      <c r="C39" s="242">
        <v>551</v>
      </c>
      <c r="D39" s="242">
        <v>394</v>
      </c>
      <c r="E39" s="266">
        <v>356</v>
      </c>
      <c r="F39" s="267">
        <v>182</v>
      </c>
      <c r="G39" s="266">
        <v>609</v>
      </c>
      <c r="H39" s="266">
        <v>291</v>
      </c>
      <c r="I39" s="266">
        <v>288</v>
      </c>
      <c r="J39" s="266"/>
      <c r="K39" s="266"/>
      <c r="L39" s="268">
        <f t="shared" si="18"/>
        <v>2671</v>
      </c>
    </row>
    <row r="40" spans="1:12" ht="15.75" thickBot="1" x14ac:dyDescent="0.3">
      <c r="A40" s="191" t="s">
        <v>5</v>
      </c>
      <c r="B40" s="230">
        <f t="shared" ref="B40:B44" si="19">B39+1</f>
        <v>42725</v>
      </c>
      <c r="C40" s="242">
        <v>496</v>
      </c>
      <c r="D40" s="242">
        <v>457</v>
      </c>
      <c r="E40" s="266">
        <v>379</v>
      </c>
      <c r="F40" s="267">
        <v>157</v>
      </c>
      <c r="G40" s="266">
        <v>581</v>
      </c>
      <c r="H40" s="266">
        <v>247</v>
      </c>
      <c r="I40" s="266">
        <v>291</v>
      </c>
      <c r="J40" s="266"/>
      <c r="K40" s="266"/>
      <c r="L40" s="268">
        <f t="shared" si="18"/>
        <v>2608</v>
      </c>
    </row>
    <row r="41" spans="1:12" ht="15.75" thickBot="1" x14ac:dyDescent="0.3">
      <c r="A41" s="191" t="s">
        <v>6</v>
      </c>
      <c r="B41" s="230">
        <f t="shared" si="19"/>
        <v>42726</v>
      </c>
      <c r="C41" s="242">
        <v>441</v>
      </c>
      <c r="D41" s="242">
        <v>435</v>
      </c>
      <c r="E41" s="266">
        <v>335</v>
      </c>
      <c r="F41" s="267">
        <v>150</v>
      </c>
      <c r="G41" s="266">
        <v>450</v>
      </c>
      <c r="H41" s="266">
        <v>217</v>
      </c>
      <c r="I41" s="266">
        <v>282</v>
      </c>
      <c r="J41" s="266"/>
      <c r="K41" s="266"/>
      <c r="L41" s="268">
        <f t="shared" si="18"/>
        <v>2310</v>
      </c>
    </row>
    <row r="42" spans="1:12" ht="15.75" thickBot="1" x14ac:dyDescent="0.3">
      <c r="A42" s="191" t="s">
        <v>0</v>
      </c>
      <c r="B42" s="230">
        <f t="shared" si="19"/>
        <v>42727</v>
      </c>
      <c r="C42" s="242">
        <v>358</v>
      </c>
      <c r="D42" s="242">
        <v>405</v>
      </c>
      <c r="E42" s="266">
        <v>375</v>
      </c>
      <c r="F42" s="267">
        <v>115</v>
      </c>
      <c r="G42" s="266">
        <v>334</v>
      </c>
      <c r="H42" s="266">
        <v>206</v>
      </c>
      <c r="I42" s="266">
        <v>242</v>
      </c>
      <c r="J42" s="266"/>
      <c r="K42" s="266"/>
      <c r="L42" s="268">
        <f t="shared" si="18"/>
        <v>2035</v>
      </c>
    </row>
    <row r="43" spans="1:12" ht="15.75" thickBot="1" x14ac:dyDescent="0.3">
      <c r="A43" s="191" t="s">
        <v>1</v>
      </c>
      <c r="B43" s="230">
        <f t="shared" si="19"/>
        <v>42728</v>
      </c>
      <c r="C43" s="242">
        <v>31</v>
      </c>
      <c r="D43" s="270">
        <v>52</v>
      </c>
      <c r="E43" s="271">
        <v>57</v>
      </c>
      <c r="F43" s="272">
        <v>17</v>
      </c>
      <c r="G43" s="271">
        <v>45</v>
      </c>
      <c r="H43" s="271">
        <v>24</v>
      </c>
      <c r="I43" s="271">
        <v>11</v>
      </c>
      <c r="J43" s="271"/>
      <c r="K43" s="271"/>
      <c r="L43" s="268">
        <f t="shared" si="18"/>
        <v>237</v>
      </c>
    </row>
    <row r="44" spans="1:12" ht="15.75" thickBot="1" x14ac:dyDescent="0.3">
      <c r="A44" s="191" t="s">
        <v>2</v>
      </c>
      <c r="B44" s="230">
        <f t="shared" si="19"/>
        <v>42729</v>
      </c>
      <c r="C44" s="273"/>
      <c r="D44" s="273"/>
      <c r="E44" s="274"/>
      <c r="F44" s="275"/>
      <c r="G44" s="271"/>
      <c r="H44" s="274"/>
      <c r="I44" s="274"/>
      <c r="J44" s="274"/>
      <c r="K44" s="274"/>
      <c r="L44" s="268">
        <f t="shared" si="18"/>
        <v>0</v>
      </c>
    </row>
    <row r="45" spans="1:12" ht="15.75" thickBot="1" x14ac:dyDescent="0.3">
      <c r="A45" s="213" t="s">
        <v>25</v>
      </c>
      <c r="B45" s="385" t="s">
        <v>31</v>
      </c>
      <c r="C45" s="128">
        <f t="shared" ref="C45:L45" si="20">SUM(C38:C44)</f>
        <v>2385</v>
      </c>
      <c r="D45" s="128">
        <f t="shared" si="20"/>
        <v>2133</v>
      </c>
      <c r="E45" s="128">
        <f t="shared" si="20"/>
        <v>1797</v>
      </c>
      <c r="F45" s="128">
        <f t="shared" si="20"/>
        <v>804</v>
      </c>
      <c r="G45" s="128">
        <f t="shared" si="20"/>
        <v>2463</v>
      </c>
      <c r="H45" s="128">
        <f t="shared" si="20"/>
        <v>1242</v>
      </c>
      <c r="I45" s="128">
        <f t="shared" si="20"/>
        <v>1355</v>
      </c>
      <c r="J45" s="128">
        <f t="shared" si="20"/>
        <v>0</v>
      </c>
      <c r="K45" s="128">
        <f t="shared" si="20"/>
        <v>0</v>
      </c>
      <c r="L45" s="129">
        <f t="shared" si="20"/>
        <v>12179</v>
      </c>
    </row>
    <row r="46" spans="1:12" ht="15.75" thickBot="1" x14ac:dyDescent="0.3">
      <c r="A46" s="133" t="s">
        <v>27</v>
      </c>
      <c r="B46" s="386"/>
      <c r="C46" s="130">
        <f t="shared" ref="C46:L46" si="21">AVERAGE(C38:C44)</f>
        <v>397.5</v>
      </c>
      <c r="D46" s="130">
        <f t="shared" si="21"/>
        <v>355.5</v>
      </c>
      <c r="E46" s="130">
        <f t="shared" si="21"/>
        <v>299.5</v>
      </c>
      <c r="F46" s="130">
        <f t="shared" si="21"/>
        <v>134</v>
      </c>
      <c r="G46" s="130">
        <f t="shared" si="21"/>
        <v>410.5</v>
      </c>
      <c r="H46" s="130">
        <f t="shared" si="21"/>
        <v>207</v>
      </c>
      <c r="I46" s="130">
        <f t="shared" si="21"/>
        <v>225.83333333333334</v>
      </c>
      <c r="J46" s="130" t="e">
        <f t="shared" si="21"/>
        <v>#DIV/0!</v>
      </c>
      <c r="K46" s="130" t="e">
        <f t="shared" si="21"/>
        <v>#DIV/0!</v>
      </c>
      <c r="L46" s="131">
        <f t="shared" si="21"/>
        <v>1739.8571428571429</v>
      </c>
    </row>
    <row r="47" spans="1:12" ht="15.75" thickBot="1" x14ac:dyDescent="0.3">
      <c r="A47" s="36" t="s">
        <v>24</v>
      </c>
      <c r="B47" s="386"/>
      <c r="C47" s="53">
        <f t="shared" ref="C47:L47" si="22">SUM(C38:C42)</f>
        <v>2354</v>
      </c>
      <c r="D47" s="53">
        <f t="shared" si="22"/>
        <v>2081</v>
      </c>
      <c r="E47" s="53">
        <f t="shared" si="22"/>
        <v>1740</v>
      </c>
      <c r="F47" s="53">
        <f t="shared" si="22"/>
        <v>787</v>
      </c>
      <c r="G47" s="53">
        <f t="shared" si="22"/>
        <v>2418</v>
      </c>
      <c r="H47" s="53">
        <f t="shared" si="22"/>
        <v>1218</v>
      </c>
      <c r="I47" s="53">
        <f t="shared" si="22"/>
        <v>1344</v>
      </c>
      <c r="J47" s="53">
        <f t="shared" si="22"/>
        <v>0</v>
      </c>
      <c r="K47" s="53">
        <f t="shared" si="22"/>
        <v>0</v>
      </c>
      <c r="L47" s="54">
        <f t="shared" si="22"/>
        <v>11942</v>
      </c>
    </row>
    <row r="48" spans="1:12" ht="15.75" thickBot="1" x14ac:dyDescent="0.3">
      <c r="A48" s="36" t="s">
        <v>26</v>
      </c>
      <c r="B48" s="387"/>
      <c r="C48" s="55">
        <f t="shared" ref="C48:L48" si="23">AVERAGE(C38:C42)</f>
        <v>470.8</v>
      </c>
      <c r="D48" s="55">
        <f t="shared" si="23"/>
        <v>416.2</v>
      </c>
      <c r="E48" s="55">
        <f t="shared" si="23"/>
        <v>348</v>
      </c>
      <c r="F48" s="55">
        <f t="shared" si="23"/>
        <v>157.4</v>
      </c>
      <c r="G48" s="55">
        <f t="shared" si="23"/>
        <v>483.6</v>
      </c>
      <c r="H48" s="55">
        <f t="shared" si="23"/>
        <v>243.6</v>
      </c>
      <c r="I48" s="55">
        <f t="shared" si="23"/>
        <v>268.8</v>
      </c>
      <c r="J48" s="55" t="e">
        <f t="shared" si="23"/>
        <v>#DIV/0!</v>
      </c>
      <c r="K48" s="55" t="e">
        <f t="shared" si="23"/>
        <v>#DIV/0!</v>
      </c>
      <c r="L48" s="56">
        <f t="shared" si="23"/>
        <v>2388.4</v>
      </c>
    </row>
    <row r="49" spans="1:12" ht="15.75" thickBot="1" x14ac:dyDescent="0.3">
      <c r="A49" s="191" t="s">
        <v>3</v>
      </c>
      <c r="B49" s="229">
        <f>B44+1</f>
        <v>42730</v>
      </c>
      <c r="C49" s="290">
        <v>112</v>
      </c>
      <c r="D49" s="290">
        <v>141</v>
      </c>
      <c r="E49" s="268">
        <v>143</v>
      </c>
      <c r="F49" s="291">
        <v>28</v>
      </c>
      <c r="G49" s="268">
        <v>106</v>
      </c>
      <c r="H49" s="268">
        <v>15</v>
      </c>
      <c r="I49" s="268">
        <v>89</v>
      </c>
      <c r="J49" s="268"/>
      <c r="K49" s="268"/>
      <c r="L49" s="268">
        <f t="shared" ref="L49:L54" si="24">SUM(C49:K49)</f>
        <v>634</v>
      </c>
    </row>
    <row r="50" spans="1:12" ht="15.75" thickBot="1" x14ac:dyDescent="0.3">
      <c r="A50" s="191" t="s">
        <v>4</v>
      </c>
      <c r="B50" s="230">
        <f>B49+1</f>
        <v>42731</v>
      </c>
      <c r="C50" s="270">
        <v>601</v>
      </c>
      <c r="D50" s="270">
        <v>496</v>
      </c>
      <c r="E50" s="271">
        <v>746</v>
      </c>
      <c r="F50" s="272">
        <v>327</v>
      </c>
      <c r="G50" s="271">
        <v>455</v>
      </c>
      <c r="H50" s="271">
        <v>168</v>
      </c>
      <c r="I50" s="271">
        <v>436</v>
      </c>
      <c r="J50" s="271"/>
      <c r="K50" s="271"/>
      <c r="L50" s="268">
        <f t="shared" si="24"/>
        <v>3229</v>
      </c>
    </row>
    <row r="51" spans="1:12" ht="15.75" thickBot="1" x14ac:dyDescent="0.3">
      <c r="A51" s="191" t="s">
        <v>5</v>
      </c>
      <c r="B51" s="230">
        <f t="shared" ref="B51:B54" si="25">B50+1</f>
        <v>42732</v>
      </c>
      <c r="C51" s="242">
        <v>545</v>
      </c>
      <c r="D51" s="242">
        <v>481</v>
      </c>
      <c r="E51" s="266">
        <v>475</v>
      </c>
      <c r="F51" s="267">
        <v>177</v>
      </c>
      <c r="G51" s="266">
        <v>468</v>
      </c>
      <c r="H51" s="266">
        <v>176</v>
      </c>
      <c r="I51" s="266">
        <v>258</v>
      </c>
      <c r="J51" s="266"/>
      <c r="K51" s="266"/>
      <c r="L51" s="268">
        <f t="shared" si="24"/>
        <v>2580</v>
      </c>
    </row>
    <row r="52" spans="1:12" ht="15.75" thickBot="1" x14ac:dyDescent="0.3">
      <c r="A52" s="191" t="s">
        <v>6</v>
      </c>
      <c r="B52" s="230">
        <f t="shared" si="25"/>
        <v>42733</v>
      </c>
      <c r="C52" s="242">
        <v>533</v>
      </c>
      <c r="D52" s="242">
        <v>460</v>
      </c>
      <c r="E52" s="266">
        <v>548</v>
      </c>
      <c r="F52" s="267">
        <v>94</v>
      </c>
      <c r="G52" s="266">
        <v>444</v>
      </c>
      <c r="H52" s="266">
        <v>209</v>
      </c>
      <c r="I52" s="266">
        <v>271</v>
      </c>
      <c r="J52" s="266"/>
      <c r="K52" s="266"/>
      <c r="L52" s="268">
        <f t="shared" si="24"/>
        <v>2559</v>
      </c>
    </row>
    <row r="53" spans="1:12" ht="15.75" thickBot="1" x14ac:dyDescent="0.3">
      <c r="A53" s="191" t="s">
        <v>0</v>
      </c>
      <c r="B53" s="230">
        <f t="shared" si="25"/>
        <v>42734</v>
      </c>
      <c r="C53" s="242">
        <v>294</v>
      </c>
      <c r="D53" s="242">
        <v>295</v>
      </c>
      <c r="E53" s="266">
        <v>156</v>
      </c>
      <c r="F53" s="267">
        <v>89</v>
      </c>
      <c r="G53" s="266">
        <v>273</v>
      </c>
      <c r="H53" s="266">
        <v>152</v>
      </c>
      <c r="I53" s="266">
        <v>191</v>
      </c>
      <c r="J53" s="266"/>
      <c r="K53" s="266"/>
      <c r="L53" s="268">
        <f t="shared" si="24"/>
        <v>1450</v>
      </c>
    </row>
    <row r="54" spans="1:12" ht="15.75" thickBot="1" x14ac:dyDescent="0.3">
      <c r="A54" s="191" t="s">
        <v>1</v>
      </c>
      <c r="B54" s="230">
        <f t="shared" si="25"/>
        <v>42735</v>
      </c>
      <c r="C54" s="270">
        <v>117</v>
      </c>
      <c r="D54" s="270">
        <v>132</v>
      </c>
      <c r="E54" s="271">
        <v>218</v>
      </c>
      <c r="F54" s="272">
        <v>28</v>
      </c>
      <c r="G54" s="271">
        <v>177</v>
      </c>
      <c r="H54" s="271">
        <v>49</v>
      </c>
      <c r="I54" s="271">
        <v>125</v>
      </c>
      <c r="J54" s="271"/>
      <c r="K54" s="271"/>
      <c r="L54" s="268">
        <f t="shared" si="24"/>
        <v>846</v>
      </c>
    </row>
    <row r="55" spans="1:12" ht="15.75" hidden="1" thickBot="1" x14ac:dyDescent="0.3">
      <c r="A55" s="191" t="s">
        <v>2</v>
      </c>
      <c r="B55" s="230"/>
      <c r="C55" s="273"/>
      <c r="D55" s="273"/>
      <c r="E55" s="274"/>
      <c r="F55" s="275"/>
      <c r="G55" s="274"/>
      <c r="H55" s="274"/>
      <c r="I55" s="274"/>
      <c r="J55" s="274"/>
      <c r="K55" s="274"/>
      <c r="L55" s="268"/>
    </row>
    <row r="56" spans="1:12" ht="15.75" thickBot="1" x14ac:dyDescent="0.3">
      <c r="A56" s="213" t="s">
        <v>25</v>
      </c>
      <c r="B56" s="385" t="s">
        <v>32</v>
      </c>
      <c r="C56" s="128">
        <f t="shared" ref="C56:L56" si="26">SUM(C49:C55)</f>
        <v>2202</v>
      </c>
      <c r="D56" s="128">
        <f t="shared" si="26"/>
        <v>2005</v>
      </c>
      <c r="E56" s="128">
        <f>SUM(E49:E55)</f>
        <v>2286</v>
      </c>
      <c r="F56" s="128">
        <f t="shared" si="26"/>
        <v>743</v>
      </c>
      <c r="G56" s="128">
        <f t="shared" si="26"/>
        <v>1923</v>
      </c>
      <c r="H56" s="128">
        <f t="shared" si="26"/>
        <v>769</v>
      </c>
      <c r="I56" s="128">
        <f t="shared" si="26"/>
        <v>1370</v>
      </c>
      <c r="J56" s="128">
        <f t="shared" si="26"/>
        <v>0</v>
      </c>
      <c r="K56" s="128">
        <f t="shared" si="26"/>
        <v>0</v>
      </c>
      <c r="L56" s="129">
        <f t="shared" si="26"/>
        <v>11298</v>
      </c>
    </row>
    <row r="57" spans="1:12" ht="15.75" thickBot="1" x14ac:dyDescent="0.3">
      <c r="A57" s="133" t="s">
        <v>27</v>
      </c>
      <c r="B57" s="386"/>
      <c r="C57" s="130">
        <f t="shared" ref="C57:L57" si="27">AVERAGE(C49:C55)</f>
        <v>367</v>
      </c>
      <c r="D57" s="130">
        <f t="shared" si="27"/>
        <v>334.16666666666669</v>
      </c>
      <c r="E57" s="130">
        <f t="shared" si="27"/>
        <v>381</v>
      </c>
      <c r="F57" s="130">
        <f t="shared" si="27"/>
        <v>123.83333333333333</v>
      </c>
      <c r="G57" s="130">
        <f t="shared" si="27"/>
        <v>320.5</v>
      </c>
      <c r="H57" s="130">
        <f t="shared" si="27"/>
        <v>128.16666666666666</v>
      </c>
      <c r="I57" s="130">
        <f t="shared" si="27"/>
        <v>228.33333333333334</v>
      </c>
      <c r="J57" s="130" t="e">
        <f t="shared" si="27"/>
        <v>#DIV/0!</v>
      </c>
      <c r="K57" s="130" t="e">
        <f t="shared" si="27"/>
        <v>#DIV/0!</v>
      </c>
      <c r="L57" s="131">
        <f t="shared" si="27"/>
        <v>1883</v>
      </c>
    </row>
    <row r="58" spans="1:12" ht="15.75" thickBot="1" x14ac:dyDescent="0.3">
      <c r="A58" s="36" t="s">
        <v>24</v>
      </c>
      <c r="B58" s="386"/>
      <c r="C58" s="53">
        <f t="shared" ref="C58:L58" si="28">SUM(C49:C53)</f>
        <v>2085</v>
      </c>
      <c r="D58" s="53">
        <f t="shared" si="28"/>
        <v>1873</v>
      </c>
      <c r="E58" s="53">
        <f t="shared" si="28"/>
        <v>2068</v>
      </c>
      <c r="F58" s="53">
        <f t="shared" si="28"/>
        <v>715</v>
      </c>
      <c r="G58" s="53">
        <f t="shared" si="28"/>
        <v>1746</v>
      </c>
      <c r="H58" s="53">
        <f t="shared" si="28"/>
        <v>720</v>
      </c>
      <c r="I58" s="53">
        <f t="shared" si="28"/>
        <v>1245</v>
      </c>
      <c r="J58" s="53">
        <f t="shared" si="28"/>
        <v>0</v>
      </c>
      <c r="K58" s="53">
        <f t="shared" si="28"/>
        <v>0</v>
      </c>
      <c r="L58" s="54">
        <f t="shared" si="28"/>
        <v>10452</v>
      </c>
    </row>
    <row r="59" spans="1:12" ht="15.75" thickBot="1" x14ac:dyDescent="0.3">
      <c r="A59" s="36" t="s">
        <v>26</v>
      </c>
      <c r="B59" s="387"/>
      <c r="C59" s="55">
        <f t="shared" ref="C59:L59" si="29">AVERAGE(C49:C53)</f>
        <v>417</v>
      </c>
      <c r="D59" s="55">
        <f t="shared" si="29"/>
        <v>374.6</v>
      </c>
      <c r="E59" s="55">
        <f t="shared" si="29"/>
        <v>413.6</v>
      </c>
      <c r="F59" s="55">
        <f t="shared" si="29"/>
        <v>143</v>
      </c>
      <c r="G59" s="55">
        <f t="shared" si="29"/>
        <v>349.2</v>
      </c>
      <c r="H59" s="55">
        <f t="shared" si="29"/>
        <v>144</v>
      </c>
      <c r="I59" s="55">
        <f t="shared" si="29"/>
        <v>249</v>
      </c>
      <c r="J59" s="55" t="e">
        <f t="shared" si="29"/>
        <v>#DIV/0!</v>
      </c>
      <c r="K59" s="55" t="e">
        <f t="shared" si="29"/>
        <v>#DIV/0!</v>
      </c>
      <c r="L59" s="56">
        <f t="shared" si="29"/>
        <v>2090.4</v>
      </c>
    </row>
    <row r="60" spans="1:12" ht="15.75" hidden="1" thickBot="1" x14ac:dyDescent="0.3">
      <c r="A60" s="191" t="s">
        <v>3</v>
      </c>
      <c r="B60" s="229"/>
      <c r="C60" s="289"/>
      <c r="D60" s="290"/>
      <c r="E60" s="268"/>
      <c r="F60" s="291"/>
      <c r="G60" s="268"/>
      <c r="H60" s="268"/>
      <c r="I60" s="268"/>
      <c r="J60" s="268"/>
      <c r="K60" s="268"/>
      <c r="L60" s="268"/>
    </row>
    <row r="61" spans="1:12" ht="15.75" hidden="1" thickBot="1" x14ac:dyDescent="0.3">
      <c r="A61" s="191" t="s">
        <v>4</v>
      </c>
      <c r="B61" s="230"/>
      <c r="C61" s="283"/>
      <c r="D61" s="242"/>
      <c r="E61" s="266"/>
      <c r="F61" s="267"/>
      <c r="G61" s="266"/>
      <c r="H61" s="266"/>
      <c r="I61" s="266"/>
      <c r="J61" s="266"/>
      <c r="K61" s="266"/>
      <c r="L61" s="268"/>
    </row>
    <row r="62" spans="1:12" ht="15.75" hidden="1" thickBot="1" x14ac:dyDescent="0.3">
      <c r="A62" s="191" t="s">
        <v>5</v>
      </c>
      <c r="B62" s="255"/>
      <c r="C62" s="279"/>
      <c r="D62" s="242"/>
      <c r="E62" s="266"/>
      <c r="F62" s="267"/>
      <c r="G62" s="266"/>
      <c r="H62" s="266"/>
      <c r="I62" s="266"/>
      <c r="J62" s="266"/>
      <c r="K62" s="266"/>
      <c r="L62" s="268"/>
    </row>
    <row r="63" spans="1:12" ht="15.75" hidden="1" thickBot="1" x14ac:dyDescent="0.3">
      <c r="A63" s="191" t="s">
        <v>6</v>
      </c>
      <c r="B63" s="255"/>
      <c r="C63" s="279"/>
      <c r="D63" s="242"/>
      <c r="E63" s="266"/>
      <c r="F63" s="267"/>
      <c r="G63" s="266"/>
      <c r="H63" s="266"/>
      <c r="I63" s="266"/>
      <c r="J63" s="266"/>
      <c r="K63" s="266"/>
      <c r="L63" s="268"/>
    </row>
    <row r="64" spans="1:12" ht="15.75" hidden="1" thickBot="1" x14ac:dyDescent="0.3">
      <c r="A64" s="191" t="s">
        <v>0</v>
      </c>
      <c r="B64" s="255"/>
      <c r="C64" s="279"/>
      <c r="D64" s="242"/>
      <c r="E64" s="266"/>
      <c r="F64" s="267"/>
      <c r="G64" s="266"/>
      <c r="H64" s="266"/>
      <c r="I64" s="266"/>
      <c r="J64" s="266"/>
      <c r="K64" s="266"/>
      <c r="L64" s="268"/>
    </row>
    <row r="65" spans="1:15" ht="15.75" hidden="1" thickBot="1" x14ac:dyDescent="0.3">
      <c r="A65" s="191" t="s">
        <v>1</v>
      </c>
      <c r="B65" s="255"/>
      <c r="C65" s="279"/>
      <c r="D65" s="270"/>
      <c r="E65" s="271"/>
      <c r="F65" s="272"/>
      <c r="G65" s="271"/>
      <c r="H65" s="271"/>
      <c r="I65" s="271"/>
      <c r="J65" s="271"/>
      <c r="K65" s="271"/>
      <c r="L65" s="268"/>
    </row>
    <row r="66" spans="1:15" ht="15.75" hidden="1" thickBot="1" x14ac:dyDescent="0.3">
      <c r="A66" s="191" t="s">
        <v>2</v>
      </c>
      <c r="B66" s="292"/>
      <c r="C66" s="293"/>
      <c r="D66" s="294"/>
      <c r="E66" s="295"/>
      <c r="F66" s="296"/>
      <c r="G66" s="295"/>
      <c r="H66" s="295"/>
      <c r="I66" s="295"/>
      <c r="J66" s="295"/>
      <c r="K66" s="295"/>
      <c r="L66" s="268"/>
    </row>
    <row r="67" spans="1:15" ht="15.75" hidden="1" thickBot="1" x14ac:dyDescent="0.3">
      <c r="A67" s="213" t="s">
        <v>25</v>
      </c>
      <c r="B67" s="385" t="s">
        <v>37</v>
      </c>
      <c r="C67" s="297">
        <f t="shared" ref="C67:K67" si="30">SUM(C60:C66)</f>
        <v>0</v>
      </c>
      <c r="D67" s="297">
        <f t="shared" si="30"/>
        <v>0</v>
      </c>
      <c r="E67" s="298">
        <f t="shared" si="30"/>
        <v>0</v>
      </c>
      <c r="F67" s="299">
        <f t="shared" si="30"/>
        <v>0</v>
      </c>
      <c r="G67" s="298">
        <f t="shared" si="30"/>
        <v>0</v>
      </c>
      <c r="H67" s="298">
        <f t="shared" si="30"/>
        <v>0</v>
      </c>
      <c r="I67" s="298">
        <f t="shared" si="30"/>
        <v>0</v>
      </c>
      <c r="J67" s="298">
        <f t="shared" si="30"/>
        <v>0</v>
      </c>
      <c r="K67" s="298">
        <f t="shared" si="30"/>
        <v>0</v>
      </c>
      <c r="L67" s="298">
        <f>SUM(L60:L66)</f>
        <v>0</v>
      </c>
    </row>
    <row r="68" spans="1:15" ht="15.75" hidden="1" thickBot="1" x14ac:dyDescent="0.3">
      <c r="A68" s="133" t="s">
        <v>27</v>
      </c>
      <c r="B68" s="386"/>
      <c r="C68" s="300" t="e">
        <f t="shared" ref="C68:L68" si="31">AVERAGE(C60:C66)</f>
        <v>#DIV/0!</v>
      </c>
      <c r="D68" s="300" t="e">
        <f t="shared" si="31"/>
        <v>#DIV/0!</v>
      </c>
      <c r="E68" s="301" t="e">
        <f t="shared" si="31"/>
        <v>#DIV/0!</v>
      </c>
      <c r="F68" s="302" t="e">
        <f t="shared" si="31"/>
        <v>#DIV/0!</v>
      </c>
      <c r="G68" s="303" t="e">
        <f t="shared" si="31"/>
        <v>#DIV/0!</v>
      </c>
      <c r="H68" s="303" t="e">
        <f t="shared" si="31"/>
        <v>#DIV/0!</v>
      </c>
      <c r="I68" s="303" t="e">
        <f t="shared" si="31"/>
        <v>#DIV/0!</v>
      </c>
      <c r="J68" s="303" t="e">
        <f t="shared" si="31"/>
        <v>#DIV/0!</v>
      </c>
      <c r="K68" s="303" t="e">
        <f t="shared" si="31"/>
        <v>#DIV/0!</v>
      </c>
      <c r="L68" s="303" t="e">
        <f t="shared" si="31"/>
        <v>#DIV/0!</v>
      </c>
    </row>
    <row r="69" spans="1:15" ht="15.75" hidden="1" thickBot="1" x14ac:dyDescent="0.3">
      <c r="A69" s="36" t="s">
        <v>24</v>
      </c>
      <c r="B69" s="386"/>
      <c r="C69" s="304">
        <f t="shared" ref="C69:L69" si="32">SUM(C60:C64)</f>
        <v>0</v>
      </c>
      <c r="D69" s="304">
        <f t="shared" si="32"/>
        <v>0</v>
      </c>
      <c r="E69" s="305">
        <f t="shared" si="32"/>
        <v>0</v>
      </c>
      <c r="F69" s="306">
        <f t="shared" si="32"/>
        <v>0</v>
      </c>
      <c r="G69" s="305">
        <f t="shared" si="32"/>
        <v>0</v>
      </c>
      <c r="H69" s="305">
        <f t="shared" si="32"/>
        <v>0</v>
      </c>
      <c r="I69" s="305">
        <f t="shared" si="32"/>
        <v>0</v>
      </c>
      <c r="J69" s="305">
        <f t="shared" si="32"/>
        <v>0</v>
      </c>
      <c r="K69" s="305">
        <f t="shared" si="32"/>
        <v>0</v>
      </c>
      <c r="L69" s="305">
        <f t="shared" si="32"/>
        <v>0</v>
      </c>
    </row>
    <row r="70" spans="1:15" ht="15.75" hidden="1" thickBot="1" x14ac:dyDescent="0.3">
      <c r="A70" s="36" t="s">
        <v>26</v>
      </c>
      <c r="B70" s="387"/>
      <c r="C70" s="307" t="e">
        <f t="shared" ref="C70:L70" si="33">AVERAGE(C60:C64)</f>
        <v>#DIV/0!</v>
      </c>
      <c r="D70" s="307" t="e">
        <f t="shared" si="33"/>
        <v>#DIV/0!</v>
      </c>
      <c r="E70" s="308" t="e">
        <f t="shared" si="33"/>
        <v>#DIV/0!</v>
      </c>
      <c r="F70" s="309" t="e">
        <f t="shared" si="33"/>
        <v>#DIV/0!</v>
      </c>
      <c r="G70" s="308" t="e">
        <f t="shared" si="33"/>
        <v>#DIV/0!</v>
      </c>
      <c r="H70" s="308" t="e">
        <f t="shared" si="33"/>
        <v>#DIV/0!</v>
      </c>
      <c r="I70" s="308" t="e">
        <f t="shared" si="33"/>
        <v>#DIV/0!</v>
      </c>
      <c r="J70" s="308" t="e">
        <f t="shared" si="33"/>
        <v>#DIV/0!</v>
      </c>
      <c r="K70" s="308" t="e">
        <f t="shared" si="33"/>
        <v>#DIV/0!</v>
      </c>
      <c r="L70" s="308" t="e">
        <f t="shared" si="33"/>
        <v>#DIV/0!</v>
      </c>
    </row>
    <row r="71" spans="1:15" x14ac:dyDescent="0.25">
      <c r="A71" s="4"/>
      <c r="B71" s="169"/>
      <c r="C71" s="169"/>
      <c r="D71" s="5"/>
      <c r="E71" s="5"/>
      <c r="F71" s="5"/>
      <c r="G71" s="5"/>
      <c r="H71" s="5"/>
      <c r="I71" s="5"/>
      <c r="J71" s="5"/>
      <c r="K71" s="5"/>
      <c r="L71" s="5"/>
    </row>
    <row r="72" spans="1:15" ht="25.5" x14ac:dyDescent="0.25">
      <c r="A72" s="4"/>
      <c r="B72" s="246"/>
      <c r="C72" s="52" t="s">
        <v>10</v>
      </c>
      <c r="D72" s="52" t="s">
        <v>16</v>
      </c>
      <c r="E72" s="52" t="s">
        <v>82</v>
      </c>
      <c r="F72" s="52" t="s">
        <v>83</v>
      </c>
      <c r="G72" s="52" t="s">
        <v>13</v>
      </c>
      <c r="H72" s="52" t="s">
        <v>14</v>
      </c>
      <c r="I72" s="52" t="s">
        <v>84</v>
      </c>
      <c r="J72" s="52" t="s">
        <v>15</v>
      </c>
      <c r="K72" s="52" t="s">
        <v>36</v>
      </c>
      <c r="L72" s="148"/>
      <c r="M72" s="1"/>
      <c r="N72" s="1"/>
    </row>
    <row r="73" spans="1:15" ht="25.5" x14ac:dyDescent="0.25">
      <c r="B73" s="57" t="s">
        <v>33</v>
      </c>
      <c r="C73" s="249">
        <f t="shared" ref="C73:K73" si="34">SUM(C56, C45, C34, C23, C12, C67)</f>
        <v>4754</v>
      </c>
      <c r="D73" s="249">
        <f t="shared" si="34"/>
        <v>4315</v>
      </c>
      <c r="E73" s="249">
        <f t="shared" si="34"/>
        <v>4243</v>
      </c>
      <c r="F73" s="249">
        <f t="shared" si="34"/>
        <v>1617</v>
      </c>
      <c r="G73" s="249">
        <f t="shared" si="34"/>
        <v>4553</v>
      </c>
      <c r="H73" s="249">
        <f t="shared" si="34"/>
        <v>2061</v>
      </c>
      <c r="I73" s="249">
        <f t="shared" si="34"/>
        <v>2826</v>
      </c>
      <c r="J73" s="249">
        <f t="shared" si="34"/>
        <v>0</v>
      </c>
      <c r="K73" s="249">
        <f t="shared" si="34"/>
        <v>0</v>
      </c>
      <c r="L73" s="310"/>
      <c r="M73" s="1"/>
      <c r="N73" s="1"/>
    </row>
    <row r="74" spans="1:15" ht="25.5" x14ac:dyDescent="0.25">
      <c r="B74" s="57" t="s">
        <v>34</v>
      </c>
      <c r="C74" s="249">
        <f t="shared" ref="C74:K74" si="35">SUM(C58, C47, C36, C25, C14, C69)</f>
        <v>4439</v>
      </c>
      <c r="D74" s="249">
        <f t="shared" si="35"/>
        <v>3954</v>
      </c>
      <c r="E74" s="249">
        <f t="shared" si="35"/>
        <v>3808</v>
      </c>
      <c r="F74" s="249">
        <f t="shared" si="35"/>
        <v>1502</v>
      </c>
      <c r="G74" s="249">
        <f t="shared" si="35"/>
        <v>4164</v>
      </c>
      <c r="H74" s="249">
        <f t="shared" si="35"/>
        <v>1938</v>
      </c>
      <c r="I74" s="249">
        <f t="shared" si="35"/>
        <v>2589</v>
      </c>
      <c r="J74" s="249">
        <f t="shared" si="35"/>
        <v>0</v>
      </c>
      <c r="K74" s="249">
        <f t="shared" si="35"/>
        <v>0</v>
      </c>
      <c r="L74" s="310"/>
      <c r="M74" s="1"/>
      <c r="N74" s="1"/>
    </row>
    <row r="75" spans="1:15" x14ac:dyDescent="0.25">
      <c r="B75" s="1"/>
      <c r="C75" s="1"/>
      <c r="F75" s="170"/>
    </row>
    <row r="76" spans="1:15" x14ac:dyDescent="0.25">
      <c r="B76" s="1"/>
      <c r="C76" s="1"/>
      <c r="F76" s="170"/>
    </row>
    <row r="77" spans="1:15" x14ac:dyDescent="0.25">
      <c r="B77" s="1"/>
      <c r="C77" s="1"/>
      <c r="D77" s="399" t="s">
        <v>85</v>
      </c>
      <c r="E77" s="400"/>
      <c r="F77" s="401"/>
      <c r="M77" s="1"/>
      <c r="N77" s="1"/>
      <c r="O77" s="1"/>
    </row>
    <row r="78" spans="1:15" x14ac:dyDescent="0.25">
      <c r="D78" s="377" t="s">
        <v>33</v>
      </c>
      <c r="E78" s="378"/>
      <c r="F78" s="126">
        <f>L12+L23+L34+L45+L56+L67</f>
        <v>24369</v>
      </c>
    </row>
    <row r="79" spans="1:15" x14ac:dyDescent="0.25">
      <c r="D79" s="377" t="s">
        <v>34</v>
      </c>
      <c r="E79" s="378"/>
      <c r="F79" s="125">
        <f>SUM(L14, L25, L36, L47, L58, L69)</f>
        <v>22394</v>
      </c>
    </row>
    <row r="80" spans="1:15" x14ac:dyDescent="0.25">
      <c r="D80" s="377" t="s">
        <v>72</v>
      </c>
      <c r="E80" s="378"/>
      <c r="F80" s="126">
        <f>AVERAGE(L56, L45, L34, L23, L12, L67)</f>
        <v>4061.5</v>
      </c>
    </row>
    <row r="81" spans="4:6" customFormat="1" x14ac:dyDescent="0.25">
      <c r="D81" s="377" t="s">
        <v>26</v>
      </c>
      <c r="E81" s="378"/>
      <c r="F81" s="125">
        <f>AVERAGE(L14, L25, L36, L47, L58, L69)</f>
        <v>3732.3333333333335</v>
      </c>
    </row>
  </sheetData>
  <mergeCells count="32">
    <mergeCell ref="B23:B26"/>
    <mergeCell ref="B34:B37"/>
    <mergeCell ref="B45:B48"/>
    <mergeCell ref="B56:B59"/>
    <mergeCell ref="B67:B70"/>
    <mergeCell ref="K3:K4"/>
    <mergeCell ref="D78:E78"/>
    <mergeCell ref="D79:E79"/>
    <mergeCell ref="D80:E80"/>
    <mergeCell ref="D81:E81"/>
    <mergeCell ref="D77:F77"/>
    <mergeCell ref="B12:B15"/>
    <mergeCell ref="I1:I2"/>
    <mergeCell ref="J1:J2"/>
    <mergeCell ref="K1:K2"/>
    <mergeCell ref="L1:L4"/>
    <mergeCell ref="F3:F4"/>
    <mergeCell ref="C1:C2"/>
    <mergeCell ref="D1:D2"/>
    <mergeCell ref="E1:E2"/>
    <mergeCell ref="F1:F2"/>
    <mergeCell ref="G1:G2"/>
    <mergeCell ref="H1:H2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25" sqref="D25"/>
    </sheetView>
  </sheetViews>
  <sheetFormatPr defaultRowHeight="15" outlineLevelRow="1" x14ac:dyDescent="0.25"/>
  <cols>
    <col min="1" max="1" width="18.7109375" style="1" bestFit="1" customWidth="1"/>
    <col min="2" max="2" width="10.7109375" style="170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24"/>
      <c r="C1" s="410" t="s">
        <v>9</v>
      </c>
      <c r="D1" s="408" t="s">
        <v>23</v>
      </c>
    </row>
    <row r="2" spans="1:4" ht="15" customHeight="1" thickBot="1" x14ac:dyDescent="0.3">
      <c r="A2" s="34"/>
      <c r="B2" s="225"/>
      <c r="C2" s="430"/>
      <c r="D2" s="409"/>
    </row>
    <row r="3" spans="1:4" ht="15" customHeight="1" x14ac:dyDescent="0.25">
      <c r="A3" s="379" t="s">
        <v>61</v>
      </c>
      <c r="B3" s="381" t="s">
        <v>62</v>
      </c>
      <c r="C3" s="392" t="s">
        <v>38</v>
      </c>
      <c r="D3" s="409"/>
    </row>
    <row r="4" spans="1:4" ht="11.25" customHeight="1" thickBot="1" x14ac:dyDescent="0.3">
      <c r="A4" s="380"/>
      <c r="B4" s="382"/>
      <c r="C4" s="393"/>
      <c r="D4" s="409"/>
    </row>
    <row r="5" spans="1:4" s="61" customFormat="1" ht="0.75" customHeight="1" thickBot="1" x14ac:dyDescent="0.3">
      <c r="A5" s="35" t="s">
        <v>3</v>
      </c>
      <c r="B5" s="226">
        <v>42583</v>
      </c>
      <c r="C5" s="14"/>
      <c r="D5" s="20">
        <f>SUM(C5)</f>
        <v>0</v>
      </c>
    </row>
    <row r="6" spans="1:4" s="61" customFormat="1" ht="15" hidden="1" customHeight="1" thickBot="1" x14ac:dyDescent="0.3">
      <c r="A6" s="35" t="s">
        <v>4</v>
      </c>
      <c r="B6" s="254">
        <v>42675</v>
      </c>
      <c r="C6" s="14"/>
      <c r="D6" s="20">
        <f>SUM(C6)</f>
        <v>0</v>
      </c>
    </row>
    <row r="7" spans="1:4" s="61" customFormat="1" ht="13.5" hidden="1" customHeight="1" thickBot="1" x14ac:dyDescent="0.3">
      <c r="A7" s="35" t="s">
        <v>5</v>
      </c>
      <c r="B7" s="241">
        <v>42676</v>
      </c>
      <c r="C7" s="14"/>
      <c r="D7" s="20">
        <f t="shared" ref="D7:D10" si="0">SUM(C7)</f>
        <v>0</v>
      </c>
    </row>
    <row r="8" spans="1:4" s="61" customFormat="1" ht="12.75" customHeight="1" thickBot="1" x14ac:dyDescent="0.3">
      <c r="A8" s="35" t="s">
        <v>6</v>
      </c>
      <c r="B8" s="241">
        <v>42705</v>
      </c>
      <c r="C8" s="14">
        <v>601</v>
      </c>
      <c r="D8" s="20">
        <f t="shared" si="0"/>
        <v>601</v>
      </c>
    </row>
    <row r="9" spans="1:4" s="61" customFormat="1" ht="14.25" thickBot="1" x14ac:dyDescent="0.3">
      <c r="A9" s="35" t="s">
        <v>0</v>
      </c>
      <c r="B9" s="241">
        <v>42706</v>
      </c>
      <c r="C9" s="14">
        <v>699</v>
      </c>
      <c r="D9" s="20">
        <f t="shared" si="0"/>
        <v>699</v>
      </c>
    </row>
    <row r="10" spans="1:4" s="61" customFormat="1" ht="14.25" outlineLevel="1" thickBot="1" x14ac:dyDescent="0.3">
      <c r="A10" s="35" t="s">
        <v>1</v>
      </c>
      <c r="B10" s="241">
        <v>42707</v>
      </c>
      <c r="C10" s="21">
        <v>640</v>
      </c>
      <c r="D10" s="20">
        <f t="shared" si="0"/>
        <v>640</v>
      </c>
    </row>
    <row r="11" spans="1:4" s="61" customFormat="1" ht="14.25" outlineLevel="1" thickBot="1" x14ac:dyDescent="0.3">
      <c r="A11" s="35" t="s">
        <v>2</v>
      </c>
      <c r="B11" s="241">
        <v>42708</v>
      </c>
      <c r="C11" s="27">
        <v>442</v>
      </c>
      <c r="D11" s="20">
        <f t="shared" ref="D11" si="1">SUM(C11)</f>
        <v>442</v>
      </c>
    </row>
    <row r="12" spans="1:4" s="62" customFormat="1" ht="14.25" customHeight="1" outlineLevel="1" thickBot="1" x14ac:dyDescent="0.3">
      <c r="A12" s="213" t="s">
        <v>25</v>
      </c>
      <c r="B12" s="385" t="s">
        <v>28</v>
      </c>
      <c r="C12" s="141">
        <f>SUM(C5:C11)</f>
        <v>2382</v>
      </c>
      <c r="D12" s="141">
        <f>SUM(D5:D11)</f>
        <v>2382</v>
      </c>
    </row>
    <row r="13" spans="1:4" s="62" customFormat="1" ht="15.75" customHeight="1" outlineLevel="1" thickBot="1" x14ac:dyDescent="0.3">
      <c r="A13" s="133" t="s">
        <v>27</v>
      </c>
      <c r="B13" s="386"/>
      <c r="C13" s="134">
        <f>AVERAGE(C5:C11)</f>
        <v>595.5</v>
      </c>
      <c r="D13" s="134">
        <f>AVERAGE(D5:D11)</f>
        <v>340.28571428571428</v>
      </c>
    </row>
    <row r="14" spans="1:4" s="62" customFormat="1" ht="14.25" customHeight="1" thickBot="1" x14ac:dyDescent="0.3">
      <c r="A14" s="36" t="s">
        <v>24</v>
      </c>
      <c r="B14" s="386"/>
      <c r="C14" s="37">
        <f>SUM(C5:C9)</f>
        <v>1300</v>
      </c>
      <c r="D14" s="37">
        <f>SUM(D5:D9)</f>
        <v>1300</v>
      </c>
    </row>
    <row r="15" spans="1:4" s="62" customFormat="1" ht="15.75" customHeight="1" thickBot="1" x14ac:dyDescent="0.3">
      <c r="A15" s="36" t="s">
        <v>26</v>
      </c>
      <c r="B15" s="386"/>
      <c r="C15" s="43">
        <f>AVERAGE(C5:C9)</f>
        <v>650</v>
      </c>
      <c r="D15" s="43">
        <f>AVERAGE(D5:D9)</f>
        <v>260</v>
      </c>
    </row>
    <row r="16" spans="1:4" s="62" customFormat="1" ht="14.25" thickBot="1" x14ac:dyDescent="0.3">
      <c r="A16" s="35" t="s">
        <v>3</v>
      </c>
      <c r="B16" s="226">
        <f>B11+1</f>
        <v>42709</v>
      </c>
      <c r="C16" s="14">
        <v>626</v>
      </c>
      <c r="D16" s="240">
        <f>SUM(C16)</f>
        <v>626</v>
      </c>
    </row>
    <row r="17" spans="1:5" s="62" customFormat="1" ht="14.25" customHeight="1" thickBot="1" x14ac:dyDescent="0.3">
      <c r="A17" s="35" t="s">
        <v>4</v>
      </c>
      <c r="B17" s="227">
        <f>B16+1</f>
        <v>42710</v>
      </c>
      <c r="C17" s="14">
        <v>730</v>
      </c>
      <c r="D17" s="77">
        <f t="shared" ref="D17:D22" si="2">SUM(C17)</f>
        <v>730</v>
      </c>
    </row>
    <row r="18" spans="1:5" s="62" customFormat="1" ht="14.25" thickBot="1" x14ac:dyDescent="0.3">
      <c r="A18" s="35" t="s">
        <v>5</v>
      </c>
      <c r="B18" s="227">
        <f t="shared" ref="B18:B22" si="3">B17+1</f>
        <v>42711</v>
      </c>
      <c r="C18" s="14">
        <v>573</v>
      </c>
      <c r="D18" s="240">
        <f t="shared" si="2"/>
        <v>573</v>
      </c>
    </row>
    <row r="19" spans="1:5" s="62" customFormat="1" ht="14.25" thickBot="1" x14ac:dyDescent="0.3">
      <c r="A19" s="35" t="s">
        <v>6</v>
      </c>
      <c r="B19" s="228">
        <f t="shared" si="3"/>
        <v>42712</v>
      </c>
      <c r="C19" s="14">
        <v>573</v>
      </c>
      <c r="D19" s="77">
        <f t="shared" si="2"/>
        <v>573</v>
      </c>
    </row>
    <row r="20" spans="1:5" s="62" customFormat="1" ht="14.25" thickBot="1" x14ac:dyDescent="0.3">
      <c r="A20" s="35" t="s">
        <v>0</v>
      </c>
      <c r="B20" s="228">
        <f t="shared" si="3"/>
        <v>42713</v>
      </c>
      <c r="C20" s="14">
        <v>861</v>
      </c>
      <c r="D20" s="240">
        <f t="shared" si="2"/>
        <v>861</v>
      </c>
    </row>
    <row r="21" spans="1:5" s="62" customFormat="1" ht="14.25" outlineLevel="1" thickBot="1" x14ac:dyDescent="0.3">
      <c r="A21" s="35" t="s">
        <v>1</v>
      </c>
      <c r="B21" s="241">
        <f t="shared" si="3"/>
        <v>42714</v>
      </c>
      <c r="C21" s="21">
        <v>730</v>
      </c>
      <c r="D21" s="77">
        <f t="shared" si="2"/>
        <v>730</v>
      </c>
      <c r="E21" s="195"/>
    </row>
    <row r="22" spans="1:5" s="62" customFormat="1" ht="14.25" outlineLevel="1" thickBot="1" x14ac:dyDescent="0.3">
      <c r="A22" s="35" t="s">
        <v>2</v>
      </c>
      <c r="B22" s="227">
        <f t="shared" si="3"/>
        <v>42715</v>
      </c>
      <c r="C22" s="27">
        <v>415</v>
      </c>
      <c r="D22" s="18">
        <f t="shared" si="2"/>
        <v>415</v>
      </c>
    </row>
    <row r="23" spans="1:5" s="62" customFormat="1" ht="14.25" customHeight="1" outlineLevel="1" thickBot="1" x14ac:dyDescent="0.3">
      <c r="A23" s="213" t="s">
        <v>25</v>
      </c>
      <c r="B23" s="385" t="s">
        <v>29</v>
      </c>
      <c r="C23" s="141">
        <f>SUM(C16:C22)</f>
        <v>4508</v>
      </c>
      <c r="D23" s="141">
        <f>SUM(D16:D22)</f>
        <v>4508</v>
      </c>
    </row>
    <row r="24" spans="1:5" s="62" customFormat="1" ht="15.75" customHeight="1" outlineLevel="1" thickBot="1" x14ac:dyDescent="0.3">
      <c r="A24" s="133" t="s">
        <v>27</v>
      </c>
      <c r="B24" s="386"/>
      <c r="C24" s="134">
        <f>AVERAGE(C16:C22)</f>
        <v>644</v>
      </c>
      <c r="D24" s="134">
        <f>AVERAGE(D16:D22)</f>
        <v>644</v>
      </c>
    </row>
    <row r="25" spans="1:5" s="62" customFormat="1" ht="14.25" customHeight="1" thickBot="1" x14ac:dyDescent="0.3">
      <c r="A25" s="36" t="s">
        <v>24</v>
      </c>
      <c r="B25" s="386"/>
      <c r="C25" s="37">
        <f>SUM(C16:C20)</f>
        <v>3363</v>
      </c>
      <c r="D25" s="37">
        <f>SUM(D16:D20)</f>
        <v>3363</v>
      </c>
    </row>
    <row r="26" spans="1:5" s="62" customFormat="1" ht="15.75" customHeight="1" thickBot="1" x14ac:dyDescent="0.3">
      <c r="A26" s="36" t="s">
        <v>26</v>
      </c>
      <c r="B26" s="387"/>
      <c r="C26" s="43">
        <f>AVERAGE(C16:C20)</f>
        <v>672.6</v>
      </c>
      <c r="D26" s="43">
        <f>AVERAGE(D16:D20)</f>
        <v>672.6</v>
      </c>
    </row>
    <row r="27" spans="1:5" s="62" customFormat="1" ht="14.25" thickBot="1" x14ac:dyDescent="0.3">
      <c r="A27" s="35" t="s">
        <v>3</v>
      </c>
      <c r="B27" s="229">
        <f>B22+1</f>
        <v>42716</v>
      </c>
      <c r="C27" s="14">
        <v>574</v>
      </c>
      <c r="D27" s="240">
        <f>SUM(C27)</f>
        <v>574</v>
      </c>
    </row>
    <row r="28" spans="1:5" s="62" customFormat="1" ht="14.25" customHeight="1" thickBot="1" x14ac:dyDescent="0.3">
      <c r="A28" s="35" t="s">
        <v>4</v>
      </c>
      <c r="B28" s="230">
        <f>B27+1</f>
        <v>42717</v>
      </c>
      <c r="C28" s="14">
        <v>424</v>
      </c>
      <c r="D28" s="77">
        <f t="shared" ref="D28:D33" si="4">SUM(C28)</f>
        <v>424</v>
      </c>
    </row>
    <row r="29" spans="1:5" s="62" customFormat="1" ht="14.25" thickBot="1" x14ac:dyDescent="0.3">
      <c r="A29" s="35" t="s">
        <v>5</v>
      </c>
      <c r="B29" s="230">
        <f t="shared" ref="B29:B33" si="5">B28+1</f>
        <v>42718</v>
      </c>
      <c r="C29" s="14">
        <v>678</v>
      </c>
      <c r="D29" s="240">
        <f t="shared" si="4"/>
        <v>678</v>
      </c>
    </row>
    <row r="30" spans="1:5" s="62" customFormat="1" ht="14.25" thickBot="1" x14ac:dyDescent="0.3">
      <c r="A30" s="35" t="s">
        <v>6</v>
      </c>
      <c r="B30" s="230">
        <f t="shared" si="5"/>
        <v>42719</v>
      </c>
      <c r="C30" s="14">
        <v>567</v>
      </c>
      <c r="D30" s="77">
        <f t="shared" si="4"/>
        <v>567</v>
      </c>
    </row>
    <row r="31" spans="1:5" s="62" customFormat="1" ht="14.25" thickBot="1" x14ac:dyDescent="0.3">
      <c r="A31" s="35" t="s">
        <v>0</v>
      </c>
      <c r="B31" s="230">
        <f t="shared" si="5"/>
        <v>42720</v>
      </c>
      <c r="C31" s="14">
        <v>555</v>
      </c>
      <c r="D31" s="240">
        <f t="shared" si="4"/>
        <v>555</v>
      </c>
    </row>
    <row r="32" spans="1:5" s="62" customFormat="1" ht="14.25" outlineLevel="1" thickBot="1" x14ac:dyDescent="0.3">
      <c r="A32" s="35" t="s">
        <v>1</v>
      </c>
      <c r="B32" s="230">
        <f t="shared" si="5"/>
        <v>42721</v>
      </c>
      <c r="C32" s="21">
        <v>232</v>
      </c>
      <c r="D32" s="77">
        <f t="shared" si="4"/>
        <v>232</v>
      </c>
    </row>
    <row r="33" spans="1:5" s="62" customFormat="1" ht="14.25" outlineLevel="1" thickBot="1" x14ac:dyDescent="0.3">
      <c r="A33" s="35" t="s">
        <v>2</v>
      </c>
      <c r="B33" s="230">
        <f t="shared" si="5"/>
        <v>42722</v>
      </c>
      <c r="C33" s="27">
        <v>281</v>
      </c>
      <c r="D33" s="18">
        <f t="shared" si="4"/>
        <v>281</v>
      </c>
    </row>
    <row r="34" spans="1:5" s="62" customFormat="1" ht="14.25" customHeight="1" outlineLevel="1" thickBot="1" x14ac:dyDescent="0.3">
      <c r="A34" s="213" t="s">
        <v>25</v>
      </c>
      <c r="B34" s="385" t="s">
        <v>30</v>
      </c>
      <c r="C34" s="141">
        <f>SUM(C27:C33)</f>
        <v>3311</v>
      </c>
      <c r="D34" s="141">
        <f>SUM(D27:D33)</f>
        <v>3311</v>
      </c>
    </row>
    <row r="35" spans="1:5" s="62" customFormat="1" ht="15.75" customHeight="1" outlineLevel="1" thickBot="1" x14ac:dyDescent="0.3">
      <c r="A35" s="133" t="s">
        <v>27</v>
      </c>
      <c r="B35" s="386"/>
      <c r="C35" s="134">
        <f>AVERAGE(C27:C33)</f>
        <v>473</v>
      </c>
      <c r="D35" s="134">
        <f>AVERAGE(D27:D33)</f>
        <v>473</v>
      </c>
    </row>
    <row r="36" spans="1:5" s="62" customFormat="1" ht="14.25" customHeight="1" thickBot="1" x14ac:dyDescent="0.3">
      <c r="A36" s="36" t="s">
        <v>24</v>
      </c>
      <c r="B36" s="386"/>
      <c r="C36" s="41">
        <f>SUM(C27:C31)</f>
        <v>2798</v>
      </c>
      <c r="D36" s="41">
        <f>SUM(D27:D31)</f>
        <v>2798</v>
      </c>
    </row>
    <row r="37" spans="1:5" s="62" customFormat="1" ht="15.75" customHeight="1" thickBot="1" x14ac:dyDescent="0.3">
      <c r="A37" s="36" t="s">
        <v>26</v>
      </c>
      <c r="B37" s="387"/>
      <c r="C37" s="48">
        <f>AVERAGE(C27:C31)</f>
        <v>559.6</v>
      </c>
      <c r="D37" s="48">
        <f>AVERAGE(D27:D31)</f>
        <v>559.6</v>
      </c>
    </row>
    <row r="38" spans="1:5" s="62" customFormat="1" ht="14.25" thickBot="1" x14ac:dyDescent="0.3">
      <c r="A38" s="35" t="s">
        <v>3</v>
      </c>
      <c r="B38" s="231">
        <f>B33+1</f>
        <v>42723</v>
      </c>
      <c r="C38" s="14">
        <v>590</v>
      </c>
      <c r="D38" s="240">
        <f>SUM(C38)</f>
        <v>590</v>
      </c>
    </row>
    <row r="39" spans="1:5" s="62" customFormat="1" ht="14.25" customHeight="1" thickBot="1" x14ac:dyDescent="0.3">
      <c r="A39" s="35" t="s">
        <v>4</v>
      </c>
      <c r="B39" s="232">
        <f>B38+1</f>
        <v>42724</v>
      </c>
      <c r="C39" s="14">
        <v>652</v>
      </c>
      <c r="D39" s="77">
        <f t="shared" ref="D39:D44" si="6">SUM(C39)</f>
        <v>652</v>
      </c>
    </row>
    <row r="40" spans="1:5" s="62" customFormat="1" ht="14.25" thickBot="1" x14ac:dyDescent="0.3">
      <c r="A40" s="35" t="s">
        <v>5</v>
      </c>
      <c r="B40" s="232">
        <f t="shared" ref="B40:B44" si="7">B39+1</f>
        <v>42725</v>
      </c>
      <c r="C40" s="14">
        <v>612</v>
      </c>
      <c r="D40" s="240">
        <f t="shared" si="6"/>
        <v>612</v>
      </c>
    </row>
    <row r="41" spans="1:5" s="62" customFormat="1" ht="14.25" thickBot="1" x14ac:dyDescent="0.3">
      <c r="A41" s="35" t="s">
        <v>6</v>
      </c>
      <c r="B41" s="232">
        <f t="shared" si="7"/>
        <v>42726</v>
      </c>
      <c r="C41" s="14">
        <v>638</v>
      </c>
      <c r="D41" s="77">
        <f t="shared" si="6"/>
        <v>638</v>
      </c>
    </row>
    <row r="42" spans="1:5" s="62" customFormat="1" ht="14.25" thickBot="1" x14ac:dyDescent="0.3">
      <c r="A42" s="35" t="s">
        <v>0</v>
      </c>
      <c r="B42" s="232">
        <f t="shared" si="7"/>
        <v>42727</v>
      </c>
      <c r="C42" s="14">
        <v>757</v>
      </c>
      <c r="D42" s="240">
        <f t="shared" si="6"/>
        <v>757</v>
      </c>
    </row>
    <row r="43" spans="1:5" s="62" customFormat="1" ht="14.25" outlineLevel="1" thickBot="1" x14ac:dyDescent="0.3">
      <c r="A43" s="35" t="s">
        <v>1</v>
      </c>
      <c r="B43" s="232">
        <f t="shared" si="7"/>
        <v>42728</v>
      </c>
      <c r="C43" s="21">
        <v>189</v>
      </c>
      <c r="D43" s="77">
        <f t="shared" si="6"/>
        <v>189</v>
      </c>
      <c r="E43" s="195"/>
    </row>
    <row r="44" spans="1:5" s="62" customFormat="1" ht="14.25" outlineLevel="1" thickBot="1" x14ac:dyDescent="0.3">
      <c r="A44" s="35" t="s">
        <v>2</v>
      </c>
      <c r="B44" s="232">
        <f t="shared" si="7"/>
        <v>42729</v>
      </c>
      <c r="C44" s="27"/>
      <c r="D44" s="18">
        <f t="shared" si="6"/>
        <v>0</v>
      </c>
      <c r="E44" s="195"/>
    </row>
    <row r="45" spans="1:5" s="62" customFormat="1" ht="14.25" customHeight="1" outlineLevel="1" thickBot="1" x14ac:dyDescent="0.3">
      <c r="A45" s="213" t="s">
        <v>25</v>
      </c>
      <c r="B45" s="385" t="s">
        <v>31</v>
      </c>
      <c r="C45" s="141">
        <f>SUM(C38:C44)</f>
        <v>3438</v>
      </c>
      <c r="D45" s="141">
        <f>SUM(D38:D44)</f>
        <v>3438</v>
      </c>
      <c r="E45" s="195"/>
    </row>
    <row r="46" spans="1:5" s="62" customFormat="1" ht="15.75" customHeight="1" outlineLevel="1" thickBot="1" x14ac:dyDescent="0.3">
      <c r="A46" s="133" t="s">
        <v>27</v>
      </c>
      <c r="B46" s="386"/>
      <c r="C46" s="134">
        <f>AVERAGE(C38:C44)</f>
        <v>573</v>
      </c>
      <c r="D46" s="134">
        <f>AVERAGE(D38:D44)</f>
        <v>491.14285714285717</v>
      </c>
      <c r="E46" s="195"/>
    </row>
    <row r="47" spans="1:5" s="62" customFormat="1" ht="14.25" customHeight="1" thickBot="1" x14ac:dyDescent="0.3">
      <c r="A47" s="36" t="s">
        <v>24</v>
      </c>
      <c r="B47" s="386"/>
      <c r="C47" s="41">
        <f>SUM(C38:C42)</f>
        <v>3249</v>
      </c>
      <c r="D47" s="41">
        <f>SUM(D38:D42)</f>
        <v>3249</v>
      </c>
      <c r="E47" s="195"/>
    </row>
    <row r="48" spans="1:5" s="62" customFormat="1" ht="14.25" customHeight="1" thickBot="1" x14ac:dyDescent="0.3">
      <c r="A48" s="36" t="s">
        <v>26</v>
      </c>
      <c r="B48" s="387"/>
      <c r="C48" s="48">
        <f>AVERAGE(C38:C42)</f>
        <v>649.79999999999995</v>
      </c>
      <c r="D48" s="48">
        <f>AVERAGE(D38:D42)</f>
        <v>649.79999999999995</v>
      </c>
      <c r="E48" s="195"/>
    </row>
    <row r="49" spans="1:5" s="62" customFormat="1" ht="14.25" customHeight="1" thickBot="1" x14ac:dyDescent="0.3">
      <c r="A49" s="35" t="s">
        <v>3</v>
      </c>
      <c r="B49" s="231">
        <f>B44+1</f>
        <v>42730</v>
      </c>
      <c r="C49" s="200">
        <v>553</v>
      </c>
      <c r="D49" s="20">
        <f>SUM(C49)</f>
        <v>553</v>
      </c>
      <c r="E49" s="195"/>
    </row>
    <row r="50" spans="1:5" s="62" customFormat="1" ht="14.25" customHeight="1" thickBot="1" x14ac:dyDescent="0.3">
      <c r="A50" s="191" t="s">
        <v>4</v>
      </c>
      <c r="B50" s="232">
        <f>B49+1</f>
        <v>42731</v>
      </c>
      <c r="C50" s="14">
        <v>1204</v>
      </c>
      <c r="D50" s="20">
        <f t="shared" ref="D50:D52" si="8">SUM(C50)</f>
        <v>1204</v>
      </c>
      <c r="E50" s="195"/>
    </row>
    <row r="51" spans="1:5" s="62" customFormat="1" ht="15.75" customHeight="1" thickBot="1" x14ac:dyDescent="0.3">
      <c r="A51" s="191" t="s">
        <v>5</v>
      </c>
      <c r="B51" s="232">
        <f t="shared" ref="B51:B55" si="9">B50+1</f>
        <v>42732</v>
      </c>
      <c r="C51" s="25">
        <v>1061</v>
      </c>
      <c r="D51" s="20">
        <f t="shared" si="8"/>
        <v>1061</v>
      </c>
      <c r="E51" s="195"/>
    </row>
    <row r="52" spans="1:5" s="62" customFormat="1" ht="15" customHeight="1" thickBot="1" x14ac:dyDescent="0.3">
      <c r="A52" s="191" t="s">
        <v>6</v>
      </c>
      <c r="B52" s="232">
        <f t="shared" si="9"/>
        <v>42733</v>
      </c>
      <c r="C52" s="14">
        <v>617</v>
      </c>
      <c r="D52" s="20">
        <f t="shared" si="8"/>
        <v>617</v>
      </c>
      <c r="E52" s="195"/>
    </row>
    <row r="53" spans="1:5" s="62" customFormat="1" ht="14.25" thickBot="1" x14ac:dyDescent="0.3">
      <c r="A53" s="35" t="s">
        <v>0</v>
      </c>
      <c r="B53" s="234">
        <f t="shared" si="9"/>
        <v>42734</v>
      </c>
      <c r="C53" s="14">
        <v>1005</v>
      </c>
      <c r="D53" s="20">
        <f>SUM(C53)</f>
        <v>1005</v>
      </c>
      <c r="E53" s="195"/>
    </row>
    <row r="54" spans="1:5" s="62" customFormat="1" ht="15" customHeight="1" outlineLevel="1" thickBot="1" x14ac:dyDescent="0.3">
      <c r="A54" s="35" t="s">
        <v>1</v>
      </c>
      <c r="B54" s="234">
        <f t="shared" si="9"/>
        <v>42735</v>
      </c>
      <c r="C54" s="21">
        <v>614</v>
      </c>
      <c r="D54" s="20">
        <f>SUM(C54)</f>
        <v>614</v>
      </c>
      <c r="E54" s="195"/>
    </row>
    <row r="55" spans="1:5" s="62" customFormat="1" ht="15.75" hidden="1" customHeight="1" outlineLevel="1" thickBot="1" x14ac:dyDescent="0.3">
      <c r="A55" s="191" t="s">
        <v>2</v>
      </c>
      <c r="B55" s="234">
        <f t="shared" si="9"/>
        <v>42736</v>
      </c>
      <c r="C55" s="27"/>
      <c r="D55" s="20">
        <f>SUM(C55)</f>
        <v>0</v>
      </c>
    </row>
    <row r="56" spans="1:5" s="62" customFormat="1" ht="14.25" customHeight="1" outlineLevel="1" thickBot="1" x14ac:dyDescent="0.3">
      <c r="A56" s="213" t="s">
        <v>25</v>
      </c>
      <c r="B56" s="385" t="s">
        <v>32</v>
      </c>
      <c r="C56" s="141">
        <f>SUM(C49:C55)</f>
        <v>5054</v>
      </c>
      <c r="D56" s="141">
        <f t="shared" ref="D56:D70" si="10">SUM(C56)</f>
        <v>5054</v>
      </c>
    </row>
    <row r="57" spans="1:5" s="62" customFormat="1" ht="14.25" customHeight="1" outlineLevel="1" thickBot="1" x14ac:dyDescent="0.3">
      <c r="A57" s="133" t="s">
        <v>27</v>
      </c>
      <c r="B57" s="386"/>
      <c r="C57" s="134">
        <f>AVERAGE(C49:C55)</f>
        <v>842.33333333333337</v>
      </c>
      <c r="D57" s="141">
        <f t="shared" si="10"/>
        <v>842.33333333333337</v>
      </c>
    </row>
    <row r="58" spans="1:5" s="62" customFormat="1" ht="14.25" customHeight="1" thickBot="1" x14ac:dyDescent="0.3">
      <c r="A58" s="36" t="s">
        <v>24</v>
      </c>
      <c r="B58" s="386"/>
      <c r="C58" s="37">
        <f>SUM(C49:C53)</f>
        <v>4440</v>
      </c>
      <c r="D58" s="37">
        <f t="shared" si="10"/>
        <v>4440</v>
      </c>
    </row>
    <row r="59" spans="1:5" s="62" customFormat="1" ht="14.25" thickBot="1" x14ac:dyDescent="0.3">
      <c r="A59" s="36" t="s">
        <v>26</v>
      </c>
      <c r="B59" s="387"/>
      <c r="C59" s="43">
        <f>AVERAGE(C49:C53)</f>
        <v>888</v>
      </c>
      <c r="D59" s="43">
        <f t="shared" si="10"/>
        <v>888</v>
      </c>
    </row>
    <row r="60" spans="1:5" s="62" customFormat="1" ht="15" hidden="1" customHeight="1" x14ac:dyDescent="0.25">
      <c r="A60" s="191" t="s">
        <v>3</v>
      </c>
      <c r="B60" s="231">
        <f>B55+1</f>
        <v>42737</v>
      </c>
      <c r="C60" s="14"/>
      <c r="D60" s="20">
        <f>SUM(C60)</f>
        <v>0</v>
      </c>
    </row>
    <row r="61" spans="1:5" s="62" customFormat="1" ht="16.5" hidden="1" customHeight="1" thickBot="1" x14ac:dyDescent="0.3">
      <c r="A61" s="191" t="s">
        <v>4</v>
      </c>
      <c r="B61" s="232">
        <v>42612</v>
      </c>
      <c r="C61" s="14"/>
      <c r="D61" s="77"/>
    </row>
    <row r="62" spans="1:5" s="62" customFormat="1" ht="16.5" hidden="1" customHeight="1" x14ac:dyDescent="0.25">
      <c r="A62" s="191" t="s">
        <v>5</v>
      </c>
      <c r="B62" s="256">
        <v>42613</v>
      </c>
      <c r="C62" s="181"/>
      <c r="D62" s="20"/>
    </row>
    <row r="63" spans="1:5" s="62" customFormat="1" ht="15" hidden="1" customHeight="1" x14ac:dyDescent="0.25">
      <c r="A63" s="191" t="s">
        <v>6</v>
      </c>
      <c r="B63" s="256"/>
      <c r="C63" s="181"/>
      <c r="D63" s="20"/>
    </row>
    <row r="64" spans="1:5" s="62" customFormat="1" ht="16.5" hidden="1" customHeight="1" x14ac:dyDescent="0.25">
      <c r="A64" s="191" t="s">
        <v>0</v>
      </c>
      <c r="B64" s="256"/>
      <c r="C64" s="181"/>
      <c r="D64" s="20"/>
    </row>
    <row r="65" spans="1:6" s="62" customFormat="1" ht="15.75" hidden="1" customHeight="1" outlineLevel="1" x14ac:dyDescent="0.25">
      <c r="A65" s="191" t="s">
        <v>1</v>
      </c>
      <c r="B65" s="256"/>
      <c r="C65" s="182"/>
      <c r="D65" s="20"/>
    </row>
    <row r="66" spans="1:6" s="62" customFormat="1" ht="16.5" hidden="1" customHeight="1" outlineLevel="1" x14ac:dyDescent="0.25">
      <c r="A66" s="191" t="s">
        <v>2</v>
      </c>
      <c r="B66" s="256"/>
      <c r="C66" s="189"/>
      <c r="D66" s="20"/>
    </row>
    <row r="67" spans="1:6" s="62" customFormat="1" ht="13.5" hidden="1" customHeight="1" outlineLevel="1" thickBot="1" x14ac:dyDescent="0.3">
      <c r="A67" s="213" t="s">
        <v>25</v>
      </c>
      <c r="B67" s="386" t="s">
        <v>37</v>
      </c>
      <c r="C67" s="141">
        <f>SUM(C60:C66)</f>
        <v>0</v>
      </c>
      <c r="D67" s="141">
        <f t="shared" si="10"/>
        <v>0</v>
      </c>
    </row>
    <row r="68" spans="1:6" s="62" customFormat="1" ht="19.5" hidden="1" customHeight="1" outlineLevel="1" thickBot="1" x14ac:dyDescent="0.3">
      <c r="A68" s="133" t="s">
        <v>27</v>
      </c>
      <c r="B68" s="386"/>
      <c r="C68" s="134" t="e">
        <f>AVERAGE(C60:C66)</f>
        <v>#DIV/0!</v>
      </c>
      <c r="D68" s="134" t="e">
        <f t="shared" si="10"/>
        <v>#DIV/0!</v>
      </c>
    </row>
    <row r="69" spans="1:6" s="62" customFormat="1" ht="15" hidden="1" customHeight="1" thickBot="1" x14ac:dyDescent="0.3">
      <c r="A69" s="36" t="s">
        <v>24</v>
      </c>
      <c r="B69" s="386"/>
      <c r="C69" s="37">
        <f>SUM(C60:C64)</f>
        <v>0</v>
      </c>
      <c r="D69" s="37">
        <f t="shared" si="10"/>
        <v>0</v>
      </c>
    </row>
    <row r="70" spans="1:6" s="62" customFormat="1" ht="15" hidden="1" customHeight="1" thickBot="1" x14ac:dyDescent="0.3">
      <c r="A70" s="36" t="s">
        <v>26</v>
      </c>
      <c r="B70" s="387"/>
      <c r="C70" s="43" t="e">
        <f>AVERAGE(C60:C64)</f>
        <v>#DIV/0!</v>
      </c>
      <c r="D70" s="43" t="e">
        <f t="shared" si="10"/>
        <v>#DIV/0!</v>
      </c>
    </row>
    <row r="71" spans="1:6" s="62" customFormat="1" x14ac:dyDescent="0.25">
      <c r="A71" s="4"/>
      <c r="B71" s="169"/>
      <c r="C71" s="65"/>
      <c r="D71" s="65"/>
    </row>
    <row r="72" spans="1:6" s="62" customFormat="1" ht="42" customHeight="1" x14ac:dyDescent="0.25">
      <c r="A72" s="246"/>
      <c r="B72" s="247" t="s">
        <v>9</v>
      </c>
      <c r="D72" s="399" t="s">
        <v>67</v>
      </c>
      <c r="E72" s="428"/>
      <c r="F72" s="429"/>
    </row>
    <row r="73" spans="1:6" ht="30" customHeight="1" x14ac:dyDescent="0.25">
      <c r="A73" s="57" t="s">
        <v>34</v>
      </c>
      <c r="B73" s="248">
        <f>SUM(C58:C58, C47:C47, C36:C36, C25:C25, C14:C14, C69:C69)</f>
        <v>15150</v>
      </c>
      <c r="D73" s="377" t="s">
        <v>34</v>
      </c>
      <c r="E73" s="378"/>
      <c r="F73" s="125">
        <f>SUM(D14, D25, D36, D47, D58, D69)</f>
        <v>15150</v>
      </c>
    </row>
    <row r="74" spans="1:6" ht="30" customHeight="1" x14ac:dyDescent="0.25">
      <c r="A74" s="57" t="s">
        <v>33</v>
      </c>
      <c r="B74" s="248">
        <f>SUM(C56:C56, C45:C45, C34:C34, C23:C23, C12:C12, C67:C67 )</f>
        <v>18693</v>
      </c>
      <c r="D74" s="377" t="s">
        <v>33</v>
      </c>
      <c r="E74" s="378"/>
      <c r="F74" s="126">
        <f>SUM(D56, D45, D34, D23, D12, D67)</f>
        <v>18693</v>
      </c>
    </row>
    <row r="75" spans="1:6" ht="30" customHeight="1" x14ac:dyDescent="0.25">
      <c r="D75" s="377" t="s">
        <v>26</v>
      </c>
      <c r="E75" s="378"/>
      <c r="F75" s="126">
        <f>AVERAGE(D14, D25, D36, D47, D58, D69)</f>
        <v>2525</v>
      </c>
    </row>
    <row r="76" spans="1:6" ht="30" customHeight="1" x14ac:dyDescent="0.25">
      <c r="D76" s="377" t="s">
        <v>72</v>
      </c>
      <c r="E76" s="378"/>
      <c r="F76" s="125">
        <f>AVERAGE(D56, D45, D34, D23, D12, D67)</f>
        <v>3115.5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70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24"/>
      <c r="C1" s="402" t="s">
        <v>7</v>
      </c>
      <c r="D1" s="402" t="s">
        <v>39</v>
      </c>
      <c r="E1" s="402" t="s">
        <v>8</v>
      </c>
      <c r="F1" s="402" t="s">
        <v>73</v>
      </c>
      <c r="G1" s="402" t="s">
        <v>10</v>
      </c>
      <c r="H1" s="435"/>
      <c r="I1" s="436"/>
      <c r="J1" s="431" t="s">
        <v>23</v>
      </c>
    </row>
    <row r="2" spans="1:11" ht="15" customHeight="1" thickBot="1" x14ac:dyDescent="0.3">
      <c r="A2" s="34"/>
      <c r="B2" s="225"/>
      <c r="C2" s="403"/>
      <c r="D2" s="403"/>
      <c r="E2" s="403"/>
      <c r="F2" s="403"/>
      <c r="G2" s="437"/>
      <c r="H2" s="438"/>
      <c r="I2" s="439"/>
      <c r="J2" s="432"/>
    </row>
    <row r="3" spans="1:11" ht="13.5" customHeight="1" x14ac:dyDescent="0.25">
      <c r="A3" s="379" t="s">
        <v>61</v>
      </c>
      <c r="B3" s="381" t="s">
        <v>62</v>
      </c>
      <c r="C3" s="392" t="s">
        <v>7</v>
      </c>
      <c r="D3" s="392" t="s">
        <v>40</v>
      </c>
      <c r="E3" s="394" t="s">
        <v>8</v>
      </c>
      <c r="F3" s="394" t="s">
        <v>73</v>
      </c>
      <c r="G3" s="440" t="s">
        <v>10</v>
      </c>
      <c r="H3" s="434" t="s">
        <v>41</v>
      </c>
      <c r="I3" s="433" t="s">
        <v>42</v>
      </c>
      <c r="J3" s="432"/>
    </row>
    <row r="4" spans="1:11" ht="12.75" customHeight="1" thickBot="1" x14ac:dyDescent="0.3">
      <c r="A4" s="380"/>
      <c r="B4" s="382"/>
      <c r="C4" s="393"/>
      <c r="D4" s="393"/>
      <c r="E4" s="380"/>
      <c r="F4" s="380"/>
      <c r="G4" s="393"/>
      <c r="H4" s="380"/>
      <c r="I4" s="384"/>
      <c r="J4" s="432"/>
    </row>
    <row r="5" spans="1:11" s="61" customFormat="1" ht="14.25" hidden="1" customHeight="1" thickBot="1" x14ac:dyDescent="0.3">
      <c r="A5" s="35" t="s">
        <v>3</v>
      </c>
      <c r="B5" s="226">
        <v>42583</v>
      </c>
      <c r="C5" s="14"/>
      <c r="D5" s="14"/>
      <c r="E5" s="17"/>
      <c r="F5" s="17"/>
      <c r="G5" s="17"/>
      <c r="H5" s="17"/>
      <c r="I5" s="18"/>
      <c r="J5" s="70">
        <f t="shared" ref="J5:J10" si="0">SUM(C5:I5)</f>
        <v>0</v>
      </c>
    </row>
    <row r="6" spans="1:11" s="61" customFormat="1" ht="12.75" hidden="1" customHeight="1" thickBot="1" x14ac:dyDescent="0.3">
      <c r="A6" s="35" t="s">
        <v>4</v>
      </c>
      <c r="B6" s="241">
        <v>42675</v>
      </c>
      <c r="C6" s="14"/>
      <c r="D6" s="14"/>
      <c r="E6" s="17"/>
      <c r="F6" s="17"/>
      <c r="G6" s="17"/>
      <c r="H6" s="17"/>
      <c r="I6" s="18"/>
      <c r="J6" s="70">
        <f t="shared" si="0"/>
        <v>0</v>
      </c>
    </row>
    <row r="7" spans="1:11" s="61" customFormat="1" ht="14.25" hidden="1" customHeight="1" thickBot="1" x14ac:dyDescent="0.3">
      <c r="A7" s="35" t="s">
        <v>5</v>
      </c>
      <c r="B7" s="241">
        <f>B6+1</f>
        <v>42676</v>
      </c>
      <c r="C7" s="14"/>
      <c r="D7" s="14"/>
      <c r="E7" s="17"/>
      <c r="F7" s="17"/>
      <c r="G7" s="17"/>
      <c r="H7" s="17"/>
      <c r="I7" s="18"/>
      <c r="J7" s="70">
        <f t="shared" si="0"/>
        <v>0</v>
      </c>
    </row>
    <row r="8" spans="1:11" s="61" customFormat="1" ht="15.75" customHeight="1" thickBot="1" x14ac:dyDescent="0.3">
      <c r="A8" s="35" t="s">
        <v>6</v>
      </c>
      <c r="B8" s="241">
        <v>42705</v>
      </c>
      <c r="C8" s="14">
        <v>112</v>
      </c>
      <c r="D8" s="14"/>
      <c r="E8" s="17">
        <v>155</v>
      </c>
      <c r="F8" s="17">
        <v>5</v>
      </c>
      <c r="G8" s="17">
        <v>116</v>
      </c>
      <c r="H8" s="17">
        <v>57</v>
      </c>
      <c r="I8" s="18">
        <v>147</v>
      </c>
      <c r="J8" s="70">
        <f t="shared" si="0"/>
        <v>592</v>
      </c>
      <c r="K8" s="192"/>
    </row>
    <row r="9" spans="1:11" s="61" customFormat="1" ht="14.25" thickBot="1" x14ac:dyDescent="0.3">
      <c r="A9" s="35" t="s">
        <v>0</v>
      </c>
      <c r="B9" s="241">
        <f t="shared" ref="B9:B11" si="1">B8+1</f>
        <v>42706</v>
      </c>
      <c r="C9" s="21">
        <v>143</v>
      </c>
      <c r="D9" s="14"/>
      <c r="E9" s="17">
        <v>173</v>
      </c>
      <c r="F9" s="17">
        <v>8</v>
      </c>
      <c r="G9" s="14">
        <v>164</v>
      </c>
      <c r="H9" s="17">
        <v>28</v>
      </c>
      <c r="I9" s="18">
        <v>237</v>
      </c>
      <c r="J9" s="70">
        <f t="shared" si="0"/>
        <v>753</v>
      </c>
      <c r="K9" s="192"/>
    </row>
    <row r="10" spans="1:11" s="61" customFormat="1" ht="14.25" outlineLevel="1" thickBot="1" x14ac:dyDescent="0.3">
      <c r="A10" s="35" t="s">
        <v>1</v>
      </c>
      <c r="B10" s="241">
        <f t="shared" si="1"/>
        <v>42707</v>
      </c>
      <c r="C10" s="196">
        <v>196</v>
      </c>
      <c r="D10" s="21"/>
      <c r="E10" s="24">
        <v>254</v>
      </c>
      <c r="F10" s="24">
        <v>6</v>
      </c>
      <c r="G10" s="21">
        <v>161</v>
      </c>
      <c r="H10" s="24">
        <v>54</v>
      </c>
      <c r="I10" s="25">
        <v>1058</v>
      </c>
      <c r="J10" s="70">
        <f t="shared" si="0"/>
        <v>1729</v>
      </c>
      <c r="K10" s="192"/>
    </row>
    <row r="11" spans="1:11" s="61" customFormat="1" ht="14.25" outlineLevel="1" thickBot="1" x14ac:dyDescent="0.3">
      <c r="A11" s="35" t="s">
        <v>2</v>
      </c>
      <c r="B11" s="241">
        <f t="shared" si="1"/>
        <v>42708</v>
      </c>
      <c r="C11" s="27">
        <v>201</v>
      </c>
      <c r="D11" s="27"/>
      <c r="E11" s="30">
        <v>190</v>
      </c>
      <c r="F11" s="30">
        <v>14</v>
      </c>
      <c r="G11" s="27">
        <v>163</v>
      </c>
      <c r="H11" s="30">
        <v>77</v>
      </c>
      <c r="I11" s="31">
        <v>1198</v>
      </c>
      <c r="J11" s="70">
        <f t="shared" ref="J11" si="2">SUM(C11:I11)</f>
        <v>1843</v>
      </c>
      <c r="K11" s="192"/>
    </row>
    <row r="12" spans="1:11" s="62" customFormat="1" ht="14.25" customHeight="1" outlineLevel="1" thickBot="1" x14ac:dyDescent="0.3">
      <c r="A12" s="213" t="s">
        <v>25</v>
      </c>
      <c r="B12" s="385" t="s">
        <v>28</v>
      </c>
      <c r="C12" s="141">
        <f>SUM(C5:C11)</f>
        <v>652</v>
      </c>
      <c r="D12" s="141">
        <f t="shared" ref="D12:J12" si="3">SUM(D5:D11)</f>
        <v>0</v>
      </c>
      <c r="E12" s="144">
        <f>SUM(E5:E11)</f>
        <v>772</v>
      </c>
      <c r="F12" s="144">
        <f t="shared" si="3"/>
        <v>33</v>
      </c>
      <c r="G12" s="141">
        <f t="shared" si="3"/>
        <v>604</v>
      </c>
      <c r="H12" s="144">
        <f t="shared" si="3"/>
        <v>216</v>
      </c>
      <c r="I12" s="145">
        <f t="shared" si="3"/>
        <v>2640</v>
      </c>
      <c r="J12" s="220">
        <f t="shared" si="3"/>
        <v>4917</v>
      </c>
    </row>
    <row r="13" spans="1:11" s="62" customFormat="1" ht="15.75" customHeight="1" outlineLevel="1" thickBot="1" x14ac:dyDescent="0.3">
      <c r="A13" s="133" t="s">
        <v>27</v>
      </c>
      <c r="B13" s="386"/>
      <c r="C13" s="134">
        <f>AVERAGE(C5:C11)</f>
        <v>163</v>
      </c>
      <c r="D13" s="134" t="e">
        <f t="shared" ref="D13:J13" si="4">AVERAGE(D5:D11)</f>
        <v>#DIV/0!</v>
      </c>
      <c r="E13" s="137">
        <f>AVERAGE(E5:E11)</f>
        <v>193</v>
      </c>
      <c r="F13" s="137">
        <f t="shared" si="4"/>
        <v>8.25</v>
      </c>
      <c r="G13" s="134">
        <f t="shared" si="4"/>
        <v>151</v>
      </c>
      <c r="H13" s="137">
        <f t="shared" si="4"/>
        <v>54</v>
      </c>
      <c r="I13" s="140">
        <f t="shared" si="4"/>
        <v>660</v>
      </c>
      <c r="J13" s="221">
        <f t="shared" si="4"/>
        <v>702.42857142857144</v>
      </c>
    </row>
    <row r="14" spans="1:11" s="62" customFormat="1" ht="14.25" customHeight="1" thickBot="1" x14ac:dyDescent="0.3">
      <c r="A14" s="36" t="s">
        <v>24</v>
      </c>
      <c r="B14" s="386"/>
      <c r="C14" s="37">
        <f>SUM(C5:C9)</f>
        <v>255</v>
      </c>
      <c r="D14" s="37">
        <f t="shared" ref="D14:J14" si="5">SUM(D5:D9)</f>
        <v>0</v>
      </c>
      <c r="E14" s="40">
        <f t="shared" si="5"/>
        <v>328</v>
      </c>
      <c r="F14" s="40">
        <f t="shared" si="5"/>
        <v>13</v>
      </c>
      <c r="G14" s="37">
        <f t="shared" si="5"/>
        <v>280</v>
      </c>
      <c r="H14" s="40">
        <f t="shared" si="5"/>
        <v>85</v>
      </c>
      <c r="I14" s="41">
        <f t="shared" si="5"/>
        <v>384</v>
      </c>
      <c r="J14" s="222">
        <f t="shared" si="5"/>
        <v>1345</v>
      </c>
    </row>
    <row r="15" spans="1:11" s="62" customFormat="1" ht="15.75" customHeight="1" thickBot="1" x14ac:dyDescent="0.3">
      <c r="A15" s="36" t="s">
        <v>26</v>
      </c>
      <c r="B15" s="386"/>
      <c r="C15" s="43">
        <f>AVERAGE(C5:C9)</f>
        <v>127.5</v>
      </c>
      <c r="D15" s="43" t="e">
        <f t="shared" ref="D15:J15" si="6">AVERAGE(D5:D9)</f>
        <v>#DIV/0!</v>
      </c>
      <c r="E15" s="46">
        <f t="shared" si="6"/>
        <v>164</v>
      </c>
      <c r="F15" s="46">
        <f t="shared" si="6"/>
        <v>6.5</v>
      </c>
      <c r="G15" s="43">
        <f t="shared" si="6"/>
        <v>140</v>
      </c>
      <c r="H15" s="46">
        <f t="shared" si="6"/>
        <v>42.5</v>
      </c>
      <c r="I15" s="48">
        <f t="shared" si="6"/>
        <v>192</v>
      </c>
      <c r="J15" s="223">
        <f t="shared" si="6"/>
        <v>269</v>
      </c>
    </row>
    <row r="16" spans="1:11" s="62" customFormat="1" ht="14.25" thickBot="1" x14ac:dyDescent="0.3">
      <c r="A16" s="35" t="s">
        <v>3</v>
      </c>
      <c r="B16" s="226">
        <f>B11+1</f>
        <v>42709</v>
      </c>
      <c r="C16" s="14">
        <v>139</v>
      </c>
      <c r="D16" s="14"/>
      <c r="E16" s="17">
        <v>125</v>
      </c>
      <c r="F16" s="17">
        <v>16</v>
      </c>
      <c r="G16" s="14">
        <v>146</v>
      </c>
      <c r="H16" s="242">
        <v>60</v>
      </c>
      <c r="I16" s="18">
        <v>107</v>
      </c>
      <c r="J16" s="19">
        <f t="shared" ref="J16:J22" si="7">SUM(C16:I16)</f>
        <v>593</v>
      </c>
    </row>
    <row r="17" spans="1:10" s="62" customFormat="1" ht="14.25" thickBot="1" x14ac:dyDescent="0.3">
      <c r="A17" s="35" t="s">
        <v>4</v>
      </c>
      <c r="B17" s="227">
        <f>B16+1</f>
        <v>42710</v>
      </c>
      <c r="C17" s="14">
        <v>83</v>
      </c>
      <c r="D17" s="14"/>
      <c r="E17" s="17">
        <v>157</v>
      </c>
      <c r="F17" s="17">
        <v>8</v>
      </c>
      <c r="G17" s="14">
        <v>106</v>
      </c>
      <c r="H17" s="17">
        <v>47</v>
      </c>
      <c r="I17" s="18">
        <v>143</v>
      </c>
      <c r="J17" s="70">
        <f t="shared" si="7"/>
        <v>544</v>
      </c>
    </row>
    <row r="18" spans="1:10" s="62" customFormat="1" ht="14.25" thickBot="1" x14ac:dyDescent="0.3">
      <c r="A18" s="35" t="s">
        <v>5</v>
      </c>
      <c r="B18" s="227">
        <f t="shared" ref="B18:B22" si="8">B17+1</f>
        <v>42711</v>
      </c>
      <c r="C18" s="14">
        <v>91</v>
      </c>
      <c r="D18" s="14"/>
      <c r="E18" s="17">
        <v>204</v>
      </c>
      <c r="F18" s="17"/>
      <c r="G18" s="14">
        <v>74</v>
      </c>
      <c r="H18" s="17">
        <v>47</v>
      </c>
      <c r="I18" s="18">
        <v>154</v>
      </c>
      <c r="J18" s="70">
        <f t="shared" si="7"/>
        <v>570</v>
      </c>
    </row>
    <row r="19" spans="1:10" s="62" customFormat="1" ht="14.25" thickBot="1" x14ac:dyDescent="0.3">
      <c r="A19" s="35" t="s">
        <v>6</v>
      </c>
      <c r="B19" s="228">
        <f t="shared" si="8"/>
        <v>42712</v>
      </c>
      <c r="C19" s="14">
        <v>107</v>
      </c>
      <c r="D19" s="14"/>
      <c r="E19" s="17">
        <v>121</v>
      </c>
      <c r="F19" s="17">
        <v>8</v>
      </c>
      <c r="G19" s="14">
        <v>159</v>
      </c>
      <c r="H19" s="17">
        <v>38</v>
      </c>
      <c r="I19" s="18">
        <v>125</v>
      </c>
      <c r="J19" s="70">
        <f t="shared" si="7"/>
        <v>558</v>
      </c>
    </row>
    <row r="20" spans="1:10" s="62" customFormat="1" ht="14.25" thickBot="1" x14ac:dyDescent="0.3">
      <c r="A20" s="35" t="s">
        <v>0</v>
      </c>
      <c r="B20" s="228">
        <f t="shared" si="8"/>
        <v>42713</v>
      </c>
      <c r="C20" s="21">
        <v>140</v>
      </c>
      <c r="D20" s="14"/>
      <c r="E20" s="17">
        <v>163</v>
      </c>
      <c r="F20" s="17">
        <v>7</v>
      </c>
      <c r="G20" s="14">
        <v>135</v>
      </c>
      <c r="H20" s="17">
        <v>42</v>
      </c>
      <c r="I20" s="18">
        <v>202</v>
      </c>
      <c r="J20" s="70">
        <f t="shared" si="7"/>
        <v>689</v>
      </c>
    </row>
    <row r="21" spans="1:10" s="62" customFormat="1" ht="14.25" outlineLevel="1" thickBot="1" x14ac:dyDescent="0.3">
      <c r="A21" s="35" t="s">
        <v>1</v>
      </c>
      <c r="B21" s="241">
        <f t="shared" si="8"/>
        <v>42714</v>
      </c>
      <c r="C21" s="21">
        <v>267</v>
      </c>
      <c r="D21" s="21"/>
      <c r="E21" s="24">
        <v>180</v>
      </c>
      <c r="F21" s="24">
        <v>14</v>
      </c>
      <c r="G21" s="21">
        <v>209</v>
      </c>
      <c r="H21" s="24">
        <v>36</v>
      </c>
      <c r="I21" s="25">
        <v>903</v>
      </c>
      <c r="J21" s="70">
        <f t="shared" si="7"/>
        <v>1609</v>
      </c>
    </row>
    <row r="22" spans="1:10" s="62" customFormat="1" ht="14.25" outlineLevel="1" thickBot="1" x14ac:dyDescent="0.3">
      <c r="A22" s="35" t="s">
        <v>2</v>
      </c>
      <c r="B22" s="227">
        <f t="shared" si="8"/>
        <v>42715</v>
      </c>
      <c r="C22" s="27">
        <v>144</v>
      </c>
      <c r="D22" s="27"/>
      <c r="E22" s="30">
        <v>183</v>
      </c>
      <c r="F22" s="30">
        <v>24</v>
      </c>
      <c r="G22" s="27">
        <v>75</v>
      </c>
      <c r="H22" s="30">
        <v>57</v>
      </c>
      <c r="I22" s="31">
        <v>738</v>
      </c>
      <c r="J22" s="178">
        <f t="shared" si="7"/>
        <v>1221</v>
      </c>
    </row>
    <row r="23" spans="1:10" s="62" customFormat="1" ht="14.25" customHeight="1" outlineLevel="1" thickBot="1" x14ac:dyDescent="0.3">
      <c r="A23" s="213" t="s">
        <v>25</v>
      </c>
      <c r="B23" s="385" t="s">
        <v>29</v>
      </c>
      <c r="C23" s="141">
        <f t="shared" ref="C23:J23" si="9">SUM(C16:C22)</f>
        <v>971</v>
      </c>
      <c r="D23" s="141">
        <f t="shared" si="9"/>
        <v>0</v>
      </c>
      <c r="E23" s="144">
        <f t="shared" si="9"/>
        <v>1133</v>
      </c>
      <c r="F23" s="144">
        <f t="shared" si="9"/>
        <v>77</v>
      </c>
      <c r="G23" s="141">
        <f t="shared" si="9"/>
        <v>904</v>
      </c>
      <c r="H23" s="144">
        <f t="shared" si="9"/>
        <v>327</v>
      </c>
      <c r="I23" s="145">
        <f t="shared" si="9"/>
        <v>2372</v>
      </c>
      <c r="J23" s="220">
        <f t="shared" si="9"/>
        <v>5784</v>
      </c>
    </row>
    <row r="24" spans="1:10" s="62" customFormat="1" ht="15.75" customHeight="1" outlineLevel="1" thickBot="1" x14ac:dyDescent="0.3">
      <c r="A24" s="133" t="s">
        <v>27</v>
      </c>
      <c r="B24" s="386"/>
      <c r="C24" s="134">
        <f t="shared" ref="C24:J24" si="10">AVERAGE(C16:C22)</f>
        <v>138.71428571428572</v>
      </c>
      <c r="D24" s="134" t="e">
        <f t="shared" si="10"/>
        <v>#DIV/0!</v>
      </c>
      <c r="E24" s="137">
        <f t="shared" si="10"/>
        <v>161.85714285714286</v>
      </c>
      <c r="F24" s="137">
        <f t="shared" si="10"/>
        <v>12.833333333333334</v>
      </c>
      <c r="G24" s="134">
        <f t="shared" si="10"/>
        <v>129.14285714285714</v>
      </c>
      <c r="H24" s="137">
        <f t="shared" si="10"/>
        <v>46.714285714285715</v>
      </c>
      <c r="I24" s="140">
        <f t="shared" si="10"/>
        <v>338.85714285714283</v>
      </c>
      <c r="J24" s="221">
        <f t="shared" si="10"/>
        <v>826.28571428571433</v>
      </c>
    </row>
    <row r="25" spans="1:10" s="62" customFormat="1" ht="14.25" customHeight="1" thickBot="1" x14ac:dyDescent="0.3">
      <c r="A25" s="36" t="s">
        <v>24</v>
      </c>
      <c r="B25" s="386"/>
      <c r="C25" s="37">
        <f>SUM(C16:C20)</f>
        <v>560</v>
      </c>
      <c r="D25" s="37">
        <f t="shared" ref="D25:J25" si="11">SUM(D16:D20)</f>
        <v>0</v>
      </c>
      <c r="E25" s="40">
        <f t="shared" si="11"/>
        <v>770</v>
      </c>
      <c r="F25" s="40">
        <f t="shared" si="11"/>
        <v>39</v>
      </c>
      <c r="G25" s="37">
        <f t="shared" si="11"/>
        <v>620</v>
      </c>
      <c r="H25" s="40">
        <f t="shared" si="11"/>
        <v>234</v>
      </c>
      <c r="I25" s="41">
        <f t="shared" si="11"/>
        <v>731</v>
      </c>
      <c r="J25" s="222">
        <f t="shared" si="11"/>
        <v>2954</v>
      </c>
    </row>
    <row r="26" spans="1:10" s="62" customFormat="1" ht="15.75" customHeight="1" thickBot="1" x14ac:dyDescent="0.3">
      <c r="A26" s="36" t="s">
        <v>26</v>
      </c>
      <c r="B26" s="387"/>
      <c r="C26" s="147">
        <f>AVERAGE(C16:C20)</f>
        <v>112</v>
      </c>
      <c r="D26" s="147" t="e">
        <f t="shared" ref="D26:J26" si="12">AVERAGE(D16:D20)</f>
        <v>#DIV/0!</v>
      </c>
      <c r="E26" s="176">
        <f t="shared" si="12"/>
        <v>154</v>
      </c>
      <c r="F26" s="176">
        <f t="shared" si="12"/>
        <v>9.75</v>
      </c>
      <c r="G26" s="147">
        <f t="shared" si="12"/>
        <v>124</v>
      </c>
      <c r="H26" s="176">
        <f t="shared" si="12"/>
        <v>46.8</v>
      </c>
      <c r="I26" s="177">
        <f t="shared" si="12"/>
        <v>146.19999999999999</v>
      </c>
      <c r="J26" s="244">
        <f t="shared" si="12"/>
        <v>590.79999999999995</v>
      </c>
    </row>
    <row r="27" spans="1:10" s="62" customFormat="1" ht="14.25" thickBot="1" x14ac:dyDescent="0.3">
      <c r="A27" s="35" t="s">
        <v>3</v>
      </c>
      <c r="B27" s="229">
        <f>B22+1</f>
        <v>42716</v>
      </c>
      <c r="C27" s="14">
        <v>64</v>
      </c>
      <c r="D27" s="14"/>
      <c r="E27" s="17">
        <v>98</v>
      </c>
      <c r="F27" s="17">
        <v>2</v>
      </c>
      <c r="G27" s="14">
        <v>118</v>
      </c>
      <c r="H27" s="17">
        <v>30</v>
      </c>
      <c r="I27" s="18">
        <v>114</v>
      </c>
      <c r="J27" s="19">
        <f t="shared" ref="J27:J33" si="13">SUM(C27:I27)</f>
        <v>426</v>
      </c>
    </row>
    <row r="28" spans="1:10" s="62" customFormat="1" ht="14.25" thickBot="1" x14ac:dyDescent="0.3">
      <c r="A28" s="35" t="s">
        <v>4</v>
      </c>
      <c r="B28" s="230">
        <f>B27+1</f>
        <v>42717</v>
      </c>
      <c r="C28" s="14">
        <v>86</v>
      </c>
      <c r="D28" s="14"/>
      <c r="E28" s="17">
        <v>170</v>
      </c>
      <c r="F28" s="17">
        <v>6</v>
      </c>
      <c r="G28" s="14">
        <v>109</v>
      </c>
      <c r="H28" s="17">
        <v>50</v>
      </c>
      <c r="I28" s="18">
        <v>91</v>
      </c>
      <c r="J28" s="70">
        <f t="shared" si="13"/>
        <v>512</v>
      </c>
    </row>
    <row r="29" spans="1:10" s="62" customFormat="1" ht="14.25" thickBot="1" x14ac:dyDescent="0.3">
      <c r="A29" s="35" t="s">
        <v>5</v>
      </c>
      <c r="B29" s="230">
        <f t="shared" ref="B29:B33" si="14">B28+1</f>
        <v>42718</v>
      </c>
      <c r="C29" s="14">
        <v>98</v>
      </c>
      <c r="D29" s="14"/>
      <c r="E29" s="17">
        <v>139</v>
      </c>
      <c r="F29" s="17">
        <v>6</v>
      </c>
      <c r="G29" s="14">
        <v>90</v>
      </c>
      <c r="H29" s="17">
        <v>56</v>
      </c>
      <c r="I29" s="18">
        <v>109</v>
      </c>
      <c r="J29" s="70">
        <f t="shared" si="13"/>
        <v>498</v>
      </c>
    </row>
    <row r="30" spans="1:10" s="62" customFormat="1" ht="14.25" thickBot="1" x14ac:dyDescent="0.3">
      <c r="A30" s="35" t="s">
        <v>6</v>
      </c>
      <c r="B30" s="230">
        <f t="shared" si="14"/>
        <v>42719</v>
      </c>
      <c r="C30" s="14">
        <v>19</v>
      </c>
      <c r="D30" s="14"/>
      <c r="E30" s="17">
        <v>68</v>
      </c>
      <c r="F30" s="17"/>
      <c r="G30" s="14">
        <v>62</v>
      </c>
      <c r="H30" s="17">
        <v>10</v>
      </c>
      <c r="I30" s="18">
        <v>93</v>
      </c>
      <c r="J30" s="70">
        <f t="shared" si="13"/>
        <v>252</v>
      </c>
    </row>
    <row r="31" spans="1:10" s="62" customFormat="1" ht="14.25" thickBot="1" x14ac:dyDescent="0.3">
      <c r="A31" s="35" t="s">
        <v>0</v>
      </c>
      <c r="B31" s="230">
        <f t="shared" si="14"/>
        <v>42720</v>
      </c>
      <c r="C31" s="21">
        <v>74</v>
      </c>
      <c r="D31" s="14"/>
      <c r="E31" s="17">
        <v>189</v>
      </c>
      <c r="F31" s="17">
        <v>4</v>
      </c>
      <c r="G31" s="14">
        <v>130</v>
      </c>
      <c r="H31" s="17">
        <v>46</v>
      </c>
      <c r="I31" s="18">
        <v>130</v>
      </c>
      <c r="J31" s="70">
        <f t="shared" si="13"/>
        <v>573</v>
      </c>
    </row>
    <row r="32" spans="1:10" s="62" customFormat="1" ht="14.25" outlineLevel="1" thickBot="1" x14ac:dyDescent="0.3">
      <c r="A32" s="35" t="s">
        <v>1</v>
      </c>
      <c r="B32" s="230">
        <f t="shared" si="14"/>
        <v>42721</v>
      </c>
      <c r="C32" s="21">
        <v>39</v>
      </c>
      <c r="D32" s="21"/>
      <c r="E32" s="24">
        <v>91</v>
      </c>
      <c r="F32" s="24"/>
      <c r="G32" s="21">
        <v>101</v>
      </c>
      <c r="H32" s="24">
        <v>31</v>
      </c>
      <c r="I32" s="25">
        <v>393</v>
      </c>
      <c r="J32" s="70">
        <f t="shared" si="13"/>
        <v>655</v>
      </c>
    </row>
    <row r="33" spans="1:11" s="62" customFormat="1" ht="14.25" outlineLevel="1" thickBot="1" x14ac:dyDescent="0.3">
      <c r="A33" s="35" t="s">
        <v>2</v>
      </c>
      <c r="B33" s="230">
        <f t="shared" si="14"/>
        <v>42722</v>
      </c>
      <c r="C33" s="27">
        <v>54</v>
      </c>
      <c r="D33" s="27"/>
      <c r="E33" s="30">
        <v>87</v>
      </c>
      <c r="F33" s="30">
        <v>13</v>
      </c>
      <c r="G33" s="27">
        <v>77</v>
      </c>
      <c r="H33" s="30">
        <v>43</v>
      </c>
      <c r="I33" s="31">
        <v>665</v>
      </c>
      <c r="J33" s="178">
        <f t="shared" si="13"/>
        <v>939</v>
      </c>
    </row>
    <row r="34" spans="1:11" s="62" customFormat="1" ht="14.25" customHeight="1" outlineLevel="1" thickBot="1" x14ac:dyDescent="0.3">
      <c r="A34" s="213" t="s">
        <v>25</v>
      </c>
      <c r="B34" s="385" t="s">
        <v>30</v>
      </c>
      <c r="C34" s="141">
        <f t="shared" ref="C34:J34" si="15">SUM(C27:C33)</f>
        <v>434</v>
      </c>
      <c r="D34" s="141">
        <f t="shared" si="15"/>
        <v>0</v>
      </c>
      <c r="E34" s="144">
        <f t="shared" si="15"/>
        <v>842</v>
      </c>
      <c r="F34" s="144">
        <f>SUM(F27:F33)</f>
        <v>31</v>
      </c>
      <c r="G34" s="141">
        <f t="shared" si="15"/>
        <v>687</v>
      </c>
      <c r="H34" s="144">
        <f t="shared" si="15"/>
        <v>266</v>
      </c>
      <c r="I34" s="145">
        <f t="shared" si="15"/>
        <v>1595</v>
      </c>
      <c r="J34" s="220">
        <f t="shared" si="15"/>
        <v>3855</v>
      </c>
    </row>
    <row r="35" spans="1:11" s="62" customFormat="1" ht="15.75" customHeight="1" outlineLevel="1" thickBot="1" x14ac:dyDescent="0.3">
      <c r="A35" s="133" t="s">
        <v>27</v>
      </c>
      <c r="B35" s="386"/>
      <c r="C35" s="134">
        <f t="shared" ref="C35:J35" si="16">AVERAGE(C27:C33)</f>
        <v>62</v>
      </c>
      <c r="D35" s="134" t="e">
        <f t="shared" si="16"/>
        <v>#DIV/0!</v>
      </c>
      <c r="E35" s="137">
        <f t="shared" si="16"/>
        <v>120.28571428571429</v>
      </c>
      <c r="F35" s="137">
        <f t="shared" si="16"/>
        <v>6.2</v>
      </c>
      <c r="G35" s="134">
        <f t="shared" si="16"/>
        <v>98.142857142857139</v>
      </c>
      <c r="H35" s="137">
        <f t="shared" si="16"/>
        <v>38</v>
      </c>
      <c r="I35" s="140">
        <f t="shared" si="16"/>
        <v>227.85714285714286</v>
      </c>
      <c r="J35" s="221">
        <f t="shared" si="16"/>
        <v>550.71428571428567</v>
      </c>
    </row>
    <row r="36" spans="1:11" s="62" customFormat="1" ht="14.25" customHeight="1" thickBot="1" x14ac:dyDescent="0.3">
      <c r="A36" s="36" t="s">
        <v>24</v>
      </c>
      <c r="B36" s="386"/>
      <c r="C36" s="37">
        <f>SUM(C27:C31)</f>
        <v>341</v>
      </c>
      <c r="D36" s="37">
        <f t="shared" ref="D36:J36" si="17">SUM(D27:D31)</f>
        <v>0</v>
      </c>
      <c r="E36" s="40">
        <f t="shared" si="17"/>
        <v>664</v>
      </c>
      <c r="F36" s="40">
        <f t="shared" si="17"/>
        <v>18</v>
      </c>
      <c r="G36" s="37">
        <f t="shared" si="17"/>
        <v>509</v>
      </c>
      <c r="H36" s="40">
        <f t="shared" si="17"/>
        <v>192</v>
      </c>
      <c r="I36" s="41">
        <f t="shared" si="17"/>
        <v>537</v>
      </c>
      <c r="J36" s="222">
        <f t="shared" si="17"/>
        <v>2261</v>
      </c>
    </row>
    <row r="37" spans="1:11" s="62" customFormat="1" ht="15.75" customHeight="1" thickBot="1" x14ac:dyDescent="0.3">
      <c r="A37" s="36" t="s">
        <v>26</v>
      </c>
      <c r="B37" s="387"/>
      <c r="C37" s="43">
        <f>AVERAGE(C27:C31)</f>
        <v>68.2</v>
      </c>
      <c r="D37" s="43" t="e">
        <f t="shared" ref="D37:J37" si="18">AVERAGE(D27:D31)</f>
        <v>#DIV/0!</v>
      </c>
      <c r="E37" s="46">
        <f t="shared" si="18"/>
        <v>132.80000000000001</v>
      </c>
      <c r="F37" s="46">
        <f t="shared" si="18"/>
        <v>4.5</v>
      </c>
      <c r="G37" s="43">
        <f t="shared" si="18"/>
        <v>101.8</v>
      </c>
      <c r="H37" s="46">
        <f t="shared" si="18"/>
        <v>38.4</v>
      </c>
      <c r="I37" s="48">
        <f t="shared" si="18"/>
        <v>107.4</v>
      </c>
      <c r="J37" s="223">
        <f t="shared" si="18"/>
        <v>452.2</v>
      </c>
    </row>
    <row r="38" spans="1:11" s="62" customFormat="1" ht="14.25" thickBot="1" x14ac:dyDescent="0.3">
      <c r="A38" s="35" t="s">
        <v>3</v>
      </c>
      <c r="B38" s="231">
        <f>B33+1</f>
        <v>42723</v>
      </c>
      <c r="C38" s="14">
        <v>81</v>
      </c>
      <c r="D38" s="14"/>
      <c r="E38" s="17">
        <v>211</v>
      </c>
      <c r="F38" s="17">
        <v>5</v>
      </c>
      <c r="G38" s="14">
        <v>202</v>
      </c>
      <c r="H38" s="17">
        <v>31</v>
      </c>
      <c r="I38" s="18">
        <v>111</v>
      </c>
      <c r="J38" s="19">
        <f t="shared" ref="J38:J44" si="19">SUM(C38:I38)</f>
        <v>641</v>
      </c>
    </row>
    <row r="39" spans="1:11" s="62" customFormat="1" ht="14.25" thickBot="1" x14ac:dyDescent="0.3">
      <c r="A39" s="35" t="s">
        <v>4</v>
      </c>
      <c r="B39" s="232">
        <f>B38+1</f>
        <v>42724</v>
      </c>
      <c r="C39" s="14">
        <v>99</v>
      </c>
      <c r="D39" s="14"/>
      <c r="E39" s="17">
        <v>211</v>
      </c>
      <c r="F39" s="17">
        <v>10</v>
      </c>
      <c r="G39" s="14">
        <v>142</v>
      </c>
      <c r="H39" s="17">
        <v>41</v>
      </c>
      <c r="I39" s="18">
        <v>131</v>
      </c>
      <c r="J39" s="70">
        <f t="shared" si="19"/>
        <v>634</v>
      </c>
    </row>
    <row r="40" spans="1:11" s="62" customFormat="1" ht="14.25" thickBot="1" x14ac:dyDescent="0.3">
      <c r="A40" s="35" t="s">
        <v>5</v>
      </c>
      <c r="B40" s="232">
        <f t="shared" ref="B40:B44" si="20">B39+1</f>
        <v>42725</v>
      </c>
      <c r="C40" s="14">
        <v>210</v>
      </c>
      <c r="D40" s="14"/>
      <c r="E40" s="17">
        <v>227</v>
      </c>
      <c r="F40" s="17">
        <v>16</v>
      </c>
      <c r="G40" s="14">
        <v>171</v>
      </c>
      <c r="H40" s="17">
        <v>59</v>
      </c>
      <c r="I40" s="18">
        <v>170</v>
      </c>
      <c r="J40" s="70">
        <f t="shared" si="19"/>
        <v>853</v>
      </c>
    </row>
    <row r="41" spans="1:11" s="62" customFormat="1" ht="14.25" thickBot="1" x14ac:dyDescent="0.3">
      <c r="A41" s="35" t="s">
        <v>6</v>
      </c>
      <c r="B41" s="232">
        <f t="shared" si="20"/>
        <v>42726</v>
      </c>
      <c r="C41" s="14">
        <v>110</v>
      </c>
      <c r="D41" s="14"/>
      <c r="E41" s="17">
        <v>141</v>
      </c>
      <c r="F41" s="17">
        <v>35</v>
      </c>
      <c r="G41" s="14">
        <v>126</v>
      </c>
      <c r="H41" s="17">
        <v>40</v>
      </c>
      <c r="I41" s="18">
        <v>201</v>
      </c>
      <c r="J41" s="70">
        <f t="shared" si="19"/>
        <v>653</v>
      </c>
    </row>
    <row r="42" spans="1:11" s="62" customFormat="1" ht="14.25" thickBot="1" x14ac:dyDescent="0.3">
      <c r="A42" s="35" t="s">
        <v>0</v>
      </c>
      <c r="B42" s="232">
        <f t="shared" si="20"/>
        <v>42727</v>
      </c>
      <c r="C42" s="21">
        <v>203</v>
      </c>
      <c r="D42" s="14"/>
      <c r="E42" s="17">
        <v>215</v>
      </c>
      <c r="F42" s="17">
        <v>15</v>
      </c>
      <c r="G42" s="14">
        <v>205</v>
      </c>
      <c r="H42" s="17">
        <v>58</v>
      </c>
      <c r="I42" s="18">
        <v>208</v>
      </c>
      <c r="J42" s="70">
        <f t="shared" si="19"/>
        <v>904</v>
      </c>
    </row>
    <row r="43" spans="1:11" s="62" customFormat="1" ht="14.25" outlineLevel="1" thickBot="1" x14ac:dyDescent="0.3">
      <c r="A43" s="35" t="s">
        <v>1</v>
      </c>
      <c r="B43" s="232">
        <f t="shared" si="20"/>
        <v>42728</v>
      </c>
      <c r="C43" s="196">
        <v>52</v>
      </c>
      <c r="D43" s="21"/>
      <c r="E43" s="24">
        <v>77</v>
      </c>
      <c r="F43" s="24">
        <v>1</v>
      </c>
      <c r="G43" s="21">
        <v>118</v>
      </c>
      <c r="H43" s="24">
        <v>3</v>
      </c>
      <c r="I43" s="25">
        <v>307</v>
      </c>
      <c r="J43" s="70">
        <f t="shared" si="19"/>
        <v>558</v>
      </c>
      <c r="K43" s="158"/>
    </row>
    <row r="44" spans="1:11" s="62" customFormat="1" ht="14.25" outlineLevel="1" thickBot="1" x14ac:dyDescent="0.3">
      <c r="A44" s="35" t="s">
        <v>2</v>
      </c>
      <c r="B44" s="232">
        <f t="shared" si="20"/>
        <v>42729</v>
      </c>
      <c r="C44" s="27">
        <v>563</v>
      </c>
      <c r="D44" s="27"/>
      <c r="E44" s="30">
        <v>167</v>
      </c>
      <c r="F44" s="30">
        <v>26</v>
      </c>
      <c r="G44" s="27">
        <v>279</v>
      </c>
      <c r="H44" s="30">
        <v>192</v>
      </c>
      <c r="I44" s="31"/>
      <c r="J44" s="178">
        <f t="shared" si="19"/>
        <v>1227</v>
      </c>
      <c r="K44" s="158"/>
    </row>
    <row r="45" spans="1:11" s="62" customFormat="1" ht="14.25" customHeight="1" outlineLevel="1" thickBot="1" x14ac:dyDescent="0.3">
      <c r="A45" s="213" t="s">
        <v>25</v>
      </c>
      <c r="B45" s="385" t="s">
        <v>31</v>
      </c>
      <c r="C45" s="141">
        <f t="shared" ref="C45:J45" si="21">SUM(C38:C44)</f>
        <v>1318</v>
      </c>
      <c r="D45" s="141">
        <f t="shared" si="21"/>
        <v>0</v>
      </c>
      <c r="E45" s="144">
        <f t="shared" si="21"/>
        <v>1249</v>
      </c>
      <c r="F45" s="144">
        <f>SUM(F38:F44)</f>
        <v>108</v>
      </c>
      <c r="G45" s="141">
        <f t="shared" si="21"/>
        <v>1243</v>
      </c>
      <c r="H45" s="144">
        <f t="shared" si="21"/>
        <v>424</v>
      </c>
      <c r="I45" s="145">
        <f t="shared" si="21"/>
        <v>1128</v>
      </c>
      <c r="J45" s="220">
        <f t="shared" si="21"/>
        <v>5470</v>
      </c>
    </row>
    <row r="46" spans="1:11" s="62" customFormat="1" ht="15.75" customHeight="1" outlineLevel="1" thickBot="1" x14ac:dyDescent="0.3">
      <c r="A46" s="133" t="s">
        <v>27</v>
      </c>
      <c r="B46" s="386"/>
      <c r="C46" s="134">
        <f t="shared" ref="C46:J46" si="22">AVERAGE(C38:C44)</f>
        <v>188.28571428571428</v>
      </c>
      <c r="D46" s="134" t="e">
        <f t="shared" si="22"/>
        <v>#DIV/0!</v>
      </c>
      <c r="E46" s="137">
        <f t="shared" si="22"/>
        <v>178.42857142857142</v>
      </c>
      <c r="F46" s="137">
        <f t="shared" si="22"/>
        <v>15.428571428571429</v>
      </c>
      <c r="G46" s="134">
        <f t="shared" si="22"/>
        <v>177.57142857142858</v>
      </c>
      <c r="H46" s="137">
        <f t="shared" si="22"/>
        <v>60.571428571428569</v>
      </c>
      <c r="I46" s="140">
        <f t="shared" si="22"/>
        <v>188</v>
      </c>
      <c r="J46" s="221">
        <f t="shared" si="22"/>
        <v>781.42857142857144</v>
      </c>
    </row>
    <row r="47" spans="1:11" s="62" customFormat="1" ht="14.25" customHeight="1" thickBot="1" x14ac:dyDescent="0.3">
      <c r="A47" s="36" t="s">
        <v>24</v>
      </c>
      <c r="B47" s="386"/>
      <c r="C47" s="37">
        <f>SUM(C38:C42)</f>
        <v>703</v>
      </c>
      <c r="D47" s="37">
        <f t="shared" ref="D47:J47" si="23">SUM(D38:D42)</f>
        <v>0</v>
      </c>
      <c r="E47" s="40">
        <f t="shared" si="23"/>
        <v>1005</v>
      </c>
      <c r="F47" s="40">
        <f t="shared" si="23"/>
        <v>81</v>
      </c>
      <c r="G47" s="37">
        <f t="shared" si="23"/>
        <v>846</v>
      </c>
      <c r="H47" s="40">
        <f t="shared" si="23"/>
        <v>229</v>
      </c>
      <c r="I47" s="41">
        <f t="shared" si="23"/>
        <v>821</v>
      </c>
      <c r="J47" s="222">
        <f t="shared" si="23"/>
        <v>3685</v>
      </c>
    </row>
    <row r="48" spans="1:11" s="62" customFormat="1" ht="15.75" customHeight="1" thickBot="1" x14ac:dyDescent="0.3">
      <c r="A48" s="36" t="s">
        <v>26</v>
      </c>
      <c r="B48" s="387"/>
      <c r="C48" s="43">
        <f>AVERAGE(C38:C42)</f>
        <v>140.6</v>
      </c>
      <c r="D48" s="43" t="e">
        <f t="shared" ref="D48:J48" si="24">AVERAGE(D38:D42)</f>
        <v>#DIV/0!</v>
      </c>
      <c r="E48" s="46">
        <f t="shared" si="24"/>
        <v>201</v>
      </c>
      <c r="F48" s="46">
        <f t="shared" si="24"/>
        <v>16.2</v>
      </c>
      <c r="G48" s="43">
        <f t="shared" si="24"/>
        <v>169.2</v>
      </c>
      <c r="H48" s="46">
        <f t="shared" si="24"/>
        <v>45.8</v>
      </c>
      <c r="I48" s="48">
        <f t="shared" si="24"/>
        <v>164.2</v>
      </c>
      <c r="J48" s="223">
        <f t="shared" si="24"/>
        <v>737</v>
      </c>
    </row>
    <row r="49" spans="1:11" s="62" customFormat="1" ht="14.25" customHeight="1" thickBot="1" x14ac:dyDescent="0.3">
      <c r="A49" s="35" t="s">
        <v>3</v>
      </c>
      <c r="B49" s="231">
        <f>B44+1</f>
        <v>42730</v>
      </c>
      <c r="C49" s="14">
        <v>233</v>
      </c>
      <c r="D49" s="14"/>
      <c r="E49" s="17">
        <v>224</v>
      </c>
      <c r="F49" s="17">
        <v>13</v>
      </c>
      <c r="G49" s="18">
        <v>183</v>
      </c>
      <c r="H49" s="17">
        <v>96</v>
      </c>
      <c r="I49" s="18">
        <v>309</v>
      </c>
      <c r="J49" s="245">
        <f>SUM(C49:I49)</f>
        <v>1058</v>
      </c>
      <c r="K49" s="195"/>
    </row>
    <row r="50" spans="1:11" s="62" customFormat="1" ht="14.25" customHeight="1" thickBot="1" x14ac:dyDescent="0.3">
      <c r="A50" s="191" t="s">
        <v>4</v>
      </c>
      <c r="B50" s="232">
        <f>B49+1</f>
        <v>42731</v>
      </c>
      <c r="C50" s="14">
        <v>394</v>
      </c>
      <c r="D50" s="14"/>
      <c r="E50" s="17">
        <v>394</v>
      </c>
      <c r="F50" s="17">
        <v>15</v>
      </c>
      <c r="G50" s="18">
        <v>364</v>
      </c>
      <c r="H50" s="17">
        <v>131</v>
      </c>
      <c r="I50" s="18">
        <v>419</v>
      </c>
      <c r="J50" s="245">
        <f t="shared" ref="J50:J52" si="25">SUM(C50:I50)</f>
        <v>1717</v>
      </c>
      <c r="K50" s="195"/>
    </row>
    <row r="51" spans="1:11" s="62" customFormat="1" ht="13.5" customHeight="1" thickBot="1" x14ac:dyDescent="0.3">
      <c r="A51" s="191" t="s">
        <v>5</v>
      </c>
      <c r="B51" s="232">
        <f t="shared" ref="B51:B55" si="26">B50+1</f>
        <v>42732</v>
      </c>
      <c r="C51" s="14">
        <v>271</v>
      </c>
      <c r="D51" s="14"/>
      <c r="E51" s="17">
        <v>427</v>
      </c>
      <c r="F51" s="17">
        <v>33</v>
      </c>
      <c r="G51" s="18">
        <v>465</v>
      </c>
      <c r="H51" s="17">
        <v>184</v>
      </c>
      <c r="I51" s="18">
        <v>385</v>
      </c>
      <c r="J51" s="245">
        <f t="shared" si="25"/>
        <v>1765</v>
      </c>
      <c r="K51" s="195"/>
    </row>
    <row r="52" spans="1:11" s="62" customFormat="1" ht="15" customHeight="1" thickBot="1" x14ac:dyDescent="0.3">
      <c r="A52" s="191" t="s">
        <v>6</v>
      </c>
      <c r="B52" s="232">
        <f t="shared" si="26"/>
        <v>42733</v>
      </c>
      <c r="C52" s="14">
        <v>63</v>
      </c>
      <c r="D52" s="14"/>
      <c r="E52" s="17">
        <v>179</v>
      </c>
      <c r="F52" s="17">
        <v>18</v>
      </c>
      <c r="G52" s="18">
        <v>193</v>
      </c>
      <c r="H52" s="17">
        <v>34</v>
      </c>
      <c r="I52" s="18">
        <v>193</v>
      </c>
      <c r="J52" s="245">
        <f t="shared" si="25"/>
        <v>680</v>
      </c>
      <c r="K52" s="195"/>
    </row>
    <row r="53" spans="1:11" s="62" customFormat="1" ht="14.25" thickBot="1" x14ac:dyDescent="0.3">
      <c r="A53" s="35" t="s">
        <v>0</v>
      </c>
      <c r="B53" s="234">
        <f t="shared" si="26"/>
        <v>42734</v>
      </c>
      <c r="C53" s="21">
        <v>376</v>
      </c>
      <c r="D53" s="14"/>
      <c r="E53" s="17">
        <v>179</v>
      </c>
      <c r="F53" s="17">
        <v>48</v>
      </c>
      <c r="G53" s="18">
        <v>452</v>
      </c>
      <c r="H53" s="17">
        <v>212</v>
      </c>
      <c r="I53" s="18">
        <v>383</v>
      </c>
      <c r="J53" s="245">
        <f>SUM(C53:I53)</f>
        <v>1650</v>
      </c>
      <c r="K53" s="195"/>
    </row>
    <row r="54" spans="1:11" s="62" customFormat="1" ht="15" customHeight="1" outlineLevel="1" thickBot="1" x14ac:dyDescent="0.3">
      <c r="A54" s="35" t="s">
        <v>1</v>
      </c>
      <c r="B54" s="234">
        <f t="shared" si="26"/>
        <v>42735</v>
      </c>
      <c r="C54" s="21">
        <v>220</v>
      </c>
      <c r="D54" s="21"/>
      <c r="E54" s="24">
        <v>517</v>
      </c>
      <c r="F54" s="24">
        <v>10</v>
      </c>
      <c r="G54" s="25">
        <v>182</v>
      </c>
      <c r="H54" s="24">
        <v>103</v>
      </c>
      <c r="I54" s="25">
        <v>776</v>
      </c>
      <c r="J54" s="245">
        <f>SUM(C54:I54)</f>
        <v>1808</v>
      </c>
      <c r="K54" s="195"/>
    </row>
    <row r="55" spans="1:11" s="62" customFormat="1" ht="13.5" hidden="1" customHeight="1" outlineLevel="1" thickBot="1" x14ac:dyDescent="0.3">
      <c r="A55" s="191" t="s">
        <v>2</v>
      </c>
      <c r="B55" s="234">
        <f t="shared" si="26"/>
        <v>42736</v>
      </c>
      <c r="C55" s="27"/>
      <c r="D55" s="27"/>
      <c r="E55" s="30"/>
      <c r="F55" s="30"/>
      <c r="G55" s="31"/>
      <c r="H55" s="243"/>
      <c r="I55" s="240"/>
      <c r="J55" s="245">
        <f>SUM(C55:I55)</f>
        <v>0</v>
      </c>
    </row>
    <row r="56" spans="1:11" s="62" customFormat="1" ht="14.25" customHeight="1" outlineLevel="1" thickBot="1" x14ac:dyDescent="0.3">
      <c r="A56" s="213" t="s">
        <v>25</v>
      </c>
      <c r="B56" s="385" t="s">
        <v>32</v>
      </c>
      <c r="C56" s="141">
        <f t="shared" ref="C56:J56" si="27">SUM(C49:C55)</f>
        <v>1557</v>
      </c>
      <c r="D56" s="141">
        <f t="shared" si="27"/>
        <v>0</v>
      </c>
      <c r="E56" s="144">
        <f t="shared" si="27"/>
        <v>1920</v>
      </c>
      <c r="F56" s="144">
        <f t="shared" si="27"/>
        <v>137</v>
      </c>
      <c r="G56" s="141">
        <f>SUM(G49:G55)</f>
        <v>1839</v>
      </c>
      <c r="H56" s="144">
        <f>SUM(H49:H55)</f>
        <v>760</v>
      </c>
      <c r="I56" s="145">
        <f t="shared" si="27"/>
        <v>2465</v>
      </c>
      <c r="J56" s="220">
        <f t="shared" si="27"/>
        <v>8678</v>
      </c>
    </row>
    <row r="57" spans="1:11" s="62" customFormat="1" ht="15.75" customHeight="1" outlineLevel="1" thickBot="1" x14ac:dyDescent="0.3">
      <c r="A57" s="133" t="s">
        <v>27</v>
      </c>
      <c r="B57" s="386"/>
      <c r="C57" s="134">
        <f t="shared" ref="C57:J57" si="28">AVERAGE(C49:C55)</f>
        <v>259.5</v>
      </c>
      <c r="D57" s="134" t="e">
        <f t="shared" si="28"/>
        <v>#DIV/0!</v>
      </c>
      <c r="E57" s="137">
        <f t="shared" si="28"/>
        <v>320</v>
      </c>
      <c r="F57" s="137">
        <f t="shared" si="28"/>
        <v>22.833333333333332</v>
      </c>
      <c r="G57" s="134">
        <f t="shared" si="28"/>
        <v>306.5</v>
      </c>
      <c r="H57" s="137">
        <f t="shared" si="28"/>
        <v>126.66666666666667</v>
      </c>
      <c r="I57" s="140">
        <f t="shared" si="28"/>
        <v>410.83333333333331</v>
      </c>
      <c r="J57" s="221">
        <f t="shared" si="28"/>
        <v>1239.7142857142858</v>
      </c>
    </row>
    <row r="58" spans="1:11" s="62" customFormat="1" ht="14.25" customHeight="1" thickBot="1" x14ac:dyDescent="0.3">
      <c r="A58" s="36" t="s">
        <v>24</v>
      </c>
      <c r="B58" s="386"/>
      <c r="C58" s="37">
        <f t="shared" ref="C58:J58" si="29">SUM(C49:C53)</f>
        <v>1337</v>
      </c>
      <c r="D58" s="37">
        <f t="shared" si="29"/>
        <v>0</v>
      </c>
      <c r="E58" s="40">
        <f t="shared" si="29"/>
        <v>1403</v>
      </c>
      <c r="F58" s="40">
        <f t="shared" si="29"/>
        <v>127</v>
      </c>
      <c r="G58" s="37">
        <f t="shared" si="29"/>
        <v>1657</v>
      </c>
      <c r="H58" s="40">
        <f t="shared" si="29"/>
        <v>657</v>
      </c>
      <c r="I58" s="41">
        <f t="shared" si="29"/>
        <v>1689</v>
      </c>
      <c r="J58" s="222">
        <f t="shared" si="29"/>
        <v>6870</v>
      </c>
    </row>
    <row r="59" spans="1:11" s="62" customFormat="1" ht="14.25" thickBot="1" x14ac:dyDescent="0.3">
      <c r="A59" s="36" t="s">
        <v>26</v>
      </c>
      <c r="B59" s="387"/>
      <c r="C59" s="43">
        <f t="shared" ref="C59:J59" si="30">AVERAGE(C49:C53)</f>
        <v>267.39999999999998</v>
      </c>
      <c r="D59" s="43" t="e">
        <f t="shared" si="30"/>
        <v>#DIV/0!</v>
      </c>
      <c r="E59" s="46">
        <f t="shared" si="30"/>
        <v>280.60000000000002</v>
      </c>
      <c r="F59" s="46">
        <f t="shared" si="30"/>
        <v>25.4</v>
      </c>
      <c r="G59" s="43">
        <f t="shared" si="30"/>
        <v>331.4</v>
      </c>
      <c r="H59" s="46">
        <f t="shared" si="30"/>
        <v>131.4</v>
      </c>
      <c r="I59" s="48">
        <f t="shared" si="30"/>
        <v>337.8</v>
      </c>
      <c r="J59" s="223">
        <f t="shared" si="30"/>
        <v>1374</v>
      </c>
    </row>
    <row r="60" spans="1:11" s="62" customFormat="1" ht="14.25" hidden="1" thickBot="1" x14ac:dyDescent="0.3">
      <c r="A60" s="191" t="s">
        <v>3</v>
      </c>
      <c r="B60" s="231">
        <f>B55+1</f>
        <v>42737</v>
      </c>
      <c r="C60" s="14"/>
      <c r="D60" s="14"/>
      <c r="E60" s="18"/>
      <c r="F60" s="173"/>
      <c r="G60" s="17"/>
      <c r="H60" s="14"/>
      <c r="I60" s="15"/>
      <c r="J60" s="77">
        <f>SUM(C60:I60)</f>
        <v>0</v>
      </c>
    </row>
    <row r="61" spans="1:11" s="62" customFormat="1" ht="14.25" hidden="1" customHeight="1" thickBot="1" x14ac:dyDescent="0.3">
      <c r="A61" s="191" t="s">
        <v>4</v>
      </c>
      <c r="B61" s="232">
        <f>B60+1</f>
        <v>42738</v>
      </c>
      <c r="C61" s="14"/>
      <c r="D61" s="14"/>
      <c r="E61" s="18"/>
      <c r="F61" s="173"/>
      <c r="G61" s="17"/>
      <c r="H61" s="14"/>
      <c r="I61" s="15"/>
      <c r="J61" s="245"/>
    </row>
    <row r="62" spans="1:11" s="62" customFormat="1" ht="16.5" hidden="1" customHeight="1" thickBot="1" x14ac:dyDescent="0.3">
      <c r="A62" s="191"/>
      <c r="B62" s="233"/>
      <c r="C62" s="14"/>
      <c r="D62" s="14"/>
      <c r="E62" s="18"/>
      <c r="F62" s="173"/>
      <c r="G62" s="17"/>
      <c r="H62" s="14"/>
      <c r="I62" s="15"/>
      <c r="J62" s="70"/>
    </row>
    <row r="63" spans="1:11" s="62" customFormat="1" ht="15.75" hidden="1" customHeight="1" thickBot="1" x14ac:dyDescent="0.3">
      <c r="A63" s="191"/>
      <c r="B63" s="233"/>
      <c r="C63" s="14"/>
      <c r="D63" s="14"/>
      <c r="E63" s="18"/>
      <c r="F63" s="173"/>
      <c r="G63" s="17"/>
      <c r="H63" s="14"/>
      <c r="I63" s="15"/>
      <c r="J63" s="70"/>
    </row>
    <row r="64" spans="1:11" s="62" customFormat="1" ht="18.75" hidden="1" customHeight="1" thickBot="1" x14ac:dyDescent="0.3">
      <c r="A64" s="35"/>
      <c r="B64" s="233"/>
      <c r="C64" s="21"/>
      <c r="D64" s="14"/>
      <c r="E64" s="18"/>
      <c r="F64" s="173"/>
      <c r="G64" s="17"/>
      <c r="H64" s="14"/>
      <c r="I64" s="15"/>
      <c r="J64" s="70"/>
    </row>
    <row r="65" spans="1:17" s="62" customFormat="1" ht="13.5" hidden="1" customHeight="1" outlineLevel="1" thickBot="1" x14ac:dyDescent="0.3">
      <c r="A65" s="35"/>
      <c r="B65" s="233"/>
      <c r="C65" s="21"/>
      <c r="D65" s="21"/>
      <c r="E65" s="25"/>
      <c r="F65" s="174"/>
      <c r="G65" s="24"/>
      <c r="H65" s="21"/>
      <c r="I65" s="22"/>
      <c r="J65" s="70"/>
    </row>
    <row r="66" spans="1:17" s="62" customFormat="1" ht="15" hidden="1" customHeight="1" outlineLevel="1" thickBot="1" x14ac:dyDescent="0.3">
      <c r="A66" s="35"/>
      <c r="B66" s="235"/>
      <c r="C66" s="27"/>
      <c r="D66" s="27"/>
      <c r="E66" s="31"/>
      <c r="F66" s="175"/>
      <c r="G66" s="30"/>
      <c r="H66" s="71"/>
      <c r="I66" s="72"/>
      <c r="J66" s="178"/>
    </row>
    <row r="67" spans="1:17" s="62" customFormat="1" ht="14.25" hidden="1" customHeight="1" outlineLevel="1" thickBot="1" x14ac:dyDescent="0.3">
      <c r="A67" s="213" t="s">
        <v>25</v>
      </c>
      <c r="B67" s="385" t="s">
        <v>37</v>
      </c>
      <c r="C67" s="141">
        <f t="shared" ref="C67" si="31">SUM(C60:C66)</f>
        <v>0</v>
      </c>
      <c r="D67" s="141">
        <f t="shared" ref="D67:J67" si="32">SUM(D60:D66)</f>
        <v>0</v>
      </c>
      <c r="E67" s="141">
        <f t="shared" si="32"/>
        <v>0</v>
      </c>
      <c r="F67" s="141">
        <f t="shared" si="32"/>
        <v>0</v>
      </c>
      <c r="G67" s="141">
        <f t="shared" si="32"/>
        <v>0</v>
      </c>
      <c r="H67" s="141">
        <f t="shared" si="32"/>
        <v>0</v>
      </c>
      <c r="I67" s="141">
        <f t="shared" si="32"/>
        <v>0</v>
      </c>
      <c r="J67" s="141">
        <f t="shared" si="32"/>
        <v>0</v>
      </c>
    </row>
    <row r="68" spans="1:17" s="62" customFormat="1" ht="15.75" hidden="1" customHeight="1" outlineLevel="1" thickBot="1" x14ac:dyDescent="0.3">
      <c r="A68" s="133" t="s">
        <v>27</v>
      </c>
      <c r="B68" s="386"/>
      <c r="C68" s="134" t="e">
        <f t="shared" ref="C68" si="33">AVERAGE(C60:C66)</f>
        <v>#DIV/0!</v>
      </c>
      <c r="D68" s="134" t="e">
        <f t="shared" ref="D68:J68" si="34">AVERAGE(D60:D66)</f>
        <v>#DIV/0!</v>
      </c>
      <c r="E68" s="134" t="e">
        <f t="shared" si="34"/>
        <v>#DIV/0!</v>
      </c>
      <c r="F68" s="134" t="e">
        <f t="shared" si="34"/>
        <v>#DIV/0!</v>
      </c>
      <c r="G68" s="134" t="e">
        <f t="shared" si="34"/>
        <v>#DIV/0!</v>
      </c>
      <c r="H68" s="134" t="e">
        <f t="shared" si="34"/>
        <v>#DIV/0!</v>
      </c>
      <c r="I68" s="134" t="e">
        <f t="shared" si="34"/>
        <v>#DIV/0!</v>
      </c>
      <c r="J68" s="134">
        <f t="shared" si="34"/>
        <v>0</v>
      </c>
    </row>
    <row r="69" spans="1:17" s="62" customFormat="1" ht="13.5" hidden="1" customHeight="1" thickBot="1" x14ac:dyDescent="0.3">
      <c r="A69" s="36" t="s">
        <v>24</v>
      </c>
      <c r="B69" s="386"/>
      <c r="C69" s="37">
        <f t="shared" ref="C69" si="35">SUM(C60:C64)</f>
        <v>0</v>
      </c>
      <c r="D69" s="37">
        <f t="shared" ref="D69:J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</row>
    <row r="70" spans="1:17" s="62" customFormat="1" ht="16.5" hidden="1" customHeight="1" thickBot="1" x14ac:dyDescent="0.3">
      <c r="A70" s="36" t="s">
        <v>26</v>
      </c>
      <c r="B70" s="387"/>
      <c r="C70" s="43" t="e">
        <f t="shared" ref="C70" si="37">AVERAGE(C60:C64)</f>
        <v>#DIV/0!</v>
      </c>
      <c r="D70" s="43" t="e">
        <f t="shared" ref="D70:J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>
        <f t="shared" si="38"/>
        <v>0</v>
      </c>
    </row>
    <row r="71" spans="1:17" s="62" customFormat="1" x14ac:dyDescent="0.25">
      <c r="A71" s="4"/>
      <c r="B71" s="169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46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199"/>
      <c r="H72" s="78"/>
      <c r="I72" s="399" t="s">
        <v>68</v>
      </c>
      <c r="J72" s="428"/>
      <c r="K72" s="429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49">
        <f>SUM(C58:C58, C47:C47, C36:C36, C25:C25, C14:C14, C69:C69 )</f>
        <v>3196</v>
      </c>
      <c r="C73" s="50">
        <f>SUM(D58:D58, D47:D47, D36:D36, D25:D25, D14:D14, D69:D69)</f>
        <v>0</v>
      </c>
      <c r="D73" s="50">
        <f>SUM(E69, E58, E47, E36, E25, E14, )</f>
        <v>4170</v>
      </c>
      <c r="E73" s="50">
        <f xml:space="preserve"> SUM(G14:I14, G25:I25, G36:I36, G47:I47, G58:I58, G69:I69)</f>
        <v>9471</v>
      </c>
      <c r="F73" s="50">
        <f>SUM(F14,F25,F36,F47,F58,F69)</f>
        <v>278</v>
      </c>
      <c r="G73" s="197"/>
      <c r="H73" s="79"/>
      <c r="I73" s="377" t="s">
        <v>34</v>
      </c>
      <c r="J73" s="378"/>
      <c r="K73" s="125">
        <f>SUM(J14, J25, J36, J47, J58, J69)</f>
        <v>17115</v>
      </c>
      <c r="L73" s="79"/>
      <c r="M73" s="79"/>
      <c r="N73" s="79"/>
    </row>
    <row r="74" spans="1:17" ht="30" customHeight="1" x14ac:dyDescent="0.25">
      <c r="A74" s="57" t="s">
        <v>33</v>
      </c>
      <c r="B74" s="249">
        <f>SUM(C56:C56, C45:C45, C34:C34, C23:C23, C12:C12, C67:C67  )</f>
        <v>4932</v>
      </c>
      <c r="C74" s="50">
        <f>SUM(D56:D56, D45:D45, D34:D34, D23:D23, D12:D12, D67:D67 )</f>
        <v>0</v>
      </c>
      <c r="D74" s="50">
        <f>SUM(E67, E56, E45, E34, E23, E12)</f>
        <v>5916</v>
      </c>
      <c r="E74" s="50">
        <f xml:space="preserve"> SUM(G12:I12, G23:I23, G34:I34, G45:I45, G56:I56, G67:I67)</f>
        <v>17470</v>
      </c>
      <c r="F74" s="50">
        <f>SUM(F12,F23,F34,F45,F56,F67)</f>
        <v>386</v>
      </c>
      <c r="G74" s="197"/>
      <c r="H74" s="79"/>
      <c r="I74" s="377" t="s">
        <v>33</v>
      </c>
      <c r="J74" s="378"/>
      <c r="K74" s="126">
        <f>SUM(J56, J45, J34, J23, J12, J67)</f>
        <v>28704</v>
      </c>
      <c r="L74" s="79"/>
      <c r="M74" s="79"/>
      <c r="N74" s="79"/>
    </row>
    <row r="75" spans="1:17" ht="30" customHeight="1" x14ac:dyDescent="0.25">
      <c r="I75" s="377" t="s">
        <v>26</v>
      </c>
      <c r="J75" s="378"/>
      <c r="K75" s="126">
        <f>AVERAGE(J14, J25, J36, J47, J58, J69)</f>
        <v>2852.5</v>
      </c>
    </row>
    <row r="76" spans="1:17" ht="30" customHeight="1" x14ac:dyDescent="0.25">
      <c r="I76" s="377" t="s">
        <v>72</v>
      </c>
      <c r="J76" s="378"/>
      <c r="K76" s="125">
        <f>AVERAGE(J56, J45, J34, J23, J12, J67)</f>
        <v>4784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 J5:J9" formulaRange="1"/>
    <ignoredError sqref="D68:D70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5" outlineLevelRow="1" x14ac:dyDescent="0.25"/>
  <cols>
    <col min="1" max="1" width="18.7109375" style="1" bestFit="1" customWidth="1"/>
    <col min="2" max="2" width="10.7109375" style="170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24"/>
      <c r="C1" s="402" t="s">
        <v>8</v>
      </c>
      <c r="D1" s="404"/>
      <c r="E1" s="404"/>
      <c r="F1" s="404"/>
      <c r="G1" s="397"/>
      <c r="H1" s="402" t="s">
        <v>9</v>
      </c>
      <c r="I1" s="402" t="s">
        <v>10</v>
      </c>
      <c r="J1" s="404"/>
      <c r="K1" s="408" t="s">
        <v>23</v>
      </c>
    </row>
    <row r="2" spans="1:11" ht="15" customHeight="1" thickBot="1" x14ac:dyDescent="0.3">
      <c r="A2" s="34"/>
      <c r="B2" s="225"/>
      <c r="C2" s="403"/>
      <c r="D2" s="405"/>
      <c r="E2" s="405"/>
      <c r="F2" s="405"/>
      <c r="G2" s="398"/>
      <c r="H2" s="403"/>
      <c r="I2" s="403"/>
      <c r="J2" s="405"/>
      <c r="K2" s="409"/>
    </row>
    <row r="3" spans="1:11" ht="14.25" customHeight="1" x14ac:dyDescent="0.25">
      <c r="A3" s="379" t="s">
        <v>61</v>
      </c>
      <c r="B3" s="381" t="s">
        <v>62</v>
      </c>
      <c r="C3" s="392" t="s">
        <v>43</v>
      </c>
      <c r="D3" s="392" t="s">
        <v>44</v>
      </c>
      <c r="E3" s="392" t="s">
        <v>45</v>
      </c>
      <c r="F3" s="390" t="s">
        <v>46</v>
      </c>
      <c r="G3" s="390" t="s">
        <v>63</v>
      </c>
      <c r="H3" s="392" t="s">
        <v>47</v>
      </c>
      <c r="I3" s="392" t="s">
        <v>48</v>
      </c>
      <c r="J3" s="395" t="s">
        <v>49</v>
      </c>
      <c r="K3" s="409"/>
    </row>
    <row r="4" spans="1:11" ht="13.5" customHeight="1" thickBot="1" x14ac:dyDescent="0.3">
      <c r="A4" s="380"/>
      <c r="B4" s="382"/>
      <c r="C4" s="393"/>
      <c r="D4" s="393"/>
      <c r="E4" s="393"/>
      <c r="F4" s="391"/>
      <c r="G4" s="391"/>
      <c r="H4" s="393"/>
      <c r="I4" s="393"/>
      <c r="J4" s="396"/>
      <c r="K4" s="409"/>
    </row>
    <row r="5" spans="1:11" s="61" customFormat="1" ht="0.75" customHeight="1" thickBot="1" x14ac:dyDescent="0.3">
      <c r="A5" s="35" t="s">
        <v>3</v>
      </c>
      <c r="B5" s="226">
        <v>42583</v>
      </c>
      <c r="C5" s="14"/>
      <c r="D5" s="14"/>
      <c r="E5" s="14"/>
      <c r="F5" s="15"/>
      <c r="G5" s="15"/>
      <c r="H5" s="14"/>
      <c r="I5" s="14"/>
      <c r="J5" s="16"/>
      <c r="K5" s="20">
        <f t="shared" ref="K5:K10" si="0">SUM(C5:J5)</f>
        <v>0</v>
      </c>
    </row>
    <row r="6" spans="1:11" s="61" customFormat="1" ht="15" hidden="1" customHeight="1" thickBot="1" x14ac:dyDescent="0.3">
      <c r="A6" s="35" t="s">
        <v>4</v>
      </c>
      <c r="B6" s="254">
        <v>42675</v>
      </c>
      <c r="C6" s="14"/>
      <c r="D6" s="14"/>
      <c r="E6" s="14"/>
      <c r="F6" s="15"/>
      <c r="G6" s="15"/>
      <c r="H6" s="14"/>
      <c r="I6" s="14"/>
      <c r="J6" s="16"/>
      <c r="K6" s="20">
        <f t="shared" si="0"/>
        <v>0</v>
      </c>
    </row>
    <row r="7" spans="1:11" s="61" customFormat="1" ht="14.25" hidden="1" thickBot="1" x14ac:dyDescent="0.3">
      <c r="A7" s="35" t="s">
        <v>5</v>
      </c>
      <c r="B7" s="241">
        <f>B6+1</f>
        <v>42676</v>
      </c>
      <c r="C7" s="14"/>
      <c r="D7" s="14"/>
      <c r="E7" s="14"/>
      <c r="F7" s="15"/>
      <c r="G7" s="15"/>
      <c r="H7" s="14"/>
      <c r="I7" s="14"/>
      <c r="J7" s="16"/>
      <c r="K7" s="20">
        <f t="shared" si="0"/>
        <v>0</v>
      </c>
    </row>
    <row r="8" spans="1:11" s="61" customFormat="1" ht="14.25" thickBot="1" x14ac:dyDescent="0.3">
      <c r="A8" s="35" t="s">
        <v>6</v>
      </c>
      <c r="B8" s="241">
        <v>42705</v>
      </c>
      <c r="C8" s="14">
        <v>6748</v>
      </c>
      <c r="D8" s="21">
        <v>1878</v>
      </c>
      <c r="E8" s="14">
        <v>1032</v>
      </c>
      <c r="F8" s="15">
        <v>2265</v>
      </c>
      <c r="G8" s="15"/>
      <c r="H8" s="14">
        <v>1140</v>
      </c>
      <c r="I8" s="14">
        <v>1141</v>
      </c>
      <c r="J8" s="16">
        <v>2316</v>
      </c>
      <c r="K8" s="20">
        <f t="shared" si="0"/>
        <v>16520</v>
      </c>
    </row>
    <row r="9" spans="1:11" s="61" customFormat="1" ht="12.75" customHeight="1" thickBot="1" x14ac:dyDescent="0.3">
      <c r="A9" s="35" t="s">
        <v>0</v>
      </c>
      <c r="B9" s="241">
        <f t="shared" ref="B9:B11" si="1">B8+1</f>
        <v>42706</v>
      </c>
      <c r="C9" s="21">
        <v>7888</v>
      </c>
      <c r="D9" s="21">
        <v>1578</v>
      </c>
      <c r="E9" s="21">
        <v>967</v>
      </c>
      <c r="F9" s="15">
        <v>2514</v>
      </c>
      <c r="G9" s="15"/>
      <c r="H9" s="14">
        <v>943</v>
      </c>
      <c r="I9" s="14">
        <v>1018</v>
      </c>
      <c r="J9" s="16">
        <v>1771</v>
      </c>
      <c r="K9" s="20">
        <f t="shared" si="0"/>
        <v>16679</v>
      </c>
    </row>
    <row r="10" spans="1:11" s="61" customFormat="1" ht="14.25" customHeight="1" outlineLevel="1" thickBot="1" x14ac:dyDescent="0.3">
      <c r="A10" s="35" t="s">
        <v>1</v>
      </c>
      <c r="B10" s="241">
        <f t="shared" si="1"/>
        <v>42707</v>
      </c>
      <c r="C10" s="21">
        <v>5785</v>
      </c>
      <c r="D10" s="21"/>
      <c r="E10" s="21"/>
      <c r="F10" s="22"/>
      <c r="G10" s="22">
        <v>3314</v>
      </c>
      <c r="H10" s="21"/>
      <c r="I10" s="21"/>
      <c r="J10" s="23"/>
      <c r="K10" s="20">
        <f t="shared" si="0"/>
        <v>9099</v>
      </c>
    </row>
    <row r="11" spans="1:11" s="61" customFormat="1" ht="14.25" customHeight="1" outlineLevel="1" thickBot="1" x14ac:dyDescent="0.3">
      <c r="A11" s="35" t="s">
        <v>2</v>
      </c>
      <c r="B11" s="241">
        <f t="shared" si="1"/>
        <v>42708</v>
      </c>
      <c r="C11" s="27">
        <v>3575</v>
      </c>
      <c r="D11" s="27"/>
      <c r="E11" s="27"/>
      <c r="F11" s="28"/>
      <c r="G11" s="28">
        <v>1697</v>
      </c>
      <c r="H11" s="27"/>
      <c r="I11" s="27"/>
      <c r="J11" s="29"/>
      <c r="K11" s="20">
        <f t="shared" ref="K11" si="2">SUM(C11:J11)</f>
        <v>5272</v>
      </c>
    </row>
    <row r="12" spans="1:11" s="62" customFormat="1" ht="14.25" customHeight="1" outlineLevel="1" thickBot="1" x14ac:dyDescent="0.3">
      <c r="A12" s="213" t="s">
        <v>25</v>
      </c>
      <c r="B12" s="385" t="s">
        <v>28</v>
      </c>
      <c r="C12" s="141">
        <f>SUM(C5:C11)</f>
        <v>23996</v>
      </c>
      <c r="D12" s="141">
        <f t="shared" ref="D12:K12" si="3">SUM(D5:D11)</f>
        <v>3456</v>
      </c>
      <c r="E12" s="141">
        <f t="shared" si="3"/>
        <v>1999</v>
      </c>
      <c r="F12" s="141">
        <f t="shared" si="3"/>
        <v>4779</v>
      </c>
      <c r="G12" s="141">
        <f>SUM(G5:G11)</f>
        <v>5011</v>
      </c>
      <c r="H12" s="141">
        <f t="shared" si="3"/>
        <v>2083</v>
      </c>
      <c r="I12" s="141">
        <f t="shared" si="3"/>
        <v>2159</v>
      </c>
      <c r="J12" s="141">
        <f t="shared" si="3"/>
        <v>4087</v>
      </c>
      <c r="K12" s="145">
        <f t="shared" si="3"/>
        <v>47570</v>
      </c>
    </row>
    <row r="13" spans="1:11" s="62" customFormat="1" ht="14.25" customHeight="1" outlineLevel="1" thickBot="1" x14ac:dyDescent="0.3">
      <c r="A13" s="133" t="s">
        <v>27</v>
      </c>
      <c r="B13" s="386"/>
      <c r="C13" s="134">
        <f>AVERAGE(C5:C11)</f>
        <v>5999</v>
      </c>
      <c r="D13" s="134">
        <f t="shared" ref="D13:K13" si="4">AVERAGE(D5:D11)</f>
        <v>1728</v>
      </c>
      <c r="E13" s="134">
        <f t="shared" si="4"/>
        <v>999.5</v>
      </c>
      <c r="F13" s="134">
        <f t="shared" si="4"/>
        <v>2389.5</v>
      </c>
      <c r="G13" s="134">
        <f t="shared" si="4"/>
        <v>2505.5</v>
      </c>
      <c r="H13" s="134">
        <f t="shared" si="4"/>
        <v>1041.5</v>
      </c>
      <c r="I13" s="134">
        <f t="shared" si="4"/>
        <v>1079.5</v>
      </c>
      <c r="J13" s="134">
        <f t="shared" si="4"/>
        <v>2043.5</v>
      </c>
      <c r="K13" s="140">
        <f t="shared" si="4"/>
        <v>6795.7142857142853</v>
      </c>
    </row>
    <row r="14" spans="1:11" s="62" customFormat="1" ht="14.25" customHeight="1" thickBot="1" x14ac:dyDescent="0.3">
      <c r="A14" s="36" t="s">
        <v>24</v>
      </c>
      <c r="B14" s="386"/>
      <c r="C14" s="37">
        <f t="shared" ref="C14:K14" si="5">SUM(C5:C9)</f>
        <v>14636</v>
      </c>
      <c r="D14" s="37">
        <f>SUM(D8:D9)</f>
        <v>3456</v>
      </c>
      <c r="E14" s="37">
        <f t="shared" si="5"/>
        <v>1999</v>
      </c>
      <c r="F14" s="37">
        <f t="shared" si="5"/>
        <v>4779</v>
      </c>
      <c r="G14" s="37">
        <f t="shared" si="5"/>
        <v>0</v>
      </c>
      <c r="H14" s="37">
        <f t="shared" si="5"/>
        <v>2083</v>
      </c>
      <c r="I14" s="37">
        <f t="shared" si="5"/>
        <v>2159</v>
      </c>
      <c r="J14" s="37">
        <f t="shared" si="5"/>
        <v>4087</v>
      </c>
      <c r="K14" s="41">
        <f t="shared" si="5"/>
        <v>33199</v>
      </c>
    </row>
    <row r="15" spans="1:11" s="62" customFormat="1" ht="14.25" customHeight="1" thickBot="1" x14ac:dyDescent="0.3">
      <c r="A15" s="36" t="s">
        <v>26</v>
      </c>
      <c r="B15" s="386"/>
      <c r="C15" s="43">
        <f t="shared" ref="C15:J15" si="6">AVERAGE(C5:C9)</f>
        <v>7318</v>
      </c>
      <c r="D15" s="43">
        <f>AVERAGE(D5:D8)</f>
        <v>1878</v>
      </c>
      <c r="E15" s="43">
        <f t="shared" si="6"/>
        <v>999.5</v>
      </c>
      <c r="F15" s="43">
        <f t="shared" si="6"/>
        <v>2389.5</v>
      </c>
      <c r="G15" s="43" t="e">
        <f t="shared" si="6"/>
        <v>#DIV/0!</v>
      </c>
      <c r="H15" s="43">
        <f t="shared" si="6"/>
        <v>1041.5</v>
      </c>
      <c r="I15" s="43">
        <f t="shared" si="6"/>
        <v>1079.5</v>
      </c>
      <c r="J15" s="43">
        <f t="shared" si="6"/>
        <v>2043.5</v>
      </c>
      <c r="K15" s="48">
        <f>AVERAGE(K5:K9)</f>
        <v>6639.8</v>
      </c>
    </row>
    <row r="16" spans="1:11" s="62" customFormat="1" ht="14.25" customHeight="1" thickBot="1" x14ac:dyDescent="0.3">
      <c r="A16" s="35" t="s">
        <v>3</v>
      </c>
      <c r="B16" s="226">
        <f>B11+1</f>
        <v>42709</v>
      </c>
      <c r="C16" s="14">
        <v>6760</v>
      </c>
      <c r="D16" s="14">
        <v>1715</v>
      </c>
      <c r="E16" s="17">
        <v>1069</v>
      </c>
      <c r="F16" s="155">
        <v>2195</v>
      </c>
      <c r="G16" s="20"/>
      <c r="H16" s="14">
        <v>1053</v>
      </c>
      <c r="I16" s="181">
        <v>1221</v>
      </c>
      <c r="J16" s="16">
        <v>2333</v>
      </c>
      <c r="K16" s="18">
        <f t="shared" ref="K16:K22" si="7">SUM(C16:J16)</f>
        <v>16346</v>
      </c>
    </row>
    <row r="17" spans="1:11" s="62" customFormat="1" ht="14.25" customHeight="1" thickBot="1" x14ac:dyDescent="0.3">
      <c r="A17" s="35" t="s">
        <v>4</v>
      </c>
      <c r="B17" s="227">
        <f>B16+1</f>
        <v>42710</v>
      </c>
      <c r="C17" s="14">
        <v>7165</v>
      </c>
      <c r="D17" s="14">
        <v>1729</v>
      </c>
      <c r="E17" s="17">
        <v>1131</v>
      </c>
      <c r="F17" s="81">
        <v>2359</v>
      </c>
      <c r="G17" s="18"/>
      <c r="H17" s="14">
        <v>1022</v>
      </c>
      <c r="I17" s="181">
        <v>1172</v>
      </c>
      <c r="J17" s="16">
        <v>2392</v>
      </c>
      <c r="K17" s="20">
        <f t="shared" si="7"/>
        <v>16970</v>
      </c>
    </row>
    <row r="18" spans="1:11" s="62" customFormat="1" ht="14.25" customHeight="1" thickBot="1" x14ac:dyDescent="0.3">
      <c r="A18" s="35" t="s">
        <v>5</v>
      </c>
      <c r="B18" s="227">
        <f t="shared" ref="B18:B22" si="8">B17+1</f>
        <v>42711</v>
      </c>
      <c r="C18" s="14">
        <v>7352</v>
      </c>
      <c r="D18" s="14">
        <v>1760</v>
      </c>
      <c r="E18" s="17">
        <v>1037</v>
      </c>
      <c r="F18" s="81">
        <v>2475</v>
      </c>
      <c r="G18" s="18"/>
      <c r="H18" s="14">
        <v>1014</v>
      </c>
      <c r="I18" s="181">
        <v>1116</v>
      </c>
      <c r="J18" s="16">
        <v>2267</v>
      </c>
      <c r="K18" s="20">
        <f>SUM(C18:J18)</f>
        <v>17021</v>
      </c>
    </row>
    <row r="19" spans="1:11" s="62" customFormat="1" ht="14.25" customHeight="1" thickBot="1" x14ac:dyDescent="0.3">
      <c r="A19" s="35" t="s">
        <v>6</v>
      </c>
      <c r="B19" s="228">
        <f t="shared" si="8"/>
        <v>42712</v>
      </c>
      <c r="C19" s="14">
        <v>7538</v>
      </c>
      <c r="D19" s="14">
        <v>1702</v>
      </c>
      <c r="E19" s="17">
        <v>1092</v>
      </c>
      <c r="F19" s="81">
        <v>2257</v>
      </c>
      <c r="G19" s="18"/>
      <c r="H19" s="14">
        <v>1063</v>
      </c>
      <c r="I19" s="181">
        <v>1132</v>
      </c>
      <c r="J19" s="16">
        <v>2016</v>
      </c>
      <c r="K19" s="20">
        <f t="shared" si="7"/>
        <v>16800</v>
      </c>
    </row>
    <row r="20" spans="1:11" s="62" customFormat="1" ht="14.25" customHeight="1" thickBot="1" x14ac:dyDescent="0.3">
      <c r="A20" s="35" t="s">
        <v>0</v>
      </c>
      <c r="B20" s="228">
        <f t="shared" si="8"/>
        <v>42713</v>
      </c>
      <c r="C20" s="21">
        <v>8715</v>
      </c>
      <c r="D20" s="21">
        <v>1774</v>
      </c>
      <c r="E20" s="24">
        <v>1038</v>
      </c>
      <c r="F20" s="82">
        <v>2455</v>
      </c>
      <c r="G20" s="18"/>
      <c r="H20" s="14">
        <v>973</v>
      </c>
      <c r="I20" s="181">
        <v>935</v>
      </c>
      <c r="J20" s="16">
        <v>1844</v>
      </c>
      <c r="K20" s="20">
        <f>SUM(C20:J20)</f>
        <v>17734</v>
      </c>
    </row>
    <row r="21" spans="1:11" s="62" customFormat="1" ht="14.25" customHeight="1" outlineLevel="1" thickBot="1" x14ac:dyDescent="0.3">
      <c r="A21" s="35" t="s">
        <v>1</v>
      </c>
      <c r="B21" s="241">
        <f t="shared" si="8"/>
        <v>42714</v>
      </c>
      <c r="C21" s="21">
        <v>9143</v>
      </c>
      <c r="D21" s="21"/>
      <c r="E21" s="24"/>
      <c r="F21" s="82"/>
      <c r="G21" s="25">
        <v>3653</v>
      </c>
      <c r="H21" s="21"/>
      <c r="I21" s="21"/>
      <c r="J21" s="23"/>
      <c r="K21" s="20">
        <f>SUM(C21:J21)</f>
        <v>12796</v>
      </c>
    </row>
    <row r="22" spans="1:11" s="62" customFormat="1" ht="14.25" customHeight="1" outlineLevel="1" thickBot="1" x14ac:dyDescent="0.3">
      <c r="A22" s="35" t="s">
        <v>2</v>
      </c>
      <c r="B22" s="227">
        <f t="shared" si="8"/>
        <v>42715</v>
      </c>
      <c r="C22" s="159">
        <v>4974</v>
      </c>
      <c r="D22" s="159"/>
      <c r="E22" s="207"/>
      <c r="F22" s="210"/>
      <c r="G22" s="211">
        <v>1621</v>
      </c>
      <c r="H22" s="27"/>
      <c r="I22" s="27"/>
      <c r="J22" s="29"/>
      <c r="K22" s="84">
        <f t="shared" si="7"/>
        <v>6595</v>
      </c>
    </row>
    <row r="23" spans="1:11" s="62" customFormat="1" ht="14.25" customHeight="1" outlineLevel="1" thickBot="1" x14ac:dyDescent="0.3">
      <c r="A23" s="213" t="s">
        <v>25</v>
      </c>
      <c r="B23" s="385" t="s">
        <v>29</v>
      </c>
      <c r="C23" s="141">
        <f>SUM(C16:C22)</f>
        <v>51647</v>
      </c>
      <c r="D23" s="141">
        <f>SUM(D16:D22)</f>
        <v>8680</v>
      </c>
      <c r="E23" s="141">
        <f t="shared" ref="E23:K23" si="9">SUM(E16:E22)</f>
        <v>5367</v>
      </c>
      <c r="F23" s="141">
        <f t="shared" si="9"/>
        <v>11741</v>
      </c>
      <c r="G23" s="141">
        <f t="shared" si="9"/>
        <v>5274</v>
      </c>
      <c r="H23" s="141">
        <f>SUM(H16:H22)</f>
        <v>5125</v>
      </c>
      <c r="I23" s="141">
        <f>SUM(I16:I22)</f>
        <v>5576</v>
      </c>
      <c r="J23" s="141">
        <f t="shared" si="9"/>
        <v>10852</v>
      </c>
      <c r="K23" s="145">
        <f t="shared" si="9"/>
        <v>104262</v>
      </c>
    </row>
    <row r="24" spans="1:11" s="62" customFormat="1" ht="14.25" customHeight="1" outlineLevel="1" thickBot="1" x14ac:dyDescent="0.3">
      <c r="A24" s="133" t="s">
        <v>27</v>
      </c>
      <c r="B24" s="386"/>
      <c r="C24" s="134">
        <f>AVERAGE(C16:C22)</f>
        <v>7378.1428571428569</v>
      </c>
      <c r="D24" s="134">
        <f>AVERAGE(D16:D22)</f>
        <v>1736</v>
      </c>
      <c r="E24" s="134">
        <f t="shared" ref="E24:K24" si="10">AVERAGE(E16:E22)</f>
        <v>1073.4000000000001</v>
      </c>
      <c r="F24" s="134">
        <f t="shared" si="10"/>
        <v>2348.1999999999998</v>
      </c>
      <c r="G24" s="134">
        <f t="shared" si="10"/>
        <v>2637</v>
      </c>
      <c r="H24" s="134">
        <f>AVERAGE(H16:H22)</f>
        <v>1025</v>
      </c>
      <c r="I24" s="134">
        <f>AVERAGE(I16:I22)</f>
        <v>1115.2</v>
      </c>
      <c r="J24" s="134">
        <f t="shared" si="10"/>
        <v>2170.4</v>
      </c>
      <c r="K24" s="140">
        <f t="shared" si="10"/>
        <v>14894.571428571429</v>
      </c>
    </row>
    <row r="25" spans="1:11" s="62" customFormat="1" ht="14.25" customHeight="1" thickBot="1" x14ac:dyDescent="0.3">
      <c r="A25" s="36" t="s">
        <v>24</v>
      </c>
      <c r="B25" s="386"/>
      <c r="C25" s="37">
        <f>SUM(C16:C20)</f>
        <v>37530</v>
      </c>
      <c r="D25" s="37">
        <f>SUM(D16:D20)</f>
        <v>8680</v>
      </c>
      <c r="E25" s="37">
        <f t="shared" ref="E25:K25" si="11">SUM(E16:E20)</f>
        <v>5367</v>
      </c>
      <c r="F25" s="37">
        <f t="shared" si="11"/>
        <v>11741</v>
      </c>
      <c r="G25" s="37">
        <f t="shared" si="11"/>
        <v>0</v>
      </c>
      <c r="H25" s="37">
        <f>SUM(H16:H20)</f>
        <v>5125</v>
      </c>
      <c r="I25" s="37">
        <f>SUM(I16:I22)</f>
        <v>5576</v>
      </c>
      <c r="J25" s="37">
        <f t="shared" si="11"/>
        <v>10852</v>
      </c>
      <c r="K25" s="41">
        <f t="shared" si="11"/>
        <v>84871</v>
      </c>
    </row>
    <row r="26" spans="1:11" s="62" customFormat="1" ht="14.25" customHeight="1" thickBot="1" x14ac:dyDescent="0.3">
      <c r="A26" s="36" t="s">
        <v>26</v>
      </c>
      <c r="B26" s="387"/>
      <c r="C26" s="43">
        <f>AVERAGE(C16:C20)</f>
        <v>7506</v>
      </c>
      <c r="D26" s="258">
        <f>AVERAGE(D16:D20)</f>
        <v>1736</v>
      </c>
      <c r="E26" s="43">
        <f t="shared" ref="E26:K26" si="12">AVERAGE(E16:E20)</f>
        <v>1073.4000000000001</v>
      </c>
      <c r="F26" s="43">
        <f t="shared" si="12"/>
        <v>2348.1999999999998</v>
      </c>
      <c r="G26" s="43" t="e">
        <f t="shared" si="12"/>
        <v>#DIV/0!</v>
      </c>
      <c r="H26" s="258">
        <v>893</v>
      </c>
      <c r="I26" s="260">
        <f>AVERAGE(I16:I20)</f>
        <v>1115.2</v>
      </c>
      <c r="J26" s="43">
        <f t="shared" si="12"/>
        <v>2170.4</v>
      </c>
      <c r="K26" s="48">
        <f t="shared" si="12"/>
        <v>16974.2</v>
      </c>
    </row>
    <row r="27" spans="1:11" s="62" customFormat="1" ht="14.25" customHeight="1" thickBot="1" x14ac:dyDescent="0.3">
      <c r="A27" s="35" t="s">
        <v>3</v>
      </c>
      <c r="B27" s="229">
        <f>B22+1</f>
        <v>42716</v>
      </c>
      <c r="C27" s="14">
        <v>6489</v>
      </c>
      <c r="D27" s="259">
        <v>1563</v>
      </c>
      <c r="E27" s="181">
        <v>1014</v>
      </c>
      <c r="F27" s="15">
        <v>1934</v>
      </c>
      <c r="G27" s="81"/>
      <c r="H27" s="259">
        <v>1004</v>
      </c>
      <c r="I27" s="259">
        <v>1171</v>
      </c>
      <c r="J27" s="16">
        <v>2205</v>
      </c>
      <c r="K27" s="18">
        <f t="shared" ref="K27:K32" si="13">SUM(C27:J27)</f>
        <v>15380</v>
      </c>
    </row>
    <row r="28" spans="1:11" s="62" customFormat="1" ht="14.25" customHeight="1" thickBot="1" x14ac:dyDescent="0.3">
      <c r="A28" s="35" t="s">
        <v>4</v>
      </c>
      <c r="B28" s="230">
        <f>B27+1</f>
        <v>42717</v>
      </c>
      <c r="C28" s="14">
        <v>6926</v>
      </c>
      <c r="D28" s="259">
        <v>1644</v>
      </c>
      <c r="E28" s="181">
        <v>1100</v>
      </c>
      <c r="F28" s="15">
        <v>2406</v>
      </c>
      <c r="G28" s="81"/>
      <c r="H28" s="259">
        <v>1959</v>
      </c>
      <c r="I28" s="259">
        <v>1197</v>
      </c>
      <c r="J28" s="16">
        <v>2217</v>
      </c>
      <c r="K28" s="20">
        <f t="shared" si="13"/>
        <v>17449</v>
      </c>
    </row>
    <row r="29" spans="1:11" s="62" customFormat="1" ht="14.25" customHeight="1" thickBot="1" x14ac:dyDescent="0.3">
      <c r="A29" s="35" t="s">
        <v>5</v>
      </c>
      <c r="B29" s="230">
        <f t="shared" ref="B29:B33" si="14">B28+1</f>
        <v>42718</v>
      </c>
      <c r="C29" s="14">
        <v>7334</v>
      </c>
      <c r="D29" s="259">
        <v>1910</v>
      </c>
      <c r="E29" s="181">
        <v>1014</v>
      </c>
      <c r="F29" s="15">
        <v>2410</v>
      </c>
      <c r="G29" s="81"/>
      <c r="H29" s="259">
        <v>1028</v>
      </c>
      <c r="I29" s="259">
        <v>1119</v>
      </c>
      <c r="J29" s="16">
        <v>2318</v>
      </c>
      <c r="K29" s="20">
        <f t="shared" si="13"/>
        <v>17133</v>
      </c>
    </row>
    <row r="30" spans="1:11" s="62" customFormat="1" ht="14.25" customHeight="1" thickBot="1" x14ac:dyDescent="0.3">
      <c r="A30" s="35" t="s">
        <v>6</v>
      </c>
      <c r="B30" s="230">
        <f t="shared" si="14"/>
        <v>42719</v>
      </c>
      <c r="C30" s="14">
        <v>6939</v>
      </c>
      <c r="D30" s="259">
        <v>1537</v>
      </c>
      <c r="E30" s="181">
        <v>1087</v>
      </c>
      <c r="F30" s="15">
        <v>2159</v>
      </c>
      <c r="G30" s="81"/>
      <c r="H30" s="259">
        <v>1008</v>
      </c>
      <c r="I30" s="259">
        <v>1173</v>
      </c>
      <c r="J30" s="16">
        <v>2133</v>
      </c>
      <c r="K30" s="20">
        <f t="shared" si="13"/>
        <v>16036</v>
      </c>
    </row>
    <row r="31" spans="1:11" s="62" customFormat="1" ht="14.25" customHeight="1" thickBot="1" x14ac:dyDescent="0.3">
      <c r="A31" s="35" t="s">
        <v>0</v>
      </c>
      <c r="B31" s="230">
        <f t="shared" si="14"/>
        <v>42720</v>
      </c>
      <c r="C31" s="21">
        <v>7450</v>
      </c>
      <c r="D31" s="259">
        <v>1443</v>
      </c>
      <c r="E31" s="182">
        <v>804</v>
      </c>
      <c r="F31" s="15">
        <v>2029</v>
      </c>
      <c r="G31" s="81"/>
      <c r="H31" s="259">
        <v>803</v>
      </c>
      <c r="I31" s="259">
        <v>845</v>
      </c>
      <c r="J31" s="16">
        <v>1806</v>
      </c>
      <c r="K31" s="20">
        <f t="shared" si="13"/>
        <v>15180</v>
      </c>
    </row>
    <row r="32" spans="1:11" s="62" customFormat="1" ht="14.25" customHeight="1" outlineLevel="1" thickBot="1" x14ac:dyDescent="0.3">
      <c r="A32" s="35" t="s">
        <v>1</v>
      </c>
      <c r="B32" s="230">
        <f t="shared" si="14"/>
        <v>42721</v>
      </c>
      <c r="C32" s="21">
        <v>3758</v>
      </c>
      <c r="D32" s="21"/>
      <c r="E32" s="21"/>
      <c r="F32" s="22"/>
      <c r="G32" s="22">
        <v>2002</v>
      </c>
      <c r="H32" s="21"/>
      <c r="I32" s="21"/>
      <c r="J32" s="23"/>
      <c r="K32" s="20">
        <f t="shared" si="13"/>
        <v>5760</v>
      </c>
    </row>
    <row r="33" spans="1:12" s="62" customFormat="1" ht="14.25" customHeight="1" outlineLevel="1" thickBot="1" x14ac:dyDescent="0.3">
      <c r="A33" s="35" t="s">
        <v>2</v>
      </c>
      <c r="B33" s="230">
        <f t="shared" si="14"/>
        <v>42722</v>
      </c>
      <c r="C33" s="27">
        <v>3759</v>
      </c>
      <c r="D33" s="27"/>
      <c r="E33" s="27"/>
      <c r="F33" s="28"/>
      <c r="G33" s="28">
        <v>1321</v>
      </c>
      <c r="H33" s="27"/>
      <c r="I33" s="27"/>
      <c r="J33" s="29"/>
      <c r="K33" s="20">
        <f t="shared" ref="K33" si="15">SUM(C33:J33)</f>
        <v>5080</v>
      </c>
    </row>
    <row r="34" spans="1:12" s="62" customFormat="1" ht="14.25" customHeight="1" outlineLevel="1" thickBot="1" x14ac:dyDescent="0.3">
      <c r="A34" s="213" t="s">
        <v>25</v>
      </c>
      <c r="B34" s="385" t="s">
        <v>30</v>
      </c>
      <c r="C34" s="141">
        <f>SUM(C27:C33)</f>
        <v>42655</v>
      </c>
      <c r="D34" s="141">
        <f t="shared" ref="D34:J34" si="16">SUM(D27:D33)</f>
        <v>8097</v>
      </c>
      <c r="E34" s="141">
        <f t="shared" si="16"/>
        <v>5019</v>
      </c>
      <c r="F34" s="141">
        <f t="shared" si="16"/>
        <v>10938</v>
      </c>
      <c r="G34" s="141">
        <f t="shared" si="16"/>
        <v>3323</v>
      </c>
      <c r="H34" s="141">
        <f t="shared" si="16"/>
        <v>5802</v>
      </c>
      <c r="I34" s="141">
        <f t="shared" si="16"/>
        <v>5505</v>
      </c>
      <c r="J34" s="141">
        <f t="shared" si="16"/>
        <v>10679</v>
      </c>
      <c r="K34" s="145">
        <f t="shared" ref="K34" si="17">SUM(K27:K33)</f>
        <v>92018</v>
      </c>
    </row>
    <row r="35" spans="1:12" s="62" customFormat="1" ht="14.25" customHeight="1" outlineLevel="1" thickBot="1" x14ac:dyDescent="0.3">
      <c r="A35" s="133" t="s">
        <v>27</v>
      </c>
      <c r="B35" s="386"/>
      <c r="C35" s="134">
        <f>AVERAGE(C27:C33)</f>
        <v>6093.5714285714284</v>
      </c>
      <c r="D35" s="134">
        <f t="shared" ref="D35:J35" si="18">AVERAGE(D27:D33)</f>
        <v>1619.4</v>
      </c>
      <c r="E35" s="134">
        <f t="shared" si="18"/>
        <v>1003.8</v>
      </c>
      <c r="F35" s="134">
        <f t="shared" si="18"/>
        <v>2187.6</v>
      </c>
      <c r="G35" s="134">
        <f t="shared" si="18"/>
        <v>1661.5</v>
      </c>
      <c r="H35" s="134">
        <f t="shared" si="18"/>
        <v>1160.4000000000001</v>
      </c>
      <c r="I35" s="134">
        <f t="shared" si="18"/>
        <v>1101</v>
      </c>
      <c r="J35" s="134">
        <f t="shared" si="18"/>
        <v>2135.8000000000002</v>
      </c>
      <c r="K35" s="140">
        <f t="shared" ref="K35" si="19">AVERAGE(K27:K33)</f>
        <v>13145.428571428571</v>
      </c>
    </row>
    <row r="36" spans="1:12" s="62" customFormat="1" ht="14.25" customHeight="1" thickBot="1" x14ac:dyDescent="0.3">
      <c r="A36" s="36" t="s">
        <v>24</v>
      </c>
      <c r="B36" s="386"/>
      <c r="C36" s="37">
        <f>SUM(C27:C31)</f>
        <v>35138</v>
      </c>
      <c r="D36" s="37">
        <f t="shared" ref="D36:J36" si="20">SUM(D27:D31)</f>
        <v>8097</v>
      </c>
      <c r="E36" s="37">
        <f t="shared" si="20"/>
        <v>5019</v>
      </c>
      <c r="F36" s="37">
        <f t="shared" si="20"/>
        <v>10938</v>
      </c>
      <c r="G36" s="37">
        <f t="shared" si="20"/>
        <v>0</v>
      </c>
      <c r="H36" s="37">
        <f t="shared" si="20"/>
        <v>5802</v>
      </c>
      <c r="I36" s="37">
        <f t="shared" si="20"/>
        <v>5505</v>
      </c>
      <c r="J36" s="37">
        <f t="shared" si="20"/>
        <v>10679</v>
      </c>
      <c r="K36" s="41">
        <f t="shared" ref="K36" si="21">SUM(K27:K31)</f>
        <v>81178</v>
      </c>
    </row>
    <row r="37" spans="1:12" s="62" customFormat="1" ht="14.25" customHeight="1" thickBot="1" x14ac:dyDescent="0.3">
      <c r="A37" s="36" t="s">
        <v>26</v>
      </c>
      <c r="B37" s="387"/>
      <c r="C37" s="43">
        <f>AVERAGE(C27:C31)</f>
        <v>7027.6</v>
      </c>
      <c r="D37" s="43">
        <f t="shared" ref="D37:J37" si="22">AVERAGE(D27:D31)</f>
        <v>1619.4</v>
      </c>
      <c r="E37" s="43">
        <f t="shared" si="22"/>
        <v>1003.8</v>
      </c>
      <c r="F37" s="43">
        <f t="shared" si="22"/>
        <v>2187.6</v>
      </c>
      <c r="G37" s="43" t="e">
        <f t="shared" si="22"/>
        <v>#DIV/0!</v>
      </c>
      <c r="H37" s="43">
        <f t="shared" si="22"/>
        <v>1160.4000000000001</v>
      </c>
      <c r="I37" s="43">
        <f t="shared" si="22"/>
        <v>1101</v>
      </c>
      <c r="J37" s="43">
        <f t="shared" si="22"/>
        <v>2135.8000000000002</v>
      </c>
      <c r="K37" s="48">
        <f t="shared" ref="K37" si="23">AVERAGE(K27:K31)</f>
        <v>16235.6</v>
      </c>
    </row>
    <row r="38" spans="1:12" s="62" customFormat="1" ht="14.25" customHeight="1" thickBot="1" x14ac:dyDescent="0.3">
      <c r="A38" s="35" t="s">
        <v>3</v>
      </c>
      <c r="B38" s="231">
        <f>B33+1</f>
        <v>42723</v>
      </c>
      <c r="C38" s="14">
        <v>6284</v>
      </c>
      <c r="D38" s="14">
        <v>1559</v>
      </c>
      <c r="E38" s="17">
        <v>841</v>
      </c>
      <c r="F38" s="155">
        <v>2006</v>
      </c>
      <c r="G38" s="20"/>
      <c r="H38" s="14">
        <v>880</v>
      </c>
      <c r="I38" s="14">
        <v>1033</v>
      </c>
      <c r="J38" s="16">
        <v>2110</v>
      </c>
      <c r="K38" s="18">
        <f t="shared" ref="K38:K44" si="24">SUM(C38:J38)</f>
        <v>14713</v>
      </c>
    </row>
    <row r="39" spans="1:12" s="62" customFormat="1" ht="14.25" customHeight="1" thickBot="1" x14ac:dyDescent="0.3">
      <c r="A39" s="35" t="s">
        <v>4</v>
      </c>
      <c r="B39" s="232">
        <f>B38+1</f>
        <v>42724</v>
      </c>
      <c r="C39" s="14">
        <v>6116</v>
      </c>
      <c r="D39" s="14">
        <v>1560</v>
      </c>
      <c r="E39" s="17">
        <v>942</v>
      </c>
      <c r="F39" s="81">
        <v>2140</v>
      </c>
      <c r="G39" s="18"/>
      <c r="H39" s="14">
        <v>837</v>
      </c>
      <c r="I39" s="14">
        <v>1032</v>
      </c>
      <c r="J39" s="16">
        <v>2172</v>
      </c>
      <c r="K39" s="20">
        <f t="shared" si="24"/>
        <v>14799</v>
      </c>
    </row>
    <row r="40" spans="1:12" s="62" customFormat="1" ht="14.25" customHeight="1" thickBot="1" x14ac:dyDescent="0.3">
      <c r="A40" s="35" t="s">
        <v>5</v>
      </c>
      <c r="B40" s="232">
        <f t="shared" ref="B40:B44" si="25">B39+1</f>
        <v>42725</v>
      </c>
      <c r="C40" s="14">
        <v>6869</v>
      </c>
      <c r="D40" s="14">
        <v>1624</v>
      </c>
      <c r="E40" s="17">
        <v>821</v>
      </c>
      <c r="F40" s="81">
        <v>2411</v>
      </c>
      <c r="G40" s="18"/>
      <c r="H40" s="14">
        <v>953</v>
      </c>
      <c r="I40" s="14">
        <v>950</v>
      </c>
      <c r="J40" s="16">
        <v>1981</v>
      </c>
      <c r="K40" s="20">
        <f t="shared" si="24"/>
        <v>15609</v>
      </c>
    </row>
    <row r="41" spans="1:12" s="62" customFormat="1" ht="14.25" customHeight="1" thickBot="1" x14ac:dyDescent="0.3">
      <c r="A41" s="35" t="s">
        <v>6</v>
      </c>
      <c r="B41" s="232">
        <f t="shared" si="25"/>
        <v>42726</v>
      </c>
      <c r="C41" s="14">
        <v>5949</v>
      </c>
      <c r="D41" s="14">
        <v>1510</v>
      </c>
      <c r="E41" s="17">
        <v>795</v>
      </c>
      <c r="F41" s="81">
        <v>1876</v>
      </c>
      <c r="G41" s="18"/>
      <c r="H41" s="14">
        <v>731</v>
      </c>
      <c r="I41" s="14">
        <v>897</v>
      </c>
      <c r="J41" s="16">
        <v>1749</v>
      </c>
      <c r="K41" s="20">
        <f t="shared" si="24"/>
        <v>13507</v>
      </c>
    </row>
    <row r="42" spans="1:12" s="62" customFormat="1" ht="14.25" customHeight="1" thickBot="1" x14ac:dyDescent="0.3">
      <c r="A42" s="35" t="s">
        <v>0</v>
      </c>
      <c r="B42" s="232">
        <f t="shared" si="25"/>
        <v>42727</v>
      </c>
      <c r="C42" s="21">
        <v>7289</v>
      </c>
      <c r="D42" s="21">
        <v>1097</v>
      </c>
      <c r="E42" s="24">
        <v>534</v>
      </c>
      <c r="F42" s="82">
        <v>1495</v>
      </c>
      <c r="G42" s="18"/>
      <c r="H42" s="14">
        <v>421</v>
      </c>
      <c r="I42" s="14">
        <v>522</v>
      </c>
      <c r="J42" s="16">
        <v>1032</v>
      </c>
      <c r="K42" s="20">
        <f t="shared" si="24"/>
        <v>12390</v>
      </c>
    </row>
    <row r="43" spans="1:12" s="62" customFormat="1" ht="14.25" customHeight="1" outlineLevel="1" thickBot="1" x14ac:dyDescent="0.3">
      <c r="A43" s="35" t="s">
        <v>1</v>
      </c>
      <c r="B43" s="232">
        <f t="shared" si="25"/>
        <v>42728</v>
      </c>
      <c r="C43" s="21">
        <v>1619</v>
      </c>
      <c r="D43" s="21"/>
      <c r="E43" s="21"/>
      <c r="F43" s="82"/>
      <c r="G43" s="25">
        <v>698</v>
      </c>
      <c r="H43" s="21"/>
      <c r="I43" s="21"/>
      <c r="J43" s="23"/>
      <c r="K43" s="20">
        <f t="shared" si="24"/>
        <v>2317</v>
      </c>
      <c r="L43" s="158"/>
    </row>
    <row r="44" spans="1:12" s="62" customFormat="1" ht="14.25" customHeight="1" outlineLevel="1" thickBot="1" x14ac:dyDescent="0.3">
      <c r="A44" s="35" t="s">
        <v>2</v>
      </c>
      <c r="B44" s="232">
        <f t="shared" si="25"/>
        <v>42729</v>
      </c>
      <c r="C44" s="27"/>
      <c r="D44" s="27"/>
      <c r="E44" s="27"/>
      <c r="F44" s="83"/>
      <c r="G44" s="75"/>
      <c r="H44" s="27"/>
      <c r="I44" s="27"/>
      <c r="J44" s="29"/>
      <c r="K44" s="84">
        <f t="shared" si="24"/>
        <v>0</v>
      </c>
      <c r="L44" s="158"/>
    </row>
    <row r="45" spans="1:12" s="62" customFormat="1" ht="14.25" customHeight="1" outlineLevel="1" thickBot="1" x14ac:dyDescent="0.3">
      <c r="A45" s="213" t="s">
        <v>25</v>
      </c>
      <c r="B45" s="385" t="s">
        <v>31</v>
      </c>
      <c r="C45" s="141">
        <f t="shared" ref="C45:K45" si="26">SUM(C38:C44)</f>
        <v>34126</v>
      </c>
      <c r="D45" s="141">
        <f t="shared" si="26"/>
        <v>7350</v>
      </c>
      <c r="E45" s="141">
        <f t="shared" si="26"/>
        <v>3933</v>
      </c>
      <c r="F45" s="141">
        <f t="shared" si="26"/>
        <v>9928</v>
      </c>
      <c r="G45" s="141">
        <f t="shared" si="26"/>
        <v>698</v>
      </c>
      <c r="H45" s="141">
        <f t="shared" si="26"/>
        <v>3822</v>
      </c>
      <c r="I45" s="141">
        <f t="shared" si="26"/>
        <v>4434</v>
      </c>
      <c r="J45" s="141">
        <f t="shared" si="26"/>
        <v>9044</v>
      </c>
      <c r="K45" s="145">
        <f t="shared" si="26"/>
        <v>73335</v>
      </c>
    </row>
    <row r="46" spans="1:12" s="62" customFormat="1" ht="14.25" customHeight="1" outlineLevel="1" thickBot="1" x14ac:dyDescent="0.3">
      <c r="A46" s="133" t="s">
        <v>27</v>
      </c>
      <c r="B46" s="386"/>
      <c r="C46" s="134">
        <f t="shared" ref="C46:K46" si="27">AVERAGE(C38:C44)</f>
        <v>5687.666666666667</v>
      </c>
      <c r="D46" s="134">
        <f t="shared" si="27"/>
        <v>1470</v>
      </c>
      <c r="E46" s="134">
        <f t="shared" si="27"/>
        <v>786.6</v>
      </c>
      <c r="F46" s="134">
        <f t="shared" si="27"/>
        <v>1985.6</v>
      </c>
      <c r="G46" s="134">
        <f t="shared" si="27"/>
        <v>698</v>
      </c>
      <c r="H46" s="134">
        <f t="shared" si="27"/>
        <v>764.4</v>
      </c>
      <c r="I46" s="134">
        <f t="shared" si="27"/>
        <v>886.8</v>
      </c>
      <c r="J46" s="134">
        <f t="shared" si="27"/>
        <v>1808.8</v>
      </c>
      <c r="K46" s="140">
        <f t="shared" si="27"/>
        <v>10476.428571428571</v>
      </c>
    </row>
    <row r="47" spans="1:12" s="62" customFormat="1" ht="14.25" customHeight="1" thickBot="1" x14ac:dyDescent="0.3">
      <c r="A47" s="36" t="s">
        <v>24</v>
      </c>
      <c r="B47" s="386"/>
      <c r="C47" s="37">
        <f t="shared" ref="C47:K47" si="28">SUM(C38:C42)</f>
        <v>32507</v>
      </c>
      <c r="D47" s="37">
        <f t="shared" si="28"/>
        <v>7350</v>
      </c>
      <c r="E47" s="37">
        <f t="shared" si="28"/>
        <v>3933</v>
      </c>
      <c r="F47" s="37">
        <f t="shared" si="28"/>
        <v>9928</v>
      </c>
      <c r="G47" s="37">
        <f t="shared" si="28"/>
        <v>0</v>
      </c>
      <c r="H47" s="37">
        <f t="shared" si="28"/>
        <v>3822</v>
      </c>
      <c r="I47" s="37">
        <f t="shared" si="28"/>
        <v>4434</v>
      </c>
      <c r="J47" s="37">
        <f t="shared" si="28"/>
        <v>9044</v>
      </c>
      <c r="K47" s="41">
        <f t="shared" si="28"/>
        <v>71018</v>
      </c>
    </row>
    <row r="48" spans="1:12" s="62" customFormat="1" ht="14.25" customHeight="1" thickBot="1" x14ac:dyDescent="0.3">
      <c r="A48" s="36" t="s">
        <v>26</v>
      </c>
      <c r="B48" s="387"/>
      <c r="C48" s="43">
        <f t="shared" ref="C48:K48" si="29">AVERAGE(C38:C42)</f>
        <v>6501.4</v>
      </c>
      <c r="D48" s="258">
        <f t="shared" si="29"/>
        <v>1470</v>
      </c>
      <c r="E48" s="258">
        <f t="shared" si="29"/>
        <v>786.6</v>
      </c>
      <c r="F48" s="258">
        <f t="shared" si="29"/>
        <v>1985.6</v>
      </c>
      <c r="G48" s="43">
        <f>AVERAGE(G38:G44)</f>
        <v>698</v>
      </c>
      <c r="H48" s="258">
        <f t="shared" si="29"/>
        <v>764.4</v>
      </c>
      <c r="I48" s="258">
        <f t="shared" si="29"/>
        <v>886.8</v>
      </c>
      <c r="J48" s="258">
        <f t="shared" si="29"/>
        <v>1808.8</v>
      </c>
      <c r="K48" s="48">
        <f t="shared" si="29"/>
        <v>14203.6</v>
      </c>
    </row>
    <row r="49" spans="1:11" s="62" customFormat="1" ht="14.25" customHeight="1" x14ac:dyDescent="0.25">
      <c r="A49" s="35" t="s">
        <v>3</v>
      </c>
      <c r="B49" s="231">
        <f>B44+1</f>
        <v>42730</v>
      </c>
      <c r="C49" s="69">
        <v>4722</v>
      </c>
      <c r="D49" s="259"/>
      <c r="E49" s="259"/>
      <c r="F49" s="23"/>
      <c r="G49" s="173">
        <v>1046</v>
      </c>
      <c r="H49" s="259"/>
      <c r="I49" s="259"/>
      <c r="J49" s="49"/>
      <c r="K49" s="70">
        <f>SUM(C49:J49)</f>
        <v>5768</v>
      </c>
    </row>
    <row r="50" spans="1:11" s="62" customFormat="1" ht="14.25" customHeight="1" x14ac:dyDescent="0.25">
      <c r="A50" s="191" t="s">
        <v>4</v>
      </c>
      <c r="B50" s="232">
        <f>B49+1</f>
        <v>42731</v>
      </c>
      <c r="C50" s="18">
        <v>8414</v>
      </c>
      <c r="D50" s="206">
        <v>1354</v>
      </c>
      <c r="E50" s="14">
        <v>641</v>
      </c>
      <c r="F50" s="15">
        <v>1669</v>
      </c>
      <c r="G50" s="15"/>
      <c r="H50" s="14">
        <v>528</v>
      </c>
      <c r="I50" s="14">
        <v>536</v>
      </c>
      <c r="J50" s="16">
        <v>1084</v>
      </c>
      <c r="K50" s="18">
        <f t="shared" ref="K50:K52" si="30">SUM(C50:J50)</f>
        <v>14226</v>
      </c>
    </row>
    <row r="51" spans="1:11" s="62" customFormat="1" ht="14.25" customHeight="1" x14ac:dyDescent="0.25">
      <c r="A51" s="191" t="s">
        <v>5</v>
      </c>
      <c r="B51" s="232">
        <f t="shared" ref="B51:B55" si="31">B50+1</f>
        <v>42732</v>
      </c>
      <c r="C51" s="18">
        <v>9709</v>
      </c>
      <c r="D51" s="181">
        <v>1479</v>
      </c>
      <c r="E51" s="14">
        <v>608</v>
      </c>
      <c r="F51" s="15">
        <v>1682</v>
      </c>
      <c r="G51" s="15"/>
      <c r="H51" s="14">
        <v>637</v>
      </c>
      <c r="I51" s="14">
        <v>683</v>
      </c>
      <c r="J51" s="16">
        <v>1216</v>
      </c>
      <c r="K51" s="18">
        <f t="shared" si="30"/>
        <v>16014</v>
      </c>
    </row>
    <row r="52" spans="1:11" s="62" customFormat="1" ht="13.5" x14ac:dyDescent="0.25">
      <c r="A52" s="191" t="s">
        <v>6</v>
      </c>
      <c r="B52" s="232">
        <f t="shared" si="31"/>
        <v>42733</v>
      </c>
      <c r="C52" s="25">
        <v>5817</v>
      </c>
      <c r="D52" s="181">
        <v>1145</v>
      </c>
      <c r="E52" s="14">
        <v>555</v>
      </c>
      <c r="F52" s="15">
        <v>1278</v>
      </c>
      <c r="G52" s="15"/>
      <c r="H52" s="14">
        <v>497</v>
      </c>
      <c r="I52" s="14">
        <v>596</v>
      </c>
      <c r="J52" s="16">
        <v>1169</v>
      </c>
      <c r="K52" s="18">
        <f t="shared" si="30"/>
        <v>11057</v>
      </c>
    </row>
    <row r="53" spans="1:11" s="62" customFormat="1" ht="15" customHeight="1" x14ac:dyDescent="0.25">
      <c r="A53" s="35" t="s">
        <v>0</v>
      </c>
      <c r="B53" s="234">
        <f t="shared" si="31"/>
        <v>42734</v>
      </c>
      <c r="C53" s="14">
        <v>8927</v>
      </c>
      <c r="D53" s="181">
        <v>1093</v>
      </c>
      <c r="E53" s="14">
        <v>509</v>
      </c>
      <c r="F53" s="15">
        <v>1810</v>
      </c>
      <c r="G53" s="15"/>
      <c r="H53" s="14">
        <v>386</v>
      </c>
      <c r="I53" s="14">
        <v>347</v>
      </c>
      <c r="J53" s="16">
        <v>867</v>
      </c>
      <c r="K53" s="18">
        <f>SUM(C53:J53)</f>
        <v>13939</v>
      </c>
    </row>
    <row r="54" spans="1:11" s="62" customFormat="1" ht="14.25" outlineLevel="1" thickBot="1" x14ac:dyDescent="0.3">
      <c r="A54" s="35" t="s">
        <v>1</v>
      </c>
      <c r="B54" s="234">
        <f t="shared" si="31"/>
        <v>42735</v>
      </c>
      <c r="C54" s="21">
        <v>3161</v>
      </c>
      <c r="D54" s="21"/>
      <c r="E54" s="21"/>
      <c r="F54" s="22"/>
      <c r="G54" s="22">
        <v>1197</v>
      </c>
      <c r="H54" s="21"/>
      <c r="I54" s="21"/>
      <c r="J54" s="23"/>
      <c r="K54" s="18">
        <f>SUM(C54:J54)</f>
        <v>4358</v>
      </c>
    </row>
    <row r="55" spans="1:11" s="62" customFormat="1" ht="14.25" hidden="1" outlineLevel="1" thickBot="1" x14ac:dyDescent="0.3">
      <c r="A55" s="191" t="s">
        <v>2</v>
      </c>
      <c r="B55" s="234">
        <f t="shared" si="31"/>
        <v>42736</v>
      </c>
      <c r="C55" s="27"/>
      <c r="D55" s="27"/>
      <c r="E55" s="27"/>
      <c r="F55" s="28"/>
      <c r="G55" s="28"/>
      <c r="H55" s="27"/>
      <c r="I55" s="27"/>
      <c r="J55" s="29"/>
      <c r="K55" s="203">
        <f>SUM(C55:J55)</f>
        <v>0</v>
      </c>
    </row>
    <row r="56" spans="1:11" s="62" customFormat="1" ht="14.25" customHeight="1" outlineLevel="1" thickBot="1" x14ac:dyDescent="0.3">
      <c r="A56" s="213" t="s">
        <v>25</v>
      </c>
      <c r="B56" s="385" t="s">
        <v>32</v>
      </c>
      <c r="C56" s="141">
        <f>SUM(C49:C55)</f>
        <v>40750</v>
      </c>
      <c r="D56" s="141">
        <f>SUM(D50:D55)</f>
        <v>5071</v>
      </c>
      <c r="E56" s="141">
        <f>SUM(E50:E55)</f>
        <v>2313</v>
      </c>
      <c r="F56" s="141">
        <f t="shared" ref="F56:K56" si="32">SUM(F49:F55)</f>
        <v>6439</v>
      </c>
      <c r="G56" s="141">
        <f t="shared" si="32"/>
        <v>2243</v>
      </c>
      <c r="H56" s="141">
        <f>SUM(H50:H55)</f>
        <v>2048</v>
      </c>
      <c r="I56" s="141">
        <f>SUM(I50:I55)</f>
        <v>2162</v>
      </c>
      <c r="J56" s="141">
        <f t="shared" si="32"/>
        <v>4336</v>
      </c>
      <c r="K56" s="141">
        <f t="shared" si="32"/>
        <v>65362</v>
      </c>
    </row>
    <row r="57" spans="1:11" s="62" customFormat="1" ht="14.25" customHeight="1" outlineLevel="1" thickBot="1" x14ac:dyDescent="0.3">
      <c r="A57" s="133" t="s">
        <v>27</v>
      </c>
      <c r="B57" s="386"/>
      <c r="C57" s="134">
        <f t="shared" ref="C57" si="33">AVERAGE(C49:C55)</f>
        <v>6791.666666666667</v>
      </c>
      <c r="D57" s="134">
        <f>AVERAGE(D50:D55)</f>
        <v>1267.75</v>
      </c>
      <c r="E57" s="134">
        <f>AVERAGE(E50:E55)</f>
        <v>578.25</v>
      </c>
      <c r="F57" s="134">
        <f t="shared" ref="F57:K57" si="34">AVERAGE(F49:F55)</f>
        <v>1609.75</v>
      </c>
      <c r="G57" s="134">
        <f t="shared" si="34"/>
        <v>1121.5</v>
      </c>
      <c r="H57" s="134">
        <f>AVERAGE(H50:H55)</f>
        <v>512</v>
      </c>
      <c r="I57" s="134">
        <f>AVERAGE(I50:I55)</f>
        <v>540.5</v>
      </c>
      <c r="J57" s="134">
        <f t="shared" si="34"/>
        <v>1084</v>
      </c>
      <c r="K57" s="134">
        <f t="shared" si="34"/>
        <v>9337.4285714285706</v>
      </c>
    </row>
    <row r="58" spans="1:11" s="62" customFormat="1" ht="14.25" customHeight="1" thickBot="1" x14ac:dyDescent="0.3">
      <c r="A58" s="36" t="s">
        <v>24</v>
      </c>
      <c r="B58" s="386"/>
      <c r="C58" s="37">
        <f t="shared" ref="C58" si="35">SUM(C49:C53)</f>
        <v>37589</v>
      </c>
      <c r="D58" s="37">
        <f>SUM(D50:D53)</f>
        <v>5071</v>
      </c>
      <c r="E58" s="37">
        <f>SUM(E50:E53)</f>
        <v>2313</v>
      </c>
      <c r="F58" s="37">
        <f t="shared" ref="F58:K58" si="36">SUM(F49:F53)</f>
        <v>6439</v>
      </c>
      <c r="G58" s="37">
        <f t="shared" si="36"/>
        <v>1046</v>
      </c>
      <c r="H58" s="37">
        <f>SUM(H50:H53)</f>
        <v>2048</v>
      </c>
      <c r="I58" s="37">
        <f>SUM(I50:I53)</f>
        <v>2162</v>
      </c>
      <c r="J58" s="37">
        <f t="shared" si="36"/>
        <v>4336</v>
      </c>
      <c r="K58" s="37">
        <f t="shared" si="36"/>
        <v>61004</v>
      </c>
    </row>
    <row r="59" spans="1:11" s="62" customFormat="1" ht="14.25" customHeight="1" thickBot="1" x14ac:dyDescent="0.3">
      <c r="A59" s="36" t="s">
        <v>26</v>
      </c>
      <c r="B59" s="387"/>
      <c r="C59" s="43">
        <f t="shared" ref="C59" si="37">AVERAGE(C49:C53)</f>
        <v>7517.8</v>
      </c>
      <c r="D59" s="43">
        <f>AVERAGE(D50:D53)</f>
        <v>1267.75</v>
      </c>
      <c r="E59" s="43">
        <f>AVERAGE(E50:E53)</f>
        <v>578.25</v>
      </c>
      <c r="F59" s="43">
        <f t="shared" ref="F59:K59" si="38">AVERAGE(F49:F53)</f>
        <v>1609.75</v>
      </c>
      <c r="G59" s="43">
        <f t="shared" si="38"/>
        <v>1046</v>
      </c>
      <c r="H59" s="43">
        <f>AVERAGE(H50:H53)</f>
        <v>512</v>
      </c>
      <c r="I59" s="43">
        <f>AVERAGE(I50:I53)</f>
        <v>540.5</v>
      </c>
      <c r="J59" s="43">
        <f t="shared" si="38"/>
        <v>1084</v>
      </c>
      <c r="K59" s="43">
        <f t="shared" si="38"/>
        <v>12200.8</v>
      </c>
    </row>
    <row r="60" spans="1:11" s="62" customFormat="1" ht="1.5" customHeight="1" thickBot="1" x14ac:dyDescent="0.3">
      <c r="A60" s="191" t="s">
        <v>3</v>
      </c>
      <c r="B60" s="231">
        <f>B55+1</f>
        <v>42737</v>
      </c>
      <c r="C60" s="14"/>
      <c r="D60" s="14"/>
      <c r="E60" s="14"/>
      <c r="F60" s="15"/>
      <c r="G60" s="15"/>
      <c r="H60" s="14"/>
      <c r="I60" s="14"/>
      <c r="J60" s="16"/>
      <c r="K60" s="77">
        <f>SUM(C60:J60)</f>
        <v>0</v>
      </c>
    </row>
    <row r="61" spans="1:11" s="62" customFormat="1" ht="13.5" hidden="1" customHeight="1" x14ac:dyDescent="0.25">
      <c r="A61" s="191" t="s">
        <v>4</v>
      </c>
      <c r="B61" s="232">
        <f>B60+1</f>
        <v>42738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4.25" hidden="1" customHeight="1" x14ac:dyDescent="0.25">
      <c r="A62" s="191"/>
      <c r="B62" s="233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3.5" hidden="1" customHeight="1" x14ac:dyDescent="0.25">
      <c r="A63" s="191"/>
      <c r="B63" s="233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x14ac:dyDescent="0.25">
      <c r="A64" s="35"/>
      <c r="B64" s="233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5.75" hidden="1" customHeight="1" outlineLevel="1" x14ac:dyDescent="0.25">
      <c r="A65" s="35"/>
      <c r="B65" s="233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35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hidden="1" customHeight="1" outlineLevel="1" thickBot="1" x14ac:dyDescent="0.3">
      <c r="A67" s="213" t="s">
        <v>25</v>
      </c>
      <c r="B67" s="385" t="s">
        <v>37</v>
      </c>
      <c r="C67" s="141">
        <f>SUM(C60:C66)</f>
        <v>0</v>
      </c>
      <c r="D67" s="141">
        <f t="shared" ref="D67:K67" si="39">SUM(D60:D66)</f>
        <v>0</v>
      </c>
      <c r="E67" s="141">
        <f t="shared" si="39"/>
        <v>0</v>
      </c>
      <c r="F67" s="141">
        <f t="shared" si="39"/>
        <v>0</v>
      </c>
      <c r="G67" s="141">
        <f t="shared" si="39"/>
        <v>0</v>
      </c>
      <c r="H67" s="141">
        <f t="shared" si="39"/>
        <v>0</v>
      </c>
      <c r="I67" s="141">
        <f t="shared" si="39"/>
        <v>0</v>
      </c>
      <c r="J67" s="141">
        <f t="shared" si="39"/>
        <v>0</v>
      </c>
      <c r="K67" s="141">
        <f t="shared" si="39"/>
        <v>0</v>
      </c>
    </row>
    <row r="68" spans="1:15" s="62" customFormat="1" ht="14.25" hidden="1" customHeight="1" outlineLevel="1" thickBot="1" x14ac:dyDescent="0.3">
      <c r="A68" s="133" t="s">
        <v>27</v>
      </c>
      <c r="B68" s="386"/>
      <c r="C68" s="134" t="e">
        <f>AVERAGE(C60:C66)</f>
        <v>#DIV/0!</v>
      </c>
      <c r="D68" s="134" t="e">
        <f t="shared" ref="D68:K68" si="40">AVERAGE(D60:D66)</f>
        <v>#DIV/0!</v>
      </c>
      <c r="E68" s="134" t="e">
        <f t="shared" si="40"/>
        <v>#DIV/0!</v>
      </c>
      <c r="F68" s="134" t="e">
        <f t="shared" si="40"/>
        <v>#DIV/0!</v>
      </c>
      <c r="G68" s="134" t="e">
        <f t="shared" si="40"/>
        <v>#DIV/0!</v>
      </c>
      <c r="H68" s="134" t="e">
        <f t="shared" si="40"/>
        <v>#DIV/0!</v>
      </c>
      <c r="I68" s="134" t="e">
        <f t="shared" si="40"/>
        <v>#DIV/0!</v>
      </c>
      <c r="J68" s="134" t="e">
        <f t="shared" si="40"/>
        <v>#DIV/0!</v>
      </c>
      <c r="K68" s="134">
        <f t="shared" si="40"/>
        <v>0</v>
      </c>
    </row>
    <row r="69" spans="1:15" s="62" customFormat="1" ht="15" hidden="1" customHeight="1" thickBot="1" x14ac:dyDescent="0.3">
      <c r="A69" s="36" t="s">
        <v>24</v>
      </c>
      <c r="B69" s="386"/>
      <c r="C69" s="37">
        <f>SUM(C60:C64)</f>
        <v>0</v>
      </c>
      <c r="D69" s="37">
        <f t="shared" ref="D69:K69" si="41">SUM(D60:D64)</f>
        <v>0</v>
      </c>
      <c r="E69" s="37">
        <f t="shared" si="41"/>
        <v>0</v>
      </c>
      <c r="F69" s="37">
        <f t="shared" si="41"/>
        <v>0</v>
      </c>
      <c r="G69" s="37">
        <f t="shared" si="41"/>
        <v>0</v>
      </c>
      <c r="H69" s="37">
        <f t="shared" si="41"/>
        <v>0</v>
      </c>
      <c r="I69" s="37">
        <f t="shared" si="41"/>
        <v>0</v>
      </c>
      <c r="J69" s="37">
        <f t="shared" si="41"/>
        <v>0</v>
      </c>
      <c r="K69" s="37">
        <f t="shared" si="41"/>
        <v>0</v>
      </c>
    </row>
    <row r="70" spans="1:15" s="62" customFormat="1" ht="15" hidden="1" customHeight="1" thickBot="1" x14ac:dyDescent="0.3">
      <c r="A70" s="36" t="s">
        <v>26</v>
      </c>
      <c r="B70" s="387"/>
      <c r="C70" s="43" t="e">
        <f>AVERAGE(C60:C64)</f>
        <v>#DIV/0!</v>
      </c>
      <c r="D70" s="43" t="e">
        <f t="shared" ref="D70:K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  <c r="J70" s="43" t="e">
        <f t="shared" si="42"/>
        <v>#DIV/0!</v>
      </c>
      <c r="K70" s="43">
        <f t="shared" si="42"/>
        <v>0</v>
      </c>
    </row>
    <row r="71" spans="1:15" s="62" customFormat="1" x14ac:dyDescent="0.25">
      <c r="A71" s="4"/>
      <c r="B71" s="169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50"/>
      <c r="B72" s="51" t="s">
        <v>8</v>
      </c>
      <c r="C72" s="52" t="s">
        <v>9</v>
      </c>
      <c r="D72" s="52" t="s">
        <v>10</v>
      </c>
      <c r="E72" s="78"/>
      <c r="F72" s="399" t="s">
        <v>69</v>
      </c>
      <c r="G72" s="428"/>
      <c r="H72" s="429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51">
        <f>SUM(C58:G58, C47:G47, C36:G36, C25:G25, C14:G14, C69:G69 )</f>
        <v>253556</v>
      </c>
      <c r="C73" s="80">
        <f>SUM(H58:H58, H47:H47, H36:H36, H25:H25, H14:H14, H69:H69)</f>
        <v>18880</v>
      </c>
      <c r="D73" s="80">
        <f>SUM(I58:J58, I47:J47, I36:J36, I25:J25, I14:J14, I69:J69)</f>
        <v>58834</v>
      </c>
      <c r="E73" s="79"/>
      <c r="F73" s="377" t="s">
        <v>34</v>
      </c>
      <c r="G73" s="378"/>
      <c r="H73" s="125">
        <f>SUM(K14, K25, K36, K47, K58, K69)</f>
        <v>331270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49">
        <f>SUM(C56:G56, C45:G45, C34:G34, C23:G23, C12:G12, C67:G67  )</f>
        <v>304833</v>
      </c>
      <c r="C74" s="50">
        <f>SUM(H56:H56, H45:H45, H34:H34, H23:H23, H12:H12, H67:H67 )</f>
        <v>18880</v>
      </c>
      <c r="D74" s="50">
        <f>SUM(I56:J56, I45:J45, I34:J34, I23:J23, I12:J12, I67:J67)</f>
        <v>58834</v>
      </c>
      <c r="E74" s="79"/>
      <c r="F74" s="377" t="s">
        <v>33</v>
      </c>
      <c r="G74" s="378"/>
      <c r="H74" s="126">
        <f>SUM(K56, K45, K34, K23, K12, K67)</f>
        <v>382547</v>
      </c>
      <c r="I74" s="79"/>
      <c r="J74" s="79"/>
      <c r="K74" s="79"/>
      <c r="L74" s="79"/>
    </row>
    <row r="75" spans="1:15" ht="30" customHeight="1" x14ac:dyDescent="0.25">
      <c r="F75" s="377" t="s">
        <v>26</v>
      </c>
      <c r="G75" s="378"/>
      <c r="H75" s="126">
        <f>AVERAGE(K14, K25, K36, K47, K58, K69)</f>
        <v>55211.666666666664</v>
      </c>
    </row>
    <row r="76" spans="1:15" ht="30" customHeight="1" x14ac:dyDescent="0.25">
      <c r="F76" s="377" t="s">
        <v>72</v>
      </c>
      <c r="G76" s="378"/>
      <c r="H76" s="125">
        <f>AVERAGE(K56, K45, K34, K23, K12, K67)</f>
        <v>63757.833333333336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 K9" formulaRange="1"/>
    <ignoredError sqref="C13:J13" evalError="1" emptyCellReference="1"/>
    <ignoredError sqref="C23:J24 C56:J57 C34 H14:J15 J26 H45:J48 C58:F58 H58:J59 D59:F59 K15 J25 C35" evalError="1"/>
    <ignoredError sqref="C15:G15 C26 C36 C45:G47 G58:G59 C59 C14 E14:G14 C37 C48:F48 C25 E25:G25 E26:H26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F53" sqref="F53"/>
    </sheetView>
  </sheetViews>
  <sheetFormatPr defaultRowHeight="15" outlineLevelRow="1" x14ac:dyDescent="0.25"/>
  <cols>
    <col min="1" max="1" width="18.7109375" style="1" bestFit="1" customWidth="1"/>
    <col min="2" max="2" width="10.7109375" style="170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24"/>
      <c r="C1" s="402" t="s">
        <v>10</v>
      </c>
      <c r="D1" s="404"/>
      <c r="E1" s="402" t="s">
        <v>16</v>
      </c>
      <c r="F1" s="397"/>
      <c r="G1" s="408" t="s">
        <v>23</v>
      </c>
    </row>
    <row r="2" spans="1:8" ht="14.25" customHeight="1" thickBot="1" x14ac:dyDescent="0.3">
      <c r="A2" s="34"/>
      <c r="B2" s="225"/>
      <c r="C2" s="403"/>
      <c r="D2" s="405"/>
      <c r="E2" s="403"/>
      <c r="F2" s="398"/>
      <c r="G2" s="409"/>
    </row>
    <row r="3" spans="1:8" ht="14.25" customHeight="1" x14ac:dyDescent="0.25">
      <c r="A3" s="379" t="s">
        <v>61</v>
      </c>
      <c r="B3" s="381" t="s">
        <v>62</v>
      </c>
      <c r="C3" s="392" t="s">
        <v>50</v>
      </c>
      <c r="D3" s="441" t="s">
        <v>51</v>
      </c>
      <c r="E3" s="392" t="s">
        <v>64</v>
      </c>
      <c r="F3" s="390" t="s">
        <v>51</v>
      </c>
      <c r="G3" s="409"/>
    </row>
    <row r="4" spans="1:8" ht="15" customHeight="1" thickBot="1" x14ac:dyDescent="0.3">
      <c r="A4" s="380"/>
      <c r="B4" s="382"/>
      <c r="C4" s="393"/>
      <c r="D4" s="442"/>
      <c r="E4" s="393"/>
      <c r="F4" s="391"/>
      <c r="G4" s="409"/>
    </row>
    <row r="5" spans="1:8" s="61" customFormat="1" ht="13.5" hidden="1" customHeight="1" thickBot="1" x14ac:dyDescent="0.3">
      <c r="A5" s="35" t="s">
        <v>3</v>
      </c>
      <c r="B5" s="226">
        <v>42583</v>
      </c>
      <c r="C5" s="14"/>
      <c r="D5" s="81"/>
      <c r="E5" s="21"/>
      <c r="F5" s="22"/>
      <c r="G5" s="20">
        <f t="shared" ref="G5:G10" si="0">SUM(C5:F5)</f>
        <v>0</v>
      </c>
    </row>
    <row r="6" spans="1:8" s="61" customFormat="1" ht="13.5" hidden="1" customHeight="1" thickBot="1" x14ac:dyDescent="0.3">
      <c r="A6" s="35" t="s">
        <v>4</v>
      </c>
      <c r="B6" s="241">
        <v>42675</v>
      </c>
      <c r="C6" s="14"/>
      <c r="D6" s="81"/>
      <c r="E6" s="21"/>
      <c r="F6" s="22"/>
      <c r="G6" s="20">
        <f t="shared" si="0"/>
        <v>0</v>
      </c>
    </row>
    <row r="7" spans="1:8" s="61" customFormat="1" ht="13.5" hidden="1" customHeight="1" thickBot="1" x14ac:dyDescent="0.3">
      <c r="A7" s="35" t="s">
        <v>5</v>
      </c>
      <c r="B7" s="241">
        <f>B6+1</f>
        <v>42676</v>
      </c>
      <c r="C7" s="14"/>
      <c r="D7" s="81"/>
      <c r="E7" s="21"/>
      <c r="F7" s="22"/>
      <c r="G7" s="20">
        <f t="shared" si="0"/>
        <v>0</v>
      </c>
    </row>
    <row r="8" spans="1:8" s="61" customFormat="1" ht="13.5" customHeight="1" thickBot="1" x14ac:dyDescent="0.3">
      <c r="A8" s="35" t="s">
        <v>6</v>
      </c>
      <c r="B8" s="241">
        <v>42705</v>
      </c>
      <c r="C8" s="14">
        <v>1180</v>
      </c>
      <c r="D8" s="81">
        <v>1090</v>
      </c>
      <c r="E8" s="21">
        <v>735</v>
      </c>
      <c r="F8" s="22">
        <v>810</v>
      </c>
      <c r="G8" s="20">
        <f t="shared" si="0"/>
        <v>3815</v>
      </c>
      <c r="H8" s="192"/>
    </row>
    <row r="9" spans="1:8" s="61" customFormat="1" ht="13.5" customHeight="1" thickBot="1" x14ac:dyDescent="0.3">
      <c r="A9" s="35" t="s">
        <v>0</v>
      </c>
      <c r="B9" s="241">
        <f t="shared" ref="B9:B11" si="1">B8+1</f>
        <v>42706</v>
      </c>
      <c r="C9" s="14">
        <v>937</v>
      </c>
      <c r="D9" s="81">
        <v>1132</v>
      </c>
      <c r="E9" s="21">
        <v>570</v>
      </c>
      <c r="F9" s="22">
        <v>712</v>
      </c>
      <c r="G9" s="20">
        <f t="shared" si="0"/>
        <v>3351</v>
      </c>
      <c r="H9" s="192"/>
    </row>
    <row r="10" spans="1:8" s="61" customFormat="1" ht="13.5" customHeight="1" outlineLevel="1" thickBot="1" x14ac:dyDescent="0.3">
      <c r="A10" s="35" t="s">
        <v>1</v>
      </c>
      <c r="B10" s="241">
        <f t="shared" si="1"/>
        <v>42707</v>
      </c>
      <c r="C10" s="21"/>
      <c r="D10" s="82">
        <v>303</v>
      </c>
      <c r="E10" s="21"/>
      <c r="F10" s="22">
        <v>492</v>
      </c>
      <c r="G10" s="20">
        <f t="shared" si="0"/>
        <v>795</v>
      </c>
      <c r="H10" s="192"/>
    </row>
    <row r="11" spans="1:8" s="61" customFormat="1" ht="14.25" customHeight="1" outlineLevel="1" thickBot="1" x14ac:dyDescent="0.3">
      <c r="A11" s="35" t="s">
        <v>2</v>
      </c>
      <c r="B11" s="241">
        <f t="shared" si="1"/>
        <v>42708</v>
      </c>
      <c r="C11" s="27"/>
      <c r="D11" s="83">
        <v>245</v>
      </c>
      <c r="E11" s="27"/>
      <c r="F11" s="28">
        <v>392</v>
      </c>
      <c r="G11" s="20">
        <f t="shared" ref="G11" si="2">SUM(C11:F11)</f>
        <v>637</v>
      </c>
      <c r="H11" s="192"/>
    </row>
    <row r="12" spans="1:8" s="62" customFormat="1" ht="14.25" customHeight="1" outlineLevel="1" thickBot="1" x14ac:dyDescent="0.3">
      <c r="A12" s="213" t="s">
        <v>25</v>
      </c>
      <c r="B12" s="385" t="s">
        <v>28</v>
      </c>
      <c r="C12" s="141">
        <f>SUM(C5:C11)</f>
        <v>2117</v>
      </c>
      <c r="D12" s="149">
        <f>SUM(D5:D11)</f>
        <v>2770</v>
      </c>
      <c r="E12" s="141">
        <f>SUM(E5:E11)</f>
        <v>1305</v>
      </c>
      <c r="F12" s="141">
        <f>SUM(F5:F11)</f>
        <v>2406</v>
      </c>
      <c r="G12" s="145">
        <f>SUM(G5:G11)</f>
        <v>8598</v>
      </c>
    </row>
    <row r="13" spans="1:8" s="62" customFormat="1" ht="14.25" customHeight="1" outlineLevel="1" thickBot="1" x14ac:dyDescent="0.3">
      <c r="A13" s="133" t="s">
        <v>27</v>
      </c>
      <c r="B13" s="386"/>
      <c r="C13" s="134">
        <f>AVERAGE(C5:C11)</f>
        <v>1058.5</v>
      </c>
      <c r="D13" s="150">
        <f>AVERAGE(D5:D11)</f>
        <v>692.5</v>
      </c>
      <c r="E13" s="134">
        <f>AVERAGE(E5:E11)</f>
        <v>652.5</v>
      </c>
      <c r="F13" s="134">
        <f>AVERAGE(F5:F11)</f>
        <v>601.5</v>
      </c>
      <c r="G13" s="140">
        <f>AVERAGE(G5:G11)</f>
        <v>1228.2857142857142</v>
      </c>
    </row>
    <row r="14" spans="1:8" s="62" customFormat="1" ht="14.25" customHeight="1" thickBot="1" x14ac:dyDescent="0.3">
      <c r="A14" s="36" t="s">
        <v>24</v>
      </c>
      <c r="B14" s="386"/>
      <c r="C14" s="37">
        <f>SUM(C5:C9)</f>
        <v>2117</v>
      </c>
      <c r="D14" s="37">
        <f>SUM(D5:D9)</f>
        <v>2222</v>
      </c>
      <c r="E14" s="37">
        <f>SUM(E5:E9)</f>
        <v>1305</v>
      </c>
      <c r="F14" s="37">
        <f>SUM(F5:F9)</f>
        <v>1522</v>
      </c>
      <c r="G14" s="37">
        <f>SUM(G5:G9)</f>
        <v>7166</v>
      </c>
    </row>
    <row r="15" spans="1:8" s="62" customFormat="1" ht="14.25" customHeight="1" thickBot="1" x14ac:dyDescent="0.3">
      <c r="A15" s="36" t="s">
        <v>26</v>
      </c>
      <c r="B15" s="386"/>
      <c r="C15" s="43">
        <f>AVERAGE(C5:C9)</f>
        <v>1058.5</v>
      </c>
      <c r="D15" s="43">
        <f>AVERAGE(D5:D9)</f>
        <v>1111</v>
      </c>
      <c r="E15" s="43">
        <f>AVERAGE(E5:E9)</f>
        <v>652.5</v>
      </c>
      <c r="F15" s="43">
        <f>AVERAGE(F5:F9)</f>
        <v>761</v>
      </c>
      <c r="G15" s="43">
        <f>AVERAGE(G5:G9)</f>
        <v>1433.2</v>
      </c>
    </row>
    <row r="16" spans="1:8" s="62" customFormat="1" ht="14.25" customHeight="1" thickBot="1" x14ac:dyDescent="0.3">
      <c r="A16" s="35" t="s">
        <v>3</v>
      </c>
      <c r="B16" s="226">
        <f>B11+1</f>
        <v>42709</v>
      </c>
      <c r="C16" s="14">
        <v>1136</v>
      </c>
      <c r="D16" s="14">
        <v>1120</v>
      </c>
      <c r="E16" s="15">
        <v>621</v>
      </c>
      <c r="F16" s="15">
        <v>766</v>
      </c>
      <c r="G16" s="18">
        <f>SUM(C16:F16)</f>
        <v>3643</v>
      </c>
    </row>
    <row r="17" spans="1:8" s="62" customFormat="1" ht="14.25" customHeight="1" thickBot="1" x14ac:dyDescent="0.3">
      <c r="A17" s="35" t="s">
        <v>4</v>
      </c>
      <c r="B17" s="227">
        <f>B16+1</f>
        <v>42710</v>
      </c>
      <c r="C17" s="14">
        <v>1071</v>
      </c>
      <c r="D17" s="21">
        <v>1211</v>
      </c>
      <c r="E17" s="22">
        <v>701</v>
      </c>
      <c r="F17" s="22">
        <v>834</v>
      </c>
      <c r="G17" s="20">
        <f t="shared" ref="G17:G22" si="3">SUM(C17:F17)</f>
        <v>3817</v>
      </c>
    </row>
    <row r="18" spans="1:8" s="62" customFormat="1" ht="14.25" customHeight="1" thickBot="1" x14ac:dyDescent="0.3">
      <c r="A18" s="35" t="s">
        <v>5</v>
      </c>
      <c r="B18" s="227">
        <f t="shared" ref="B18:B22" si="4">B17+1</f>
        <v>42711</v>
      </c>
      <c r="C18" s="14">
        <v>1024</v>
      </c>
      <c r="D18" s="21">
        <v>1429</v>
      </c>
      <c r="E18" s="22">
        <v>594</v>
      </c>
      <c r="F18" s="22">
        <v>650</v>
      </c>
      <c r="G18" s="20">
        <f t="shared" si="3"/>
        <v>3697</v>
      </c>
    </row>
    <row r="19" spans="1:8" s="62" customFormat="1" ht="14.25" customHeight="1" thickBot="1" x14ac:dyDescent="0.3">
      <c r="A19" s="35" t="s">
        <v>6</v>
      </c>
      <c r="B19" s="228">
        <f t="shared" si="4"/>
        <v>42712</v>
      </c>
      <c r="C19" s="14">
        <v>955</v>
      </c>
      <c r="D19" s="21">
        <v>1202</v>
      </c>
      <c r="E19" s="22">
        <v>752</v>
      </c>
      <c r="F19" s="22">
        <v>902</v>
      </c>
      <c r="G19" s="20">
        <f t="shared" si="3"/>
        <v>3811</v>
      </c>
    </row>
    <row r="20" spans="1:8" s="62" customFormat="1" ht="14.25" customHeight="1" thickBot="1" x14ac:dyDescent="0.3">
      <c r="A20" s="35" t="s">
        <v>0</v>
      </c>
      <c r="B20" s="228">
        <f t="shared" si="4"/>
        <v>42713</v>
      </c>
      <c r="C20" s="14">
        <v>871</v>
      </c>
      <c r="D20" s="21">
        <v>1000</v>
      </c>
      <c r="E20" s="22">
        <v>555</v>
      </c>
      <c r="F20" s="22">
        <v>802</v>
      </c>
      <c r="G20" s="20">
        <f t="shared" si="3"/>
        <v>3228</v>
      </c>
    </row>
    <row r="21" spans="1:8" s="62" customFormat="1" ht="14.25" customHeight="1" outlineLevel="1" thickBot="1" x14ac:dyDescent="0.3">
      <c r="A21" s="35" t="s">
        <v>1</v>
      </c>
      <c r="B21" s="241">
        <f t="shared" si="4"/>
        <v>42714</v>
      </c>
      <c r="C21" s="21"/>
      <c r="D21" s="21">
        <v>388</v>
      </c>
      <c r="E21" s="22"/>
      <c r="F21" s="22">
        <v>561</v>
      </c>
      <c r="G21" s="20">
        <f t="shared" si="3"/>
        <v>949</v>
      </c>
      <c r="H21" s="195"/>
    </row>
    <row r="22" spans="1:8" s="62" customFormat="1" ht="14.25" customHeight="1" outlineLevel="1" thickBot="1" x14ac:dyDescent="0.3">
      <c r="A22" s="35" t="s">
        <v>2</v>
      </c>
      <c r="B22" s="227">
        <f t="shared" si="4"/>
        <v>42715</v>
      </c>
      <c r="C22" s="27"/>
      <c r="D22" s="27">
        <v>272</v>
      </c>
      <c r="E22" s="28"/>
      <c r="F22" s="28">
        <v>467</v>
      </c>
      <c r="G22" s="84">
        <f t="shared" si="3"/>
        <v>739</v>
      </c>
    </row>
    <row r="23" spans="1:8" s="62" customFormat="1" ht="14.25" customHeight="1" outlineLevel="1" thickBot="1" x14ac:dyDescent="0.3">
      <c r="A23" s="213" t="s">
        <v>25</v>
      </c>
      <c r="B23" s="385" t="s">
        <v>29</v>
      </c>
      <c r="C23" s="141">
        <f>SUM(C16:C22)</f>
        <v>5057</v>
      </c>
      <c r="D23" s="141">
        <f t="shared" ref="D23:F23" si="5">SUM(D16:D22)</f>
        <v>6622</v>
      </c>
      <c r="E23" s="141">
        <f t="shared" si="5"/>
        <v>3223</v>
      </c>
      <c r="F23" s="141">
        <f t="shared" si="5"/>
        <v>4982</v>
      </c>
      <c r="G23" s="141">
        <f t="shared" ref="G23" si="6">SUM(G16:G22)</f>
        <v>19884</v>
      </c>
    </row>
    <row r="24" spans="1:8" s="62" customFormat="1" ht="14.25" customHeight="1" outlineLevel="1" thickBot="1" x14ac:dyDescent="0.3">
      <c r="A24" s="133" t="s">
        <v>27</v>
      </c>
      <c r="B24" s="386"/>
      <c r="C24" s="134">
        <f>AVERAGE(C16:C22)</f>
        <v>1011.4</v>
      </c>
      <c r="D24" s="134">
        <f t="shared" ref="D24:F24" si="7">AVERAGE(D16:D22)</f>
        <v>946</v>
      </c>
      <c r="E24" s="134">
        <f t="shared" si="7"/>
        <v>644.6</v>
      </c>
      <c r="F24" s="134">
        <f t="shared" si="7"/>
        <v>711.71428571428567</v>
      </c>
      <c r="G24" s="134">
        <f t="shared" ref="G24" si="8">AVERAGE(G16:G22)</f>
        <v>2840.5714285714284</v>
      </c>
    </row>
    <row r="25" spans="1:8" s="62" customFormat="1" ht="14.25" customHeight="1" thickBot="1" x14ac:dyDescent="0.3">
      <c r="A25" s="36" t="s">
        <v>24</v>
      </c>
      <c r="B25" s="386"/>
      <c r="C25" s="37">
        <f>SUM(C16:C20)</f>
        <v>5057</v>
      </c>
      <c r="D25" s="37">
        <f>SUM(D16:D20)</f>
        <v>5962</v>
      </c>
      <c r="E25" s="37">
        <f>SUM(E16:E20)</f>
        <v>3223</v>
      </c>
      <c r="F25" s="37">
        <f>SUM(F16:F20)</f>
        <v>3954</v>
      </c>
      <c r="G25" s="37">
        <f t="shared" ref="G25" si="9">SUM(G16:G20)</f>
        <v>18196</v>
      </c>
    </row>
    <row r="26" spans="1:8" s="62" customFormat="1" ht="14.25" customHeight="1" thickBot="1" x14ac:dyDescent="0.3">
      <c r="A26" s="36" t="s">
        <v>26</v>
      </c>
      <c r="B26" s="387"/>
      <c r="C26" s="43">
        <f>AVERAGE(C16:C20)</f>
        <v>1011.4</v>
      </c>
      <c r="D26" s="43">
        <f t="shared" ref="D26:F26" si="10">AVERAGE(D16:D20)</f>
        <v>1192.4000000000001</v>
      </c>
      <c r="E26" s="43">
        <f t="shared" si="10"/>
        <v>644.6</v>
      </c>
      <c r="F26" s="43">
        <f t="shared" si="10"/>
        <v>790.8</v>
      </c>
      <c r="G26" s="43">
        <f t="shared" ref="G26" si="11">AVERAGE(G16:G20)</f>
        <v>3639.2</v>
      </c>
    </row>
    <row r="27" spans="1:8" s="62" customFormat="1" ht="14.25" customHeight="1" thickBot="1" x14ac:dyDescent="0.3">
      <c r="A27" s="35" t="s">
        <v>3</v>
      </c>
      <c r="B27" s="229">
        <f>B22+1</f>
        <v>42716</v>
      </c>
      <c r="C27" s="14">
        <v>949</v>
      </c>
      <c r="D27" s="81">
        <v>1037</v>
      </c>
      <c r="E27" s="14">
        <v>565</v>
      </c>
      <c r="F27" s="15">
        <v>1066</v>
      </c>
      <c r="G27" s="18">
        <f>SUM(C27:F27)</f>
        <v>3617</v>
      </c>
    </row>
    <row r="28" spans="1:8" s="62" customFormat="1" ht="14.25" customHeight="1" thickBot="1" x14ac:dyDescent="0.3">
      <c r="A28" s="35" t="s">
        <v>4</v>
      </c>
      <c r="B28" s="230">
        <f>B27+1</f>
        <v>42717</v>
      </c>
      <c r="C28" s="14">
        <v>1038</v>
      </c>
      <c r="D28" s="81">
        <v>1288</v>
      </c>
      <c r="E28" s="21">
        <v>683</v>
      </c>
      <c r="F28" s="22">
        <v>918</v>
      </c>
      <c r="G28" s="20">
        <f t="shared" ref="G28:G33" si="12">SUM(C28:F28)</f>
        <v>3927</v>
      </c>
    </row>
    <row r="29" spans="1:8" s="62" customFormat="1" ht="14.25" customHeight="1" thickBot="1" x14ac:dyDescent="0.3">
      <c r="A29" s="35" t="s">
        <v>5</v>
      </c>
      <c r="B29" s="230">
        <f t="shared" ref="B29:B33" si="13">B28+1</f>
        <v>42718</v>
      </c>
      <c r="C29" s="14">
        <v>1137</v>
      </c>
      <c r="D29" s="81">
        <v>1081</v>
      </c>
      <c r="E29" s="21">
        <v>815</v>
      </c>
      <c r="F29" s="22">
        <v>792</v>
      </c>
      <c r="G29" s="20">
        <f t="shared" si="12"/>
        <v>3825</v>
      </c>
    </row>
    <row r="30" spans="1:8" s="62" customFormat="1" ht="14.25" customHeight="1" thickBot="1" x14ac:dyDescent="0.3">
      <c r="A30" s="35" t="s">
        <v>6</v>
      </c>
      <c r="B30" s="230">
        <f t="shared" si="13"/>
        <v>42719</v>
      </c>
      <c r="C30" s="14">
        <v>1078</v>
      </c>
      <c r="D30" s="81">
        <v>1127</v>
      </c>
      <c r="E30" s="21">
        <v>599</v>
      </c>
      <c r="F30" s="22">
        <v>777</v>
      </c>
      <c r="G30" s="20">
        <f t="shared" si="12"/>
        <v>3581</v>
      </c>
    </row>
    <row r="31" spans="1:8" s="62" customFormat="1" ht="14.25" customHeight="1" thickBot="1" x14ac:dyDescent="0.3">
      <c r="A31" s="35" t="s">
        <v>0</v>
      </c>
      <c r="B31" s="230">
        <f t="shared" si="13"/>
        <v>42720</v>
      </c>
      <c r="C31" s="14">
        <v>741</v>
      </c>
      <c r="D31" s="81">
        <v>1062</v>
      </c>
      <c r="E31" s="21">
        <v>511</v>
      </c>
      <c r="F31" s="22">
        <v>709</v>
      </c>
      <c r="G31" s="20">
        <f t="shared" si="12"/>
        <v>3023</v>
      </c>
    </row>
    <row r="32" spans="1:8" s="62" customFormat="1" ht="14.25" customHeight="1" outlineLevel="1" thickBot="1" x14ac:dyDescent="0.3">
      <c r="A32" s="35" t="s">
        <v>1</v>
      </c>
      <c r="B32" s="230">
        <f t="shared" si="13"/>
        <v>42721</v>
      </c>
      <c r="C32" s="21"/>
      <c r="D32" s="82">
        <v>268</v>
      </c>
      <c r="E32" s="21"/>
      <c r="F32" s="22">
        <v>402</v>
      </c>
      <c r="G32" s="20">
        <f t="shared" si="12"/>
        <v>670</v>
      </c>
    </row>
    <row r="33" spans="1:8" s="62" customFormat="1" ht="14.25" customHeight="1" outlineLevel="1" thickBot="1" x14ac:dyDescent="0.3">
      <c r="A33" s="35" t="s">
        <v>2</v>
      </c>
      <c r="B33" s="230">
        <f t="shared" si="13"/>
        <v>42722</v>
      </c>
      <c r="C33" s="27"/>
      <c r="D33" s="83"/>
      <c r="E33" s="27"/>
      <c r="F33" s="28">
        <v>467</v>
      </c>
      <c r="G33" s="84">
        <f t="shared" si="12"/>
        <v>467</v>
      </c>
      <c r="H33" s="195"/>
    </row>
    <row r="34" spans="1:8" s="62" customFormat="1" ht="14.25" customHeight="1" outlineLevel="1" thickBot="1" x14ac:dyDescent="0.3">
      <c r="A34" s="213" t="s">
        <v>25</v>
      </c>
      <c r="B34" s="385" t="s">
        <v>30</v>
      </c>
      <c r="C34" s="141">
        <f>SUM(C27:C33)</f>
        <v>4943</v>
      </c>
      <c r="D34" s="141">
        <f t="shared" ref="D34:G34" si="14">SUM(D27:D33)</f>
        <v>5863</v>
      </c>
      <c r="E34" s="141">
        <f t="shared" si="14"/>
        <v>3173</v>
      </c>
      <c r="F34" s="141">
        <f t="shared" si="14"/>
        <v>5131</v>
      </c>
      <c r="G34" s="141">
        <f t="shared" si="14"/>
        <v>19110</v>
      </c>
    </row>
    <row r="35" spans="1:8" s="62" customFormat="1" ht="14.25" customHeight="1" outlineLevel="1" thickBot="1" x14ac:dyDescent="0.3">
      <c r="A35" s="133" t="s">
        <v>27</v>
      </c>
      <c r="B35" s="386"/>
      <c r="C35" s="134">
        <f>AVERAGE(C27:C33)</f>
        <v>988.6</v>
      </c>
      <c r="D35" s="134">
        <f t="shared" ref="D35:G35" si="15">AVERAGE(D27:D33)</f>
        <v>977.16666666666663</v>
      </c>
      <c r="E35" s="134">
        <f t="shared" si="15"/>
        <v>634.6</v>
      </c>
      <c r="F35" s="134">
        <f t="shared" si="15"/>
        <v>733</v>
      </c>
      <c r="G35" s="134">
        <f t="shared" si="15"/>
        <v>2730</v>
      </c>
    </row>
    <row r="36" spans="1:8" s="62" customFormat="1" ht="14.25" customHeight="1" thickBot="1" x14ac:dyDescent="0.3">
      <c r="A36" s="36" t="s">
        <v>24</v>
      </c>
      <c r="B36" s="386"/>
      <c r="C36" s="37">
        <f>SUM(C27:C31)</f>
        <v>4943</v>
      </c>
      <c r="D36" s="37">
        <f t="shared" ref="D36:G36" si="16">SUM(D27:D31)</f>
        <v>5595</v>
      </c>
      <c r="E36" s="37">
        <f t="shared" si="16"/>
        <v>3173</v>
      </c>
      <c r="F36" s="37">
        <f t="shared" si="16"/>
        <v>4262</v>
      </c>
      <c r="G36" s="37">
        <f t="shared" si="16"/>
        <v>17973</v>
      </c>
    </row>
    <row r="37" spans="1:8" s="62" customFormat="1" ht="14.25" customHeight="1" thickBot="1" x14ac:dyDescent="0.3">
      <c r="A37" s="36" t="s">
        <v>26</v>
      </c>
      <c r="B37" s="387"/>
      <c r="C37" s="43">
        <f>AVERAGE(C27:C31)</f>
        <v>988.6</v>
      </c>
      <c r="D37" s="43">
        <f t="shared" ref="D37:G37" si="17">AVERAGE(D27:D31)</f>
        <v>1119</v>
      </c>
      <c r="E37" s="43">
        <f t="shared" si="17"/>
        <v>634.6</v>
      </c>
      <c r="F37" s="43">
        <f>AVERAGE(F27:F31)</f>
        <v>852.4</v>
      </c>
      <c r="G37" s="43">
        <f t="shared" si="17"/>
        <v>3594.6</v>
      </c>
    </row>
    <row r="38" spans="1:8" s="62" customFormat="1" ht="14.25" customHeight="1" thickBot="1" x14ac:dyDescent="0.3">
      <c r="A38" s="35" t="s">
        <v>3</v>
      </c>
      <c r="B38" s="231">
        <f>B33+1</f>
        <v>42723</v>
      </c>
      <c r="C38" s="14">
        <v>986</v>
      </c>
      <c r="D38" s="14">
        <v>1157</v>
      </c>
      <c r="E38" s="14">
        <v>681</v>
      </c>
      <c r="F38" s="15">
        <v>822</v>
      </c>
      <c r="G38" s="18">
        <f t="shared" ref="G38:G44" si="18">SUM(C38:F38)</f>
        <v>3646</v>
      </c>
      <c r="H38" s="195"/>
    </row>
    <row r="39" spans="1:8" s="62" customFormat="1" ht="14.25" customHeight="1" thickBot="1" x14ac:dyDescent="0.3">
      <c r="A39" s="35" t="s">
        <v>4</v>
      </c>
      <c r="B39" s="232">
        <f>B38+1</f>
        <v>42724</v>
      </c>
      <c r="C39" s="14">
        <v>1118</v>
      </c>
      <c r="D39" s="21">
        <v>1072</v>
      </c>
      <c r="E39" s="21">
        <v>728</v>
      </c>
      <c r="F39" s="22">
        <v>757</v>
      </c>
      <c r="G39" s="20">
        <f t="shared" si="18"/>
        <v>3675</v>
      </c>
      <c r="H39" s="195"/>
    </row>
    <row r="40" spans="1:8" s="62" customFormat="1" ht="14.25" customHeight="1" thickBot="1" x14ac:dyDescent="0.3">
      <c r="A40" s="35" t="s">
        <v>5</v>
      </c>
      <c r="B40" s="232">
        <f t="shared" ref="B40:B44" si="19">B39+1</f>
        <v>42725</v>
      </c>
      <c r="C40" s="14">
        <v>1076</v>
      </c>
      <c r="D40" s="21">
        <v>1034</v>
      </c>
      <c r="E40" s="21">
        <v>658</v>
      </c>
      <c r="F40" s="22">
        <v>843</v>
      </c>
      <c r="G40" s="20">
        <f t="shared" si="18"/>
        <v>3611</v>
      </c>
      <c r="H40" s="195"/>
    </row>
    <row r="41" spans="1:8" s="62" customFormat="1" ht="14.25" customHeight="1" thickBot="1" x14ac:dyDescent="0.3">
      <c r="A41" s="35" t="s">
        <v>6</v>
      </c>
      <c r="B41" s="232">
        <f t="shared" si="19"/>
        <v>42726</v>
      </c>
      <c r="C41" s="14">
        <v>973</v>
      </c>
      <c r="D41" s="21">
        <v>927</v>
      </c>
      <c r="E41" s="21">
        <v>674</v>
      </c>
      <c r="F41" s="22">
        <v>802</v>
      </c>
      <c r="G41" s="20">
        <f t="shared" si="18"/>
        <v>3376</v>
      </c>
      <c r="H41" s="195"/>
    </row>
    <row r="42" spans="1:8" s="62" customFormat="1" ht="14.25" customHeight="1" thickBot="1" x14ac:dyDescent="0.3">
      <c r="A42" s="35" t="s">
        <v>0</v>
      </c>
      <c r="B42" s="232">
        <f t="shared" si="19"/>
        <v>42727</v>
      </c>
      <c r="C42" s="14">
        <v>617</v>
      </c>
      <c r="D42" s="21">
        <v>726</v>
      </c>
      <c r="E42" s="21">
        <v>545</v>
      </c>
      <c r="F42" s="22">
        <v>701</v>
      </c>
      <c r="G42" s="20">
        <f t="shared" si="18"/>
        <v>2589</v>
      </c>
      <c r="H42" s="195"/>
    </row>
    <row r="43" spans="1:8" s="62" customFormat="1" ht="14.25" customHeight="1" outlineLevel="1" thickBot="1" x14ac:dyDescent="0.3">
      <c r="A43" s="35" t="s">
        <v>1</v>
      </c>
      <c r="B43" s="232">
        <f t="shared" si="19"/>
        <v>42728</v>
      </c>
      <c r="C43" s="21"/>
      <c r="D43" s="21">
        <v>145</v>
      </c>
      <c r="E43" s="21"/>
      <c r="F43" s="22">
        <v>227</v>
      </c>
      <c r="G43" s="20">
        <f t="shared" si="18"/>
        <v>372</v>
      </c>
      <c r="H43" s="195"/>
    </row>
    <row r="44" spans="1:8" s="62" customFormat="1" ht="14.25" customHeight="1" outlineLevel="1" thickBot="1" x14ac:dyDescent="0.3">
      <c r="A44" s="35" t="s">
        <v>2</v>
      </c>
      <c r="B44" s="232">
        <f t="shared" si="19"/>
        <v>42729</v>
      </c>
      <c r="C44" s="27"/>
      <c r="D44" s="27"/>
      <c r="E44" s="27"/>
      <c r="F44" s="28"/>
      <c r="G44" s="84">
        <f t="shared" si="18"/>
        <v>0</v>
      </c>
      <c r="H44" s="195"/>
    </row>
    <row r="45" spans="1:8" s="62" customFormat="1" ht="14.25" customHeight="1" outlineLevel="1" thickBot="1" x14ac:dyDescent="0.3">
      <c r="A45" s="213" t="s">
        <v>25</v>
      </c>
      <c r="B45" s="385" t="s">
        <v>31</v>
      </c>
      <c r="C45" s="141">
        <f>SUM(C38:C44)</f>
        <v>4770</v>
      </c>
      <c r="D45" s="141">
        <f>SUM(D38:D44)</f>
        <v>5061</v>
      </c>
      <c r="E45" s="141">
        <f t="shared" ref="E45:G45" si="20">SUM(E38:E44)</f>
        <v>3286</v>
      </c>
      <c r="F45" s="141">
        <f>SUM(F38:F44)</f>
        <v>4152</v>
      </c>
      <c r="G45" s="141">
        <f t="shared" si="20"/>
        <v>17269</v>
      </c>
    </row>
    <row r="46" spans="1:8" s="62" customFormat="1" ht="14.25" customHeight="1" outlineLevel="1" thickBot="1" x14ac:dyDescent="0.3">
      <c r="A46" s="133" t="s">
        <v>27</v>
      </c>
      <c r="B46" s="386"/>
      <c r="C46" s="134">
        <f>AVERAGE(C38:C44)</f>
        <v>954</v>
      </c>
      <c r="D46" s="134">
        <f t="shared" ref="D46:G46" si="21">AVERAGE(D38:D44)</f>
        <v>843.5</v>
      </c>
      <c r="E46" s="134">
        <f t="shared" si="21"/>
        <v>657.2</v>
      </c>
      <c r="F46" s="134">
        <f>AVERAGE(F38:F44)</f>
        <v>692</v>
      </c>
      <c r="G46" s="134">
        <f t="shared" si="21"/>
        <v>2467</v>
      </c>
    </row>
    <row r="47" spans="1:8" s="62" customFormat="1" ht="14.25" customHeight="1" thickBot="1" x14ac:dyDescent="0.3">
      <c r="A47" s="36" t="s">
        <v>24</v>
      </c>
      <c r="B47" s="386"/>
      <c r="C47" s="37">
        <f>SUM(C38:C42)</f>
        <v>4770</v>
      </c>
      <c r="D47" s="37">
        <f t="shared" ref="D47:G47" si="22">SUM(D38:D42)</f>
        <v>4916</v>
      </c>
      <c r="E47" s="37">
        <f t="shared" si="22"/>
        <v>3286</v>
      </c>
      <c r="F47" s="37">
        <f>SUM(F38:F42)</f>
        <v>3925</v>
      </c>
      <c r="G47" s="37">
        <f t="shared" si="22"/>
        <v>16897</v>
      </c>
    </row>
    <row r="48" spans="1:8" s="62" customFormat="1" ht="14.25" customHeight="1" thickBot="1" x14ac:dyDescent="0.3">
      <c r="A48" s="36" t="s">
        <v>26</v>
      </c>
      <c r="B48" s="387"/>
      <c r="C48" s="43">
        <f>AVERAGE(C38:C42)</f>
        <v>954</v>
      </c>
      <c r="D48" s="43">
        <f t="shared" ref="D48:G48" si="23">AVERAGE(D38:D42)</f>
        <v>983.2</v>
      </c>
      <c r="E48" s="43">
        <f t="shared" si="23"/>
        <v>657.2</v>
      </c>
      <c r="F48" s="43">
        <f>AVERAGE(F38:F42)</f>
        <v>785</v>
      </c>
      <c r="G48" s="43">
        <f t="shared" si="23"/>
        <v>3379.4</v>
      </c>
    </row>
    <row r="49" spans="1:8" s="62" customFormat="1" ht="14.25" customHeight="1" thickBot="1" x14ac:dyDescent="0.3">
      <c r="A49" s="35" t="s">
        <v>3</v>
      </c>
      <c r="B49" s="231">
        <f>B44+1</f>
        <v>42730</v>
      </c>
      <c r="C49" s="66">
        <v>224</v>
      </c>
      <c r="D49" s="155">
        <v>279</v>
      </c>
      <c r="E49" s="69">
        <v>247</v>
      </c>
      <c r="F49" s="67">
        <v>301</v>
      </c>
      <c r="G49" s="20">
        <f>SUM(C49:F49)</f>
        <v>1051</v>
      </c>
      <c r="H49" s="195"/>
    </row>
    <row r="50" spans="1:8" s="62" customFormat="1" ht="14.25" customHeight="1" thickBot="1" x14ac:dyDescent="0.3">
      <c r="A50" s="191" t="s">
        <v>4</v>
      </c>
      <c r="B50" s="232">
        <f>B49+1</f>
        <v>42731</v>
      </c>
      <c r="C50" s="14">
        <v>563</v>
      </c>
      <c r="D50" s="81">
        <v>649</v>
      </c>
      <c r="E50" s="17">
        <v>442</v>
      </c>
      <c r="F50" s="22">
        <v>642</v>
      </c>
      <c r="G50" s="20">
        <f t="shared" ref="G50:G52" si="24">SUM(C50:F50)</f>
        <v>2296</v>
      </c>
      <c r="H50" s="195"/>
    </row>
    <row r="51" spans="1:8" s="62" customFormat="1" ht="14.25" customHeight="1" thickBot="1" x14ac:dyDescent="0.3">
      <c r="A51" s="191" t="s">
        <v>5</v>
      </c>
      <c r="B51" s="232">
        <f t="shared" ref="B51:B55" si="25">B50+1</f>
        <v>42732</v>
      </c>
      <c r="C51" s="14">
        <v>714</v>
      </c>
      <c r="D51" s="81">
        <v>819</v>
      </c>
      <c r="E51" s="17">
        <v>660</v>
      </c>
      <c r="F51" s="22">
        <v>660</v>
      </c>
      <c r="G51" s="20">
        <f t="shared" si="24"/>
        <v>2853</v>
      </c>
      <c r="H51" s="195"/>
    </row>
    <row r="52" spans="1:8" s="62" customFormat="1" ht="13.5" customHeight="1" thickBot="1" x14ac:dyDescent="0.3">
      <c r="A52" s="191" t="s">
        <v>6</v>
      </c>
      <c r="B52" s="232">
        <f t="shared" si="25"/>
        <v>42733</v>
      </c>
      <c r="C52" s="14">
        <v>469</v>
      </c>
      <c r="D52" s="81">
        <v>561</v>
      </c>
      <c r="E52" s="17">
        <v>378</v>
      </c>
      <c r="F52" s="22">
        <v>548</v>
      </c>
      <c r="G52" s="20">
        <f t="shared" si="24"/>
        <v>1956</v>
      </c>
      <c r="H52" s="195"/>
    </row>
    <row r="53" spans="1:8" s="62" customFormat="1" ht="14.25" thickBot="1" x14ac:dyDescent="0.3">
      <c r="A53" s="35" t="s">
        <v>0</v>
      </c>
      <c r="B53" s="234">
        <f t="shared" si="25"/>
        <v>42734</v>
      </c>
      <c r="C53" s="14">
        <v>532</v>
      </c>
      <c r="D53" s="81">
        <v>511</v>
      </c>
      <c r="E53" s="17">
        <v>460</v>
      </c>
      <c r="F53" s="22">
        <v>476</v>
      </c>
      <c r="G53" s="20">
        <f>SUM(C53:F53)</f>
        <v>1979</v>
      </c>
      <c r="H53" s="195"/>
    </row>
    <row r="54" spans="1:8" s="62" customFormat="1" ht="12.75" customHeight="1" outlineLevel="1" thickBot="1" x14ac:dyDescent="0.3">
      <c r="A54" s="35" t="s">
        <v>1</v>
      </c>
      <c r="B54" s="234">
        <f t="shared" si="25"/>
        <v>42735</v>
      </c>
      <c r="C54" s="21"/>
      <c r="D54" s="82">
        <v>207</v>
      </c>
      <c r="E54" s="21"/>
      <c r="F54" s="22">
        <v>278</v>
      </c>
      <c r="G54" s="20">
        <f>SUM(C54:F54)</f>
        <v>485</v>
      </c>
      <c r="H54" s="195"/>
    </row>
    <row r="55" spans="1:8" s="62" customFormat="1" ht="12.75" hidden="1" customHeight="1" outlineLevel="1" thickBot="1" x14ac:dyDescent="0.3">
      <c r="A55" s="191" t="s">
        <v>2</v>
      </c>
      <c r="B55" s="234">
        <f t="shared" si="25"/>
        <v>42736</v>
      </c>
      <c r="C55" s="27"/>
      <c r="D55" s="83"/>
      <c r="E55" s="27"/>
      <c r="F55" s="28"/>
      <c r="G55" s="20">
        <f>SUM(C55:F55)</f>
        <v>0</v>
      </c>
    </row>
    <row r="56" spans="1:8" s="62" customFormat="1" ht="14.25" customHeight="1" outlineLevel="1" thickBot="1" x14ac:dyDescent="0.3">
      <c r="A56" s="213" t="s">
        <v>25</v>
      </c>
      <c r="B56" s="385" t="s">
        <v>32</v>
      </c>
      <c r="C56" s="141">
        <f>SUM(C49:C55)</f>
        <v>2502</v>
      </c>
      <c r="D56" s="141">
        <f>SUM(D49:D55)</f>
        <v>3026</v>
      </c>
      <c r="E56" s="141">
        <f>SUM(E49:E55)</f>
        <v>2187</v>
      </c>
      <c r="F56" s="141">
        <f>SUM(F49:F55)</f>
        <v>2905</v>
      </c>
      <c r="G56" s="145">
        <f>SUM(G49:G55)</f>
        <v>10620</v>
      </c>
    </row>
    <row r="57" spans="1:8" s="62" customFormat="1" ht="14.25" customHeight="1" outlineLevel="1" thickBot="1" x14ac:dyDescent="0.3">
      <c r="A57" s="133" t="s">
        <v>27</v>
      </c>
      <c r="B57" s="386"/>
      <c r="C57" s="134">
        <f>AVERAGE(C49:C55)</f>
        <v>500.4</v>
      </c>
      <c r="D57" s="134">
        <f>AVERAGE(D49:D55)</f>
        <v>504.33333333333331</v>
      </c>
      <c r="E57" s="134">
        <f>AVERAGE(E49:E55)</f>
        <v>437.4</v>
      </c>
      <c r="F57" s="134">
        <f>AVERAGE(F49:F55)</f>
        <v>484.16666666666669</v>
      </c>
      <c r="G57" s="140">
        <f>AVERAGE(G49:G55)</f>
        <v>1517.1428571428571</v>
      </c>
    </row>
    <row r="58" spans="1:8" s="62" customFormat="1" ht="14.25" customHeight="1" thickBot="1" x14ac:dyDescent="0.3">
      <c r="A58" s="36" t="s">
        <v>24</v>
      </c>
      <c r="B58" s="386"/>
      <c r="C58" s="37">
        <f>SUM(C49:C53)</f>
        <v>2502</v>
      </c>
      <c r="D58" s="37">
        <f>SUM(D49:D53)</f>
        <v>2819</v>
      </c>
      <c r="E58" s="37">
        <f>SUM(E49:E53)</f>
        <v>2187</v>
      </c>
      <c r="F58" s="37">
        <f>SUM(F49:F53)</f>
        <v>2627</v>
      </c>
      <c r="G58" s="37">
        <f>SUM(G49:G53)</f>
        <v>10135</v>
      </c>
    </row>
    <row r="59" spans="1:8" s="62" customFormat="1" ht="15.75" customHeight="1" thickBot="1" x14ac:dyDescent="0.3">
      <c r="A59" s="36" t="s">
        <v>26</v>
      </c>
      <c r="B59" s="387"/>
      <c r="C59" s="43">
        <f>AVERAGE(C49:C53)</f>
        <v>500.4</v>
      </c>
      <c r="D59" s="43">
        <f>AVERAGE(D49:D53)</f>
        <v>563.79999999999995</v>
      </c>
      <c r="E59" s="43">
        <f>AVERAGE(E49:E53)</f>
        <v>437.4</v>
      </c>
      <c r="F59" s="43">
        <f>AVERAGE(F49:F53)</f>
        <v>525.4</v>
      </c>
      <c r="G59" s="43">
        <f>AVERAGE(G49:G53)</f>
        <v>2027</v>
      </c>
    </row>
    <row r="60" spans="1:8" s="62" customFormat="1" ht="15.75" hidden="1" customHeight="1" x14ac:dyDescent="0.25">
      <c r="A60" s="191" t="s">
        <v>3</v>
      </c>
      <c r="B60" s="231">
        <f>B55+1</f>
        <v>42737</v>
      </c>
      <c r="C60" s="14"/>
      <c r="D60" s="81"/>
      <c r="E60" s="14"/>
      <c r="F60" s="15"/>
      <c r="G60" s="20">
        <f>SUM(C60:F60)</f>
        <v>0</v>
      </c>
    </row>
    <row r="61" spans="1:8" s="62" customFormat="1" ht="14.25" hidden="1" customHeight="1" x14ac:dyDescent="0.25">
      <c r="A61" s="191" t="s">
        <v>4</v>
      </c>
      <c r="B61" s="232">
        <f>B60+1</f>
        <v>42738</v>
      </c>
      <c r="C61" s="14"/>
      <c r="D61" s="81"/>
      <c r="E61" s="21"/>
      <c r="F61" s="22"/>
      <c r="G61" s="20"/>
    </row>
    <row r="62" spans="1:8" s="62" customFormat="1" ht="14.25" hidden="1" customHeight="1" x14ac:dyDescent="0.25">
      <c r="A62" s="191"/>
      <c r="B62" s="233"/>
      <c r="C62" s="14"/>
      <c r="D62" s="81"/>
      <c r="E62" s="21"/>
      <c r="F62" s="22"/>
      <c r="G62" s="20"/>
    </row>
    <row r="63" spans="1:8" s="62" customFormat="1" ht="14.25" hidden="1" customHeight="1" x14ac:dyDescent="0.25">
      <c r="A63" s="191"/>
      <c r="B63" s="233"/>
      <c r="C63" s="14"/>
      <c r="D63" s="81"/>
      <c r="E63" s="21"/>
      <c r="F63" s="22"/>
      <c r="G63" s="20"/>
    </row>
    <row r="64" spans="1:8" s="62" customFormat="1" ht="15" hidden="1" customHeight="1" x14ac:dyDescent="0.25">
      <c r="A64" s="35"/>
      <c r="B64" s="233"/>
      <c r="C64" s="14"/>
      <c r="D64" s="81"/>
      <c r="E64" s="21"/>
      <c r="F64" s="22"/>
      <c r="G64" s="20"/>
    </row>
    <row r="65" spans="1:7" s="62" customFormat="1" ht="15" hidden="1" customHeight="1" outlineLevel="1" x14ac:dyDescent="0.25">
      <c r="A65" s="35"/>
      <c r="B65" s="233"/>
      <c r="C65" s="21"/>
      <c r="D65" s="82"/>
      <c r="E65" s="21"/>
      <c r="F65" s="22"/>
      <c r="G65" s="20"/>
    </row>
    <row r="66" spans="1:7" s="62" customFormat="1" ht="15" hidden="1" customHeight="1" outlineLevel="1" thickBot="1" x14ac:dyDescent="0.3">
      <c r="A66" s="35"/>
      <c r="B66" s="235"/>
      <c r="C66" s="27"/>
      <c r="D66" s="83"/>
      <c r="E66" s="27"/>
      <c r="F66" s="28"/>
      <c r="G66" s="84"/>
    </row>
    <row r="67" spans="1:7" s="62" customFormat="1" ht="13.5" hidden="1" customHeight="1" outlineLevel="1" thickBot="1" x14ac:dyDescent="0.3">
      <c r="A67" s="213" t="s">
        <v>25</v>
      </c>
      <c r="B67" s="385" t="s">
        <v>37</v>
      </c>
      <c r="C67" s="141">
        <f>SUM(C60:C66)</f>
        <v>0</v>
      </c>
      <c r="D67" s="141">
        <f t="shared" ref="D67:G67" si="26">SUM(D60:D66)</f>
        <v>0</v>
      </c>
      <c r="E67" s="141">
        <f t="shared" si="26"/>
        <v>0</v>
      </c>
      <c r="F67" s="141">
        <f t="shared" si="26"/>
        <v>0</v>
      </c>
      <c r="G67" s="141">
        <f t="shared" si="26"/>
        <v>0</v>
      </c>
    </row>
    <row r="68" spans="1:7" s="62" customFormat="1" ht="12.75" hidden="1" customHeight="1" outlineLevel="1" thickBot="1" x14ac:dyDescent="0.3">
      <c r="A68" s="133" t="s">
        <v>27</v>
      </c>
      <c r="B68" s="386"/>
      <c r="C68" s="134" t="e">
        <f>AVERAGE(C60:C66)</f>
        <v>#DIV/0!</v>
      </c>
      <c r="D68" s="134" t="e">
        <f t="shared" ref="D68:G68" si="27">AVERAGE(D60:D66)</f>
        <v>#DIV/0!</v>
      </c>
      <c r="E68" s="134" t="e">
        <f t="shared" si="27"/>
        <v>#DIV/0!</v>
      </c>
      <c r="F68" s="134" t="e">
        <f t="shared" si="27"/>
        <v>#DIV/0!</v>
      </c>
      <c r="G68" s="134">
        <f t="shared" si="27"/>
        <v>0</v>
      </c>
    </row>
    <row r="69" spans="1:7" s="62" customFormat="1" ht="14.25" hidden="1" customHeight="1" thickBot="1" x14ac:dyDescent="0.3">
      <c r="A69" s="36" t="s">
        <v>24</v>
      </c>
      <c r="B69" s="386"/>
      <c r="C69" s="37">
        <f>SUM(C60:C64)</f>
        <v>0</v>
      </c>
      <c r="D69" s="37">
        <f t="shared" ref="D69:G69" si="28">SUM(D60:D64)</f>
        <v>0</v>
      </c>
      <c r="E69" s="37">
        <f t="shared" si="28"/>
        <v>0</v>
      </c>
      <c r="F69" s="37">
        <f t="shared" si="28"/>
        <v>0</v>
      </c>
      <c r="G69" s="37">
        <f t="shared" si="28"/>
        <v>0</v>
      </c>
    </row>
    <row r="70" spans="1:7" s="62" customFormat="1" ht="14.25" hidden="1" customHeight="1" thickBot="1" x14ac:dyDescent="0.3">
      <c r="A70" s="36" t="s">
        <v>26</v>
      </c>
      <c r="B70" s="387"/>
      <c r="C70" s="43" t="e">
        <f>AVERAGE(C60:C64)</f>
        <v>#DIV/0!</v>
      </c>
      <c r="D70" s="43" t="e">
        <f t="shared" ref="D70:G70" si="29">AVERAGE(D60:D64)</f>
        <v>#DIV/0!</v>
      </c>
      <c r="E70" s="43" t="e">
        <f t="shared" si="29"/>
        <v>#DIV/0!</v>
      </c>
      <c r="F70" s="43" t="e">
        <f t="shared" si="29"/>
        <v>#DIV/0!</v>
      </c>
      <c r="G70" s="43">
        <f t="shared" si="29"/>
        <v>0</v>
      </c>
    </row>
    <row r="71" spans="1:7" s="62" customFormat="1" x14ac:dyDescent="0.25">
      <c r="A71" s="4"/>
      <c r="B71" s="169"/>
      <c r="C71" s="65"/>
      <c r="D71" s="65"/>
      <c r="E71" s="65"/>
      <c r="F71" s="65"/>
      <c r="G71" s="65"/>
    </row>
    <row r="72" spans="1:7" s="62" customFormat="1" ht="30" customHeight="1" x14ac:dyDescent="0.25">
      <c r="A72" s="246"/>
      <c r="B72" s="52" t="s">
        <v>10</v>
      </c>
      <c r="C72" s="52" t="s">
        <v>16</v>
      </c>
      <c r="D72" s="65"/>
      <c r="E72" s="399" t="s">
        <v>70</v>
      </c>
      <c r="F72" s="428"/>
      <c r="G72" s="429"/>
    </row>
    <row r="73" spans="1:7" ht="30" customHeight="1" x14ac:dyDescent="0.25">
      <c r="A73" s="57" t="s">
        <v>34</v>
      </c>
      <c r="B73" s="249">
        <f>SUM(C58:D58, C47:D47, C36:D36, C25:D25, C14:D14, C69:D69)</f>
        <v>40903</v>
      </c>
      <c r="C73" s="50">
        <f>SUM(E69:F69, E58:F58, E47:F47, E36:F36, E25:F25, E14:F14)</f>
        <v>29464</v>
      </c>
      <c r="D73" s="151"/>
      <c r="E73" s="377" t="s">
        <v>34</v>
      </c>
      <c r="F73" s="378"/>
      <c r="G73" s="125">
        <f>SUM(G14, G25, G36, G47, G58, G69)</f>
        <v>70367</v>
      </c>
    </row>
    <row r="74" spans="1:7" ht="30" customHeight="1" x14ac:dyDescent="0.25">
      <c r="A74" s="57" t="s">
        <v>33</v>
      </c>
      <c r="B74" s="249">
        <f>SUM(C56:D56, C45:D45, C34:D34, C23:D23, C12:D12, C67:D67)</f>
        <v>42731</v>
      </c>
      <c r="C74" s="50">
        <f>SUM(E67:F67, E56:F56, E45:F45, E34:F34, E23:F23, E12:F12)</f>
        <v>32750</v>
      </c>
      <c r="D74" s="151"/>
      <c r="E74" s="377" t="s">
        <v>33</v>
      </c>
      <c r="F74" s="378"/>
      <c r="G74" s="126">
        <f>SUM(G56, G45, G34, G23, G12, G67)</f>
        <v>75481</v>
      </c>
    </row>
    <row r="75" spans="1:7" ht="30" customHeight="1" x14ac:dyDescent="0.25">
      <c r="E75" s="377" t="s">
        <v>26</v>
      </c>
      <c r="F75" s="378"/>
      <c r="G75" s="126">
        <f>AVERAGE(G14, G25, G36, G47, G58, G69)</f>
        <v>11727.833333333334</v>
      </c>
    </row>
    <row r="76" spans="1:7" x14ac:dyDescent="0.25">
      <c r="E76" s="377" t="s">
        <v>72</v>
      </c>
      <c r="F76" s="378"/>
      <c r="G76" s="125">
        <f>AVERAGE(G56, G45, G34, G23, G12, G67)</f>
        <v>12580.166666666666</v>
      </c>
    </row>
    <row r="78" spans="1:7" x14ac:dyDescent="0.25">
      <c r="C78" s="193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9 G5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1"/>
      <c r="C1" s="402" t="s">
        <v>56</v>
      </c>
      <c r="D1" s="404"/>
      <c r="E1" s="402"/>
      <c r="F1" s="397"/>
      <c r="G1" s="408" t="s">
        <v>23</v>
      </c>
    </row>
    <row r="2" spans="1:7" ht="15" customHeight="1" thickBot="1" x14ac:dyDescent="0.3">
      <c r="B2" s="171"/>
      <c r="C2" s="403"/>
      <c r="D2" s="405"/>
      <c r="E2" s="403"/>
      <c r="F2" s="398"/>
      <c r="G2" s="409"/>
    </row>
    <row r="3" spans="1:7" x14ac:dyDescent="0.25">
      <c r="A3" s="444" t="s">
        <v>61</v>
      </c>
      <c r="B3" s="445" t="s">
        <v>62</v>
      </c>
      <c r="C3" s="392" t="s">
        <v>59</v>
      </c>
      <c r="D3" s="441" t="s">
        <v>60</v>
      </c>
      <c r="E3" s="392"/>
      <c r="F3" s="441"/>
      <c r="G3" s="409"/>
    </row>
    <row r="4" spans="1:7" ht="14.25" customHeight="1" thickBot="1" x14ac:dyDescent="0.3">
      <c r="A4" s="393"/>
      <c r="B4" s="446"/>
      <c r="C4" s="393"/>
      <c r="D4" s="442"/>
      <c r="E4" s="393"/>
      <c r="F4" s="442"/>
      <c r="G4" s="409"/>
    </row>
    <row r="5" spans="1:7" s="91" customFormat="1" ht="12.75" customHeight="1" thickBot="1" x14ac:dyDescent="0.3">
      <c r="A5" s="188"/>
      <c r="B5" s="168"/>
      <c r="C5" s="86"/>
      <c r="D5" s="87"/>
      <c r="E5" s="88"/>
      <c r="F5" s="89"/>
      <c r="G5" s="90"/>
    </row>
    <row r="6" spans="1:7" s="91" customFormat="1" ht="12.75" customHeight="1" thickBot="1" x14ac:dyDescent="0.3">
      <c r="A6" s="188"/>
      <c r="B6" s="160"/>
      <c r="C6" s="86"/>
      <c r="D6" s="87"/>
      <c r="E6" s="88"/>
      <c r="F6" s="89"/>
      <c r="G6" s="90"/>
    </row>
    <row r="7" spans="1:7" s="91" customFormat="1" ht="12.75" customHeight="1" thickBot="1" x14ac:dyDescent="0.3">
      <c r="A7" s="188"/>
      <c r="B7" s="160"/>
      <c r="C7" s="86"/>
      <c r="D7" s="87"/>
      <c r="E7" s="88"/>
      <c r="F7" s="89"/>
      <c r="G7" s="90"/>
    </row>
    <row r="8" spans="1:7" s="91" customFormat="1" ht="12.75" customHeight="1" thickBot="1" x14ac:dyDescent="0.3">
      <c r="A8" s="194"/>
      <c r="B8" s="160"/>
      <c r="C8" s="86"/>
      <c r="D8" s="87"/>
      <c r="E8" s="88"/>
      <c r="F8" s="89"/>
      <c r="G8" s="90"/>
    </row>
    <row r="9" spans="1:7" s="91" customFormat="1" ht="12.75" customHeight="1" thickBot="1" x14ac:dyDescent="0.3">
      <c r="A9" s="194"/>
      <c r="B9" s="160"/>
      <c r="C9" s="86"/>
      <c r="D9" s="87"/>
      <c r="E9" s="88"/>
      <c r="F9" s="89"/>
      <c r="G9" s="90"/>
    </row>
    <row r="10" spans="1:7" s="91" customFormat="1" ht="12.75" customHeight="1" outlineLevel="1" thickBot="1" x14ac:dyDescent="0.3">
      <c r="A10" s="194" t="s">
        <v>1</v>
      </c>
      <c r="B10" s="209">
        <v>42707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outlineLevel="1" thickBot="1" x14ac:dyDescent="0.3">
      <c r="A11" s="194" t="s">
        <v>2</v>
      </c>
      <c r="B11" s="160">
        <f>B10+1</f>
        <v>42708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85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86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86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87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3.5" customHeight="1" thickBot="1" x14ac:dyDescent="0.3">
      <c r="A16" s="35"/>
      <c r="B16" s="161"/>
      <c r="C16" s="86"/>
      <c r="D16" s="87"/>
      <c r="E16" s="86"/>
      <c r="F16" s="98"/>
      <c r="G16" s="198"/>
    </row>
    <row r="17" spans="1:7" s="97" customFormat="1" ht="13.5" customHeight="1" thickBot="1" x14ac:dyDescent="0.3">
      <c r="A17" s="35"/>
      <c r="B17" s="162"/>
      <c r="C17" s="86"/>
      <c r="D17" s="87"/>
      <c r="E17" s="88"/>
      <c r="F17" s="89"/>
      <c r="G17" s="198"/>
    </row>
    <row r="18" spans="1:7" s="97" customFormat="1" ht="15" customHeight="1" thickBot="1" x14ac:dyDescent="0.3">
      <c r="A18" s="35"/>
      <c r="B18" s="162"/>
      <c r="C18" s="86"/>
      <c r="D18" s="87"/>
      <c r="E18" s="88"/>
      <c r="F18" s="89"/>
      <c r="G18" s="198"/>
    </row>
    <row r="19" spans="1:7" s="97" customFormat="1" ht="14.25" customHeight="1" thickBot="1" x14ac:dyDescent="0.3">
      <c r="A19" s="35"/>
      <c r="B19" s="162"/>
      <c r="C19" s="86"/>
      <c r="D19" s="87"/>
      <c r="E19" s="88"/>
      <c r="F19" s="89"/>
      <c r="G19" s="198"/>
    </row>
    <row r="20" spans="1:7" s="97" customFormat="1" ht="14.25" customHeight="1" thickBot="1" x14ac:dyDescent="0.3">
      <c r="A20" s="35"/>
      <c r="B20" s="162"/>
      <c r="C20" s="86"/>
      <c r="D20" s="87"/>
      <c r="E20" s="88"/>
      <c r="F20" s="89"/>
      <c r="G20" s="198"/>
    </row>
    <row r="21" spans="1:7" s="97" customFormat="1" ht="14.25" customHeight="1" outlineLevel="1" thickBot="1" x14ac:dyDescent="0.3">
      <c r="A21" s="191" t="s">
        <v>1</v>
      </c>
      <c r="B21" s="162">
        <f>B11+6</f>
        <v>42714</v>
      </c>
      <c r="C21" s="88"/>
      <c r="D21" s="92"/>
      <c r="E21" s="88"/>
      <c r="F21" s="89"/>
      <c r="G21" s="198">
        <f>SUM(C21:F21)</f>
        <v>0</v>
      </c>
    </row>
    <row r="22" spans="1:7" s="97" customFormat="1" ht="14.25" customHeight="1" outlineLevel="1" thickBot="1" x14ac:dyDescent="0.3">
      <c r="A22" s="191" t="s">
        <v>2</v>
      </c>
      <c r="B22" s="162">
        <f>B21+1</f>
        <v>42715</v>
      </c>
      <c r="C22" s="93"/>
      <c r="D22" s="94"/>
      <c r="E22" s="93"/>
      <c r="F22" s="95"/>
      <c r="G22" s="198">
        <f t="shared" ref="G22" si="5">SUM(C22:F22)</f>
        <v>0</v>
      </c>
    </row>
    <row r="23" spans="1:7" s="97" customFormat="1" ht="14.25" customHeight="1" outlineLevel="1" thickBot="1" x14ac:dyDescent="0.3">
      <c r="A23" s="132" t="s">
        <v>25</v>
      </c>
      <c r="B23" s="385" t="s">
        <v>29</v>
      </c>
      <c r="C23" s="153">
        <f>SUM(C16:C22)</f>
        <v>0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0</v>
      </c>
    </row>
    <row r="24" spans="1:7" s="97" customFormat="1" ht="14.25" customHeight="1" outlineLevel="1" thickBot="1" x14ac:dyDescent="0.3">
      <c r="A24" s="133" t="s">
        <v>27</v>
      </c>
      <c r="B24" s="386"/>
      <c r="C24" s="154" t="e">
        <f>AVERAGE(C16:C22)</f>
        <v>#DIV/0!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0</v>
      </c>
    </row>
    <row r="25" spans="1:7" s="97" customFormat="1" ht="14.25" customHeight="1" thickBot="1" x14ac:dyDescent="0.3">
      <c r="A25" s="36" t="s">
        <v>24</v>
      </c>
      <c r="B25" s="386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87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customHeight="1" thickBot="1" x14ac:dyDescent="0.3">
      <c r="A27" s="35"/>
      <c r="B27" s="190"/>
      <c r="C27" s="86"/>
      <c r="D27" s="87"/>
      <c r="E27" s="86"/>
      <c r="F27" s="98"/>
      <c r="G27" s="198"/>
    </row>
    <row r="28" spans="1:7" s="97" customFormat="1" ht="15.75" customHeight="1" thickBot="1" x14ac:dyDescent="0.3">
      <c r="A28" s="35"/>
      <c r="B28" s="164"/>
      <c r="C28" s="86"/>
      <c r="D28" s="87"/>
      <c r="E28" s="88"/>
      <c r="F28" s="89"/>
      <c r="G28" s="198"/>
    </row>
    <row r="29" spans="1:7" s="97" customFormat="1" ht="13.5" customHeight="1" thickBot="1" x14ac:dyDescent="0.3">
      <c r="A29" s="35"/>
      <c r="B29" s="164"/>
      <c r="C29" s="86"/>
      <c r="D29" s="87"/>
      <c r="E29" s="88"/>
      <c r="F29" s="89"/>
      <c r="G29" s="198"/>
    </row>
    <row r="30" spans="1:7" s="97" customFormat="1" ht="12.75" customHeight="1" thickBot="1" x14ac:dyDescent="0.3">
      <c r="A30" s="35"/>
      <c r="B30" s="164"/>
      <c r="C30" s="86"/>
      <c r="D30" s="87"/>
      <c r="E30" s="88"/>
      <c r="F30" s="89"/>
      <c r="G30" s="198"/>
    </row>
    <row r="31" spans="1:7" s="97" customFormat="1" ht="14.25" thickBot="1" x14ac:dyDescent="0.3">
      <c r="A31" s="35"/>
      <c r="B31" s="164"/>
      <c r="C31" s="86"/>
      <c r="D31" s="87"/>
      <c r="E31" s="88"/>
      <c r="F31" s="89"/>
      <c r="G31" s="198"/>
    </row>
    <row r="32" spans="1:7" s="97" customFormat="1" ht="14.25" customHeight="1" outlineLevel="1" thickBot="1" x14ac:dyDescent="0.3">
      <c r="A32" s="191" t="s">
        <v>1</v>
      </c>
      <c r="B32" s="162">
        <f>B22+6</f>
        <v>42721</v>
      </c>
      <c r="C32" s="88"/>
      <c r="D32" s="92"/>
      <c r="E32" s="88"/>
      <c r="F32" s="89"/>
      <c r="G32" s="198">
        <f>SUM(C32:F32)</f>
        <v>0</v>
      </c>
    </row>
    <row r="33" spans="1:8" s="97" customFormat="1" ht="14.25" customHeight="1" outlineLevel="1" thickBot="1" x14ac:dyDescent="0.3">
      <c r="A33" s="191" t="s">
        <v>2</v>
      </c>
      <c r="B33" s="162">
        <f>B32+1</f>
        <v>42722</v>
      </c>
      <c r="C33" s="93"/>
      <c r="D33" s="94"/>
      <c r="E33" s="93"/>
      <c r="F33" s="95"/>
      <c r="G33" s="198">
        <f>SUM(C33:F33)</f>
        <v>0</v>
      </c>
    </row>
    <row r="34" spans="1:8" s="97" customFormat="1" ht="14.25" customHeight="1" outlineLevel="1" thickBot="1" x14ac:dyDescent="0.3">
      <c r="A34" s="132" t="s">
        <v>25</v>
      </c>
      <c r="B34" s="385" t="s">
        <v>30</v>
      </c>
      <c r="C34" s="153">
        <f>SUM(C27:C33)</f>
        <v>0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0</v>
      </c>
    </row>
    <row r="35" spans="1:8" s="97" customFormat="1" ht="14.25" customHeight="1" outlineLevel="1" thickBot="1" x14ac:dyDescent="0.3">
      <c r="A35" s="133" t="s">
        <v>27</v>
      </c>
      <c r="B35" s="386"/>
      <c r="C35" s="154" t="e">
        <f>AVERAGE(C27:C33)</f>
        <v>#DIV/0!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0</v>
      </c>
    </row>
    <row r="36" spans="1:8" s="97" customFormat="1" ht="14.25" customHeight="1" thickBot="1" x14ac:dyDescent="0.3">
      <c r="A36" s="36" t="s">
        <v>24</v>
      </c>
      <c r="B36" s="386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5.75" customHeight="1" thickBot="1" x14ac:dyDescent="0.3">
      <c r="A37" s="36" t="s">
        <v>26</v>
      </c>
      <c r="B37" s="387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2.75" customHeight="1" thickBot="1" x14ac:dyDescent="0.3">
      <c r="A38" s="35"/>
      <c r="B38" s="190"/>
      <c r="C38" s="86"/>
      <c r="D38" s="87"/>
      <c r="E38" s="86"/>
      <c r="F38" s="98"/>
      <c r="G38" s="99"/>
    </row>
    <row r="39" spans="1:8" s="97" customFormat="1" ht="15.75" customHeight="1" thickBot="1" x14ac:dyDescent="0.3">
      <c r="A39" s="35"/>
      <c r="B39" s="164"/>
      <c r="C39" s="86"/>
      <c r="D39" s="87"/>
      <c r="E39" s="88"/>
      <c r="F39" s="89"/>
      <c r="G39" s="90"/>
    </row>
    <row r="40" spans="1:8" s="97" customFormat="1" ht="17.25" customHeight="1" thickBot="1" x14ac:dyDescent="0.3">
      <c r="A40" s="35"/>
      <c r="B40" s="164"/>
      <c r="C40" s="86"/>
      <c r="D40" s="87"/>
      <c r="E40" s="88"/>
      <c r="F40" s="89"/>
      <c r="G40" s="90"/>
    </row>
    <row r="41" spans="1:8" s="97" customFormat="1" ht="14.25" customHeight="1" thickBot="1" x14ac:dyDescent="0.3">
      <c r="A41" s="35"/>
      <c r="B41" s="164"/>
      <c r="C41" s="86"/>
      <c r="D41" s="87"/>
      <c r="E41" s="88"/>
      <c r="F41" s="89"/>
      <c r="G41" s="90"/>
    </row>
    <row r="42" spans="1:8" s="97" customFormat="1" ht="17.25" customHeight="1" thickBot="1" x14ac:dyDescent="0.3">
      <c r="A42" s="35"/>
      <c r="B42" s="164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1" t="s">
        <v>1</v>
      </c>
      <c r="B43" s="162">
        <f>B33+6</f>
        <v>42728</v>
      </c>
      <c r="C43" s="88"/>
      <c r="D43" s="92"/>
      <c r="E43" s="88"/>
      <c r="F43" s="89"/>
      <c r="G43" s="90">
        <f t="shared" ref="G43:G44" si="14">SUM(C43:F43)</f>
        <v>0</v>
      </c>
      <c r="H43" s="158"/>
    </row>
    <row r="44" spans="1:8" s="97" customFormat="1" ht="14.25" customHeight="1" outlineLevel="1" thickBot="1" x14ac:dyDescent="0.3">
      <c r="A44" s="191" t="s">
        <v>2</v>
      </c>
      <c r="B44" s="162">
        <f>B43+1</f>
        <v>42729</v>
      </c>
      <c r="C44" s="93"/>
      <c r="D44" s="94"/>
      <c r="E44" s="93"/>
      <c r="F44" s="95"/>
      <c r="G44" s="96">
        <f t="shared" si="14"/>
        <v>0</v>
      </c>
      <c r="H44" s="158"/>
    </row>
    <row r="45" spans="1:8" s="97" customFormat="1" ht="14.25" customHeight="1" outlineLevel="1" thickBot="1" x14ac:dyDescent="0.3">
      <c r="A45" s="132" t="s">
        <v>25</v>
      </c>
      <c r="B45" s="385" t="s">
        <v>31</v>
      </c>
      <c r="C45" s="153">
        <f>SUM(C38:C44)</f>
        <v>0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0</v>
      </c>
    </row>
    <row r="46" spans="1:8" s="97" customFormat="1" ht="14.25" customHeight="1" outlineLevel="1" thickBot="1" x14ac:dyDescent="0.3">
      <c r="A46" s="133" t="s">
        <v>27</v>
      </c>
      <c r="B46" s="386"/>
      <c r="C46" s="154" t="e">
        <f>AVERAGE(C38:C44)</f>
        <v>#DIV/0!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0</v>
      </c>
    </row>
    <row r="47" spans="1:8" s="97" customFormat="1" ht="14.25" customHeight="1" thickBot="1" x14ac:dyDescent="0.3">
      <c r="A47" s="36" t="s">
        <v>24</v>
      </c>
      <c r="B47" s="386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3.5" customHeight="1" thickBot="1" x14ac:dyDescent="0.3">
      <c r="A48" s="36" t="s">
        <v>26</v>
      </c>
      <c r="B48" s="387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3.5" customHeight="1" thickBot="1" x14ac:dyDescent="0.3">
      <c r="A49" s="35"/>
      <c r="B49" s="163"/>
      <c r="C49" s="184"/>
      <c r="D49" s="185"/>
      <c r="E49" s="86"/>
      <c r="F49" s="98"/>
      <c r="G49" s="99"/>
    </row>
    <row r="50" spans="1:7" s="97" customFormat="1" ht="14.25" customHeight="1" thickBot="1" x14ac:dyDescent="0.3">
      <c r="A50" s="35"/>
      <c r="B50" s="183"/>
      <c r="C50" s="186"/>
      <c r="D50" s="187"/>
      <c r="E50" s="88"/>
      <c r="F50" s="89"/>
      <c r="G50" s="90"/>
    </row>
    <row r="51" spans="1:7" s="97" customFormat="1" ht="13.5" customHeight="1" thickBot="1" x14ac:dyDescent="0.3">
      <c r="A51" s="35"/>
      <c r="B51" s="183"/>
      <c r="C51" s="86"/>
      <c r="D51" s="98"/>
      <c r="E51" s="88"/>
      <c r="F51" s="89"/>
      <c r="G51" s="90"/>
    </row>
    <row r="52" spans="1:7" s="97" customFormat="1" ht="13.5" customHeight="1" thickBot="1" x14ac:dyDescent="0.3">
      <c r="A52" s="191"/>
      <c r="B52" s="183"/>
      <c r="C52" s="86"/>
      <c r="D52" s="98"/>
      <c r="E52" s="88"/>
      <c r="F52" s="89"/>
      <c r="G52" s="90"/>
    </row>
    <row r="53" spans="1:7" s="97" customFormat="1" ht="12" customHeight="1" x14ac:dyDescent="0.25">
      <c r="A53" s="191"/>
      <c r="B53" s="183"/>
      <c r="C53" s="184"/>
      <c r="D53" s="236"/>
      <c r="E53" s="93"/>
      <c r="F53" s="95"/>
      <c r="G53" s="96"/>
    </row>
    <row r="54" spans="1:7" s="97" customFormat="1" ht="14.25" customHeight="1" outlineLevel="1" thickBot="1" x14ac:dyDescent="0.3">
      <c r="A54" s="239" t="s">
        <v>1</v>
      </c>
      <c r="B54" s="257">
        <f>B44+6</f>
        <v>42735</v>
      </c>
      <c r="C54" s="88"/>
      <c r="D54" s="89"/>
      <c r="E54" s="88"/>
      <c r="F54" s="89"/>
      <c r="G54" s="88">
        <f>SUM(C54:F54)</f>
        <v>0</v>
      </c>
    </row>
    <row r="55" spans="1:7" s="97" customFormat="1" ht="16.5" hidden="1" customHeight="1" outlineLevel="1" thickBot="1" x14ac:dyDescent="0.3">
      <c r="A55" s="191" t="s">
        <v>2</v>
      </c>
      <c r="B55" s="162">
        <f>B54+1</f>
        <v>42736</v>
      </c>
      <c r="C55" s="237"/>
      <c r="D55" s="238"/>
      <c r="E55" s="184"/>
      <c r="F55" s="236"/>
      <c r="G55" s="88">
        <f>SUM(C55:F55)</f>
        <v>0</v>
      </c>
    </row>
    <row r="56" spans="1:7" s="97" customFormat="1" ht="16.5" customHeight="1" outlineLevel="1" thickBot="1" x14ac:dyDescent="0.3">
      <c r="A56" s="132" t="s">
        <v>25</v>
      </c>
      <c r="B56" s="385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customHeight="1" outlineLevel="1" thickBot="1" x14ac:dyDescent="0.3">
      <c r="A57" s="133" t="s">
        <v>27</v>
      </c>
      <c r="B57" s="386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>
        <f t="shared" si="20"/>
        <v>0</v>
      </c>
    </row>
    <row r="58" spans="1:7" s="97" customFormat="1" ht="15.75" customHeight="1" thickBot="1" x14ac:dyDescent="0.3">
      <c r="A58" s="36" t="s">
        <v>24</v>
      </c>
      <c r="B58" s="386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customHeight="1" thickBot="1" x14ac:dyDescent="0.3">
      <c r="A59" s="36" t="s">
        <v>26</v>
      </c>
      <c r="B59" s="387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.5" hidden="1" customHeight="1" x14ac:dyDescent="0.25">
      <c r="A60" s="179"/>
      <c r="B60" s="166"/>
      <c r="C60" s="86"/>
      <c r="D60" s="87"/>
      <c r="E60" s="86"/>
      <c r="F60" s="98"/>
      <c r="G60" s="99"/>
    </row>
    <row r="61" spans="1:7" s="97" customFormat="1" ht="17.25" hidden="1" customHeight="1" x14ac:dyDescent="0.25">
      <c r="A61" s="180"/>
      <c r="B61" s="164"/>
      <c r="C61" s="86"/>
      <c r="D61" s="87"/>
      <c r="E61" s="88"/>
      <c r="F61" s="89"/>
      <c r="G61" s="90"/>
    </row>
    <row r="62" spans="1:7" s="97" customFormat="1" ht="18" hidden="1" customHeight="1" x14ac:dyDescent="0.25">
      <c r="A62" s="172"/>
      <c r="B62" s="164"/>
      <c r="C62" s="86"/>
      <c r="D62" s="87"/>
      <c r="E62" s="88"/>
      <c r="F62" s="89"/>
      <c r="G62" s="90"/>
    </row>
    <row r="63" spans="1:7" s="97" customFormat="1" ht="16.5" hidden="1" customHeight="1" x14ac:dyDescent="0.25">
      <c r="A63" s="172"/>
      <c r="B63" s="164"/>
      <c r="C63" s="86"/>
      <c r="D63" s="87"/>
      <c r="E63" s="88"/>
      <c r="F63" s="89"/>
      <c r="G63" s="90"/>
    </row>
    <row r="64" spans="1:7" s="97" customFormat="1" ht="15" hidden="1" customHeight="1" x14ac:dyDescent="0.25">
      <c r="A64" s="172"/>
      <c r="B64" s="164"/>
      <c r="C64" s="86"/>
      <c r="D64" s="87"/>
      <c r="E64" s="88"/>
      <c r="F64" s="89"/>
      <c r="G64" s="90"/>
    </row>
    <row r="65" spans="1:7" s="97" customFormat="1" ht="17.25" hidden="1" customHeight="1" outlineLevel="1" x14ac:dyDescent="0.25">
      <c r="A65" s="172"/>
      <c r="B65" s="164"/>
      <c r="C65" s="88"/>
      <c r="D65" s="92"/>
      <c r="E65" s="88"/>
      <c r="F65" s="89"/>
      <c r="G65" s="90"/>
    </row>
    <row r="66" spans="1:7" s="97" customFormat="1" ht="12" hidden="1" customHeight="1" outlineLevel="1" thickBot="1" x14ac:dyDescent="0.3">
      <c r="A66" s="172"/>
      <c r="B66" s="165"/>
      <c r="C66" s="93"/>
      <c r="D66" s="94"/>
      <c r="E66" s="93"/>
      <c r="F66" s="95"/>
      <c r="G66" s="96"/>
    </row>
    <row r="67" spans="1:7" s="97" customFormat="1" ht="15" hidden="1" customHeight="1" outlineLevel="1" thickBot="1" x14ac:dyDescent="0.3">
      <c r="A67" s="132" t="s">
        <v>25</v>
      </c>
      <c r="B67" s="385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86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5.75" hidden="1" customHeight="1" thickBot="1" x14ac:dyDescent="0.3">
      <c r="A69" s="36" t="s">
        <v>24</v>
      </c>
      <c r="B69" s="386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7.25" hidden="1" customHeight="1" thickBot="1" x14ac:dyDescent="0.3">
      <c r="A70" s="36" t="s">
        <v>26</v>
      </c>
      <c r="B70" s="387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99" t="s">
        <v>71</v>
      </c>
      <c r="F72" s="428"/>
      <c r="G72" s="429"/>
    </row>
    <row r="73" spans="1:7" ht="30" customHeight="1" x14ac:dyDescent="0.25">
      <c r="B73" s="57" t="s">
        <v>33</v>
      </c>
      <c r="C73" s="102">
        <f>SUM(C56:D56, C45:D45, C34:D34, C23:D23, C12:D12, C67:D67)</f>
        <v>0</v>
      </c>
      <c r="D73" s="102">
        <f>SUM(E67:F67, E56:F56, E45:F45, E34:F34, E23:F23, E12:F12)</f>
        <v>0</v>
      </c>
      <c r="E73" s="377" t="s">
        <v>33</v>
      </c>
      <c r="F73" s="378"/>
      <c r="G73" s="125">
        <f>SUM(G12, G23, G34, G45, G56, G67)</f>
        <v>0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443" t="s">
        <v>34</v>
      </c>
      <c r="F74" s="443"/>
      <c r="G74" s="126">
        <f>SUM(G58, G47, G36, G25, G14, G69)</f>
        <v>0</v>
      </c>
    </row>
    <row r="75" spans="1:7" ht="30" customHeight="1" x14ac:dyDescent="0.25">
      <c r="E75" s="377" t="s">
        <v>72</v>
      </c>
      <c r="F75" s="378"/>
      <c r="G75" s="126">
        <f>AVERAGE(G12, G23, G34, G45, G56, G67)</f>
        <v>0</v>
      </c>
    </row>
    <row r="76" spans="1:7" ht="30" customHeight="1" x14ac:dyDescent="0.25">
      <c r="E76" s="443" t="s">
        <v>26</v>
      </c>
      <c r="F76" s="443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A405F-2B41-4C7B-B228-A3E65CF09A20}"/>
</file>

<file path=customXml/itemProps2.xml><?xml version="1.0" encoding="utf-8"?>
<ds:datastoreItem xmlns:ds="http://schemas.openxmlformats.org/officeDocument/2006/customXml" ds:itemID="{59BFA0D3-39F7-460A-BEA6-E01CCC83160D}"/>
</file>

<file path=customXml/itemProps3.xml><?xml version="1.0" encoding="utf-8"?>
<ds:datastoreItem xmlns:ds="http://schemas.openxmlformats.org/officeDocument/2006/customXml" ds:itemID="{762C34B9-C723-466B-996B-95ACC771E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Weekday Totals</vt:lpstr>
      <vt:lpstr>Monthly Totals</vt:lpstr>
      <vt:lpstr>Billy Bey</vt:lpstr>
      <vt:lpstr>HMS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2019-03-19T17:11:41Z</dcterms:created>
  <dcterms:modified xsi:type="dcterms:W3CDTF">2019-03-19T17:11:41Z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