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Totals'!$A$1:$B$73</definedName>
    <definedName name="_xlnm.Print_Area" localSheetId="0">'Weekday Totals'!$A$1:$T$75</definedName>
  </definedNames>
  <calcPr calcId="152511"/>
</workbook>
</file>

<file path=xl/calcChain.xml><?xml version="1.0" encoding="utf-8"?>
<calcChain xmlns="http://schemas.openxmlformats.org/spreadsheetml/2006/main">
  <c r="H46" i="6" l="1"/>
  <c r="E46" i="6"/>
  <c r="AI33" i="10"/>
  <c r="AI32" i="10"/>
  <c r="AI31" i="10"/>
  <c r="AI30" i="10"/>
  <c r="AI29" i="10"/>
  <c r="AI28" i="10"/>
  <c r="AI27" i="10"/>
  <c r="AI48" i="10"/>
  <c r="AI9" i="10"/>
  <c r="AI10" i="10"/>
  <c r="AI11" i="10"/>
  <c r="AI14" i="10"/>
  <c r="AI15" i="10"/>
  <c r="AI16" i="10"/>
  <c r="AI17" i="10"/>
  <c r="AI18" i="10"/>
  <c r="AI19" i="10"/>
  <c r="AI20" i="10"/>
  <c r="AI21" i="10"/>
  <c r="AI22" i="10"/>
  <c r="AI38" i="10"/>
  <c r="AI39" i="10"/>
  <c r="AI40" i="10"/>
  <c r="AI41" i="10"/>
  <c r="AI42" i="10"/>
  <c r="AI43" i="10"/>
  <c r="AI44" i="10"/>
  <c r="AI49" i="10"/>
  <c r="AI50" i="10"/>
  <c r="AI51" i="10"/>
  <c r="AI52" i="10"/>
  <c r="AI53" i="10"/>
  <c r="AI8" i="10"/>
  <c r="B6" i="5" l="1"/>
  <c r="B7" i="5" s="1"/>
  <c r="B8" i="5" s="1"/>
  <c r="B9" i="5" s="1"/>
  <c r="B10" i="5" s="1"/>
  <c r="B11" i="5" s="1"/>
  <c r="G38" i="4" l="1"/>
  <c r="AI54" i="10" l="1"/>
  <c r="AI55" i="10"/>
  <c r="AI66" i="10"/>
  <c r="AI65" i="10"/>
  <c r="AI64" i="10"/>
  <c r="AI63" i="10"/>
  <c r="AI62" i="10"/>
  <c r="AI61" i="10"/>
  <c r="AI60" i="10"/>
  <c r="AA67" i="10"/>
  <c r="AB67" i="10"/>
  <c r="AC67" i="10"/>
  <c r="AD67" i="10"/>
  <c r="AE67" i="10"/>
  <c r="AF67" i="10"/>
  <c r="AG67" i="10"/>
  <c r="AH67" i="10"/>
  <c r="AA68" i="10"/>
  <c r="AB68" i="10"/>
  <c r="AC68" i="10"/>
  <c r="AD68" i="10"/>
  <c r="AE68" i="10"/>
  <c r="AF68" i="10"/>
  <c r="AG68" i="10"/>
  <c r="AH68" i="10"/>
  <c r="AA69" i="10"/>
  <c r="AB69" i="10"/>
  <c r="AC69" i="10"/>
  <c r="AD69" i="10"/>
  <c r="AE69" i="10"/>
  <c r="AF69" i="10"/>
  <c r="AG69" i="10"/>
  <c r="AH69" i="10"/>
  <c r="AA70" i="10"/>
  <c r="AB70" i="10"/>
  <c r="AC70" i="10"/>
  <c r="AD70" i="10"/>
  <c r="AE70" i="10"/>
  <c r="AF70" i="10"/>
  <c r="AG70" i="10"/>
  <c r="AH70" i="10"/>
  <c r="Z67" i="10"/>
  <c r="Z68" i="10"/>
  <c r="Z69" i="10"/>
  <c r="Z70" i="10"/>
  <c r="AI68" i="10" l="1"/>
  <c r="AI67" i="10"/>
  <c r="AI69" i="10"/>
  <c r="Q14" i="6" s="1"/>
  <c r="AI70" i="10"/>
  <c r="Q58" i="6"/>
  <c r="Q56" i="6"/>
  <c r="Q54" i="6"/>
  <c r="E58" i="6"/>
  <c r="AH59" i="10"/>
  <c r="AG59" i="10"/>
  <c r="AF59" i="10"/>
  <c r="AE59" i="10"/>
  <c r="AH58" i="10"/>
  <c r="AG58" i="10"/>
  <c r="AF58" i="10"/>
  <c r="AE58" i="10"/>
  <c r="N56" i="6" s="1"/>
  <c r="AH57" i="10"/>
  <c r="AG57" i="10"/>
  <c r="AF57" i="10"/>
  <c r="AE57" i="10"/>
  <c r="AH56" i="10"/>
  <c r="AG56" i="10"/>
  <c r="AF56" i="10"/>
  <c r="AE56" i="10"/>
  <c r="AH48" i="10"/>
  <c r="AG48" i="10"/>
  <c r="AF48" i="10"/>
  <c r="AE48" i="10"/>
  <c r="AH47" i="10"/>
  <c r="AG47" i="10"/>
  <c r="AF47" i="10"/>
  <c r="K58" i="6" s="1"/>
  <c r="AE47" i="10"/>
  <c r="K56" i="6" s="1"/>
  <c r="AH46" i="10"/>
  <c r="AG46" i="10"/>
  <c r="AF46" i="10"/>
  <c r="AE46" i="10"/>
  <c r="AH45" i="10"/>
  <c r="AG45" i="10"/>
  <c r="AF45" i="10"/>
  <c r="AE45" i="10"/>
  <c r="AH37" i="10"/>
  <c r="AG37" i="10"/>
  <c r="AF37" i="10"/>
  <c r="AE37" i="10"/>
  <c r="AH36" i="10"/>
  <c r="AG36" i="10"/>
  <c r="AF36" i="10"/>
  <c r="H58" i="6" s="1"/>
  <c r="AE36" i="10"/>
  <c r="H56" i="6" s="1"/>
  <c r="AH35" i="10"/>
  <c r="AG35" i="10"/>
  <c r="AF35" i="10"/>
  <c r="AE35" i="10"/>
  <c r="AH34" i="10"/>
  <c r="AG34" i="10"/>
  <c r="AF34" i="10"/>
  <c r="AE34" i="10"/>
  <c r="AH26" i="10"/>
  <c r="AG26" i="10"/>
  <c r="AF26" i="10"/>
  <c r="AE26" i="10"/>
  <c r="AH25" i="10"/>
  <c r="AG25" i="10"/>
  <c r="AF25" i="10"/>
  <c r="AE25" i="10"/>
  <c r="E56" i="6" s="1"/>
  <c r="AH24" i="10"/>
  <c r="AG24" i="10"/>
  <c r="AF24" i="10"/>
  <c r="AE24" i="10"/>
  <c r="AH23" i="10"/>
  <c r="AG23" i="10"/>
  <c r="AF23" i="10"/>
  <c r="AE23" i="10"/>
  <c r="AH15" i="10"/>
  <c r="AG15" i="10"/>
  <c r="AF15" i="10"/>
  <c r="AE15" i="10"/>
  <c r="AH14" i="10"/>
  <c r="AG14" i="10"/>
  <c r="AF14" i="10"/>
  <c r="B58" i="6" s="1"/>
  <c r="AE14" i="10"/>
  <c r="B56" i="6" s="1"/>
  <c r="AH13" i="10"/>
  <c r="AG13" i="10"/>
  <c r="AF13" i="10"/>
  <c r="AE13" i="10"/>
  <c r="AH12" i="10"/>
  <c r="AG12" i="10"/>
  <c r="AF12" i="10"/>
  <c r="AE12" i="10"/>
  <c r="AI7" i="10"/>
  <c r="Q52" i="6"/>
  <c r="AD59" i="10"/>
  <c r="AC59" i="10"/>
  <c r="AB59" i="10"/>
  <c r="AA59" i="10"/>
  <c r="Z59" i="10"/>
  <c r="AD58" i="10"/>
  <c r="AC58" i="10"/>
  <c r="N54" i="6" s="1"/>
  <c r="AB58" i="10"/>
  <c r="N52" i="6" s="1"/>
  <c r="AA58" i="10"/>
  <c r="Z58" i="10"/>
  <c r="AD57" i="10"/>
  <c r="AC57" i="10"/>
  <c r="AB57" i="10"/>
  <c r="AA57" i="10"/>
  <c r="Z57" i="10"/>
  <c r="AD56" i="10"/>
  <c r="AC56" i="10"/>
  <c r="AB56" i="10"/>
  <c r="AA56" i="10"/>
  <c r="Z56" i="10"/>
  <c r="AD48" i="10"/>
  <c r="AC48" i="10"/>
  <c r="AB48" i="10"/>
  <c r="AA48" i="10"/>
  <c r="Z48" i="10"/>
  <c r="AD47" i="10"/>
  <c r="AC47" i="10"/>
  <c r="K54" i="6" s="1"/>
  <c r="AB47" i="10"/>
  <c r="K52" i="6" s="1"/>
  <c r="AA47" i="10"/>
  <c r="Z47" i="10"/>
  <c r="AD46" i="10"/>
  <c r="AC46" i="10"/>
  <c r="AB46" i="10"/>
  <c r="AA46" i="10"/>
  <c r="Z46" i="10"/>
  <c r="AD45" i="10"/>
  <c r="AC45" i="10"/>
  <c r="AB45" i="10"/>
  <c r="AA45" i="10"/>
  <c r="Z45" i="10"/>
  <c r="AD37" i="10"/>
  <c r="AC37" i="10"/>
  <c r="AB37" i="10"/>
  <c r="AA37" i="10"/>
  <c r="Z37" i="10"/>
  <c r="AD36" i="10"/>
  <c r="AC36" i="10"/>
  <c r="H54" i="6" s="1"/>
  <c r="AB36" i="10"/>
  <c r="H52" i="6" s="1"/>
  <c r="AA36" i="10"/>
  <c r="Z36" i="10"/>
  <c r="AD35" i="10"/>
  <c r="AC35" i="10"/>
  <c r="AB35" i="10"/>
  <c r="AA35" i="10"/>
  <c r="Z35" i="10"/>
  <c r="AD34" i="10"/>
  <c r="AC34" i="10"/>
  <c r="AB34" i="10"/>
  <c r="AA34" i="10"/>
  <c r="Z34" i="10"/>
  <c r="AD26" i="10"/>
  <c r="AC26" i="10"/>
  <c r="AB26" i="10"/>
  <c r="AA26" i="10"/>
  <c r="Z26" i="10"/>
  <c r="AD25" i="10"/>
  <c r="AC25" i="10"/>
  <c r="AB25" i="10"/>
  <c r="E52" i="6" s="1"/>
  <c r="AA25" i="10"/>
  <c r="Z25" i="10"/>
  <c r="AD24" i="10"/>
  <c r="AC24" i="10"/>
  <c r="AB24" i="10"/>
  <c r="AA24" i="10"/>
  <c r="Z24" i="10"/>
  <c r="AD23" i="10"/>
  <c r="AC23" i="10"/>
  <c r="AB23" i="10"/>
  <c r="AA23" i="10"/>
  <c r="Z23" i="10"/>
  <c r="AD15" i="10"/>
  <c r="AC15" i="10"/>
  <c r="AB15" i="10"/>
  <c r="AA15" i="10"/>
  <c r="Z15" i="10"/>
  <c r="AD14" i="10"/>
  <c r="AC14" i="10"/>
  <c r="B54" i="6" s="1"/>
  <c r="AB14" i="10"/>
  <c r="B52" i="6" s="1"/>
  <c r="AA14" i="10"/>
  <c r="Z14" i="10"/>
  <c r="AD13" i="10"/>
  <c r="AC13" i="10"/>
  <c r="AB13" i="10"/>
  <c r="AA13" i="10"/>
  <c r="Z13" i="10"/>
  <c r="AD12" i="10"/>
  <c r="AC12" i="10"/>
  <c r="AB12" i="10"/>
  <c r="AA12" i="10"/>
  <c r="Z12" i="10"/>
  <c r="S74" i="10" l="1"/>
  <c r="U74" i="10"/>
  <c r="E54" i="6"/>
  <c r="N58" i="6"/>
  <c r="U73" i="10"/>
  <c r="B60" i="7" s="1"/>
  <c r="T73" i="10"/>
  <c r="B58" i="7" s="1"/>
  <c r="T74" i="10"/>
  <c r="R73" i="10"/>
  <c r="B54" i="7" s="1"/>
  <c r="S73" i="10"/>
  <c r="B56" i="7" s="1"/>
  <c r="R74" i="10"/>
  <c r="AI5" i="10"/>
  <c r="AI6" i="10"/>
  <c r="B6" i="10"/>
  <c r="B7" i="10" s="1"/>
  <c r="B8" i="10" s="1"/>
  <c r="B9" i="10" s="1"/>
  <c r="B10" i="10" s="1"/>
  <c r="B11" i="10" s="1"/>
  <c r="AI58" i="10" l="1"/>
  <c r="N14" i="6" s="1"/>
  <c r="AI59" i="10"/>
  <c r="AI56" i="10"/>
  <c r="AI57" i="10"/>
  <c r="B6" i="3"/>
  <c r="B7" i="3" s="1"/>
  <c r="B8" i="3" s="1"/>
  <c r="B9" i="3" s="1"/>
  <c r="B10" i="3" s="1"/>
  <c r="B11" i="3" l="1"/>
  <c r="H12" i="2" l="1"/>
  <c r="H23" i="2" l="1"/>
  <c r="K41" i="1" l="1"/>
  <c r="C34" i="1" l="1"/>
  <c r="E56" i="2" l="1"/>
  <c r="D5" i="5" l="1"/>
  <c r="B6" i="2" l="1"/>
  <c r="B7" i="2" s="1"/>
  <c r="B8" i="2" s="1"/>
  <c r="B9" i="2" l="1"/>
  <c r="B10" i="2" s="1"/>
  <c r="B11" i="2" s="1"/>
  <c r="B16" i="2" s="1"/>
  <c r="K46" i="10" l="1"/>
  <c r="K45" i="10"/>
  <c r="E58" i="2" l="1"/>
  <c r="I58" i="2" l="1"/>
  <c r="H58" i="2"/>
  <c r="C58" i="2"/>
  <c r="J55" i="2"/>
  <c r="J54" i="2"/>
  <c r="J53" i="2"/>
  <c r="J52" i="2"/>
  <c r="J51" i="2"/>
  <c r="J50" i="2"/>
  <c r="J49" i="2"/>
  <c r="J58" i="2" l="1"/>
  <c r="N10" i="6"/>
  <c r="I23" i="2"/>
  <c r="H67" i="3" l="1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 l="1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 l="1"/>
  <c r="Y12" i="10"/>
  <c r="X45" i="10"/>
  <c r="P34" i="10" l="1"/>
  <c r="M47" i="10"/>
  <c r="M46" i="10"/>
  <c r="M45" i="10"/>
  <c r="E12" i="10"/>
  <c r="E13" i="10"/>
  <c r="C23" i="10"/>
  <c r="K61" i="1" l="1"/>
  <c r="K60" i="1"/>
  <c r="M54" i="3"/>
  <c r="G61" i="4" l="1"/>
  <c r="F56" i="4"/>
  <c r="D34" i="1" l="1"/>
  <c r="Q16" i="6" l="1"/>
  <c r="F15" i="2" l="1"/>
  <c r="F14" i="2"/>
  <c r="F13" i="2"/>
  <c r="F12" i="2"/>
  <c r="P25" i="10" l="1"/>
  <c r="E48" i="6" s="1"/>
  <c r="W25" i="10"/>
  <c r="I25" i="10"/>
  <c r="H25" i="10"/>
  <c r="E44" i="6" s="1"/>
  <c r="G25" i="10"/>
  <c r="E42" i="6" s="1"/>
  <c r="F25" i="10"/>
  <c r="E40" i="6" s="1"/>
  <c r="E25" i="10"/>
  <c r="S25" i="10"/>
  <c r="X25" i="10"/>
  <c r="D25" i="10"/>
  <c r="K25" i="3"/>
  <c r="E24" i="6" s="1"/>
  <c r="M21" i="3"/>
  <c r="M20" i="3"/>
  <c r="M19" i="3"/>
  <c r="M18" i="3"/>
  <c r="M17" i="3"/>
  <c r="M16" i="3"/>
  <c r="M25" i="3" l="1"/>
  <c r="E6" i="6" s="1"/>
  <c r="G14" i="3" l="1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 s="1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J23" i="2" l="1"/>
  <c r="J25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E50" i="6" s="1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J8" i="2"/>
  <c r="J7" i="2"/>
  <c r="J6" i="2"/>
  <c r="G8" i="4"/>
  <c r="G7" i="4"/>
  <c r="G6" i="4"/>
  <c r="M11" i="3"/>
  <c r="M10" i="3"/>
  <c r="M8" i="3"/>
  <c r="M7" i="3"/>
  <c r="M6" i="3"/>
  <c r="E14" i="11" l="1"/>
  <c r="U67" i="10"/>
  <c r="V67" i="10"/>
  <c r="W67" i="10"/>
  <c r="X67" i="10"/>
  <c r="Y67" i="10"/>
  <c r="U68" i="10"/>
  <c r="V68" i="10"/>
  <c r="W68" i="10"/>
  <c r="X68" i="10"/>
  <c r="Y68" i="10"/>
  <c r="U69" i="10"/>
  <c r="Q68" i="6" s="1"/>
  <c r="V69" i="10"/>
  <c r="Q70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8" i="6" s="1"/>
  <c r="V25" i="10"/>
  <c r="E70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8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8" i="6" s="1"/>
  <c r="V47" i="10"/>
  <c r="K70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8" i="6" s="1"/>
  <c r="V58" i="10"/>
  <c r="N70" i="6" s="1"/>
  <c r="W58" i="10"/>
  <c r="X58" i="10"/>
  <c r="Y58" i="10"/>
  <c r="U59" i="10"/>
  <c r="V59" i="10"/>
  <c r="W59" i="10"/>
  <c r="X59" i="10"/>
  <c r="Y59" i="10"/>
  <c r="B70" i="6" l="1"/>
  <c r="Q74" i="10"/>
  <c r="P73" i="10"/>
  <c r="B68" i="7" s="1"/>
  <c r="Q73" i="10"/>
  <c r="B70" i="7" s="1"/>
  <c r="H70" i="6"/>
  <c r="P74" i="10"/>
  <c r="B68" i="6"/>
  <c r="B8" i="11"/>
  <c r="B9" i="11"/>
  <c r="B10" i="11"/>
  <c r="B11" i="11" s="1"/>
  <c r="B34" i="6" l="1"/>
  <c r="T70" i="10" l="1"/>
  <c r="S70" i="10"/>
  <c r="R70" i="10"/>
  <c r="Q70" i="10"/>
  <c r="P70" i="10"/>
  <c r="O70" i="10"/>
  <c r="N70" i="10"/>
  <c r="T69" i="10"/>
  <c r="S69" i="10"/>
  <c r="R69" i="10"/>
  <c r="Q60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60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60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60" i="6" s="1"/>
  <c r="Q36" i="10"/>
  <c r="P36" i="10"/>
  <c r="H48" i="6" s="1"/>
  <c r="O36" i="10"/>
  <c r="N36" i="10"/>
  <c r="H50" i="6" s="1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60" i="6"/>
  <c r="T15" i="10"/>
  <c r="S15" i="10"/>
  <c r="R15" i="10"/>
  <c r="Q15" i="10"/>
  <c r="P15" i="10"/>
  <c r="O15" i="10"/>
  <c r="N15" i="10"/>
  <c r="T14" i="10"/>
  <c r="S14" i="10"/>
  <c r="R14" i="10"/>
  <c r="B60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66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66" i="6" s="1"/>
  <c r="M57" i="10"/>
  <c r="L57" i="10"/>
  <c r="K57" i="10"/>
  <c r="M56" i="10"/>
  <c r="L56" i="10"/>
  <c r="K56" i="10"/>
  <c r="M48" i="10"/>
  <c r="L48" i="10"/>
  <c r="K48" i="10"/>
  <c r="L47" i="10"/>
  <c r="K47" i="10"/>
  <c r="K66" i="6" s="1"/>
  <c r="L46" i="10"/>
  <c r="L45" i="10"/>
  <c r="M37" i="10"/>
  <c r="L37" i="10"/>
  <c r="K37" i="10"/>
  <c r="M36" i="10"/>
  <c r="L36" i="10"/>
  <c r="K36" i="10"/>
  <c r="H66" i="6" s="1"/>
  <c r="M35" i="10"/>
  <c r="L35" i="10"/>
  <c r="K35" i="10"/>
  <c r="M34" i="10"/>
  <c r="L34" i="10"/>
  <c r="K34" i="10"/>
  <c r="M26" i="10"/>
  <c r="L26" i="10"/>
  <c r="K26" i="10"/>
  <c r="M25" i="10"/>
  <c r="L25" i="10"/>
  <c r="E64" i="6" s="1"/>
  <c r="K25" i="10"/>
  <c r="E66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66" i="6" s="1"/>
  <c r="M13" i="10"/>
  <c r="L13" i="10"/>
  <c r="K13" i="10"/>
  <c r="M12" i="10"/>
  <c r="L12" i="10"/>
  <c r="K12" i="10"/>
  <c r="N64" i="6" l="1"/>
  <c r="Q64" i="6"/>
  <c r="K64" i="6"/>
  <c r="H64" i="6"/>
  <c r="B64" i="6"/>
  <c r="K73" i="10"/>
  <c r="B66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62" i="7" l="1"/>
  <c r="C56" i="11" l="1"/>
  <c r="D56" i="11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 s="1"/>
  <c r="L58" i="3"/>
  <c r="D69" i="10"/>
  <c r="E69" i="10"/>
  <c r="Q38" i="6" s="1"/>
  <c r="F69" i="10"/>
  <c r="Q40" i="6" s="1"/>
  <c r="G69" i="10"/>
  <c r="Q42" i="6" s="1"/>
  <c r="H69" i="10"/>
  <c r="Q44" i="6" s="1"/>
  <c r="J69" i="10"/>
  <c r="Q62" i="6" s="1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 s="1"/>
  <c r="F58" i="10"/>
  <c r="G58" i="10"/>
  <c r="H58" i="10"/>
  <c r="I58" i="10"/>
  <c r="N46" i="6" s="1"/>
  <c r="J58" i="10"/>
  <c r="N62" i="6" s="1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2" i="4" s="1"/>
  <c r="B63" i="4" s="1"/>
  <c r="B64" i="4" s="1"/>
  <c r="B65" i="4" s="1"/>
  <c r="B66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 s="1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62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62" i="6" s="1"/>
  <c r="E36" i="4"/>
  <c r="F36" i="4"/>
  <c r="J14" i="10"/>
  <c r="B62" i="6" s="1"/>
  <c r="I14" i="10"/>
  <c r="H14" i="10"/>
  <c r="B44" i="6" s="1"/>
  <c r="G14" i="10"/>
  <c r="B42" i="6" s="1"/>
  <c r="F14" i="10"/>
  <c r="B40" i="6" s="1"/>
  <c r="E14" i="10"/>
  <c r="B38" i="6" s="1"/>
  <c r="D14" i="10"/>
  <c r="B28" i="6" s="1"/>
  <c r="E38" i="6"/>
  <c r="J25" i="10"/>
  <c r="E62" i="6" s="1"/>
  <c r="F25" i="4"/>
  <c r="E28" i="6" s="1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 s="1"/>
  <c r="L69" i="3"/>
  <c r="G69" i="2"/>
  <c r="H69" i="2"/>
  <c r="I69" i="2"/>
  <c r="I69" i="1"/>
  <c r="J69" i="1"/>
  <c r="C69" i="4"/>
  <c r="D69" i="4"/>
  <c r="C36" i="10"/>
  <c r="I36" i="3"/>
  <c r="J36" i="3"/>
  <c r="K36" i="3"/>
  <c r="H24" i="6" s="1"/>
  <c r="L36" i="3"/>
  <c r="G36" i="2"/>
  <c r="H36" i="2"/>
  <c r="I36" i="2"/>
  <c r="I36" i="1"/>
  <c r="J36" i="1"/>
  <c r="C36" i="4"/>
  <c r="D36" i="4"/>
  <c r="C25" i="10"/>
  <c r="AI25" i="10" s="1"/>
  <c r="E14" i="6" s="1"/>
  <c r="I25" i="3"/>
  <c r="I25" i="1"/>
  <c r="J25" i="1"/>
  <c r="J25" i="3"/>
  <c r="L25" i="3"/>
  <c r="C25" i="4"/>
  <c r="C14" i="10"/>
  <c r="I14" i="3"/>
  <c r="K14" i="3"/>
  <c r="B24" i="6" s="1"/>
  <c r="C58" i="4"/>
  <c r="D58" i="4"/>
  <c r="C47" i="10"/>
  <c r="I47" i="3"/>
  <c r="J47" i="3"/>
  <c r="K47" i="3"/>
  <c r="K24" i="6" s="1"/>
  <c r="L47" i="3"/>
  <c r="G47" i="2"/>
  <c r="H47" i="2"/>
  <c r="I47" i="2"/>
  <c r="I47" i="1"/>
  <c r="J47" i="1"/>
  <c r="C47" i="4"/>
  <c r="D47" i="4"/>
  <c r="C69" i="5"/>
  <c r="D69" i="5" s="1"/>
  <c r="Q12" i="6" s="1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 s="1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 s="1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AI46" i="10" l="1"/>
  <c r="AI47" i="10"/>
  <c r="K14" i="6" s="1"/>
  <c r="AI45" i="10"/>
  <c r="AI35" i="10"/>
  <c r="AI37" i="10"/>
  <c r="AI36" i="10"/>
  <c r="H14" i="6" s="1"/>
  <c r="AI34" i="10"/>
  <c r="AI26" i="10"/>
  <c r="AI24" i="10"/>
  <c r="AI23" i="10"/>
  <c r="AI12" i="10"/>
  <c r="AI13" i="10"/>
  <c r="N28" i="6"/>
  <c r="N22" i="6"/>
  <c r="B22" i="6"/>
  <c r="K22" i="6"/>
  <c r="K28" i="6"/>
  <c r="H28" i="6"/>
  <c r="H22" i="6"/>
  <c r="E22" i="6"/>
  <c r="Q28" i="6"/>
  <c r="D74" i="10"/>
  <c r="Q22" i="6"/>
  <c r="C74" i="10"/>
  <c r="C73" i="10"/>
  <c r="D73" i="10"/>
  <c r="I73" i="10"/>
  <c r="B46" i="7" s="1"/>
  <c r="B46" i="6"/>
  <c r="I74" i="10"/>
  <c r="B62" i="1"/>
  <c r="B63" i="1" s="1"/>
  <c r="B64" i="1" s="1"/>
  <c r="B65" i="1" s="1"/>
  <c r="B66" i="1"/>
  <c r="D74" i="2"/>
  <c r="H26" i="6"/>
  <c r="E30" i="6"/>
  <c r="B26" i="6"/>
  <c r="B30" i="6"/>
  <c r="N26" i="6"/>
  <c r="D73" i="3"/>
  <c r="K26" i="6"/>
  <c r="N30" i="6"/>
  <c r="K30" i="6"/>
  <c r="H30" i="6"/>
  <c r="E26" i="6"/>
  <c r="Q26" i="6"/>
  <c r="D74" i="3"/>
  <c r="Q30" i="6"/>
  <c r="F74" i="3"/>
  <c r="F73" i="3"/>
  <c r="J14" i="2"/>
  <c r="B10" i="6" s="1"/>
  <c r="M69" i="3"/>
  <c r="Q6" i="6" s="1"/>
  <c r="D14" i="5"/>
  <c r="B12" i="6" s="1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J68" i="2"/>
  <c r="J70" i="2"/>
  <c r="G69" i="4"/>
  <c r="Q8" i="6" s="1"/>
  <c r="G68" i="4"/>
  <c r="G67" i="4"/>
  <c r="M67" i="3"/>
  <c r="K67" i="1"/>
  <c r="K69" i="1"/>
  <c r="Q4" i="6" s="1"/>
  <c r="E69" i="11"/>
  <c r="E70" i="11"/>
  <c r="E67" i="11"/>
  <c r="J48" i="2"/>
  <c r="J37" i="2"/>
  <c r="K68" i="1"/>
  <c r="K15" i="1"/>
  <c r="J69" i="2"/>
  <c r="Q10" i="6" s="1"/>
  <c r="J67" i="2"/>
  <c r="B73" i="2"/>
  <c r="M70" i="3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J59" i="2"/>
  <c r="J45" i="2"/>
  <c r="J36" i="2"/>
  <c r="H10" i="6" s="1"/>
  <c r="J35" i="2"/>
  <c r="J26" i="2"/>
  <c r="J24" i="2"/>
  <c r="M59" i="3"/>
  <c r="D46" i="5"/>
  <c r="D36" i="5"/>
  <c r="H12" i="6" s="1"/>
  <c r="D25" i="5"/>
  <c r="E12" i="6" s="1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 s="1"/>
  <c r="K35" i="1"/>
  <c r="K12" i="1"/>
  <c r="C73" i="1"/>
  <c r="J56" i="2"/>
  <c r="J57" i="2"/>
  <c r="J47" i="2"/>
  <c r="K10" i="6" s="1"/>
  <c r="J46" i="2"/>
  <c r="J34" i="2"/>
  <c r="D73" i="2"/>
  <c r="E10" i="6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M15" i="3"/>
  <c r="B6" i="6"/>
  <c r="M58" i="3"/>
  <c r="N6" i="6" s="1"/>
  <c r="M46" i="3"/>
  <c r="M47" i="3"/>
  <c r="K6" i="6" s="1"/>
  <c r="M37" i="3"/>
  <c r="M36" i="3"/>
  <c r="H6" i="6" s="1"/>
  <c r="M23" i="3"/>
  <c r="M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M68" i="3"/>
  <c r="G73" i="3"/>
  <c r="G74" i="3"/>
  <c r="M56" i="3"/>
  <c r="M57" i="3"/>
  <c r="B64" i="7"/>
  <c r="F77" i="3" l="1"/>
  <c r="B6" i="7" s="1"/>
  <c r="B44" i="10"/>
  <c r="B49" i="10" s="1"/>
  <c r="B50" i="10" s="1"/>
  <c r="B51" i="10" s="1"/>
  <c r="B52" i="10" s="1"/>
  <c r="B53" i="10" s="1"/>
  <c r="K18" i="6"/>
  <c r="H72" i="6"/>
  <c r="Q72" i="6"/>
  <c r="K72" i="6"/>
  <c r="N72" i="6"/>
  <c r="Q18" i="6"/>
  <c r="F75" i="5"/>
  <c r="F73" i="5"/>
  <c r="F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54" i="10" l="1"/>
  <c r="B55" i="10" s="1"/>
  <c r="B60" i="10" s="1"/>
  <c r="B61" i="10" s="1"/>
  <c r="B62" i="10" s="1"/>
  <c r="B63" i="10" s="1"/>
  <c r="B64" i="10" s="1"/>
  <c r="B65" i="10" s="1"/>
  <c r="B66" i="10" s="1"/>
  <c r="B72" i="7"/>
  <c r="N18" i="6"/>
  <c r="E72" i="6"/>
  <c r="B72" i="6"/>
  <c r="F80" i="10"/>
  <c r="F79" i="10"/>
  <c r="F81" i="10"/>
  <c r="T18" i="6" s="1"/>
  <c r="B14" i="6"/>
  <c r="B18" i="6" s="1"/>
  <c r="F78" i="10"/>
  <c r="B14" i="7" s="1"/>
  <c r="B18" i="7" s="1"/>
</calcChain>
</file>

<file path=xl/sharedStrings.xml><?xml version="1.0" encoding="utf-8"?>
<sst xmlns="http://schemas.openxmlformats.org/spreadsheetml/2006/main" count="987" uniqueCount="106">
  <si>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</si>
  <si>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</si>
  <si>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</si>
  <si>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</si>
  <si>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</si>
  <si>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</si>
  <si>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</si>
  <si>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</si>
  <si>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</si>
  <si>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</si>
  <si>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</si>
  <si>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</si>
  <si>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</si>
  <si>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</si>
  <si>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</si>
  <si>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</si>
  <si>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</si>
  <si>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</si>
  <si>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</si>
  <si>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</si>
  <si>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</si>
  <si>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</si>
  <si>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</si>
  <si>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</si>
  <si>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</si>
  <si>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</si>
  <si>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</si>
  <si>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</si>
  <si>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</si>
  <si>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</si>
  <si>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</si>
  <si>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</si>
  <si>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</si>
  <si>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</si>
  <si>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</si>
  <si>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</si>
  <si>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</si>
  <si>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</si>
  <si>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</si>
  <si>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</si>
  <si>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</si>
  <si>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</si>
  <si>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</si>
  <si>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</si>
  <si>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</si>
  <si>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</si>
  <si>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</si>
  <si>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</si>
  <si>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</si>
  <si>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</si>
  <si>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</si>
  <si>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</si>
  <si>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</si>
  <si>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</si>
  <si>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</si>
  <si>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</si>
  <si>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</si>
  <si>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</si>
  <si>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</si>
  <si>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</si>
  <si>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</si>
  <si>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</si>
  <si>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</si>
  <si>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</si>
  <si>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</si>
  <si>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</si>
  <si>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</si>
  <si>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</si>
  <si>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</si>
  <si>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</si>
  <si>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</si>
  <si>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</si>
  <si>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</si>
  <si>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</si>
  <si>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</si>
  <si>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</si>
  <si>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</si>
  <si>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</si>
  <si>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</si>
  <si>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</si>
  <si>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</si>
  <si>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</si>
  <si>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</si>
  <si>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</si>
  <si>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</si>
  <si>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</si>
  <si>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</si>
  <si>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</si>
  <si>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</si>
  <si>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</si>
  <si>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</si>
  <si>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</si>
  <si>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</si>
  <si>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</si>
  <si>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>07.30.18 - 07.31.18</t>
  </si>
  <si>
    <t xml:space="preserve">Lower East Side </t>
  </si>
  <si>
    <t>Stuyvesant Cove</t>
  </si>
  <si>
    <t>Corlears Hook</t>
  </si>
  <si>
    <t>East 90th Street</t>
  </si>
  <si>
    <t>Soundview</t>
  </si>
  <si>
    <t xml:space="preserve">11.01.18 - 11.02.18  </t>
  </si>
  <si>
    <t xml:space="preserve">11.05.18 - 11.09.18  </t>
  </si>
  <si>
    <t xml:space="preserve">11.12.18 - 11.16.18 </t>
  </si>
  <si>
    <t>11.19.18 - 11.23.18</t>
  </si>
  <si>
    <t>11.26.18 - 11.30.18</t>
  </si>
  <si>
    <t>November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</si>
</sst>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577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2" fillId="0" borderId="51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9" fillId="3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5"/>
  <sheetViews>
    <sheetView tabSelected="1" zoomScaleNormal="100" workbookViewId="0">
      <pane ySplit="2" topLeftCell="A3" activePane="bottomLeft" state="frozen"/>
      <selection pane="bottomLeft" activeCell="H48" sqref="H48:H49"/>
    </sheetView>
  </sheetViews>
  <sheetFormatPr defaultRowHeight="13.5" x14ac:dyDescent="0.25"/>
  <cols>
    <col min="1" max="1" width="22.42578125" style="116" bestFit="1" customWidth="1"/>
    <col min="2" max="2" width="23.7109375" style="116" customWidth="1"/>
    <col min="3" max="3" width="3.5703125" style="116" customWidth="1"/>
    <col min="4" max="5" width="23.1406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6" width="5.28515625" style="116" hidden="1" customWidth="1"/>
    <col min="17" max="17" width="5.5703125" style="116" hidden="1" customWidth="1"/>
    <col min="18" max="18" width="4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49" t="s">
        <v>48</v>
      </c>
      <c r="B1" s="450"/>
      <c r="C1" s="100"/>
      <c r="D1" s="449" t="s">
        <v>48</v>
      </c>
      <c r="E1" s="450"/>
      <c r="F1" s="56"/>
      <c r="G1" s="449" t="s">
        <v>48</v>
      </c>
      <c r="H1" s="450"/>
      <c r="I1" s="101"/>
      <c r="J1" s="449" t="s">
        <v>48</v>
      </c>
      <c r="K1" s="450"/>
      <c r="L1" s="101"/>
      <c r="M1" s="449" t="s">
        <v>48</v>
      </c>
      <c r="N1" s="450"/>
      <c r="P1" s="449" t="s">
        <v>48</v>
      </c>
      <c r="Q1" s="450"/>
      <c r="R1" s="100"/>
    </row>
    <row r="2" spans="1:18" ht="15.75" customHeight="1" x14ac:dyDescent="0.25">
      <c r="A2" s="451" t="s">
        <v>100</v>
      </c>
      <c r="B2" s="452"/>
      <c r="C2" s="102"/>
      <c r="D2" s="451" t="s">
        <v>101</v>
      </c>
      <c r="E2" s="452"/>
      <c r="F2" s="103"/>
      <c r="G2" s="451" t="s">
        <v>102</v>
      </c>
      <c r="H2" s="452"/>
      <c r="I2" s="101"/>
      <c r="J2" s="451" t="s">
        <v>103</v>
      </c>
      <c r="K2" s="456"/>
      <c r="L2" s="101"/>
      <c r="M2" s="451" t="s">
        <v>104</v>
      </c>
      <c r="N2" s="456"/>
      <c r="P2" s="477" t="s">
        <v>94</v>
      </c>
      <c r="Q2" s="478"/>
      <c r="R2" s="102"/>
    </row>
    <row r="3" spans="1:18" ht="14.25" thickBot="1" x14ac:dyDescent="0.3">
      <c r="A3" s="453" t="s">
        <v>49</v>
      </c>
      <c r="B3" s="454"/>
      <c r="C3" s="100"/>
      <c r="D3" s="453" t="s">
        <v>49</v>
      </c>
      <c r="E3" s="454"/>
      <c r="F3" s="101"/>
      <c r="G3" s="453" t="s">
        <v>49</v>
      </c>
      <c r="H3" s="454"/>
      <c r="I3" s="101"/>
      <c r="J3" s="453" t="s">
        <v>49</v>
      </c>
      <c r="K3" s="455"/>
      <c r="L3" s="101"/>
      <c r="M3" s="453" t="s">
        <v>49</v>
      </c>
      <c r="N3" s="454"/>
      <c r="P3" s="453" t="s">
        <v>49</v>
      </c>
      <c r="Q3" s="454"/>
      <c r="R3" s="100"/>
    </row>
    <row r="4" spans="1:18" s="117" customFormat="1" ht="12.95" customHeight="1" x14ac:dyDescent="0.25">
      <c r="A4" s="459" t="s">
        <v>50</v>
      </c>
      <c r="B4" s="446">
        <f>SUM('NY Waterway'!K14)</f>
        <v>34428</v>
      </c>
      <c r="C4" s="7"/>
      <c r="D4" s="459" t="s">
        <v>50</v>
      </c>
      <c r="E4" s="446">
        <f>SUM('NY Waterway'!K25)</f>
        <v>81098</v>
      </c>
      <c r="F4" s="104"/>
      <c r="G4" s="459" t="s">
        <v>50</v>
      </c>
      <c r="H4" s="446">
        <f>SUM('NY Waterway'!K36)</f>
        <v>84545</v>
      </c>
      <c r="I4" s="104"/>
      <c r="J4" s="459" t="s">
        <v>50</v>
      </c>
      <c r="K4" s="446">
        <f>SUM('NY Waterway'!K47)</f>
        <v>57467</v>
      </c>
      <c r="L4" s="104"/>
      <c r="M4" s="459" t="s">
        <v>50</v>
      </c>
      <c r="N4" s="446">
        <f>SUM('NY Waterway'!K58)</f>
        <v>81561</v>
      </c>
      <c r="P4" s="459" t="s">
        <v>50</v>
      </c>
      <c r="Q4" s="446">
        <f>SUM('NY Waterway'!K69)</f>
        <v>0</v>
      </c>
      <c r="R4" s="7"/>
    </row>
    <row r="5" spans="1:18" s="117" customFormat="1" ht="12.95" customHeight="1" thickBot="1" x14ac:dyDescent="0.3">
      <c r="A5" s="460"/>
      <c r="B5" s="448"/>
      <c r="C5" s="8"/>
      <c r="D5" s="460"/>
      <c r="E5" s="448"/>
      <c r="F5" s="104"/>
      <c r="G5" s="460"/>
      <c r="H5" s="447"/>
      <c r="I5" s="104"/>
      <c r="J5" s="460"/>
      <c r="K5" s="447"/>
      <c r="L5" s="104"/>
      <c r="M5" s="460"/>
      <c r="N5" s="447"/>
      <c r="P5" s="460"/>
      <c r="Q5" s="447"/>
      <c r="R5" s="7"/>
    </row>
    <row r="6" spans="1:18" s="117" customFormat="1" ht="12.95" customHeight="1" x14ac:dyDescent="0.25">
      <c r="A6" s="444" t="s">
        <v>51</v>
      </c>
      <c r="B6" s="446">
        <f>SUM('Billy Bey'!M14)</f>
        <v>26174</v>
      </c>
      <c r="C6" s="7"/>
      <c r="D6" s="444" t="s">
        <v>51</v>
      </c>
      <c r="E6" s="446">
        <f>SUM('Billy Bey'!M25)</f>
        <v>56965</v>
      </c>
      <c r="F6" s="104"/>
      <c r="G6" s="444" t="s">
        <v>51</v>
      </c>
      <c r="H6" s="440">
        <f>SUM('Billy Bey'!M36)</f>
        <v>52656</v>
      </c>
      <c r="I6" s="104"/>
      <c r="J6" s="444" t="s">
        <v>51</v>
      </c>
      <c r="K6" s="440">
        <f>SUM('Billy Bey'!M47)</f>
        <v>35695</v>
      </c>
      <c r="L6" s="104"/>
      <c r="M6" s="444" t="s">
        <v>51</v>
      </c>
      <c r="N6" s="440">
        <f>SUM('Billy Bey'!M58)</f>
        <v>55594</v>
      </c>
      <c r="P6" s="444" t="s">
        <v>51</v>
      </c>
      <c r="Q6" s="440">
        <f>SUM('Billy Bey'!M69)</f>
        <v>0</v>
      </c>
      <c r="R6" s="9"/>
    </row>
    <row r="7" spans="1:18" s="117" customFormat="1" ht="12.95" customHeight="1" thickBot="1" x14ac:dyDescent="0.3">
      <c r="A7" s="457"/>
      <c r="B7" s="448"/>
      <c r="C7" s="8"/>
      <c r="D7" s="457"/>
      <c r="E7" s="448"/>
      <c r="F7" s="104"/>
      <c r="G7" s="457"/>
      <c r="H7" s="458"/>
      <c r="I7" s="104"/>
      <c r="J7" s="457"/>
      <c r="K7" s="458"/>
      <c r="L7" s="104"/>
      <c r="M7" s="457"/>
      <c r="N7" s="458"/>
      <c r="P7" s="457"/>
      <c r="Q7" s="458"/>
      <c r="R7" s="9"/>
    </row>
    <row r="8" spans="1:18" s="117" customFormat="1" ht="12.95" customHeight="1" x14ac:dyDescent="0.25">
      <c r="A8" s="459" t="s">
        <v>52</v>
      </c>
      <c r="B8" s="446">
        <f>SUM(SeaStreak!G14)</f>
        <v>8480</v>
      </c>
      <c r="C8" s="7"/>
      <c r="D8" s="459" t="s">
        <v>52</v>
      </c>
      <c r="E8" s="446">
        <f>SUM(SeaStreak!G25)</f>
        <v>20447</v>
      </c>
      <c r="F8" s="104"/>
      <c r="G8" s="459" t="s">
        <v>52</v>
      </c>
      <c r="H8" s="446">
        <f>SUM(SeaStreak!G36)</f>
        <v>19026</v>
      </c>
      <c r="I8" s="104"/>
      <c r="J8" s="459" t="s">
        <v>52</v>
      </c>
      <c r="K8" s="446">
        <f>SUM(SeaStreak!G47)</f>
        <v>14626</v>
      </c>
      <c r="L8" s="104"/>
      <c r="M8" s="459" t="s">
        <v>52</v>
      </c>
      <c r="N8" s="446">
        <f>SUM(SeaStreak!G58)</f>
        <v>20660</v>
      </c>
      <c r="P8" s="459" t="s">
        <v>52</v>
      </c>
      <c r="Q8" s="446">
        <f>SUM(SeaStreak!G69)</f>
        <v>0</v>
      </c>
      <c r="R8" s="7"/>
    </row>
    <row r="9" spans="1:18" s="117" customFormat="1" ht="12.95" customHeight="1" thickBot="1" x14ac:dyDescent="0.3">
      <c r="A9" s="461"/>
      <c r="B9" s="448"/>
      <c r="C9" s="105"/>
      <c r="D9" s="461"/>
      <c r="E9" s="447"/>
      <c r="F9" s="104"/>
      <c r="G9" s="461"/>
      <c r="H9" s="447"/>
      <c r="I9" s="104"/>
      <c r="J9" s="461"/>
      <c r="K9" s="447"/>
      <c r="L9" s="104"/>
      <c r="M9" s="461"/>
      <c r="N9" s="447"/>
      <c r="P9" s="461"/>
      <c r="Q9" s="447"/>
      <c r="R9" s="7"/>
    </row>
    <row r="10" spans="1:18" s="117" customFormat="1" ht="12.95" customHeight="1" x14ac:dyDescent="0.25">
      <c r="A10" s="444" t="s">
        <v>53</v>
      </c>
      <c r="B10" s="446">
        <f>SUM('New York Water Taxi'!J14)</f>
        <v>948</v>
      </c>
      <c r="C10" s="9"/>
      <c r="D10" s="444" t="s">
        <v>53</v>
      </c>
      <c r="E10" s="440">
        <f>SUM('New York Water Taxi'!J25)</f>
        <v>1043</v>
      </c>
      <c r="F10" s="104"/>
      <c r="G10" s="444" t="s">
        <v>53</v>
      </c>
      <c r="H10" s="440">
        <f>SUM('New York Water Taxi'!J36)</f>
        <v>857</v>
      </c>
      <c r="I10" s="104"/>
      <c r="J10" s="444" t="s">
        <v>53</v>
      </c>
      <c r="K10" s="440">
        <f>SUM('New York Water Taxi'!J47)</f>
        <v>1177</v>
      </c>
      <c r="L10" s="104"/>
      <c r="M10" s="444" t="s">
        <v>53</v>
      </c>
      <c r="N10" s="440">
        <f>SUM('New York Water Taxi'!J58)</f>
        <v>1044</v>
      </c>
      <c r="P10" s="444" t="s">
        <v>53</v>
      </c>
      <c r="Q10" s="440">
        <f>SUM('New York Water Taxi'!J69)</f>
        <v>0</v>
      </c>
      <c r="R10" s="9"/>
    </row>
    <row r="11" spans="1:18" s="117" customFormat="1" ht="12.95" customHeight="1" thickBot="1" x14ac:dyDescent="0.3">
      <c r="A11" s="462"/>
      <c r="B11" s="448"/>
      <c r="C11" s="106"/>
      <c r="D11" s="462"/>
      <c r="E11" s="441"/>
      <c r="F11" s="104"/>
      <c r="G11" s="462"/>
      <c r="H11" s="458"/>
      <c r="I11" s="104"/>
      <c r="J11" s="462"/>
      <c r="K11" s="458"/>
      <c r="L11" s="104"/>
      <c r="M11" s="462"/>
      <c r="N11" s="458"/>
      <c r="P11" s="462"/>
      <c r="Q11" s="458"/>
      <c r="R11" s="9"/>
    </row>
    <row r="12" spans="1:18" s="117" customFormat="1" ht="12.95" customHeight="1" x14ac:dyDescent="0.25">
      <c r="A12" s="442" t="s">
        <v>34</v>
      </c>
      <c r="B12" s="446">
        <f>SUM('Liberty Landing Ferry'!D14)</f>
        <v>1577</v>
      </c>
      <c r="C12" s="9"/>
      <c r="D12" s="442" t="s">
        <v>34</v>
      </c>
      <c r="E12" s="440">
        <f>SUM('Liberty Landing Ferry'!D25)</f>
        <v>3761</v>
      </c>
      <c r="F12" s="104"/>
      <c r="G12" s="442" t="s">
        <v>34</v>
      </c>
      <c r="H12" s="440">
        <f>SUM('Liberty Landing Ferry'!D36)</f>
        <v>3401</v>
      </c>
      <c r="I12" s="104"/>
      <c r="J12" s="442" t="s">
        <v>34</v>
      </c>
      <c r="K12" s="440">
        <f>SUM('Liberty Landing Ferry'!D47)</f>
        <v>3649</v>
      </c>
      <c r="L12" s="104"/>
      <c r="M12" s="442" t="s">
        <v>34</v>
      </c>
      <c r="N12" s="440">
        <f>SUM('Liberty Landing Ferry'!D58)</f>
        <v>3506</v>
      </c>
      <c r="P12" s="442" t="s">
        <v>34</v>
      </c>
      <c r="Q12" s="440">
        <f>SUM('Liberty Landing Ferry'!D69)</f>
        <v>0</v>
      </c>
      <c r="R12" s="9"/>
    </row>
    <row r="13" spans="1:18" s="117" customFormat="1" ht="12.95" customHeight="1" thickBot="1" x14ac:dyDescent="0.3">
      <c r="A13" s="443"/>
      <c r="B13" s="448"/>
      <c r="C13" s="106"/>
      <c r="D13" s="443"/>
      <c r="E13" s="441"/>
      <c r="F13" s="104"/>
      <c r="G13" s="443"/>
      <c r="H13" s="458"/>
      <c r="I13" s="104"/>
      <c r="J13" s="443"/>
      <c r="K13" s="458"/>
      <c r="L13" s="104"/>
      <c r="M13" s="443"/>
      <c r="N13" s="458"/>
      <c r="P13" s="443"/>
      <c r="Q13" s="458"/>
      <c r="R13" s="9"/>
    </row>
    <row r="14" spans="1:18" s="251" customFormat="1" ht="12.95" customHeight="1" x14ac:dyDescent="0.25">
      <c r="A14" s="442" t="s">
        <v>80</v>
      </c>
      <c r="B14" s="440">
        <f>'NYC Ferry'!AI14</f>
        <v>32956</v>
      </c>
      <c r="C14" s="106"/>
      <c r="D14" s="442" t="s">
        <v>80</v>
      </c>
      <c r="E14" s="440">
        <f>'NYC Ferry'!AI25</f>
        <v>57754</v>
      </c>
      <c r="F14" s="250"/>
      <c r="G14" s="442" t="s">
        <v>80</v>
      </c>
      <c r="H14" s="440">
        <f>'NYC Ferry'!AI36</f>
        <v>49935</v>
      </c>
      <c r="I14" s="250"/>
      <c r="J14" s="442" t="s">
        <v>80</v>
      </c>
      <c r="K14" s="440">
        <f>'NYC Ferry'!AI47</f>
        <v>39075</v>
      </c>
      <c r="L14" s="250"/>
      <c r="M14" s="442" t="s">
        <v>80</v>
      </c>
      <c r="N14" s="440">
        <f>'NYC Ferry'!AI58</f>
        <v>52424</v>
      </c>
      <c r="P14" s="442" t="s">
        <v>80</v>
      </c>
      <c r="Q14" s="440">
        <f>'NYC Ferry'!AI69</f>
        <v>0</v>
      </c>
      <c r="R14" s="9"/>
    </row>
    <row r="15" spans="1:18" s="251" customFormat="1" ht="12.95" customHeight="1" thickBot="1" x14ac:dyDescent="0.3">
      <c r="A15" s="443"/>
      <c r="B15" s="441"/>
      <c r="C15" s="106"/>
      <c r="D15" s="443"/>
      <c r="E15" s="441"/>
      <c r="F15" s="250"/>
      <c r="G15" s="443"/>
      <c r="H15" s="441"/>
      <c r="I15" s="250"/>
      <c r="J15" s="443"/>
      <c r="K15" s="441"/>
      <c r="L15" s="250"/>
      <c r="M15" s="443"/>
      <c r="N15" s="441"/>
      <c r="P15" s="443"/>
      <c r="Q15" s="441"/>
      <c r="R15" s="9"/>
    </row>
    <row r="16" spans="1:18" s="251" customFormat="1" ht="12.95" customHeight="1" x14ac:dyDescent="0.25">
      <c r="A16" s="442" t="s">
        <v>74</v>
      </c>
      <c r="B16" s="440">
        <f>'Water Tours'!E14</f>
        <v>0</v>
      </c>
      <c r="C16" s="106"/>
      <c r="D16" s="442" t="s">
        <v>74</v>
      </c>
      <c r="E16" s="440">
        <f>'Water Tours'!E25</f>
        <v>0</v>
      </c>
      <c r="F16" s="250"/>
      <c r="G16" s="442" t="s">
        <v>74</v>
      </c>
      <c r="H16" s="440">
        <f>'Water Tours'!E36</f>
        <v>0</v>
      </c>
      <c r="I16" s="250"/>
      <c r="J16" s="442" t="s">
        <v>74</v>
      </c>
      <c r="K16" s="440">
        <f>'Water Tours'!E47</f>
        <v>0</v>
      </c>
      <c r="L16" s="250"/>
      <c r="M16" s="442" t="s">
        <v>74</v>
      </c>
      <c r="N16" s="440">
        <f>'Water Tours'!E58</f>
        <v>0</v>
      </c>
      <c r="P16" s="442" t="s">
        <v>74</v>
      </c>
      <c r="Q16" s="440">
        <f>'Water Tours'!E69</f>
        <v>0</v>
      </c>
      <c r="R16" s="9"/>
    </row>
    <row r="17" spans="1:20" s="251" customFormat="1" ht="12.95" customHeight="1" thickBot="1" x14ac:dyDescent="0.3">
      <c r="A17" s="443"/>
      <c r="B17" s="441"/>
      <c r="C17" s="106"/>
      <c r="D17" s="443"/>
      <c r="E17" s="441"/>
      <c r="F17" s="250"/>
      <c r="G17" s="443"/>
      <c r="H17" s="441"/>
      <c r="I17" s="250"/>
      <c r="J17" s="443"/>
      <c r="K17" s="441"/>
      <c r="L17" s="250"/>
      <c r="M17" s="443"/>
      <c r="N17" s="441"/>
      <c r="P17" s="443"/>
      <c r="Q17" s="441"/>
      <c r="R17" s="9"/>
    </row>
    <row r="18" spans="1:20" s="108" customFormat="1" ht="12.95" customHeight="1" thickBot="1" x14ac:dyDescent="0.25">
      <c r="A18" s="463" t="s">
        <v>19</v>
      </c>
      <c r="B18" s="465">
        <f>SUM(B4:B17)</f>
        <v>104563</v>
      </c>
      <c r="C18" s="10"/>
      <c r="D18" s="463" t="s">
        <v>19</v>
      </c>
      <c r="E18" s="465">
        <f>SUM(E4:E17)</f>
        <v>221068</v>
      </c>
      <c r="F18" s="107"/>
      <c r="G18" s="463" t="s">
        <v>19</v>
      </c>
      <c r="H18" s="465">
        <f>SUM(H4:H17)</f>
        <v>210420</v>
      </c>
      <c r="I18" s="107"/>
      <c r="J18" s="463" t="s">
        <v>19</v>
      </c>
      <c r="K18" s="465">
        <f>SUM(K4:K17)</f>
        <v>151689</v>
      </c>
      <c r="L18" s="107"/>
      <c r="M18" s="463" t="s">
        <v>19</v>
      </c>
      <c r="N18" s="465">
        <f>SUM(N4:N17)</f>
        <v>214789</v>
      </c>
      <c r="P18" s="463" t="s">
        <v>19</v>
      </c>
      <c r="Q18" s="465">
        <f>SUM(Q4:Q17)</f>
        <v>0</v>
      </c>
      <c r="R18" s="10"/>
      <c r="S18" s="140" t="s">
        <v>61</v>
      </c>
      <c r="T18" s="121">
        <f>AVERAGE('Billy Bey'!F80, 'Liberty Landing Ferry'!F76, 'New York Water Taxi'!K76, 'NY Waterway'!H76, SeaStreak!G76,'NYC Ferry'!F81,'Water Tours'!F76)</f>
        <v>23102.285714285714</v>
      </c>
    </row>
    <row r="19" spans="1:20" s="108" customFormat="1" ht="12.95" customHeight="1" thickBot="1" x14ac:dyDescent="0.3">
      <c r="A19" s="464"/>
      <c r="B19" s="466"/>
      <c r="C19" s="109"/>
      <c r="D19" s="464"/>
      <c r="E19" s="466"/>
      <c r="F19" s="107"/>
      <c r="G19" s="464"/>
      <c r="H19" s="466"/>
      <c r="I19" s="107"/>
      <c r="J19" s="464"/>
      <c r="K19" s="466"/>
      <c r="L19" s="107"/>
      <c r="M19" s="464"/>
      <c r="N19" s="466"/>
      <c r="P19" s="464"/>
      <c r="Q19" s="479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68" t="s">
        <v>54</v>
      </c>
      <c r="B21" s="469"/>
      <c r="C21" s="100"/>
      <c r="D21" s="468" t="s">
        <v>54</v>
      </c>
      <c r="E21" s="469"/>
      <c r="F21" s="101"/>
      <c r="G21" s="468" t="s">
        <v>54</v>
      </c>
      <c r="H21" s="469"/>
      <c r="I21" s="101"/>
      <c r="J21" s="468" t="s">
        <v>54</v>
      </c>
      <c r="K21" s="470"/>
      <c r="L21" s="101"/>
      <c r="M21" s="468" t="s">
        <v>54</v>
      </c>
      <c r="N21" s="469"/>
      <c r="P21" s="468" t="s">
        <v>54</v>
      </c>
      <c r="Q21" s="469"/>
      <c r="R21" s="100"/>
    </row>
    <row r="22" spans="1:20" ht="12.95" customHeight="1" x14ac:dyDescent="0.25">
      <c r="A22" s="459" t="s">
        <v>10</v>
      </c>
      <c r="B22" s="446">
        <f>SUM('Billy Bey'!I14,'Billy Bey'!J14, 'Billy Bey'!L14, 'New York Water Taxi'!G14:I14, 'NY Waterway'!I14:J14, SeaStreak!C14:D14,'NYC Ferry'!C14,'NYC Ferry'!M14,'NYC Ferry'!T14,'NYC Ferry'!Y14,'NYC Ferry'!AD14, 'NYC Ferry'!AH14)</f>
        <v>29277</v>
      </c>
      <c r="C22" s="7"/>
      <c r="D22" s="459" t="s">
        <v>10</v>
      </c>
      <c r="E22" s="446">
        <f>SUM('Billy Bey'!I25,'Billy Bey'!J25, 'Billy Bey'!L25, 'New York Water Taxi'!G25:I25, 'NY Waterway'!I25:J25, SeaStreak!C25:D25,'NYC Ferry'!C25,'NYC Ferry'!M25,'NYC Ferry'!T25,'NYC Ferry'!Y25, 'NYC Ferry'!AD25, 'NYC Ferry'!AH25)</f>
        <v>62834</v>
      </c>
      <c r="F22" s="101"/>
      <c r="G22" s="459" t="s">
        <v>10</v>
      </c>
      <c r="H22" s="446">
        <f>SUM('Billy Bey'!I36,'Billy Bey'!J36, 'Billy Bey'!L36, 'New York Water Taxi'!G36:I36, 'NY Waterway'!I36:J36, SeaStreak!C36:D36,'NYC Ferry'!C36,'NYC Ferry'!M36,'NYC Ferry'!T36,'NYC Ferry'!Y36, 'NYC Ferry'!AD36, 'NYC Ferry'!AH36)</f>
        <v>58269</v>
      </c>
      <c r="I22" s="101"/>
      <c r="J22" s="459" t="s">
        <v>10</v>
      </c>
      <c r="K22" s="446">
        <f>SUM('Billy Bey'!I47,'Billy Bey'!J47, 'Billy Bey'!L47, 'New York Water Taxi'!G47:I47, 'NY Waterway'!I47:J47, SeaStreak!C47:D47,'NYC Ferry'!C47,'NYC Ferry'!M47,'NYC Ferry'!T47,'NYC Ferry'!Y47, 'NYC Ferry'!AD47, 'NYC Ferry'!AH47)</f>
        <v>39488</v>
      </c>
      <c r="L22" s="101"/>
      <c r="M22" s="459" t="s">
        <v>10</v>
      </c>
      <c r="N22" s="446">
        <f>SUM('Billy Bey'!I58,'Billy Bey'!J58, 'Billy Bey'!L58, 'New York Water Taxi'!G58:I58, 'NY Waterway'!I58:J58, SeaStreak!C58:D58,'NYC Ferry'!C58,'NYC Ferry'!M58,'NYC Ferry'!T58,'NYC Ferry'!Y58,'NYC Ferry'!AD58, 'NYC Ferry'!AH58)</f>
        <v>62252</v>
      </c>
      <c r="P22" s="459" t="s">
        <v>10</v>
      </c>
      <c r="Q22" s="446">
        <f>SUM('Billy Bey'!I69,'Billy Bey'!J69, 'Billy Bey'!L69, 'New York Water Taxi'!G69:I69, 'NY Waterway'!I69:J69, SeaStreak!C69:D69,'NYC Ferry'!C69,'NYC Ferry'!M69,'NYC Ferry'!T69,'NYC Ferry'!Y69, 'NYC Ferry'!AD69, 'NYC Ferry'!AH69)</f>
        <v>0</v>
      </c>
      <c r="R22" s="7"/>
    </row>
    <row r="23" spans="1:20" ht="12.95" customHeight="1" thickBot="1" x14ac:dyDescent="0.3">
      <c r="A23" s="460"/>
      <c r="B23" s="447"/>
      <c r="C23" s="8"/>
      <c r="D23" s="460"/>
      <c r="E23" s="448"/>
      <c r="F23" s="101"/>
      <c r="G23" s="460"/>
      <c r="H23" s="448"/>
      <c r="I23" s="101"/>
      <c r="J23" s="460"/>
      <c r="K23" s="448"/>
      <c r="L23" s="101"/>
      <c r="M23" s="460"/>
      <c r="N23" s="448"/>
      <c r="P23" s="460"/>
      <c r="Q23" s="448"/>
      <c r="R23" s="8"/>
    </row>
    <row r="24" spans="1:20" ht="12.95" customHeight="1" x14ac:dyDescent="0.25">
      <c r="A24" s="444" t="s">
        <v>75</v>
      </c>
      <c r="B24" s="446">
        <f>'Billy Bey'!K14</f>
        <v>657</v>
      </c>
      <c r="C24" s="8"/>
      <c r="D24" s="444" t="s">
        <v>75</v>
      </c>
      <c r="E24" s="446">
        <f>'Billy Bey'!K25</f>
        <v>1833</v>
      </c>
      <c r="F24" s="101"/>
      <c r="G24" s="444" t="s">
        <v>75</v>
      </c>
      <c r="H24" s="446">
        <f>'Billy Bey'!K36</f>
        <v>1730</v>
      </c>
      <c r="I24" s="101"/>
      <c r="J24" s="444" t="s">
        <v>75</v>
      </c>
      <c r="K24" s="446">
        <f>'Billy Bey'!K47</f>
        <v>1158</v>
      </c>
      <c r="L24" s="101"/>
      <c r="M24" s="444" t="s">
        <v>75</v>
      </c>
      <c r="N24" s="446">
        <f>'Billy Bey'!K58</f>
        <v>1966</v>
      </c>
      <c r="P24" s="444" t="s">
        <v>75</v>
      </c>
      <c r="Q24" s="446">
        <f>'Billy Bey'!K69</f>
        <v>0</v>
      </c>
      <c r="R24" s="8"/>
    </row>
    <row r="25" spans="1:20" ht="12.95" customHeight="1" thickBot="1" x14ac:dyDescent="0.3">
      <c r="A25" s="445"/>
      <c r="B25" s="447"/>
      <c r="C25" s="8"/>
      <c r="D25" s="445"/>
      <c r="E25" s="448"/>
      <c r="F25" s="101"/>
      <c r="G25" s="445"/>
      <c r="H25" s="448"/>
      <c r="I25" s="101"/>
      <c r="J25" s="445"/>
      <c r="K25" s="448"/>
      <c r="L25" s="101"/>
      <c r="M25" s="445"/>
      <c r="N25" s="448"/>
      <c r="P25" s="445"/>
      <c r="Q25" s="448"/>
      <c r="R25" s="8"/>
    </row>
    <row r="26" spans="1:20" ht="12.95" customHeight="1" x14ac:dyDescent="0.25">
      <c r="A26" s="444" t="s">
        <v>8</v>
      </c>
      <c r="B26" s="440">
        <f>SUM('Billy Bey'!C14:E14, 'New York Water Taxi'!E14, 'NY Waterway'!C14:G14,'Water Tours'!D14)</f>
        <v>26938</v>
      </c>
      <c r="C26" s="9"/>
      <c r="D26" s="444" t="s">
        <v>8</v>
      </c>
      <c r="E26" s="440">
        <f>SUM('Billy Bey'!C25:E25, 'New York Water Taxi'!E25, 'NY Waterway'!C25:G25,'Water Tours'!D25)</f>
        <v>62056</v>
      </c>
      <c r="F26" s="101"/>
      <c r="G26" s="444" t="s">
        <v>8</v>
      </c>
      <c r="H26" s="440">
        <f>SUM('Billy Bey'!C36:E36, 'New York Water Taxi'!E36, 'NY Waterway'!C36:G36,'Water Tours'!D36)</f>
        <v>65442</v>
      </c>
      <c r="I26" s="101"/>
      <c r="J26" s="444" t="s">
        <v>8</v>
      </c>
      <c r="K26" s="440">
        <f>SUM('Billy Bey'!C47:E47, 'NY Waterway'!C47:G47, 'New York Water Taxi'!E47,'Water Tours'!D47)</f>
        <v>45609</v>
      </c>
      <c r="L26" s="101"/>
      <c r="M26" s="444" t="s">
        <v>8</v>
      </c>
      <c r="N26" s="440">
        <f>SUM('Billy Bey'!C58:E58, 'NY Waterway'!C58:G58, 'New York Water Taxi'!E58,'Water Tours'!D58)</f>
        <v>61423</v>
      </c>
      <c r="P26" s="444" t="s">
        <v>8</v>
      </c>
      <c r="Q26" s="440">
        <f>SUM('Billy Bey'!C69:E69, 'NY Waterway'!C69:G69, 'New York Water Taxi'!E69,'Water Tours'!D69)</f>
        <v>0</v>
      </c>
      <c r="R26" s="9"/>
    </row>
    <row r="27" spans="1:20" ht="12.95" customHeight="1" thickBot="1" x14ac:dyDescent="0.3">
      <c r="A27" s="445"/>
      <c r="B27" s="458"/>
      <c r="C27" s="103"/>
      <c r="D27" s="445"/>
      <c r="E27" s="458"/>
      <c r="F27" s="101"/>
      <c r="G27" s="445"/>
      <c r="H27" s="467"/>
      <c r="I27" s="101"/>
      <c r="J27" s="445"/>
      <c r="K27" s="467"/>
      <c r="L27" s="101"/>
      <c r="M27" s="445"/>
      <c r="N27" s="467"/>
      <c r="P27" s="445"/>
      <c r="Q27" s="467"/>
      <c r="R27" s="103"/>
    </row>
    <row r="28" spans="1:20" ht="12.95" customHeight="1" x14ac:dyDescent="0.25">
      <c r="A28" s="459" t="s">
        <v>14</v>
      </c>
      <c r="B28" s="446">
        <f>SUM(SeaStreak!E14:F14,'NYC Ferry'!D14,'NYC Ferry'!X14, 'NYC Ferry'!AA14, 'NYC Ferry'!AG14)</f>
        <v>9074</v>
      </c>
      <c r="C28" s="7"/>
      <c r="D28" s="459" t="s">
        <v>14</v>
      </c>
      <c r="E28" s="446">
        <f>SUM(SeaStreak!E25:F25,'NYC Ferry'!D25,'NYC Ferry'!X25, 'NYC Ferry'!AA25, 'NYC Ferry'!AG25)</f>
        <v>18173</v>
      </c>
      <c r="F28" s="101"/>
      <c r="G28" s="459" t="s">
        <v>14</v>
      </c>
      <c r="H28" s="446">
        <f>SUM(SeaStreak!E36:F36,'NYC Ferry'!D36,'NYC Ferry'!X36,'NYC Ferry'!AA36, 'NYC Ferry'!AG36)</f>
        <v>17003</v>
      </c>
      <c r="I28" s="101"/>
      <c r="J28" s="459" t="s">
        <v>14</v>
      </c>
      <c r="K28" s="446">
        <f>SUM(SeaStreak!E47:F47,'NYC Ferry'!D47,'NYC Ferry'!X47, 'NYC Ferry'!AA47, 'NYC Ferry'!AG47)</f>
        <v>13053</v>
      </c>
      <c r="L28" s="101"/>
      <c r="M28" s="459" t="s">
        <v>14</v>
      </c>
      <c r="N28" s="446">
        <f>SUM(SeaStreak!E58:F58,'NYC Ferry'!D58,'NYC Ferry'!X58,'NYC Ferry'!AA58, 'NYC Ferry'!AG58)</f>
        <v>17381</v>
      </c>
      <c r="P28" s="459" t="s">
        <v>14</v>
      </c>
      <c r="Q28" s="446">
        <f>SUM(SeaStreak!E69:F69,'NYC Ferry'!D69,'NYC Ferry'!X69, 'NYC Ferry'!AA69, 'NYC Ferry'!AG69)</f>
        <v>0</v>
      </c>
      <c r="R28" s="7"/>
    </row>
    <row r="29" spans="1:20" ht="12.95" customHeight="1" thickBot="1" x14ac:dyDescent="0.3">
      <c r="A29" s="461"/>
      <c r="B29" s="447"/>
      <c r="C29" s="105"/>
      <c r="D29" s="461"/>
      <c r="E29" s="471"/>
      <c r="F29" s="101"/>
      <c r="G29" s="461"/>
      <c r="H29" s="471"/>
      <c r="I29" s="101"/>
      <c r="J29" s="461"/>
      <c r="K29" s="471"/>
      <c r="L29" s="101"/>
      <c r="M29" s="461"/>
      <c r="N29" s="471"/>
      <c r="P29" s="461"/>
      <c r="Q29" s="471"/>
      <c r="R29" s="105"/>
    </row>
    <row r="30" spans="1:20" ht="12.95" customHeight="1" x14ac:dyDescent="0.25">
      <c r="A30" s="444" t="s">
        <v>9</v>
      </c>
      <c r="B30" s="440">
        <f>SUM('Billy Bey'!F14:H14, 'Liberty Landing Ferry'!C14, 'NY Waterway'!H14)</f>
        <v>18724</v>
      </c>
      <c r="C30" s="9"/>
      <c r="D30" s="444" t="s">
        <v>9</v>
      </c>
      <c r="E30" s="438">
        <f>SUM('Billy Bey'!F25:H25, 'Liberty Landing Ferry'!C25, 'NY Waterway'!H25)</f>
        <v>41704</v>
      </c>
      <c r="F30" s="101"/>
      <c r="G30" s="444" t="s">
        <v>9</v>
      </c>
      <c r="H30" s="440">
        <f>SUM('Billy Bey'!F36:H36, 'Liberty Landing Ferry'!C36, 'NY Waterway'!H36)</f>
        <v>38838</v>
      </c>
      <c r="I30" s="101"/>
      <c r="J30" s="444" t="s">
        <v>9</v>
      </c>
      <c r="K30" s="440">
        <f>SUM('Billy Bey'!F47:H47, 'Liberty Landing Ferry'!C47, 'NY Waterway'!H47)</f>
        <v>28466</v>
      </c>
      <c r="L30" s="101"/>
      <c r="M30" s="444" t="s">
        <v>9</v>
      </c>
      <c r="N30" s="440">
        <f>SUM('Billy Bey'!F58:H58, 'Liberty Landing Ferry'!C58, 'NY Waterway'!H58)</f>
        <v>40008</v>
      </c>
      <c r="P30" s="444" t="s">
        <v>9</v>
      </c>
      <c r="Q30" s="440">
        <f>SUM('Billy Bey'!F69:H69, 'Liberty Landing Ferry'!C69, 'NY Waterway'!H69)</f>
        <v>0</v>
      </c>
      <c r="R30" s="9"/>
    </row>
    <row r="31" spans="1:20" ht="12.95" customHeight="1" thickBot="1" x14ac:dyDescent="0.3">
      <c r="A31" s="462"/>
      <c r="B31" s="458"/>
      <c r="C31" s="106"/>
      <c r="D31" s="462"/>
      <c r="E31" s="441"/>
      <c r="F31" s="101"/>
      <c r="G31" s="462"/>
      <c r="H31" s="441"/>
      <c r="I31" s="101"/>
      <c r="J31" s="462"/>
      <c r="K31" s="441"/>
      <c r="L31" s="101"/>
      <c r="M31" s="462"/>
      <c r="N31" s="441"/>
      <c r="P31" s="462"/>
      <c r="Q31" s="441"/>
      <c r="R31" s="106"/>
      <c r="S31" s="115"/>
      <c r="T31" s="115"/>
    </row>
    <row r="32" spans="1:20" s="115" customFormat="1" ht="12.95" customHeight="1" x14ac:dyDescent="0.2">
      <c r="A32" s="444" t="s">
        <v>7</v>
      </c>
      <c r="B32" s="438">
        <f>SUM('New York Water Taxi'!C14)</f>
        <v>387</v>
      </c>
      <c r="C32" s="10"/>
      <c r="D32" s="444" t="s">
        <v>7</v>
      </c>
      <c r="E32" s="438">
        <f>SUM('New York Water Taxi'!C25)</f>
        <v>305</v>
      </c>
      <c r="F32" s="114"/>
      <c r="G32" s="444" t="s">
        <v>7</v>
      </c>
      <c r="H32" s="438">
        <f>SUM('New York Water Taxi'!C36)</f>
        <v>207</v>
      </c>
      <c r="I32" s="114"/>
      <c r="J32" s="444" t="s">
        <v>7</v>
      </c>
      <c r="K32" s="438">
        <f>SUM('New York Water Taxi'!C47)</f>
        <v>503</v>
      </c>
      <c r="L32" s="114"/>
      <c r="M32" s="444" t="s">
        <v>7</v>
      </c>
      <c r="N32" s="438">
        <f>SUM('New York Water Taxi'!C58)</f>
        <v>398</v>
      </c>
      <c r="P32" s="444" t="s">
        <v>7</v>
      </c>
      <c r="Q32" s="438">
        <f>SUM('New York Water Taxi'!C69)</f>
        <v>0</v>
      </c>
      <c r="R32" s="11"/>
    </row>
    <row r="33" spans="1:20" s="115" customFormat="1" ht="12.95" customHeight="1" thickBot="1" x14ac:dyDescent="0.3">
      <c r="A33" s="462"/>
      <c r="B33" s="435"/>
      <c r="C33" s="109"/>
      <c r="D33" s="462"/>
      <c r="E33" s="472"/>
      <c r="F33" s="114"/>
      <c r="G33" s="462"/>
      <c r="H33" s="472"/>
      <c r="I33" s="114"/>
      <c r="J33" s="462"/>
      <c r="K33" s="472"/>
      <c r="L33" s="114"/>
      <c r="M33" s="462"/>
      <c r="N33" s="472"/>
      <c r="P33" s="462"/>
      <c r="Q33" s="472"/>
      <c r="R33" s="12"/>
      <c r="S33" s="116"/>
      <c r="T33" s="116"/>
    </row>
    <row r="34" spans="1:20" ht="12.75" customHeight="1" x14ac:dyDescent="0.25">
      <c r="A34" s="444" t="s">
        <v>35</v>
      </c>
      <c r="B34" s="438">
        <f>SUM('New York Water Taxi'!A14)</f>
        <v>0</v>
      </c>
      <c r="C34" s="101"/>
      <c r="D34" s="444" t="s">
        <v>35</v>
      </c>
      <c r="E34" s="438">
        <f>SUM('New York Water Taxi'!D25)</f>
        <v>0</v>
      </c>
      <c r="F34" s="101"/>
      <c r="G34" s="444" t="s">
        <v>35</v>
      </c>
      <c r="H34" s="438">
        <f>SUM('New York Water Taxi'!D36)</f>
        <v>0</v>
      </c>
      <c r="I34" s="101"/>
      <c r="J34" s="444" t="s">
        <v>35</v>
      </c>
      <c r="K34" s="438">
        <f>SUM('New York Water Taxi'!D47)</f>
        <v>0</v>
      </c>
      <c r="L34" s="101"/>
      <c r="M34" s="444" t="s">
        <v>35</v>
      </c>
      <c r="N34" s="438">
        <f>SUM('New York Water Taxi'!D58)</f>
        <v>0</v>
      </c>
      <c r="P34" s="444" t="s">
        <v>35</v>
      </c>
      <c r="Q34" s="438">
        <f>SUM('New York Water Taxi'!D69)</f>
        <v>0</v>
      </c>
      <c r="R34" s="11"/>
    </row>
    <row r="35" spans="1:20" ht="14.25" thickBot="1" x14ac:dyDescent="0.3">
      <c r="A35" s="462"/>
      <c r="B35" s="435"/>
      <c r="C35" s="101"/>
      <c r="D35" s="462"/>
      <c r="E35" s="473"/>
      <c r="F35" s="101"/>
      <c r="G35" s="462"/>
      <c r="H35" s="473"/>
      <c r="I35" s="101"/>
      <c r="J35" s="462"/>
      <c r="K35" s="473"/>
      <c r="L35" s="101"/>
      <c r="M35" s="462"/>
      <c r="N35" s="473"/>
      <c r="P35" s="462"/>
      <c r="Q35" s="473"/>
      <c r="R35" s="118"/>
    </row>
    <row r="36" spans="1:20" ht="12.75" customHeight="1" x14ac:dyDescent="0.25">
      <c r="A36" s="444" t="s">
        <v>69</v>
      </c>
      <c r="B36" s="438">
        <f>SUM('New York Water Taxi'!F14)</f>
        <v>0</v>
      </c>
      <c r="C36" s="101"/>
      <c r="D36" s="444" t="s">
        <v>69</v>
      </c>
      <c r="E36" s="438">
        <f>SUM('New York Water Taxi'!F25)</f>
        <v>0</v>
      </c>
      <c r="F36" s="101"/>
      <c r="G36" s="444" t="s">
        <v>69</v>
      </c>
      <c r="H36" s="438">
        <f>SUM('New York Water Taxi'!F36)</f>
        <v>0</v>
      </c>
      <c r="I36" s="101"/>
      <c r="J36" s="444" t="s">
        <v>69</v>
      </c>
      <c r="K36" s="438">
        <f>SUM('New York Water Taxi'!F47)</f>
        <v>0</v>
      </c>
      <c r="L36" s="101"/>
      <c r="M36" s="444" t="s">
        <v>69</v>
      </c>
      <c r="N36" s="438">
        <f>SUM('New York Water Taxi'!F58)</f>
        <v>0</v>
      </c>
      <c r="P36" s="444" t="s">
        <v>69</v>
      </c>
      <c r="Q36" s="438">
        <f>SUM('New York Water Taxi'!F69)</f>
        <v>0</v>
      </c>
      <c r="R36" s="11"/>
    </row>
    <row r="37" spans="1:20" ht="14.25" customHeight="1" thickBot="1" x14ac:dyDescent="0.3">
      <c r="A37" s="462"/>
      <c r="B37" s="435"/>
      <c r="C37" s="101"/>
      <c r="D37" s="462"/>
      <c r="E37" s="480"/>
      <c r="F37" s="101"/>
      <c r="G37" s="462"/>
      <c r="H37" s="480"/>
      <c r="I37" s="101"/>
      <c r="J37" s="462"/>
      <c r="K37" s="435"/>
      <c r="L37" s="101"/>
      <c r="M37" s="462"/>
      <c r="N37" s="435"/>
      <c r="P37" s="462"/>
      <c r="Q37" s="435"/>
      <c r="R37" s="11"/>
    </row>
    <row r="38" spans="1:20" x14ac:dyDescent="0.25">
      <c r="A38" s="439" t="s">
        <v>70</v>
      </c>
      <c r="B38" s="438">
        <f>SUM('NYC Ferry'!E14+'NYC Ferry'!S14)</f>
        <v>3359</v>
      </c>
      <c r="C38" s="101"/>
      <c r="D38" s="439" t="s">
        <v>70</v>
      </c>
      <c r="E38" s="438">
        <f>SUM('NYC Ferry'!E25+'NYC Ferry'!S25)</f>
        <v>4165</v>
      </c>
      <c r="F38" s="101"/>
      <c r="G38" s="439" t="s">
        <v>70</v>
      </c>
      <c r="H38" s="438">
        <f>SUM('NYC Ferry'!E36+'NYC Ferry'!S36)</f>
        <v>3497</v>
      </c>
      <c r="I38" s="101"/>
      <c r="J38" s="439" t="s">
        <v>70</v>
      </c>
      <c r="K38" s="438">
        <f>SUM('NYC Ferry'!E47+'NYC Ferry'!S47)</f>
        <v>3590</v>
      </c>
      <c r="L38" s="101"/>
      <c r="M38" s="439" t="s">
        <v>70</v>
      </c>
      <c r="N38" s="438">
        <f>SUM('NYC Ferry'!E58+'NYC Ferry'!S58)</f>
        <v>3432</v>
      </c>
      <c r="P38" s="439" t="s">
        <v>70</v>
      </c>
      <c r="Q38" s="438">
        <f>SUM('NYC Ferry'!E69+'NYC Ferry'!S69)</f>
        <v>0</v>
      </c>
      <c r="R38" s="11"/>
    </row>
    <row r="39" spans="1:20" ht="14.25" thickBot="1" x14ac:dyDescent="0.3">
      <c r="A39" s="437"/>
      <c r="B39" s="435"/>
      <c r="C39" s="101"/>
      <c r="D39" s="437"/>
      <c r="E39" s="435"/>
      <c r="F39" s="101"/>
      <c r="G39" s="437"/>
      <c r="H39" s="435"/>
      <c r="I39" s="101"/>
      <c r="J39" s="437"/>
      <c r="K39" s="435"/>
      <c r="L39" s="101"/>
      <c r="M39" s="437"/>
      <c r="N39" s="435"/>
      <c r="P39" s="437"/>
      <c r="Q39" s="435"/>
      <c r="R39" s="11"/>
    </row>
    <row r="40" spans="1:20" ht="12.75" customHeight="1" x14ac:dyDescent="0.25">
      <c r="A40" s="439" t="s">
        <v>71</v>
      </c>
      <c r="B40" s="438">
        <f>SUM('NYC Ferry'!F14)</f>
        <v>1203</v>
      </c>
      <c r="C40" s="101"/>
      <c r="D40" s="439" t="s">
        <v>71</v>
      </c>
      <c r="E40" s="438">
        <f>SUM('NYC Ferry'!F25)</f>
        <v>2076</v>
      </c>
      <c r="F40" s="101"/>
      <c r="G40" s="439" t="s">
        <v>71</v>
      </c>
      <c r="H40" s="438">
        <f>SUM('NYC Ferry'!F36)</f>
        <v>1797</v>
      </c>
      <c r="I40" s="101"/>
      <c r="J40" s="439" t="s">
        <v>71</v>
      </c>
      <c r="K40" s="438">
        <f>SUM('NYC Ferry'!F47)</f>
        <v>1180</v>
      </c>
      <c r="L40" s="101"/>
      <c r="M40" s="439" t="s">
        <v>71</v>
      </c>
      <c r="N40" s="438">
        <f>SUM('NYC Ferry'!F58)</f>
        <v>1827</v>
      </c>
      <c r="P40" s="439" t="s">
        <v>71</v>
      </c>
      <c r="Q40" s="438">
        <f>SUM('NYC Ferry'!F69)</f>
        <v>0</v>
      </c>
      <c r="R40" s="11"/>
    </row>
    <row r="41" spans="1:20" ht="13.5" customHeight="1" thickBot="1" x14ac:dyDescent="0.3">
      <c r="A41" s="437"/>
      <c r="B41" s="435"/>
      <c r="C41" s="101"/>
      <c r="D41" s="437"/>
      <c r="E41" s="435"/>
      <c r="F41" s="101"/>
      <c r="G41" s="437"/>
      <c r="H41" s="435"/>
      <c r="I41" s="101"/>
      <c r="J41" s="437"/>
      <c r="K41" s="435"/>
      <c r="L41" s="101"/>
      <c r="M41" s="437"/>
      <c r="N41" s="435"/>
      <c r="P41" s="437"/>
      <c r="Q41" s="435"/>
      <c r="R41" s="11"/>
    </row>
    <row r="42" spans="1:20" ht="12.75" customHeight="1" x14ac:dyDescent="0.25">
      <c r="A42" s="439" t="s">
        <v>11</v>
      </c>
      <c r="B42" s="438">
        <f>SUM('NYC Ferry'!G14)</f>
        <v>3087</v>
      </c>
      <c r="C42" s="101"/>
      <c r="D42" s="439" t="s">
        <v>11</v>
      </c>
      <c r="E42" s="438">
        <f>SUM('NYC Ferry'!G25)</f>
        <v>5438</v>
      </c>
      <c r="F42" s="101"/>
      <c r="G42" s="439" t="s">
        <v>11</v>
      </c>
      <c r="H42" s="438">
        <f>SUM('NYC Ferry'!G36)</f>
        <v>5120</v>
      </c>
      <c r="I42" s="101"/>
      <c r="J42" s="439" t="s">
        <v>11</v>
      </c>
      <c r="K42" s="438">
        <f>SUM('NYC Ferry'!G47)</f>
        <v>3556</v>
      </c>
      <c r="L42" s="101"/>
      <c r="M42" s="439" t="s">
        <v>11</v>
      </c>
      <c r="N42" s="438">
        <f>SUM('NYC Ferry'!G58)</f>
        <v>5158</v>
      </c>
      <c r="P42" s="439" t="s">
        <v>11</v>
      </c>
      <c r="Q42" s="438">
        <f>SUM('NYC Ferry'!G69)</f>
        <v>0</v>
      </c>
      <c r="R42" s="11"/>
    </row>
    <row r="43" spans="1:20" ht="13.5" customHeight="1" thickBot="1" x14ac:dyDescent="0.3">
      <c r="A43" s="437"/>
      <c r="B43" s="435"/>
      <c r="C43" s="101"/>
      <c r="D43" s="437"/>
      <c r="E43" s="435"/>
      <c r="F43" s="101"/>
      <c r="G43" s="437"/>
      <c r="H43" s="435"/>
      <c r="I43" s="101"/>
      <c r="J43" s="437"/>
      <c r="K43" s="435"/>
      <c r="L43" s="101"/>
      <c r="M43" s="437"/>
      <c r="N43" s="435"/>
      <c r="P43" s="437"/>
      <c r="Q43" s="435"/>
      <c r="R43" s="11"/>
    </row>
    <row r="44" spans="1:20" ht="12.75" customHeight="1" x14ac:dyDescent="0.25">
      <c r="A44" s="439" t="s">
        <v>12</v>
      </c>
      <c r="B44" s="438">
        <f>SUM('NYC Ferry'!H14)</f>
        <v>1539</v>
      </c>
      <c r="C44" s="101"/>
      <c r="D44" s="439" t="s">
        <v>12</v>
      </c>
      <c r="E44" s="438">
        <f>SUM('NYC Ferry'!H25)</f>
        <v>2839</v>
      </c>
      <c r="F44" s="101"/>
      <c r="G44" s="439" t="s">
        <v>12</v>
      </c>
      <c r="H44" s="438">
        <f>SUM('NYC Ferry'!H36)</f>
        <v>2585</v>
      </c>
      <c r="I44" s="101"/>
      <c r="J44" s="439" t="s">
        <v>12</v>
      </c>
      <c r="K44" s="438">
        <f>SUM('NYC Ferry'!H47)</f>
        <v>1757</v>
      </c>
      <c r="L44" s="101"/>
      <c r="M44" s="439" t="s">
        <v>12</v>
      </c>
      <c r="N44" s="438">
        <f>SUM('NYC Ferry'!H58)</f>
        <v>2563</v>
      </c>
      <c r="P44" s="439" t="s">
        <v>12</v>
      </c>
      <c r="Q44" s="438">
        <f>SUM('NYC Ferry'!H69)</f>
        <v>0</v>
      </c>
      <c r="R44" s="11"/>
    </row>
    <row r="45" spans="1:20" ht="13.5" customHeight="1" thickBot="1" x14ac:dyDescent="0.3">
      <c r="A45" s="437"/>
      <c r="B45" s="435"/>
      <c r="C45" s="101"/>
      <c r="D45" s="437"/>
      <c r="E45" s="435"/>
      <c r="F45" s="101"/>
      <c r="G45" s="437"/>
      <c r="H45" s="435"/>
      <c r="I45" s="101"/>
      <c r="J45" s="437"/>
      <c r="K45" s="435"/>
      <c r="L45" s="101"/>
      <c r="M45" s="437"/>
      <c r="N45" s="435"/>
      <c r="P45" s="437"/>
      <c r="Q45" s="435"/>
      <c r="R45" s="11"/>
    </row>
    <row r="46" spans="1:20" ht="12.75" customHeight="1" x14ac:dyDescent="0.25">
      <c r="A46" s="439" t="s">
        <v>72</v>
      </c>
      <c r="B46" s="438">
        <f>SUM('NYC Ferry'!I14,'NYC Ferry'!W14,'NYC Ferry'!Z14)</f>
        <v>2739</v>
      </c>
      <c r="C46" s="101"/>
      <c r="D46" s="439" t="s">
        <v>72</v>
      </c>
      <c r="E46" s="438">
        <f>SUM('NYC Ferry'!I25,'NYC Ferry'!W25, 'NYC Ferry'!Z25)</f>
        <v>5081</v>
      </c>
      <c r="F46" s="101"/>
      <c r="G46" s="439" t="s">
        <v>72</v>
      </c>
      <c r="H46" s="438">
        <f>SUM('NYC Ferry'!I36,'NYC Ferry'!W36, 'NYC Ferry'!Z36)</f>
        <v>4374</v>
      </c>
      <c r="I46" s="101"/>
      <c r="J46" s="439" t="s">
        <v>72</v>
      </c>
      <c r="K46" s="438">
        <f>SUM('NYC Ferry'!I47,'NYC Ferry'!W47,'NYC Ferry'!Z47)</f>
        <v>3542</v>
      </c>
      <c r="L46" s="101"/>
      <c r="M46" s="439" t="s">
        <v>72</v>
      </c>
      <c r="N46" s="438">
        <f>SUM('NYC Ferry'!I58,'NYC Ferry'!W58, 'NYC Ferry'!Z58)</f>
        <v>4861</v>
      </c>
      <c r="P46" s="439" t="s">
        <v>72</v>
      </c>
      <c r="Q46" s="438">
        <f>SUM('NYC Ferry'!I69,'NYC Ferry'!W69, 'NYC Ferry'!Z69)</f>
        <v>0</v>
      </c>
      <c r="R46" s="11"/>
    </row>
    <row r="47" spans="1:20" ht="13.5" customHeight="1" thickBot="1" x14ac:dyDescent="0.3">
      <c r="A47" s="437"/>
      <c r="B47" s="435"/>
      <c r="C47" s="101"/>
      <c r="D47" s="437"/>
      <c r="E47" s="435"/>
      <c r="F47" s="101"/>
      <c r="G47" s="437"/>
      <c r="H47" s="435"/>
      <c r="I47" s="101"/>
      <c r="J47" s="437"/>
      <c r="K47" s="435"/>
      <c r="L47" s="101"/>
      <c r="M47" s="437"/>
      <c r="N47" s="435"/>
      <c r="P47" s="437"/>
      <c r="Q47" s="435"/>
      <c r="R47" s="11"/>
    </row>
    <row r="48" spans="1:20" ht="12.75" customHeight="1" x14ac:dyDescent="0.25">
      <c r="A48" s="439" t="s">
        <v>86</v>
      </c>
      <c r="B48" s="438">
        <f>SUM('NYC Ferry'!P14)</f>
        <v>494</v>
      </c>
      <c r="C48" s="101"/>
      <c r="D48" s="439" t="s">
        <v>86</v>
      </c>
      <c r="E48" s="438">
        <f>SUM('NYC Ferry'!P25)</f>
        <v>1221</v>
      </c>
      <c r="F48" s="101"/>
      <c r="G48" s="439" t="s">
        <v>86</v>
      </c>
      <c r="H48" s="438">
        <f>SUM('NYC Ferry'!P36)</f>
        <v>769</v>
      </c>
      <c r="I48" s="101"/>
      <c r="J48" s="439" t="s">
        <v>86</v>
      </c>
      <c r="K48" s="438">
        <f>SUM('NYC Ferry'!P47)</f>
        <v>485</v>
      </c>
      <c r="L48" s="101"/>
      <c r="M48" s="439" t="s">
        <v>86</v>
      </c>
      <c r="N48" s="438">
        <f>SUM('NYC Ferry'!P58)</f>
        <v>596</v>
      </c>
      <c r="P48" s="439" t="s">
        <v>86</v>
      </c>
      <c r="Q48" s="438">
        <f>SUM('NYC Ferry'!P69)</f>
        <v>0</v>
      </c>
      <c r="R48" s="11"/>
    </row>
    <row r="49" spans="1:18" ht="13.5" customHeight="1" thickBot="1" x14ac:dyDescent="0.3">
      <c r="A49" s="437"/>
      <c r="B49" s="435"/>
      <c r="C49" s="101"/>
      <c r="D49" s="437"/>
      <c r="E49" s="435"/>
      <c r="F49" s="101"/>
      <c r="G49" s="437"/>
      <c r="H49" s="435"/>
      <c r="I49" s="101"/>
      <c r="J49" s="437"/>
      <c r="K49" s="435"/>
      <c r="L49" s="101"/>
      <c r="M49" s="437"/>
      <c r="N49" s="435"/>
      <c r="P49" s="437"/>
      <c r="Q49" s="435"/>
      <c r="R49" s="11"/>
    </row>
    <row r="50" spans="1:18" ht="13.5" customHeight="1" x14ac:dyDescent="0.25">
      <c r="A50" s="439" t="s">
        <v>85</v>
      </c>
      <c r="B50" s="438">
        <f>SUM('NYC Ferry'!N14)</f>
        <v>369</v>
      </c>
      <c r="C50" s="101"/>
      <c r="D50" s="439" t="s">
        <v>85</v>
      </c>
      <c r="E50" s="438">
        <f>SUM('NYC Ferry'!N25)</f>
        <v>719</v>
      </c>
      <c r="F50" s="101"/>
      <c r="G50" s="439" t="s">
        <v>85</v>
      </c>
      <c r="H50" s="434">
        <f>SUM('NYC Ferry'!N36)</f>
        <v>508</v>
      </c>
      <c r="I50" s="101"/>
      <c r="J50" s="439" t="s">
        <v>85</v>
      </c>
      <c r="K50" s="434">
        <f>SUM('NYC Ferry'!N47)</f>
        <v>496</v>
      </c>
      <c r="L50" s="101"/>
      <c r="M50" s="439" t="s">
        <v>85</v>
      </c>
      <c r="N50" s="438">
        <f>SUM('NYC Ferry'!N58)</f>
        <v>522</v>
      </c>
      <c r="P50" s="439" t="s">
        <v>85</v>
      </c>
      <c r="Q50" s="438">
        <f>SUM('NYC Ferry'!N69)</f>
        <v>0</v>
      </c>
      <c r="R50" s="11"/>
    </row>
    <row r="51" spans="1:18" ht="13.5" customHeight="1" thickBot="1" x14ac:dyDescent="0.3">
      <c r="A51" s="437"/>
      <c r="B51" s="435"/>
      <c r="C51" s="101"/>
      <c r="D51" s="437"/>
      <c r="E51" s="435"/>
      <c r="F51" s="101"/>
      <c r="G51" s="437"/>
      <c r="H51" s="480"/>
      <c r="I51" s="101"/>
      <c r="J51" s="437"/>
      <c r="K51" s="480"/>
      <c r="L51" s="101"/>
      <c r="M51" s="437"/>
      <c r="N51" s="435"/>
      <c r="P51" s="437"/>
      <c r="Q51" s="435"/>
      <c r="R51" s="11"/>
    </row>
    <row r="52" spans="1:18" ht="13.5" customHeight="1" x14ac:dyDescent="0.25">
      <c r="A52" s="439" t="s">
        <v>96</v>
      </c>
      <c r="B52" s="438">
        <f>SUM('NYC Ferry'!AB14)</f>
        <v>389</v>
      </c>
      <c r="C52" s="101"/>
      <c r="D52" s="439" t="s">
        <v>96</v>
      </c>
      <c r="E52" s="438">
        <f>SUM('NYC Ferry'!AB25)</f>
        <v>703</v>
      </c>
      <c r="F52" s="101"/>
      <c r="G52" s="439" t="s">
        <v>96</v>
      </c>
      <c r="H52" s="481">
        <f>SUM('NYC Ferry'!AB36)</f>
        <v>730</v>
      </c>
      <c r="I52" s="101"/>
      <c r="J52" s="439" t="s">
        <v>96</v>
      </c>
      <c r="K52" s="481">
        <f>SUM('NYC Ferry'!AB47)</f>
        <v>500</v>
      </c>
      <c r="L52" s="101"/>
      <c r="M52" s="439" t="s">
        <v>96</v>
      </c>
      <c r="N52" s="438">
        <f>SUM('NYC Ferry'!AB58)</f>
        <v>799</v>
      </c>
      <c r="P52" s="439" t="s">
        <v>96</v>
      </c>
      <c r="Q52" s="438">
        <f>SUM('NYC Ferry'!AB69)</f>
        <v>0</v>
      </c>
      <c r="R52" s="11"/>
    </row>
    <row r="53" spans="1:18" ht="13.5" customHeight="1" thickBot="1" x14ac:dyDescent="0.3">
      <c r="A53" s="437"/>
      <c r="B53" s="435"/>
      <c r="C53" s="101"/>
      <c r="D53" s="437"/>
      <c r="E53" s="435"/>
      <c r="F53" s="101"/>
      <c r="G53" s="437"/>
      <c r="H53" s="480"/>
      <c r="I53" s="101"/>
      <c r="J53" s="437"/>
      <c r="K53" s="480"/>
      <c r="L53" s="101"/>
      <c r="M53" s="437"/>
      <c r="N53" s="435"/>
      <c r="P53" s="437"/>
      <c r="Q53" s="435"/>
      <c r="R53" s="11"/>
    </row>
    <row r="54" spans="1:18" ht="13.5" customHeight="1" x14ac:dyDescent="0.25">
      <c r="A54" s="439" t="s">
        <v>97</v>
      </c>
      <c r="B54" s="438">
        <f>SUM('NYC Ferry'!AC14)</f>
        <v>136</v>
      </c>
      <c r="C54" s="101"/>
      <c r="D54" s="439" t="s">
        <v>97</v>
      </c>
      <c r="E54" s="438">
        <f>SUM('NYC Ferry'!AC25)</f>
        <v>292</v>
      </c>
      <c r="F54" s="101"/>
      <c r="G54" s="439" t="s">
        <v>97</v>
      </c>
      <c r="H54" s="481">
        <f>SUM('NYC Ferry'!AC36)</f>
        <v>241</v>
      </c>
      <c r="I54" s="101"/>
      <c r="J54" s="439" t="s">
        <v>97</v>
      </c>
      <c r="K54" s="481">
        <f>SUM('NYC Ferry'!AC47)</f>
        <v>205</v>
      </c>
      <c r="L54" s="101"/>
      <c r="M54" s="439" t="s">
        <v>97</v>
      </c>
      <c r="N54" s="438">
        <f>SUM('NYC Ferry'!AC58)</f>
        <v>233</v>
      </c>
      <c r="P54" s="439" t="s">
        <v>97</v>
      </c>
      <c r="Q54" s="438">
        <f>SUM('NYC Ferry'!AC69)</f>
        <v>0</v>
      </c>
      <c r="R54" s="11"/>
    </row>
    <row r="55" spans="1:18" ht="13.5" customHeight="1" thickBot="1" x14ac:dyDescent="0.3">
      <c r="A55" s="437"/>
      <c r="B55" s="435"/>
      <c r="C55" s="101"/>
      <c r="D55" s="437"/>
      <c r="E55" s="435"/>
      <c r="F55" s="101"/>
      <c r="G55" s="437"/>
      <c r="H55" s="480"/>
      <c r="I55" s="101"/>
      <c r="J55" s="437"/>
      <c r="K55" s="480"/>
      <c r="L55" s="101"/>
      <c r="M55" s="437"/>
      <c r="N55" s="435"/>
      <c r="P55" s="437"/>
      <c r="Q55" s="435"/>
      <c r="R55" s="11"/>
    </row>
    <row r="56" spans="1:18" ht="13.5" customHeight="1" x14ac:dyDescent="0.25">
      <c r="A56" s="439" t="s">
        <v>99</v>
      </c>
      <c r="B56" s="438">
        <f>SUM('NYC Ferry'!AE14)</f>
        <v>1300</v>
      </c>
      <c r="C56" s="101"/>
      <c r="D56" s="439" t="s">
        <v>99</v>
      </c>
      <c r="E56" s="438">
        <f>SUM('NYC Ferry'!AE25)</f>
        <v>2613</v>
      </c>
      <c r="F56" s="101"/>
      <c r="G56" s="439" t="s">
        <v>99</v>
      </c>
      <c r="H56" s="481">
        <f>SUM('NYC Ferry'!AE36)</f>
        <v>2166</v>
      </c>
      <c r="I56" s="101"/>
      <c r="J56" s="439" t="s">
        <v>99</v>
      </c>
      <c r="K56" s="481">
        <f>SUM('NYC Ferry'!AE47)</f>
        <v>1791</v>
      </c>
      <c r="L56" s="101"/>
      <c r="M56" s="439" t="s">
        <v>99</v>
      </c>
      <c r="N56" s="438">
        <f>SUM('NYC Ferry'!AE58)</f>
        <v>2498</v>
      </c>
      <c r="P56" s="439" t="s">
        <v>99</v>
      </c>
      <c r="Q56" s="438">
        <f>SUM('NYC Ferry'!AE69)</f>
        <v>0</v>
      </c>
      <c r="R56" s="11"/>
    </row>
    <row r="57" spans="1:18" ht="13.5" customHeight="1" thickBot="1" x14ac:dyDescent="0.3">
      <c r="A57" s="437"/>
      <c r="B57" s="435"/>
      <c r="C57" s="101"/>
      <c r="D57" s="437"/>
      <c r="E57" s="435"/>
      <c r="F57" s="101"/>
      <c r="G57" s="437"/>
      <c r="H57" s="480"/>
      <c r="I57" s="101"/>
      <c r="J57" s="437"/>
      <c r="K57" s="480"/>
      <c r="L57" s="101"/>
      <c r="M57" s="437"/>
      <c r="N57" s="435"/>
      <c r="P57" s="437"/>
      <c r="Q57" s="435"/>
      <c r="R57" s="11"/>
    </row>
    <row r="58" spans="1:18" ht="13.5" customHeight="1" x14ac:dyDescent="0.25">
      <c r="A58" s="439" t="s">
        <v>98</v>
      </c>
      <c r="B58" s="438">
        <f>SUM('NYC Ferry'!AF14)</f>
        <v>619</v>
      </c>
      <c r="C58" s="101"/>
      <c r="D58" s="439" t="s">
        <v>98</v>
      </c>
      <c r="E58" s="438">
        <f>SUM('NYC Ferry'!AF25)</f>
        <v>1265</v>
      </c>
      <c r="F58" s="101"/>
      <c r="G58" s="439" t="s">
        <v>98</v>
      </c>
      <c r="H58" s="481">
        <f>SUM('NYC Ferry'!AF36)</f>
        <v>1085</v>
      </c>
      <c r="I58" s="101"/>
      <c r="J58" s="439" t="s">
        <v>98</v>
      </c>
      <c r="K58" s="481">
        <f>SUM('NYC Ferry'!AF47)</f>
        <v>1004</v>
      </c>
      <c r="L58" s="101"/>
      <c r="M58" s="439" t="s">
        <v>98</v>
      </c>
      <c r="N58" s="438">
        <f>SUM('NYC Ferry'!AF58)</f>
        <v>1172</v>
      </c>
      <c r="P58" s="439" t="s">
        <v>98</v>
      </c>
      <c r="Q58" s="438">
        <f>SUM('NYC Ferry'!AF69)</f>
        <v>0</v>
      </c>
      <c r="R58" s="11"/>
    </row>
    <row r="59" spans="1:18" ht="13.5" customHeight="1" thickBot="1" x14ac:dyDescent="0.3">
      <c r="A59" s="437"/>
      <c r="B59" s="435"/>
      <c r="C59" s="101"/>
      <c r="D59" s="437"/>
      <c r="E59" s="435"/>
      <c r="F59" s="101"/>
      <c r="G59" s="437"/>
      <c r="H59" s="480"/>
      <c r="I59" s="101"/>
      <c r="J59" s="437"/>
      <c r="K59" s="480"/>
      <c r="L59" s="101"/>
      <c r="M59" s="437"/>
      <c r="N59" s="435"/>
      <c r="P59" s="437"/>
      <c r="Q59" s="435"/>
      <c r="R59" s="11"/>
    </row>
    <row r="60" spans="1:18" ht="12.75" customHeight="1" x14ac:dyDescent="0.25">
      <c r="A60" s="439" t="s">
        <v>13</v>
      </c>
      <c r="B60" s="438">
        <f>SUM('NYC Ferry'!R14)</f>
        <v>311</v>
      </c>
      <c r="C60" s="101"/>
      <c r="D60" s="439" t="s">
        <v>13</v>
      </c>
      <c r="E60" s="438">
        <f>SUM('NYC Ferry'!R25)</f>
        <v>585</v>
      </c>
      <c r="F60" s="101"/>
      <c r="G60" s="439" t="s">
        <v>13</v>
      </c>
      <c r="H60" s="438">
        <f>SUM('NYC Ferry'!R36)</f>
        <v>375</v>
      </c>
      <c r="I60" s="101"/>
      <c r="J60" s="439" t="s">
        <v>13</v>
      </c>
      <c r="K60" s="438">
        <f>SUM('NYC Ferry'!R47)</f>
        <v>318</v>
      </c>
      <c r="L60" s="101"/>
      <c r="M60" s="439" t="s">
        <v>13</v>
      </c>
      <c r="N60" s="438">
        <f>SUM('NYC Ferry'!R58)</f>
        <v>407</v>
      </c>
      <c r="P60" s="439" t="s">
        <v>13</v>
      </c>
      <c r="Q60" s="438">
        <f>SUM('NYC Ferry'!R69)</f>
        <v>0</v>
      </c>
      <c r="R60" s="11"/>
    </row>
    <row r="61" spans="1:18" ht="13.5" customHeight="1" thickBot="1" x14ac:dyDescent="0.3">
      <c r="A61" s="437"/>
      <c r="B61" s="435"/>
      <c r="C61" s="101"/>
      <c r="D61" s="437"/>
      <c r="E61" s="435"/>
      <c r="F61" s="101"/>
      <c r="G61" s="437"/>
      <c r="H61" s="435"/>
      <c r="I61" s="101"/>
      <c r="J61" s="437"/>
      <c r="K61" s="435"/>
      <c r="L61" s="101"/>
      <c r="M61" s="437"/>
      <c r="N61" s="435"/>
      <c r="P61" s="437"/>
      <c r="Q61" s="435"/>
      <c r="R61" s="11"/>
    </row>
    <row r="62" spans="1:18" ht="13.5" customHeight="1" x14ac:dyDescent="0.25">
      <c r="A62" s="436" t="s">
        <v>32</v>
      </c>
      <c r="B62" s="438">
        <f>SUM('NYC Ferry'!J14)</f>
        <v>0</v>
      </c>
      <c r="C62" s="101"/>
      <c r="D62" s="436" t="s">
        <v>32</v>
      </c>
      <c r="E62" s="438">
        <f>SUM('NYC Ferry'!J25 + 'NYC Ferry'!Q25)</f>
        <v>0</v>
      </c>
      <c r="F62" s="101"/>
      <c r="G62" s="436" t="s">
        <v>32</v>
      </c>
      <c r="H62" s="434">
        <f>SUM('NYC Ferry'!J36)</f>
        <v>0</v>
      </c>
      <c r="I62" s="101"/>
      <c r="J62" s="436" t="s">
        <v>32</v>
      </c>
      <c r="K62" s="434">
        <f>SUM('NYC Ferry'!J47 + 'NYC Ferry'!Q47)</f>
        <v>0</v>
      </c>
      <c r="L62" s="101"/>
      <c r="M62" s="436" t="s">
        <v>32</v>
      </c>
      <c r="N62" s="434">
        <f>SUM('NYC Ferry'!J58,'NYC Ferry'!Q58)</f>
        <v>0</v>
      </c>
      <c r="P62" s="436" t="s">
        <v>32</v>
      </c>
      <c r="Q62" s="434">
        <f>SUM('NYC Ferry'!J69)</f>
        <v>0</v>
      </c>
      <c r="R62" s="11"/>
    </row>
    <row r="63" spans="1:18" ht="13.5" customHeight="1" thickBot="1" x14ac:dyDescent="0.3">
      <c r="A63" s="437"/>
      <c r="B63" s="435"/>
      <c r="C63" s="101"/>
      <c r="D63" s="437"/>
      <c r="E63" s="435"/>
      <c r="F63" s="101"/>
      <c r="G63" s="437"/>
      <c r="H63" s="435"/>
      <c r="I63" s="101"/>
      <c r="J63" s="437"/>
      <c r="K63" s="435"/>
      <c r="L63" s="101"/>
      <c r="M63" s="437"/>
      <c r="N63" s="435"/>
      <c r="P63" s="437"/>
      <c r="Q63" s="435"/>
      <c r="R63" s="11"/>
    </row>
    <row r="64" spans="1:18" ht="13.5" customHeight="1" x14ac:dyDescent="0.25">
      <c r="A64" s="436" t="s">
        <v>81</v>
      </c>
      <c r="B64" s="438">
        <f>'NYC Ferry'!L14+'NYC Ferry'!O14</f>
        <v>704</v>
      </c>
      <c r="C64" s="101"/>
      <c r="D64" s="436" t="s">
        <v>81</v>
      </c>
      <c r="E64" s="438">
        <f>'NYC Ferry'!L25+'NYC Ferry'!O25</f>
        <v>478</v>
      </c>
      <c r="F64" s="101"/>
      <c r="G64" s="436" t="s">
        <v>81</v>
      </c>
      <c r="H64" s="434">
        <f>'NYC Ferry'!L36 + 'NYC Ferry'!O36</f>
        <v>0</v>
      </c>
      <c r="I64" s="101"/>
      <c r="J64" s="436" t="s">
        <v>81</v>
      </c>
      <c r="K64" s="434">
        <f>'NYC Ferry'!L47 + 'NYC Ferry'!O47</f>
        <v>0</v>
      </c>
      <c r="L64" s="101"/>
      <c r="M64" s="436" t="s">
        <v>81</v>
      </c>
      <c r="N64" s="434">
        <f>'NYC Ferry'!L58 + 'NYC Ferry'!O58</f>
        <v>887</v>
      </c>
      <c r="P64" s="436" t="s">
        <v>81</v>
      </c>
      <c r="Q64" s="434">
        <f>'NYC Ferry'!L69 + 'NYC Ferry'!O69</f>
        <v>0</v>
      </c>
      <c r="R64" s="11"/>
    </row>
    <row r="65" spans="1:18" ht="13.5" customHeight="1" thickBot="1" x14ac:dyDescent="0.3">
      <c r="A65" s="437"/>
      <c r="B65" s="435"/>
      <c r="C65" s="101"/>
      <c r="D65" s="437"/>
      <c r="E65" s="435"/>
      <c r="F65" s="101"/>
      <c r="G65" s="437"/>
      <c r="H65" s="435"/>
      <c r="I65" s="101"/>
      <c r="J65" s="437"/>
      <c r="K65" s="435"/>
      <c r="L65" s="101"/>
      <c r="M65" s="437"/>
      <c r="N65" s="435"/>
      <c r="P65" s="437"/>
      <c r="Q65" s="435"/>
      <c r="R65" s="11"/>
    </row>
    <row r="66" spans="1:18" ht="13.5" customHeight="1" x14ac:dyDescent="0.25">
      <c r="A66" s="436" t="s">
        <v>78</v>
      </c>
      <c r="B66" s="438">
        <f>'NYC Ferry'!K14</f>
        <v>1187</v>
      </c>
      <c r="C66" s="101"/>
      <c r="D66" s="436" t="s">
        <v>78</v>
      </c>
      <c r="E66" s="438">
        <f>'NYC Ferry'!K25</f>
        <v>2734</v>
      </c>
      <c r="F66" s="101"/>
      <c r="G66" s="436" t="s">
        <v>78</v>
      </c>
      <c r="H66" s="434">
        <f>'NYC Ferry'!K36</f>
        <v>2270</v>
      </c>
      <c r="I66" s="101"/>
      <c r="J66" s="436" t="s">
        <v>78</v>
      </c>
      <c r="K66" s="434">
        <f>'NYC Ferry'!K47</f>
        <v>2231</v>
      </c>
      <c r="L66" s="101"/>
      <c r="M66" s="436" t="s">
        <v>78</v>
      </c>
      <c r="N66" s="434">
        <f>'NYC Ferry'!K58</f>
        <v>2445</v>
      </c>
      <c r="P66" s="436" t="s">
        <v>78</v>
      </c>
      <c r="Q66" s="434">
        <f>'NYC Ferry'!K69</f>
        <v>0</v>
      </c>
      <c r="R66" s="11"/>
    </row>
    <row r="67" spans="1:18" ht="13.5" customHeight="1" thickBot="1" x14ac:dyDescent="0.3">
      <c r="A67" s="437"/>
      <c r="B67" s="435"/>
      <c r="C67" s="101"/>
      <c r="D67" s="437"/>
      <c r="E67" s="435"/>
      <c r="F67" s="101"/>
      <c r="G67" s="437"/>
      <c r="H67" s="435"/>
      <c r="I67" s="101"/>
      <c r="J67" s="437"/>
      <c r="K67" s="435"/>
      <c r="L67" s="101"/>
      <c r="M67" s="437"/>
      <c r="N67" s="435"/>
      <c r="P67" s="437"/>
      <c r="Q67" s="435"/>
      <c r="R67" s="11"/>
    </row>
    <row r="68" spans="1:18" ht="13.5" customHeight="1" x14ac:dyDescent="0.25">
      <c r="A68" s="436" t="s">
        <v>89</v>
      </c>
      <c r="B68" s="438">
        <f>SUM('NYC Ferry'!U14)</f>
        <v>1115</v>
      </c>
      <c r="C68" s="101"/>
      <c r="D68" s="436" t="s">
        <v>89</v>
      </c>
      <c r="E68" s="438">
        <f>SUM('NYC Ferry'!U25)</f>
        <v>2138</v>
      </c>
      <c r="F68" s="101"/>
      <c r="G68" s="436" t="s">
        <v>89</v>
      </c>
      <c r="H68" s="434">
        <f>SUM('NYC Ferry'!U36)</f>
        <v>1876</v>
      </c>
      <c r="I68" s="101"/>
      <c r="J68" s="436" t="s">
        <v>89</v>
      </c>
      <c r="K68" s="434">
        <f>SUM('NYC Ferry'!U47)</f>
        <v>1547</v>
      </c>
      <c r="L68" s="101"/>
      <c r="M68" s="436" t="s">
        <v>89</v>
      </c>
      <c r="N68" s="434">
        <f>SUM('NYC Ferry'!U58)</f>
        <v>1999</v>
      </c>
      <c r="P68" s="436" t="s">
        <v>89</v>
      </c>
      <c r="Q68" s="434">
        <f>SUM('NYC Ferry'!U69)</f>
        <v>0</v>
      </c>
      <c r="R68" s="11"/>
    </row>
    <row r="69" spans="1:18" ht="13.5" customHeight="1" thickBot="1" x14ac:dyDescent="0.3">
      <c r="A69" s="437"/>
      <c r="B69" s="435"/>
      <c r="C69" s="101"/>
      <c r="D69" s="437"/>
      <c r="E69" s="435"/>
      <c r="F69" s="101"/>
      <c r="G69" s="437"/>
      <c r="H69" s="435"/>
      <c r="I69" s="101"/>
      <c r="J69" s="437"/>
      <c r="K69" s="435"/>
      <c r="L69" s="101"/>
      <c r="M69" s="437"/>
      <c r="N69" s="435"/>
      <c r="P69" s="437"/>
      <c r="Q69" s="435"/>
      <c r="R69" s="11"/>
    </row>
    <row r="70" spans="1:18" ht="13.5" customHeight="1" x14ac:dyDescent="0.25">
      <c r="A70" s="436" t="s">
        <v>90</v>
      </c>
      <c r="B70" s="438">
        <f>SUM('NYC Ferry'!V14)</f>
        <v>955</v>
      </c>
      <c r="C70" s="101"/>
      <c r="D70" s="436" t="s">
        <v>90</v>
      </c>
      <c r="E70" s="438">
        <f>SUM('NYC Ferry'!V25)</f>
        <v>1816</v>
      </c>
      <c r="F70" s="101"/>
      <c r="G70" s="436" t="s">
        <v>90</v>
      </c>
      <c r="H70" s="434">
        <f>SUM('NYC Ferry'!V36)</f>
        <v>1538</v>
      </c>
      <c r="I70" s="101"/>
      <c r="J70" s="436" t="s">
        <v>90</v>
      </c>
      <c r="K70" s="434">
        <f>SUM('NYC Ferry'!V47)</f>
        <v>1210</v>
      </c>
      <c r="L70" s="101"/>
      <c r="M70" s="436" t="s">
        <v>90</v>
      </c>
      <c r="N70" s="434">
        <f>SUM('NYC Ferry'!V58)</f>
        <v>1962</v>
      </c>
      <c r="P70" s="436" t="s">
        <v>90</v>
      </c>
      <c r="Q70" s="434">
        <f>SUM('NYC Ferry'!V69)</f>
        <v>0</v>
      </c>
      <c r="R70" s="11"/>
    </row>
    <row r="71" spans="1:18" ht="13.5" customHeight="1" thickBot="1" x14ac:dyDescent="0.3">
      <c r="A71" s="437"/>
      <c r="B71" s="435"/>
      <c r="C71" s="101"/>
      <c r="D71" s="437"/>
      <c r="E71" s="435"/>
      <c r="F71" s="101"/>
      <c r="G71" s="437"/>
      <c r="H71" s="435"/>
      <c r="I71" s="101"/>
      <c r="J71" s="437"/>
      <c r="K71" s="435"/>
      <c r="L71" s="101"/>
      <c r="M71" s="437"/>
      <c r="N71" s="435"/>
      <c r="P71" s="437"/>
      <c r="Q71" s="435"/>
      <c r="R71" s="11"/>
    </row>
    <row r="72" spans="1:18" ht="13.5" customHeight="1" x14ac:dyDescent="0.25">
      <c r="A72" s="474" t="s">
        <v>19</v>
      </c>
      <c r="B72" s="465">
        <f>SUM(B22:B71)</f>
        <v>104563</v>
      </c>
      <c r="C72" s="101"/>
      <c r="D72" s="474" t="s">
        <v>19</v>
      </c>
      <c r="E72" s="465">
        <f>SUM(E22:E71)</f>
        <v>221068</v>
      </c>
      <c r="F72" s="101"/>
      <c r="G72" s="474" t="s">
        <v>19</v>
      </c>
      <c r="H72" s="465">
        <f>SUM(H22:H71)</f>
        <v>210420</v>
      </c>
      <c r="I72" s="101"/>
      <c r="J72" s="476" t="s">
        <v>19</v>
      </c>
      <c r="K72" s="465">
        <f>SUM(K22:K71)</f>
        <v>151689</v>
      </c>
      <c r="L72" s="101"/>
      <c r="M72" s="474" t="s">
        <v>19</v>
      </c>
      <c r="N72" s="465">
        <f>SUM(N22:N71)</f>
        <v>214789</v>
      </c>
      <c r="P72" s="476" t="s">
        <v>19</v>
      </c>
      <c r="Q72" s="465">
        <f>SUM(Q22:Q71)</f>
        <v>0</v>
      </c>
      <c r="R72" s="11"/>
    </row>
    <row r="73" spans="1:18" ht="13.5" customHeight="1" thickBot="1" x14ac:dyDescent="0.3">
      <c r="A73" s="475"/>
      <c r="B73" s="466"/>
      <c r="C73" s="101"/>
      <c r="D73" s="475"/>
      <c r="E73" s="466"/>
      <c r="F73" s="101"/>
      <c r="G73" s="475"/>
      <c r="H73" s="466"/>
      <c r="I73" s="101"/>
      <c r="J73" s="475"/>
      <c r="K73" s="466"/>
      <c r="L73" s="101"/>
      <c r="M73" s="475"/>
      <c r="N73" s="466"/>
      <c r="P73" s="475"/>
      <c r="Q73" s="466"/>
      <c r="R73" s="11"/>
    </row>
    <row r="74" spans="1:18" x14ac:dyDescent="0.25">
      <c r="C74" s="101"/>
      <c r="F74" s="101"/>
      <c r="I74" s="101"/>
      <c r="L74" s="101"/>
      <c r="R74" s="10"/>
    </row>
    <row r="75" spans="1:18" x14ac:dyDescent="0.25">
      <c r="C75" s="101"/>
      <c r="F75" s="101"/>
      <c r="I75" s="101"/>
      <c r="L75" s="101"/>
      <c r="R75" s="109"/>
    </row>
  </sheetData>
  <mergeCells count="432">
    <mergeCell ref="Q58:Q59"/>
    <mergeCell ref="A52:A53"/>
    <mergeCell ref="D52:D53"/>
    <mergeCell ref="A54:A55"/>
    <mergeCell ref="G52:G53"/>
    <mergeCell ref="G54:G55"/>
    <mergeCell ref="J52:J53"/>
    <mergeCell ref="J54:J55"/>
    <mergeCell ref="M52:M53"/>
    <mergeCell ref="M54:M55"/>
    <mergeCell ref="D54:D55"/>
    <mergeCell ref="B52:B53"/>
    <mergeCell ref="E52:E53"/>
    <mergeCell ref="H52:H53"/>
    <mergeCell ref="K52:K53"/>
    <mergeCell ref="H54:H55"/>
    <mergeCell ref="E54:E55"/>
    <mergeCell ref="H56:H57"/>
    <mergeCell ref="H58:H59"/>
    <mergeCell ref="J56:J57"/>
    <mergeCell ref="J58:J59"/>
    <mergeCell ref="D48:D49"/>
    <mergeCell ref="E48:E49"/>
    <mergeCell ref="G48:G49"/>
    <mergeCell ref="J48:J49"/>
    <mergeCell ref="M48:M49"/>
    <mergeCell ref="H48:H49"/>
    <mergeCell ref="K48:K49"/>
    <mergeCell ref="N48:N49"/>
    <mergeCell ref="B54:B55"/>
    <mergeCell ref="Q64:Q65"/>
    <mergeCell ref="Q62:Q63"/>
    <mergeCell ref="P48:P49"/>
    <mergeCell ref="Q48:Q49"/>
    <mergeCell ref="P50:P51"/>
    <mergeCell ref="Q50:Q51"/>
    <mergeCell ref="Q54:Q55"/>
    <mergeCell ref="N54:N55"/>
    <mergeCell ref="K54:K55"/>
    <mergeCell ref="P54:P55"/>
    <mergeCell ref="K50:K51"/>
    <mergeCell ref="P62:P63"/>
    <mergeCell ref="N52:N53"/>
    <mergeCell ref="Q52:Q53"/>
    <mergeCell ref="P52:P53"/>
    <mergeCell ref="K56:K57"/>
    <mergeCell ref="K58:K59"/>
    <mergeCell ref="M56:M57"/>
    <mergeCell ref="M58:M59"/>
    <mergeCell ref="N56:N57"/>
    <mergeCell ref="N58:N59"/>
    <mergeCell ref="P56:P57"/>
    <mergeCell ref="P58:P59"/>
    <mergeCell ref="Q56:Q57"/>
    <mergeCell ref="A66:A67"/>
    <mergeCell ref="B66:B67"/>
    <mergeCell ref="D66:D67"/>
    <mergeCell ref="E66:E67"/>
    <mergeCell ref="G66:G67"/>
    <mergeCell ref="H66:H67"/>
    <mergeCell ref="J66:J67"/>
    <mergeCell ref="A56:A57"/>
    <mergeCell ref="A58:A59"/>
    <mergeCell ref="B56:B57"/>
    <mergeCell ref="B58:B59"/>
    <mergeCell ref="D56:D57"/>
    <mergeCell ref="D58:D59"/>
    <mergeCell ref="E56:E57"/>
    <mergeCell ref="E58:E59"/>
    <mergeCell ref="G56:G57"/>
    <mergeCell ref="G58:G59"/>
    <mergeCell ref="K66:K67"/>
    <mergeCell ref="M66:M67"/>
    <mergeCell ref="N66:N67"/>
    <mergeCell ref="P66:P67"/>
    <mergeCell ref="Q66:Q67"/>
    <mergeCell ref="G14:G15"/>
    <mergeCell ref="H14:H15"/>
    <mergeCell ref="J14:J15"/>
    <mergeCell ref="K14:K15"/>
    <mergeCell ref="M14:M15"/>
    <mergeCell ref="N14:N15"/>
    <mergeCell ref="P14:P15"/>
    <mergeCell ref="G64:G65"/>
    <mergeCell ref="H64:H65"/>
    <mergeCell ref="J64:J65"/>
    <mergeCell ref="K64:K65"/>
    <mergeCell ref="M64:M65"/>
    <mergeCell ref="N64:N65"/>
    <mergeCell ref="P64:P65"/>
    <mergeCell ref="M50:M51"/>
    <mergeCell ref="N50:N51"/>
    <mergeCell ref="G50:G51"/>
    <mergeCell ref="H50:H51"/>
    <mergeCell ref="J50:J51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P72:P73"/>
    <mergeCell ref="Q72:Q73"/>
    <mergeCell ref="B6:B7"/>
    <mergeCell ref="P44:P45"/>
    <mergeCell ref="Q44:Q45"/>
    <mergeCell ref="P46:P47"/>
    <mergeCell ref="Q46:Q47"/>
    <mergeCell ref="P60:P61"/>
    <mergeCell ref="Q60:Q61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N72:N73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A72:A73"/>
    <mergeCell ref="B72:B73"/>
    <mergeCell ref="D72:D73"/>
    <mergeCell ref="E72:E73"/>
    <mergeCell ref="G72:G73"/>
    <mergeCell ref="H72:H73"/>
    <mergeCell ref="J72:J73"/>
    <mergeCell ref="K72:K73"/>
    <mergeCell ref="M72:M73"/>
    <mergeCell ref="N62:N63"/>
    <mergeCell ref="A64:A65"/>
    <mergeCell ref="B64:B65"/>
    <mergeCell ref="D64:D65"/>
    <mergeCell ref="E64:E65"/>
    <mergeCell ref="N46:N47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N60:N61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N68:N69"/>
    <mergeCell ref="P68:P69"/>
    <mergeCell ref="Q68:Q69"/>
    <mergeCell ref="A70:A71"/>
    <mergeCell ref="B70:B71"/>
    <mergeCell ref="D70:D71"/>
    <mergeCell ref="E70:E71"/>
    <mergeCell ref="G70:G71"/>
    <mergeCell ref="H70:H71"/>
    <mergeCell ref="J70:J71"/>
    <mergeCell ref="K70:K71"/>
    <mergeCell ref="M70:M71"/>
    <mergeCell ref="N70:N71"/>
    <mergeCell ref="P70:P71"/>
    <mergeCell ref="Q70:Q71"/>
    <mergeCell ref="A68:A69"/>
    <mergeCell ref="B68:B69"/>
    <mergeCell ref="D68:D69"/>
    <mergeCell ref="E68:E69"/>
    <mergeCell ref="G68:G69"/>
    <mergeCell ref="H68:H69"/>
    <mergeCell ref="J68:J69"/>
    <mergeCell ref="K68:K69"/>
    <mergeCell ref="M68:M6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L28:M28 A61 A60 A73:D73 A62 C22:D22 C28:D28 C38 E39:F39 E41:F41 F40 E43:F43 F42 E45:F45 F44 E47:F47 F46 A36:A37 E36:F37 F38 H39:I39 H41:I41 I40 H43:I43 I42 H45:I45 I44 H47:I47 I46 H36:I37 I38 K39:L39 K41:L41 K43:L43 K45:L45 K47:L47 K36:L37 N39 N41 N43 N45 N47 N36:N37 C42 C44 C60:D60 C62:D62 F22:G22 F28:G28 F60:G60 F62:G62 I22:J22 I28:J28 I60:J60 I62:J62 L60:M60 L62:M62 A63 I63:N63 A19 I19:N19 I73:J73 A27 A26 C26:D26 F26:G26 I26:J26 L26:M26 C19:G19 A72 C72:D72 F72:G72 I72:J72 L72:M72 C39 C41 C43 C45 C47 C23:N23 C29:N29 C61 C36:C37 C63:G63 C27:N27 C31:N31 C30:D30 F30:G30 C33:N35 C32:D32 F32:G32 I32:N32 F73:G73 L73:M73 L30:M30 I30:J30 E61:N6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199"/>
      <c r="C1" s="515" t="s">
        <v>76</v>
      </c>
      <c r="D1" s="515" t="s">
        <v>8</v>
      </c>
      <c r="E1" s="519" t="s">
        <v>19</v>
      </c>
    </row>
    <row r="2" spans="1:6" ht="14.25" customHeight="1" thickBot="1" x14ac:dyDescent="0.3">
      <c r="A2" s="32"/>
      <c r="B2" s="200"/>
      <c r="C2" s="517"/>
      <c r="D2" s="517"/>
      <c r="E2" s="520"/>
    </row>
    <row r="3" spans="1:6" ht="14.25" customHeight="1" x14ac:dyDescent="0.25">
      <c r="A3" s="501" t="s">
        <v>57</v>
      </c>
      <c r="B3" s="503" t="s">
        <v>58</v>
      </c>
      <c r="C3" s="526" t="s">
        <v>73</v>
      </c>
      <c r="D3" s="526" t="s">
        <v>8</v>
      </c>
      <c r="E3" s="520"/>
    </row>
    <row r="4" spans="1:6" ht="15" customHeight="1" thickBot="1" x14ac:dyDescent="0.3">
      <c r="A4" s="502"/>
      <c r="B4" s="504"/>
      <c r="C4" s="527"/>
      <c r="D4" s="527"/>
      <c r="E4" s="520"/>
    </row>
    <row r="5" spans="1:6" s="57" customFormat="1" ht="14.25" thickBot="1" x14ac:dyDescent="0.3">
      <c r="A5" s="33" t="s">
        <v>3</v>
      </c>
      <c r="B5" s="201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6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6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6">
        <f t="shared" si="1"/>
        <v>42950</v>
      </c>
      <c r="C8" s="14"/>
      <c r="D8" s="21"/>
      <c r="E8" s="20">
        <f t="shared" si="0"/>
        <v>0</v>
      </c>
      <c r="F8" s="177"/>
    </row>
    <row r="9" spans="1:6" s="57" customFormat="1" ht="14.25" thickBot="1" x14ac:dyDescent="0.3">
      <c r="A9" s="33" t="s">
        <v>0</v>
      </c>
      <c r="B9" s="216">
        <f t="shared" si="1"/>
        <v>42951</v>
      </c>
      <c r="C9" s="14"/>
      <c r="D9" s="21"/>
      <c r="E9" s="20">
        <f t="shared" si="0"/>
        <v>0</v>
      </c>
      <c r="F9" s="177"/>
    </row>
    <row r="10" spans="1:6" s="57" customFormat="1" ht="14.25" customHeight="1" outlineLevel="1" thickBot="1" x14ac:dyDescent="0.3">
      <c r="A10" s="33" t="s">
        <v>1</v>
      </c>
      <c r="B10" s="216">
        <f t="shared" si="1"/>
        <v>42952</v>
      </c>
      <c r="C10" s="21"/>
      <c r="D10" s="21"/>
      <c r="E10" s="20">
        <f t="shared" si="0"/>
        <v>0</v>
      </c>
      <c r="F10" s="177"/>
    </row>
    <row r="11" spans="1:6" s="57" customFormat="1" ht="15" customHeight="1" outlineLevel="1" thickBot="1" x14ac:dyDescent="0.3">
      <c r="A11" s="33" t="s">
        <v>2</v>
      </c>
      <c r="B11" s="216">
        <f t="shared" si="1"/>
        <v>42953</v>
      </c>
      <c r="C11" s="26"/>
      <c r="D11" s="26"/>
      <c r="E11" s="20">
        <f t="shared" si="0"/>
        <v>0</v>
      </c>
      <c r="F11" s="177"/>
    </row>
    <row r="12" spans="1:6" s="58" customFormat="1" ht="15" customHeight="1" outlineLevel="1" thickBot="1" x14ac:dyDescent="0.3">
      <c r="A12" s="188" t="s">
        <v>21</v>
      </c>
      <c r="B12" s="505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06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06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06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1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2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2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3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3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6">
        <f t="shared" si="7"/>
        <v>42959</v>
      </c>
      <c r="C21" s="21"/>
      <c r="D21" s="22"/>
      <c r="E21" s="20">
        <f t="shared" si="6"/>
        <v>0</v>
      </c>
      <c r="F21" s="180"/>
    </row>
    <row r="22" spans="1:6" s="58" customFormat="1" ht="15" customHeight="1" outlineLevel="1" thickBot="1" x14ac:dyDescent="0.3">
      <c r="A22" s="33" t="s">
        <v>2</v>
      </c>
      <c r="B22" s="202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8" t="s">
        <v>21</v>
      </c>
      <c r="B23" s="505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06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06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07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4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5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5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5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5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5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5">
        <f t="shared" si="17"/>
        <v>42967</v>
      </c>
      <c r="C33" s="26"/>
      <c r="D33" s="26"/>
      <c r="E33" s="78">
        <f t="shared" si="16"/>
        <v>0</v>
      </c>
      <c r="F33" s="180"/>
    </row>
    <row r="34" spans="1:6" s="58" customFormat="1" ht="15" customHeight="1" outlineLevel="1" thickBot="1" x14ac:dyDescent="0.3">
      <c r="A34" s="188" t="s">
        <v>21</v>
      </c>
      <c r="B34" s="505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06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06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07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6">
        <f>B33+1</f>
        <v>42968</v>
      </c>
      <c r="C38" s="14"/>
      <c r="D38" s="14"/>
      <c r="E38" s="18">
        <f t="shared" ref="E38:E44" si="26">SUM(C38:D38)</f>
        <v>0</v>
      </c>
      <c r="F38" s="180"/>
    </row>
    <row r="39" spans="1:6" s="58" customFormat="1" ht="15" customHeight="1" thickBot="1" x14ac:dyDescent="0.3">
      <c r="A39" s="33" t="s">
        <v>4</v>
      </c>
      <c r="B39" s="207">
        <f>B38+1</f>
        <v>42969</v>
      </c>
      <c r="C39" s="14"/>
      <c r="D39" s="21"/>
      <c r="E39" s="20">
        <f t="shared" si="26"/>
        <v>0</v>
      </c>
      <c r="F39" s="180"/>
    </row>
    <row r="40" spans="1:6" s="58" customFormat="1" ht="15" customHeight="1" thickBot="1" x14ac:dyDescent="0.3">
      <c r="A40" s="33" t="s">
        <v>5</v>
      </c>
      <c r="B40" s="207">
        <f t="shared" ref="B40:B44" si="27">B39+1</f>
        <v>42970</v>
      </c>
      <c r="C40" s="14"/>
      <c r="D40" s="21"/>
      <c r="E40" s="20">
        <f t="shared" si="26"/>
        <v>0</v>
      </c>
      <c r="F40" s="180"/>
    </row>
    <row r="41" spans="1:6" s="58" customFormat="1" ht="15" customHeight="1" thickBot="1" x14ac:dyDescent="0.3">
      <c r="A41" s="33" t="s">
        <v>6</v>
      </c>
      <c r="B41" s="207">
        <f t="shared" si="27"/>
        <v>42971</v>
      </c>
      <c r="C41" s="14"/>
      <c r="D41" s="21"/>
      <c r="E41" s="20">
        <f t="shared" si="26"/>
        <v>0</v>
      </c>
      <c r="F41" s="180"/>
    </row>
    <row r="42" spans="1:6" s="58" customFormat="1" ht="15" customHeight="1" thickBot="1" x14ac:dyDescent="0.3">
      <c r="A42" s="33" t="s">
        <v>0</v>
      </c>
      <c r="B42" s="207">
        <f t="shared" si="27"/>
        <v>42972</v>
      </c>
      <c r="C42" s="14"/>
      <c r="D42" s="21"/>
      <c r="E42" s="20">
        <f t="shared" si="26"/>
        <v>0</v>
      </c>
      <c r="F42" s="180"/>
    </row>
    <row r="43" spans="1:6" s="58" customFormat="1" ht="15" customHeight="1" outlineLevel="1" thickBot="1" x14ac:dyDescent="0.3">
      <c r="A43" s="33" t="s">
        <v>1</v>
      </c>
      <c r="B43" s="207">
        <f t="shared" si="27"/>
        <v>42973</v>
      </c>
      <c r="C43" s="21"/>
      <c r="D43" s="21"/>
      <c r="E43" s="20">
        <f t="shared" si="26"/>
        <v>0</v>
      </c>
      <c r="F43" s="180"/>
    </row>
    <row r="44" spans="1:6" s="58" customFormat="1" ht="15" customHeight="1" outlineLevel="1" thickBot="1" x14ac:dyDescent="0.3">
      <c r="A44" s="33" t="s">
        <v>2</v>
      </c>
      <c r="B44" s="207">
        <f t="shared" si="27"/>
        <v>42974</v>
      </c>
      <c r="C44" s="26"/>
      <c r="D44" s="26"/>
      <c r="E44" s="78">
        <f t="shared" si="26"/>
        <v>0</v>
      </c>
      <c r="F44" s="180"/>
    </row>
    <row r="45" spans="1:6" s="58" customFormat="1" ht="15" customHeight="1" outlineLevel="1" thickBot="1" x14ac:dyDescent="0.3">
      <c r="A45" s="188" t="s">
        <v>21</v>
      </c>
      <c r="B45" s="505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06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06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07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6">
        <f>B44+1</f>
        <v>42975</v>
      </c>
      <c r="C49" s="62"/>
      <c r="D49" s="65"/>
      <c r="E49" s="20">
        <f t="shared" ref="E49:E55" si="32">SUM(C49:D49)</f>
        <v>0</v>
      </c>
      <c r="F49" s="180"/>
    </row>
    <row r="50" spans="1:6" s="58" customFormat="1" ht="15" customHeight="1" thickBot="1" x14ac:dyDescent="0.3">
      <c r="A50" s="176" t="s">
        <v>4</v>
      </c>
      <c r="B50" s="207">
        <f>B49+1</f>
        <v>42976</v>
      </c>
      <c r="C50" s="14"/>
      <c r="D50" s="17"/>
      <c r="E50" s="20">
        <f t="shared" si="32"/>
        <v>0</v>
      </c>
      <c r="F50" s="180"/>
    </row>
    <row r="51" spans="1:6" s="58" customFormat="1" ht="13.5" customHeight="1" thickBot="1" x14ac:dyDescent="0.3">
      <c r="A51" s="176" t="s">
        <v>5</v>
      </c>
      <c r="B51" s="207">
        <f t="shared" ref="B51:B55" si="33">B50+1</f>
        <v>42977</v>
      </c>
      <c r="C51" s="14"/>
      <c r="D51" s="17"/>
      <c r="E51" s="20">
        <f t="shared" si="32"/>
        <v>0</v>
      </c>
      <c r="F51" s="180"/>
    </row>
    <row r="52" spans="1:6" s="58" customFormat="1" ht="15" customHeight="1" thickBot="1" x14ac:dyDescent="0.3">
      <c r="A52" s="176" t="s">
        <v>6</v>
      </c>
      <c r="B52" s="207">
        <f t="shared" si="33"/>
        <v>42978</v>
      </c>
      <c r="C52" s="14"/>
      <c r="D52" s="17"/>
      <c r="E52" s="20">
        <f t="shared" si="32"/>
        <v>0</v>
      </c>
      <c r="F52" s="180"/>
    </row>
    <row r="53" spans="1:6" s="58" customFormat="1" ht="14.25" thickBot="1" x14ac:dyDescent="0.3">
      <c r="A53" s="33" t="s">
        <v>0</v>
      </c>
      <c r="B53" s="209">
        <f t="shared" si="33"/>
        <v>42979</v>
      </c>
      <c r="C53" s="14"/>
      <c r="D53" s="17"/>
      <c r="E53" s="20">
        <f t="shared" si="32"/>
        <v>0</v>
      </c>
      <c r="F53" s="180"/>
    </row>
    <row r="54" spans="1:6" s="58" customFormat="1" ht="14.25" outlineLevel="1" thickBot="1" x14ac:dyDescent="0.3">
      <c r="A54" s="33" t="s">
        <v>1</v>
      </c>
      <c r="B54" s="209">
        <f t="shared" si="33"/>
        <v>42980</v>
      </c>
      <c r="C54" s="21"/>
      <c r="D54" s="21"/>
      <c r="E54" s="20">
        <f t="shared" si="32"/>
        <v>0</v>
      </c>
      <c r="F54" s="180"/>
    </row>
    <row r="55" spans="1:6" s="58" customFormat="1" ht="14.25" outlineLevel="1" thickBot="1" x14ac:dyDescent="0.3">
      <c r="A55" s="176" t="s">
        <v>2</v>
      </c>
      <c r="B55" s="209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8" t="s">
        <v>21</v>
      </c>
      <c r="B56" s="505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06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06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07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6" t="s">
        <v>3</v>
      </c>
      <c r="B60" s="206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6" t="s">
        <v>4</v>
      </c>
      <c r="B61" s="207">
        <f>B60+1</f>
        <v>42983</v>
      </c>
      <c r="C61" s="14"/>
      <c r="D61" s="21"/>
      <c r="E61" s="20"/>
    </row>
    <row r="62" spans="1:6" s="58" customFormat="1" ht="14.25" thickBot="1" x14ac:dyDescent="0.3">
      <c r="A62" s="176"/>
      <c r="B62" s="208"/>
      <c r="C62" s="14"/>
      <c r="D62" s="21"/>
      <c r="E62" s="20"/>
    </row>
    <row r="63" spans="1:6" s="58" customFormat="1" ht="14.25" thickBot="1" x14ac:dyDescent="0.3">
      <c r="A63" s="176"/>
      <c r="B63" s="208"/>
      <c r="C63" s="14"/>
      <c r="D63" s="21"/>
      <c r="E63" s="20"/>
    </row>
    <row r="64" spans="1:6" s="58" customFormat="1" ht="14.25" thickBot="1" x14ac:dyDescent="0.3">
      <c r="A64" s="33"/>
      <c r="B64" s="208"/>
      <c r="C64" s="14"/>
      <c r="D64" s="21"/>
      <c r="E64" s="20"/>
    </row>
    <row r="65" spans="1:6" s="58" customFormat="1" ht="14.25" thickBot="1" x14ac:dyDescent="0.3">
      <c r="A65" s="33"/>
      <c r="B65" s="208"/>
      <c r="C65" s="21"/>
      <c r="D65" s="21"/>
      <c r="E65" s="20"/>
    </row>
    <row r="66" spans="1:6" s="58" customFormat="1" ht="14.25" thickBot="1" x14ac:dyDescent="0.3">
      <c r="A66" s="33"/>
      <c r="B66" s="210"/>
      <c r="C66" s="26"/>
      <c r="D66" s="26"/>
      <c r="E66" s="78"/>
    </row>
    <row r="67" spans="1:6" s="58" customFormat="1" ht="14.25" thickBot="1" x14ac:dyDescent="0.3">
      <c r="A67" s="188" t="s">
        <v>21</v>
      </c>
      <c r="B67" s="505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06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06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07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4"/>
      <c r="C71" s="61"/>
      <c r="D71" s="61"/>
      <c r="E71" s="61"/>
    </row>
    <row r="72" spans="1:6" s="58" customFormat="1" x14ac:dyDescent="0.25">
      <c r="B72" s="220"/>
      <c r="C72" s="48" t="s">
        <v>75</v>
      </c>
      <c r="D72" s="48" t="s">
        <v>8</v>
      </c>
      <c r="E72" s="512" t="s">
        <v>83</v>
      </c>
      <c r="F72" s="514"/>
    </row>
    <row r="73" spans="1:6" ht="25.5" x14ac:dyDescent="0.25">
      <c r="A73" s="13"/>
      <c r="B73" s="53" t="s">
        <v>30</v>
      </c>
      <c r="C73" s="223">
        <f>SUM(C58:C58, C47:C47, C36:C36, C25:C25, C14:C14, C69:C69)</f>
        <v>0</v>
      </c>
      <c r="D73" s="46">
        <f>SUM(D69:D69, D58:D58, D47:D47, D36:D36, D25:D25, D14:D14)</f>
        <v>0</v>
      </c>
      <c r="E73" s="291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3">
        <f>SUM(C56:C56, C45:C45, C34:C34, C23:C23, C12:C12, C67:C67)</f>
        <v>0</v>
      </c>
      <c r="D74" s="46">
        <f>SUM(D67:D67, D56:D56, D45:D45, D34:D34, D23:D23, D12:D12)</f>
        <v>0</v>
      </c>
      <c r="E74" s="291" t="s">
        <v>29</v>
      </c>
      <c r="F74" s="120">
        <f>SUM(E56, E45, E34, E23, E12, E67)</f>
        <v>0</v>
      </c>
    </row>
    <row r="75" spans="1:6" x14ac:dyDescent="0.25">
      <c r="C75" s="155"/>
      <c r="E75" s="291" t="s">
        <v>22</v>
      </c>
      <c r="F75" s="120">
        <f>AVERAGE(E14, E25, E36, E47, E58, E69)</f>
        <v>0</v>
      </c>
    </row>
    <row r="76" spans="1:6" x14ac:dyDescent="0.25">
      <c r="C76" s="155"/>
      <c r="E76" s="291" t="s">
        <v>68</v>
      </c>
      <c r="F76" s="119">
        <f>AVERAGE(E56, E45, E34, E23, E12, E67)</f>
        <v>0</v>
      </c>
    </row>
    <row r="78" spans="1:6" x14ac:dyDescent="0.25">
      <c r="C78" s="17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6"/>
      <c r="C1" s="515" t="s">
        <v>52</v>
      </c>
      <c r="D1" s="516"/>
      <c r="E1" s="515"/>
      <c r="F1" s="524"/>
      <c r="G1" s="519" t="s">
        <v>19</v>
      </c>
    </row>
    <row r="2" spans="1:7" ht="15" customHeight="1" thickBot="1" x14ac:dyDescent="0.3">
      <c r="B2" s="156"/>
      <c r="C2" s="517"/>
      <c r="D2" s="518"/>
      <c r="E2" s="517"/>
      <c r="F2" s="525"/>
      <c r="G2" s="520"/>
    </row>
    <row r="3" spans="1:7" x14ac:dyDescent="0.25">
      <c r="A3" s="574" t="s">
        <v>57</v>
      </c>
      <c r="B3" s="575" t="s">
        <v>58</v>
      </c>
      <c r="C3" s="526" t="s">
        <v>55</v>
      </c>
      <c r="D3" s="510" t="s">
        <v>56</v>
      </c>
      <c r="E3" s="526"/>
      <c r="F3" s="510"/>
      <c r="G3" s="520"/>
    </row>
    <row r="4" spans="1:7" ht="14.25" customHeight="1" thickBot="1" x14ac:dyDescent="0.3">
      <c r="A4" s="527"/>
      <c r="B4" s="576"/>
      <c r="C4" s="527"/>
      <c r="D4" s="511"/>
      <c r="E4" s="527"/>
      <c r="F4" s="511"/>
      <c r="G4" s="520"/>
    </row>
    <row r="5" spans="1:7" s="85" customFormat="1" ht="12.75" customHeight="1" thickBot="1" x14ac:dyDescent="0.3">
      <c r="A5" s="173"/>
      <c r="B5" s="153"/>
      <c r="C5" s="80"/>
      <c r="D5" s="81"/>
      <c r="E5" s="82"/>
      <c r="F5" s="83"/>
      <c r="G5" s="84"/>
    </row>
    <row r="6" spans="1:7" s="85" customFormat="1" ht="12.75" customHeight="1" thickBot="1" x14ac:dyDescent="0.3">
      <c r="A6" s="173"/>
      <c r="B6" s="146"/>
      <c r="C6" s="80"/>
      <c r="D6" s="81"/>
      <c r="E6" s="82"/>
      <c r="F6" s="83"/>
      <c r="G6" s="84"/>
    </row>
    <row r="7" spans="1:7" s="85" customFormat="1" ht="12.75" customHeight="1" thickBot="1" x14ac:dyDescent="0.3">
      <c r="A7" s="173"/>
      <c r="B7" s="146"/>
      <c r="C7" s="80"/>
      <c r="D7" s="81"/>
      <c r="E7" s="82"/>
      <c r="F7" s="83"/>
      <c r="G7" s="84"/>
    </row>
    <row r="8" spans="1:7" s="85" customFormat="1" ht="12.75" customHeight="1" thickBot="1" x14ac:dyDescent="0.3">
      <c r="A8" s="179"/>
      <c r="B8" s="146"/>
      <c r="C8" s="80"/>
      <c r="D8" s="81"/>
      <c r="E8" s="82"/>
      <c r="F8" s="83"/>
      <c r="G8" s="84"/>
    </row>
    <row r="9" spans="1:7" s="85" customFormat="1" ht="12.75" customHeight="1" thickBot="1" x14ac:dyDescent="0.3">
      <c r="A9" s="179"/>
      <c r="B9" s="146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79"/>
      <c r="B10" s="186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79"/>
      <c r="B11" s="146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05" t="s">
        <v>24</v>
      </c>
      <c r="C12" s="141">
        <f>SUM(C5:C11)</f>
        <v>0</v>
      </c>
      <c r="D12" s="141">
        <f t="shared" ref="D12:G12" si="1">SUM(D5:D11)</f>
        <v>0</v>
      </c>
      <c r="E12" s="141">
        <f t="shared" si="1"/>
        <v>0</v>
      </c>
      <c r="F12" s="141">
        <f t="shared" si="1"/>
        <v>0</v>
      </c>
      <c r="G12" s="141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06"/>
      <c r="C13" s="142" t="e">
        <f>AVERAGE(C5:C11)</f>
        <v>#DIV/0!</v>
      </c>
      <c r="D13" s="142" t="e">
        <f t="shared" ref="D13:G13" si="2">AVERAGE(D5:D11)</f>
        <v>#DIV/0!</v>
      </c>
      <c r="E13" s="142" t="e">
        <f t="shared" si="2"/>
        <v>#DIV/0!</v>
      </c>
      <c r="F13" s="142" t="e">
        <f t="shared" si="2"/>
        <v>#DIV/0!</v>
      </c>
      <c r="G13" s="142">
        <f t="shared" si="2"/>
        <v>0</v>
      </c>
    </row>
    <row r="14" spans="1:7" s="91" customFormat="1" ht="14.25" customHeight="1" thickBot="1" x14ac:dyDescent="0.3">
      <c r="A14" s="34" t="s">
        <v>20</v>
      </c>
      <c r="B14" s="506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07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7"/>
      <c r="C16" s="80"/>
      <c r="D16" s="81"/>
      <c r="E16" s="80"/>
      <c r="F16" s="92"/>
      <c r="G16" s="182"/>
    </row>
    <row r="17" spans="1:7" s="91" customFormat="1" ht="13.5" customHeight="1" thickBot="1" x14ac:dyDescent="0.3">
      <c r="A17" s="33"/>
      <c r="B17" s="148"/>
      <c r="C17" s="80"/>
      <c r="D17" s="81"/>
      <c r="E17" s="82"/>
      <c r="F17" s="83"/>
      <c r="G17" s="182"/>
    </row>
    <row r="18" spans="1:7" s="91" customFormat="1" ht="15" customHeight="1" thickBot="1" x14ac:dyDescent="0.3">
      <c r="A18" s="33"/>
      <c r="B18" s="148"/>
      <c r="C18" s="80"/>
      <c r="D18" s="81"/>
      <c r="E18" s="82"/>
      <c r="F18" s="83"/>
      <c r="G18" s="182"/>
    </row>
    <row r="19" spans="1:7" s="91" customFormat="1" ht="14.25" customHeight="1" thickBot="1" x14ac:dyDescent="0.3">
      <c r="A19" s="33"/>
      <c r="B19" s="148"/>
      <c r="C19" s="80"/>
      <c r="D19" s="81"/>
      <c r="E19" s="82"/>
      <c r="F19" s="83"/>
      <c r="G19" s="182"/>
    </row>
    <row r="20" spans="1:7" s="91" customFormat="1" ht="14.25" customHeight="1" thickBot="1" x14ac:dyDescent="0.3">
      <c r="A20" s="33"/>
      <c r="B20" s="148"/>
      <c r="C20" s="80"/>
      <c r="D20" s="81"/>
      <c r="E20" s="82"/>
      <c r="F20" s="83"/>
      <c r="G20" s="182"/>
    </row>
    <row r="21" spans="1:7" s="91" customFormat="1" ht="14.25" customHeight="1" outlineLevel="1" thickBot="1" x14ac:dyDescent="0.3">
      <c r="A21" s="176"/>
      <c r="B21" s="148"/>
      <c r="C21" s="82"/>
      <c r="D21" s="86"/>
      <c r="E21" s="82"/>
      <c r="F21" s="83"/>
      <c r="G21" s="182">
        <f>SUM(C21:F21)</f>
        <v>0</v>
      </c>
    </row>
    <row r="22" spans="1:7" s="91" customFormat="1" ht="14.25" customHeight="1" outlineLevel="1" thickBot="1" x14ac:dyDescent="0.3">
      <c r="A22" s="176"/>
      <c r="B22" s="148"/>
      <c r="C22" s="87"/>
      <c r="D22" s="88"/>
      <c r="E22" s="87"/>
      <c r="F22" s="89"/>
      <c r="G22" s="182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05" t="s">
        <v>25</v>
      </c>
      <c r="C23" s="141">
        <f>SUM(C16:C22)</f>
        <v>0</v>
      </c>
      <c r="D23" s="141">
        <f t="shared" ref="D23:G23" si="6">SUM(D16:D22)</f>
        <v>0</v>
      </c>
      <c r="E23" s="141">
        <f t="shared" si="6"/>
        <v>0</v>
      </c>
      <c r="F23" s="141">
        <f t="shared" si="6"/>
        <v>0</v>
      </c>
      <c r="G23" s="141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06"/>
      <c r="C24" s="142" t="e">
        <f>AVERAGE(C16:C22)</f>
        <v>#DIV/0!</v>
      </c>
      <c r="D24" s="142" t="e">
        <f t="shared" ref="D24:G24" si="7">AVERAGE(D16:D22)</f>
        <v>#DIV/0!</v>
      </c>
      <c r="E24" s="142" t="e">
        <f t="shared" si="7"/>
        <v>#DIV/0!</v>
      </c>
      <c r="F24" s="142" t="e">
        <f t="shared" si="7"/>
        <v>#DIV/0!</v>
      </c>
      <c r="G24" s="142">
        <f t="shared" si="7"/>
        <v>0</v>
      </c>
    </row>
    <row r="25" spans="1:7" s="91" customFormat="1" ht="14.25" customHeight="1" thickBot="1" x14ac:dyDescent="0.3">
      <c r="A25" s="34" t="s">
        <v>20</v>
      </c>
      <c r="B25" s="506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07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5"/>
      <c r="C27" s="80"/>
      <c r="D27" s="81"/>
      <c r="E27" s="80"/>
      <c r="F27" s="92"/>
      <c r="G27" s="182"/>
    </row>
    <row r="28" spans="1:7" s="91" customFormat="1" ht="15.75" customHeight="1" thickBot="1" x14ac:dyDescent="0.3">
      <c r="A28" s="33"/>
      <c r="B28" s="150"/>
      <c r="C28" s="80"/>
      <c r="D28" s="81"/>
      <c r="E28" s="82"/>
      <c r="F28" s="83"/>
      <c r="G28" s="182"/>
    </row>
    <row r="29" spans="1:7" s="91" customFormat="1" ht="13.5" customHeight="1" thickBot="1" x14ac:dyDescent="0.3">
      <c r="A29" s="33"/>
      <c r="B29" s="150"/>
      <c r="C29" s="80"/>
      <c r="D29" s="81"/>
      <c r="E29" s="82"/>
      <c r="F29" s="83"/>
      <c r="G29" s="182"/>
    </row>
    <row r="30" spans="1:7" s="91" customFormat="1" ht="12.75" customHeight="1" thickBot="1" x14ac:dyDescent="0.3">
      <c r="A30" s="33"/>
      <c r="B30" s="150"/>
      <c r="C30" s="80"/>
      <c r="D30" s="81"/>
      <c r="E30" s="82"/>
      <c r="F30" s="83"/>
      <c r="G30" s="182"/>
    </row>
    <row r="31" spans="1:7" s="91" customFormat="1" ht="14.25" thickBot="1" x14ac:dyDescent="0.3">
      <c r="A31" s="33"/>
      <c r="B31" s="150"/>
      <c r="C31" s="80"/>
      <c r="D31" s="81"/>
      <c r="E31" s="82"/>
      <c r="F31" s="83"/>
      <c r="G31" s="182"/>
    </row>
    <row r="32" spans="1:7" s="91" customFormat="1" ht="14.25" customHeight="1" outlineLevel="1" thickBot="1" x14ac:dyDescent="0.3">
      <c r="A32" s="176"/>
      <c r="B32" s="148"/>
      <c r="C32" s="82"/>
      <c r="D32" s="86"/>
      <c r="E32" s="82"/>
      <c r="F32" s="83"/>
      <c r="G32" s="182">
        <f>SUM(C32:F32)</f>
        <v>0</v>
      </c>
    </row>
    <row r="33" spans="1:8" s="91" customFormat="1" ht="14.25" customHeight="1" outlineLevel="1" thickBot="1" x14ac:dyDescent="0.3">
      <c r="A33" s="176"/>
      <c r="B33" s="148"/>
      <c r="C33" s="87"/>
      <c r="D33" s="88"/>
      <c r="E33" s="87"/>
      <c r="F33" s="89"/>
      <c r="G33" s="182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05" t="s">
        <v>26</v>
      </c>
      <c r="C34" s="141">
        <f>SUM(C27:C33)</f>
        <v>0</v>
      </c>
      <c r="D34" s="141">
        <f t="shared" ref="D34:G34" si="10">SUM(D27:D33)</f>
        <v>0</v>
      </c>
      <c r="E34" s="141">
        <f t="shared" si="10"/>
        <v>0</v>
      </c>
      <c r="F34" s="141">
        <f t="shared" si="10"/>
        <v>0</v>
      </c>
      <c r="G34" s="141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06"/>
      <c r="C35" s="142" t="e">
        <f>AVERAGE(C27:C33)</f>
        <v>#DIV/0!</v>
      </c>
      <c r="D35" s="142" t="e">
        <f t="shared" ref="D35:G35" si="11">AVERAGE(D27:D33)</f>
        <v>#DIV/0!</v>
      </c>
      <c r="E35" s="142" t="e">
        <f t="shared" si="11"/>
        <v>#DIV/0!</v>
      </c>
      <c r="F35" s="142" t="e">
        <f t="shared" si="11"/>
        <v>#DIV/0!</v>
      </c>
      <c r="G35" s="142">
        <f t="shared" si="11"/>
        <v>0</v>
      </c>
    </row>
    <row r="36" spans="1:8" s="91" customFormat="1" ht="14.25" customHeight="1" thickBot="1" x14ac:dyDescent="0.3">
      <c r="A36" s="34" t="s">
        <v>20</v>
      </c>
      <c r="B36" s="506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07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5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0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0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0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0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6"/>
      <c r="B43" s="148"/>
      <c r="C43" s="82"/>
      <c r="D43" s="86"/>
      <c r="E43" s="82"/>
      <c r="F43" s="83"/>
      <c r="G43" s="84">
        <f t="shared" ref="G43:G44" si="14">SUM(C43:F43)</f>
        <v>0</v>
      </c>
      <c r="H43" s="144"/>
    </row>
    <row r="44" spans="1:8" s="91" customFormat="1" ht="14.25" customHeight="1" outlineLevel="1" thickBot="1" x14ac:dyDescent="0.3">
      <c r="A44" s="176"/>
      <c r="B44" s="148"/>
      <c r="C44" s="87"/>
      <c r="D44" s="88"/>
      <c r="E44" s="87"/>
      <c r="F44" s="89"/>
      <c r="G44" s="90">
        <f t="shared" si="14"/>
        <v>0</v>
      </c>
      <c r="H44" s="144"/>
    </row>
    <row r="45" spans="1:8" s="91" customFormat="1" ht="14.25" customHeight="1" outlineLevel="1" thickBot="1" x14ac:dyDescent="0.3">
      <c r="A45" s="126" t="s">
        <v>21</v>
      </c>
      <c r="B45" s="505" t="s">
        <v>27</v>
      </c>
      <c r="C45" s="141">
        <f>SUM(C38:C44)</f>
        <v>0</v>
      </c>
      <c r="D45" s="141">
        <f t="shared" ref="D45:G45" si="15">SUM(D38:D44)</f>
        <v>0</v>
      </c>
      <c r="E45" s="141">
        <f t="shared" si="15"/>
        <v>0</v>
      </c>
      <c r="F45" s="141">
        <f t="shared" si="15"/>
        <v>0</v>
      </c>
      <c r="G45" s="141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06"/>
      <c r="C46" s="142" t="e">
        <f>AVERAGE(C38:C44)</f>
        <v>#DIV/0!</v>
      </c>
      <c r="D46" s="142" t="e">
        <f t="shared" ref="D46:G46" si="16">AVERAGE(D38:D44)</f>
        <v>#DIV/0!</v>
      </c>
      <c r="E46" s="142" t="e">
        <f t="shared" si="16"/>
        <v>#DIV/0!</v>
      </c>
      <c r="F46" s="142" t="e">
        <f t="shared" si="16"/>
        <v>#DIV/0!</v>
      </c>
      <c r="G46" s="142">
        <f t="shared" si="16"/>
        <v>0</v>
      </c>
    </row>
    <row r="47" spans="1:8" s="91" customFormat="1" ht="14.25" customHeight="1" thickBot="1" x14ac:dyDescent="0.3">
      <c r="A47" s="34" t="s">
        <v>20</v>
      </c>
      <c r="B47" s="506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07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49"/>
      <c r="C49" s="169"/>
      <c r="D49" s="170"/>
      <c r="E49" s="80"/>
      <c r="F49" s="92"/>
      <c r="G49" s="93"/>
    </row>
    <row r="50" spans="1:7" s="91" customFormat="1" ht="14.25" customHeight="1" thickBot="1" x14ac:dyDescent="0.3">
      <c r="A50" s="33"/>
      <c r="B50" s="168"/>
      <c r="C50" s="171"/>
      <c r="D50" s="172"/>
      <c r="E50" s="82"/>
      <c r="F50" s="83"/>
      <c r="G50" s="84"/>
    </row>
    <row r="51" spans="1:7" s="91" customFormat="1" ht="13.5" customHeight="1" thickBot="1" x14ac:dyDescent="0.3">
      <c r="A51" s="33"/>
      <c r="B51" s="168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6"/>
      <c r="B52" s="168"/>
      <c r="C52" s="80"/>
      <c r="D52" s="92"/>
      <c r="E52" s="82"/>
      <c r="F52" s="83"/>
      <c r="G52" s="84"/>
    </row>
    <row r="53" spans="1:7" s="91" customFormat="1" ht="12" customHeight="1" x14ac:dyDescent="0.25">
      <c r="A53" s="176"/>
      <c r="B53" s="168"/>
      <c r="C53" s="169"/>
      <c r="D53" s="211"/>
      <c r="E53" s="87"/>
      <c r="F53" s="89"/>
      <c r="G53" s="90"/>
    </row>
    <row r="54" spans="1:7" s="91" customFormat="1" ht="14.25" customHeight="1" outlineLevel="1" thickBot="1" x14ac:dyDescent="0.3">
      <c r="A54" s="214"/>
      <c r="B54" s="228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6" t="s">
        <v>2</v>
      </c>
      <c r="B55" s="148">
        <f>B54+1</f>
        <v>1</v>
      </c>
      <c r="C55" s="212"/>
      <c r="D55" s="213"/>
      <c r="E55" s="169"/>
      <c r="F55" s="211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05" t="s">
        <v>28</v>
      </c>
      <c r="C56" s="141">
        <f>SUM(C49:C55)</f>
        <v>0</v>
      </c>
      <c r="D56" s="141">
        <f t="shared" ref="D56:G56" si="19">SUM(D49:D55)</f>
        <v>0</v>
      </c>
      <c r="E56" s="141">
        <f t="shared" si="19"/>
        <v>0</v>
      </c>
      <c r="F56" s="141">
        <f t="shared" si="19"/>
        <v>0</v>
      </c>
      <c r="G56" s="141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06"/>
      <c r="C57" s="142" t="e">
        <f>AVERAGE(C49:C55)</f>
        <v>#DIV/0!</v>
      </c>
      <c r="D57" s="142" t="e">
        <f t="shared" ref="D57:G57" si="20">AVERAGE(D49:D55)</f>
        <v>#DIV/0!</v>
      </c>
      <c r="E57" s="142" t="e">
        <f t="shared" si="20"/>
        <v>#DIV/0!</v>
      </c>
      <c r="F57" s="142" t="e">
        <f t="shared" si="20"/>
        <v>#DIV/0!</v>
      </c>
      <c r="G57" s="142">
        <f t="shared" si="20"/>
        <v>0</v>
      </c>
    </row>
    <row r="58" spans="1:7" s="91" customFormat="1" ht="15.75" customHeight="1" thickBot="1" x14ac:dyDescent="0.3">
      <c r="A58" s="34" t="s">
        <v>20</v>
      </c>
      <c r="B58" s="506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07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4"/>
      <c r="B60" s="152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5"/>
      <c r="B61" s="150"/>
      <c r="C61" s="80"/>
      <c r="D61" s="81"/>
      <c r="E61" s="82"/>
      <c r="F61" s="83"/>
      <c r="G61" s="84"/>
    </row>
    <row r="62" spans="1:7" s="91" customFormat="1" ht="18" hidden="1" customHeight="1" x14ac:dyDescent="0.25">
      <c r="A62" s="157"/>
      <c r="B62" s="150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7"/>
      <c r="B63" s="150"/>
      <c r="C63" s="80"/>
      <c r="D63" s="81"/>
      <c r="E63" s="82"/>
      <c r="F63" s="83"/>
      <c r="G63" s="84"/>
    </row>
    <row r="64" spans="1:7" s="91" customFormat="1" ht="15" hidden="1" customHeight="1" x14ac:dyDescent="0.25">
      <c r="A64" s="157"/>
      <c r="B64" s="150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7"/>
      <c r="B65" s="150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7"/>
      <c r="B66" s="151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05" t="s">
        <v>33</v>
      </c>
      <c r="C67" s="141">
        <f>SUM(C60:C66)</f>
        <v>0</v>
      </c>
      <c r="D67" s="141">
        <f t="shared" ref="D67:G67" si="23">SUM(D60:D66)</f>
        <v>0</v>
      </c>
      <c r="E67" s="141">
        <f t="shared" si="23"/>
        <v>0</v>
      </c>
      <c r="F67" s="141">
        <f t="shared" si="23"/>
        <v>0</v>
      </c>
      <c r="G67" s="141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06"/>
      <c r="C68" s="142" t="e">
        <f>AVERAGE(C60:C66)</f>
        <v>#DIV/0!</v>
      </c>
      <c r="D68" s="142" t="e">
        <f t="shared" ref="D68:G68" si="24">AVERAGE(D60:D66)</f>
        <v>#DIV/0!</v>
      </c>
      <c r="E68" s="142" t="e">
        <f t="shared" si="24"/>
        <v>#DIV/0!</v>
      </c>
      <c r="F68" s="142" t="e">
        <f t="shared" si="24"/>
        <v>#DIV/0!</v>
      </c>
      <c r="G68" s="142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06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07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12" t="s">
        <v>67</v>
      </c>
      <c r="F72" s="513"/>
      <c r="G72" s="514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499" t="s">
        <v>29</v>
      </c>
      <c r="F73" s="500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73" t="s">
        <v>30</v>
      </c>
      <c r="F74" s="573"/>
      <c r="G74" s="120">
        <f>SUM(G58, G47, G36, G25, G14, G69)</f>
        <v>0</v>
      </c>
    </row>
    <row r="75" spans="1:7" ht="30" customHeight="1" x14ac:dyDescent="0.25">
      <c r="E75" s="499" t="s">
        <v>68</v>
      </c>
      <c r="F75" s="500"/>
      <c r="G75" s="120">
        <f>AVERAGE(G12, G23, G34, G45, G56, G67)</f>
        <v>0</v>
      </c>
    </row>
    <row r="76" spans="1:7" ht="30" customHeight="1" x14ac:dyDescent="0.25">
      <c r="E76" s="573" t="s">
        <v>22</v>
      </c>
      <c r="F76" s="573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9"/>
  <sheetViews>
    <sheetView topLeftCell="A45" zoomScaleNormal="100" workbookViewId="0">
      <selection sqref="A1:B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82" t="s">
        <v>105</v>
      </c>
      <c r="B1" s="483"/>
    </row>
    <row r="2" spans="1:2" ht="15.75" thickBot="1" x14ac:dyDescent="0.3">
      <c r="A2" s="484"/>
      <c r="B2" s="485"/>
    </row>
    <row r="3" spans="1:2" ht="15.75" thickBot="1" x14ac:dyDescent="0.3">
      <c r="A3" s="468" t="s">
        <v>49</v>
      </c>
      <c r="B3" s="486"/>
    </row>
    <row r="4" spans="1:2" ht="12.75" customHeight="1" x14ac:dyDescent="0.25">
      <c r="A4" s="459" t="s">
        <v>50</v>
      </c>
      <c r="B4" s="446">
        <f>SUM('NY Waterway'!H74)</f>
        <v>384667</v>
      </c>
    </row>
    <row r="5" spans="1:2" ht="13.5" customHeight="1" thickBot="1" x14ac:dyDescent="0.3">
      <c r="A5" s="460"/>
      <c r="B5" s="447"/>
    </row>
    <row r="6" spans="1:2" ht="12.75" customHeight="1" x14ac:dyDescent="0.25">
      <c r="A6" s="444" t="s">
        <v>51</v>
      </c>
      <c r="B6" s="440">
        <f>SUM('Billy Bey'!F77)</f>
        <v>243997</v>
      </c>
    </row>
    <row r="7" spans="1:2" ht="13.5" customHeight="1" thickBot="1" x14ac:dyDescent="0.3">
      <c r="A7" s="487"/>
      <c r="B7" s="458"/>
    </row>
    <row r="8" spans="1:2" ht="12.75" customHeight="1" x14ac:dyDescent="0.25">
      <c r="A8" s="459" t="s">
        <v>52</v>
      </c>
      <c r="B8" s="446">
        <f>SUM(SeaStreak!G74)</f>
        <v>90848</v>
      </c>
    </row>
    <row r="9" spans="1:2" ht="13.5" customHeight="1" thickBot="1" x14ac:dyDescent="0.3">
      <c r="A9" s="488"/>
      <c r="B9" s="447"/>
    </row>
    <row r="10" spans="1:2" ht="12.75" customHeight="1" x14ac:dyDescent="0.25">
      <c r="A10" s="444" t="s">
        <v>53</v>
      </c>
      <c r="B10" s="440">
        <f>SUM('New York Water Taxi'!K74)</f>
        <v>14199</v>
      </c>
    </row>
    <row r="11" spans="1:2" ht="13.5" customHeight="1" thickBot="1" x14ac:dyDescent="0.3">
      <c r="A11" s="489"/>
      <c r="B11" s="458"/>
    </row>
    <row r="12" spans="1:2" ht="12.75" customHeight="1" x14ac:dyDescent="0.25">
      <c r="A12" s="442" t="s">
        <v>34</v>
      </c>
      <c r="B12" s="440">
        <f>SUM('Liberty Landing Ferry'!F74)</f>
        <v>21354</v>
      </c>
    </row>
    <row r="13" spans="1:2" ht="13.5" customHeight="1" thickBot="1" x14ac:dyDescent="0.3">
      <c r="A13" s="490"/>
      <c r="B13" s="458"/>
    </row>
    <row r="14" spans="1:2" ht="13.5" customHeight="1" x14ac:dyDescent="0.25">
      <c r="A14" s="442" t="s">
        <v>80</v>
      </c>
      <c r="B14" s="440">
        <f>'NYC Ferry'!F78</f>
        <v>298303</v>
      </c>
    </row>
    <row r="15" spans="1:2" ht="13.5" customHeight="1" thickBot="1" x14ac:dyDescent="0.3">
      <c r="A15" s="490"/>
      <c r="B15" s="458"/>
    </row>
    <row r="16" spans="1:2" ht="13.5" hidden="1" customHeight="1" x14ac:dyDescent="0.25">
      <c r="A16" s="442" t="s">
        <v>74</v>
      </c>
      <c r="B16" s="440">
        <f>'Water Tours'!F74</f>
        <v>0</v>
      </c>
    </row>
    <row r="17" spans="1:2" ht="13.5" hidden="1" customHeight="1" thickBot="1" x14ac:dyDescent="0.3">
      <c r="A17" s="490"/>
      <c r="B17" s="458"/>
    </row>
    <row r="18" spans="1:2" x14ac:dyDescent="0.25">
      <c r="A18" s="463" t="s">
        <v>19</v>
      </c>
      <c r="B18" s="465">
        <f>SUM(B4:B17)</f>
        <v>1053368</v>
      </c>
    </row>
    <row r="19" spans="1:2" ht="15.75" thickBot="1" x14ac:dyDescent="0.3">
      <c r="A19" s="491"/>
      <c r="B19" s="492"/>
    </row>
    <row r="20" spans="1:2" ht="15.75" thickBot="1" x14ac:dyDescent="0.3">
      <c r="A20" s="54"/>
      <c r="B20" s="55"/>
    </row>
    <row r="21" spans="1:2" ht="15.75" thickBot="1" x14ac:dyDescent="0.3">
      <c r="A21" s="468" t="s">
        <v>54</v>
      </c>
      <c r="B21" s="486"/>
    </row>
    <row r="22" spans="1:2" x14ac:dyDescent="0.25">
      <c r="A22" s="459" t="s">
        <v>10</v>
      </c>
      <c r="B22" s="446">
        <f>SUM('Billy Bey'!G73, 'New York Water Taxi'!E74, 'NY Waterway'!D74, SeaStreak!B74,'NYC Ferry'!C73)</f>
        <v>283938</v>
      </c>
    </row>
    <row r="23" spans="1:2" ht="15.75" thickBot="1" x14ac:dyDescent="0.3">
      <c r="A23" s="460"/>
      <c r="B23" s="448"/>
    </row>
    <row r="24" spans="1:2" x14ac:dyDescent="0.25">
      <c r="A24" s="459" t="s">
        <v>75</v>
      </c>
      <c r="B24" s="446">
        <f>'Water Tours'!C74</f>
        <v>0</v>
      </c>
    </row>
    <row r="25" spans="1:2" ht="15.75" thickBot="1" x14ac:dyDescent="0.3">
      <c r="A25" s="460"/>
      <c r="B25" s="448"/>
    </row>
    <row r="26" spans="1:2" x14ac:dyDescent="0.25">
      <c r="A26" s="444" t="s">
        <v>8</v>
      </c>
      <c r="B26" s="440">
        <f>SUM('Billy Bey'!D73, 'NY Waterway'!B74, 'New York Water Taxi'!D74,'Water Tours'!D74)</f>
        <v>307559</v>
      </c>
    </row>
    <row r="27" spans="1:2" ht="15.75" thickBot="1" x14ac:dyDescent="0.3">
      <c r="A27" s="487"/>
      <c r="B27" s="493"/>
    </row>
    <row r="28" spans="1:2" x14ac:dyDescent="0.25">
      <c r="A28" s="459" t="s">
        <v>14</v>
      </c>
      <c r="B28" s="446">
        <f>SUM(SeaStreak!C74,'NYC Ferry'!D73)</f>
        <v>89252</v>
      </c>
    </row>
    <row r="29" spans="1:2" ht="15.75" thickBot="1" x14ac:dyDescent="0.3">
      <c r="A29" s="488"/>
      <c r="B29" s="494"/>
    </row>
    <row r="30" spans="1:2" ht="12.75" customHeight="1" x14ac:dyDescent="0.25">
      <c r="A30" s="444" t="s">
        <v>9</v>
      </c>
      <c r="B30" s="446">
        <f>SUM('Billy Bey'!F73, 'Liberty Landing Ferry'!B74, 'NY Waterway'!C74)</f>
        <v>189590</v>
      </c>
    </row>
    <row r="31" spans="1:2" ht="15.75" thickBot="1" x14ac:dyDescent="0.3">
      <c r="A31" s="489"/>
      <c r="B31" s="494"/>
    </row>
    <row r="32" spans="1:2" x14ac:dyDescent="0.25">
      <c r="A32" s="444" t="s">
        <v>7</v>
      </c>
      <c r="B32" s="438">
        <f>SUM('New York Water Taxi'!B74)</f>
        <v>3089</v>
      </c>
    </row>
    <row r="33" spans="1:6" ht="15.75" thickBot="1" x14ac:dyDescent="0.3">
      <c r="A33" s="489"/>
      <c r="B33" s="472"/>
    </row>
    <row r="34" spans="1:6" x14ac:dyDescent="0.25">
      <c r="A34" s="444" t="s">
        <v>35</v>
      </c>
      <c r="B34" s="438">
        <f>SUM('New York Water Taxi'!C74)</f>
        <v>0</v>
      </c>
    </row>
    <row r="35" spans="1:6" ht="15.75" thickBot="1" x14ac:dyDescent="0.3">
      <c r="A35" s="489"/>
      <c r="B35" s="495"/>
    </row>
    <row r="36" spans="1:6" ht="13.5" customHeight="1" x14ac:dyDescent="0.25">
      <c r="A36" s="439" t="s">
        <v>70</v>
      </c>
      <c r="B36" s="438">
        <f>SUM('NYC Ferry'!E73)</f>
        <v>27094</v>
      </c>
    </row>
    <row r="37" spans="1:6" ht="14.25" customHeight="1" thickBot="1" x14ac:dyDescent="0.3">
      <c r="A37" s="437"/>
      <c r="B37" s="435"/>
    </row>
    <row r="38" spans="1:6" ht="14.25" customHeight="1" x14ac:dyDescent="0.25">
      <c r="A38" s="439" t="s">
        <v>69</v>
      </c>
      <c r="B38" s="438">
        <f>SUM('New York Water Taxi'!F74)</f>
        <v>0</v>
      </c>
    </row>
    <row r="39" spans="1:6" ht="14.25" customHeight="1" thickBot="1" x14ac:dyDescent="0.3">
      <c r="A39" s="437"/>
      <c r="B39" s="480"/>
    </row>
    <row r="40" spans="1:6" ht="13.5" customHeight="1" x14ac:dyDescent="0.25">
      <c r="A40" s="439" t="s">
        <v>71</v>
      </c>
      <c r="B40" s="438">
        <f>SUM('NYC Ferry'!F73)</f>
        <v>9599</v>
      </c>
    </row>
    <row r="41" spans="1:6" ht="14.25" customHeight="1" thickBot="1" x14ac:dyDescent="0.3">
      <c r="A41" s="437"/>
      <c r="B41" s="435"/>
    </row>
    <row r="42" spans="1:6" ht="13.5" customHeight="1" x14ac:dyDescent="0.25">
      <c r="A42" s="439" t="s">
        <v>11</v>
      </c>
      <c r="B42" s="434">
        <f>SUM('NYC Ferry'!G73)</f>
        <v>29969</v>
      </c>
    </row>
    <row r="43" spans="1:6" ht="14.25" customHeight="1" thickBot="1" x14ac:dyDescent="0.3">
      <c r="A43" s="437"/>
      <c r="B43" s="434"/>
    </row>
    <row r="44" spans="1:6" ht="13.5" customHeight="1" x14ac:dyDescent="0.25">
      <c r="A44" s="439" t="s">
        <v>12</v>
      </c>
      <c r="B44" s="438">
        <f>SUM('NYC Ferry'!H73)</f>
        <v>14075</v>
      </c>
    </row>
    <row r="45" spans="1:6" ht="14.25" customHeight="1" thickBot="1" x14ac:dyDescent="0.3">
      <c r="A45" s="437"/>
      <c r="B45" s="435"/>
    </row>
    <row r="46" spans="1:6" ht="13.5" customHeight="1" x14ac:dyDescent="0.25">
      <c r="A46" s="439" t="s">
        <v>31</v>
      </c>
      <c r="B46" s="434">
        <f>SUM('NYC Ferry'!I73)</f>
        <v>27378</v>
      </c>
    </row>
    <row r="47" spans="1:6" ht="14.25" customHeight="1" thickBot="1" x14ac:dyDescent="0.3">
      <c r="A47" s="437"/>
      <c r="B47" s="435"/>
    </row>
    <row r="48" spans="1:6" ht="14.25" customHeight="1" x14ac:dyDescent="0.25">
      <c r="A48" s="439" t="s">
        <v>32</v>
      </c>
      <c r="B48" s="434">
        <f>SUM('NYC Ferry'!J73)</f>
        <v>0</v>
      </c>
      <c r="F48" s="6"/>
    </row>
    <row r="49" spans="1:2" ht="14.25" customHeight="1" thickBot="1" x14ac:dyDescent="0.3">
      <c r="A49" s="437"/>
      <c r="B49" s="435"/>
    </row>
    <row r="50" spans="1:2" ht="14.25" customHeight="1" x14ac:dyDescent="0.25">
      <c r="A50" s="439" t="s">
        <v>86</v>
      </c>
      <c r="B50" s="434">
        <f>SUM('NYC Ferry'!N73)</f>
        <v>4534</v>
      </c>
    </row>
    <row r="51" spans="1:2" ht="14.25" customHeight="1" thickBot="1" x14ac:dyDescent="0.3">
      <c r="A51" s="437"/>
      <c r="B51" s="435"/>
    </row>
    <row r="52" spans="1:2" ht="14.25" customHeight="1" x14ac:dyDescent="0.25">
      <c r="A52" s="439" t="s">
        <v>85</v>
      </c>
      <c r="B52" s="434">
        <f>'NYC Ferry'!M73</f>
        <v>3679</v>
      </c>
    </row>
    <row r="53" spans="1:2" ht="14.25" customHeight="1" thickBot="1" x14ac:dyDescent="0.3">
      <c r="A53" s="437"/>
      <c r="B53" s="435"/>
    </row>
    <row r="54" spans="1:2" ht="14.25" customHeight="1" x14ac:dyDescent="0.25">
      <c r="A54" s="439" t="s">
        <v>96</v>
      </c>
      <c r="B54" s="434">
        <f>'NYC Ferry'!R73</f>
        <v>3827</v>
      </c>
    </row>
    <row r="55" spans="1:2" ht="14.25" customHeight="1" thickBot="1" x14ac:dyDescent="0.3">
      <c r="A55" s="437"/>
      <c r="B55" s="435"/>
    </row>
    <row r="56" spans="1:2" ht="14.25" customHeight="1" x14ac:dyDescent="0.25">
      <c r="A56" s="439" t="s">
        <v>97</v>
      </c>
      <c r="B56" s="434">
        <f>'NYC Ferry'!S73</f>
        <v>1512</v>
      </c>
    </row>
    <row r="57" spans="1:2" ht="14.25" customHeight="1" thickBot="1" x14ac:dyDescent="0.3">
      <c r="A57" s="437"/>
      <c r="B57" s="435"/>
    </row>
    <row r="58" spans="1:2" ht="14.25" customHeight="1" x14ac:dyDescent="0.25">
      <c r="A58" s="439" t="s">
        <v>99</v>
      </c>
      <c r="B58" s="438">
        <f>'NYC Ferry'!T73</f>
        <v>12397</v>
      </c>
    </row>
    <row r="59" spans="1:2" ht="14.25" customHeight="1" thickBot="1" x14ac:dyDescent="0.3">
      <c r="A59" s="437"/>
      <c r="B59" s="435"/>
    </row>
    <row r="60" spans="1:2" ht="14.25" customHeight="1" x14ac:dyDescent="0.25">
      <c r="A60" s="439" t="s">
        <v>98</v>
      </c>
      <c r="B60" s="438">
        <f>'NYC Ferry'!U73</f>
        <v>6822</v>
      </c>
    </row>
    <row r="61" spans="1:2" ht="14.25" customHeight="1" thickBot="1" x14ac:dyDescent="0.3">
      <c r="A61" s="437"/>
      <c r="B61" s="435"/>
    </row>
    <row r="62" spans="1:2" ht="14.25" customHeight="1" x14ac:dyDescent="0.25">
      <c r="A62" s="497" t="s">
        <v>88</v>
      </c>
      <c r="B62" s="434">
        <f>SUM('NYC Ferry'!O73)</f>
        <v>2453</v>
      </c>
    </row>
    <row r="63" spans="1:2" ht="14.25" customHeight="1" thickBot="1" x14ac:dyDescent="0.3">
      <c r="A63" s="498"/>
      <c r="B63" s="435"/>
    </row>
    <row r="64" spans="1:2" ht="14.25" customHeight="1" x14ac:dyDescent="0.25">
      <c r="A64" s="439" t="s">
        <v>79</v>
      </c>
      <c r="B64" s="434">
        <f>SUM('NYC Ferry'!L73)</f>
        <v>2289</v>
      </c>
    </row>
    <row r="65" spans="1:10" ht="14.25" customHeight="1" thickBot="1" x14ac:dyDescent="0.3">
      <c r="A65" s="437"/>
      <c r="B65" s="435"/>
    </row>
    <row r="66" spans="1:10" ht="14.25" customHeight="1" x14ac:dyDescent="0.25">
      <c r="A66" s="439" t="s">
        <v>78</v>
      </c>
      <c r="B66" s="434">
        <f>SUM('NYC Ferry'!K73)</f>
        <v>13673</v>
      </c>
    </row>
    <row r="67" spans="1:10" ht="14.25" customHeight="1" thickBot="1" x14ac:dyDescent="0.3">
      <c r="A67" s="437"/>
      <c r="B67" s="435"/>
    </row>
    <row r="68" spans="1:10" ht="14.25" customHeight="1" x14ac:dyDescent="0.25">
      <c r="A68" s="439" t="s">
        <v>89</v>
      </c>
      <c r="B68" s="434">
        <f>SUM('NYC Ferry'!P73)</f>
        <v>10900</v>
      </c>
    </row>
    <row r="69" spans="1:10" ht="14.25" customHeight="1" thickBot="1" x14ac:dyDescent="0.3">
      <c r="A69" s="437"/>
      <c r="B69" s="435"/>
    </row>
    <row r="70" spans="1:10" ht="14.25" customHeight="1" x14ac:dyDescent="0.25">
      <c r="A70" s="439" t="s">
        <v>90</v>
      </c>
      <c r="B70" s="434">
        <f>SUM('NYC Ferry'!Q73)</f>
        <v>9739</v>
      </c>
    </row>
    <row r="71" spans="1:10" ht="14.25" customHeight="1" thickBot="1" x14ac:dyDescent="0.3">
      <c r="A71" s="437"/>
      <c r="B71" s="435"/>
    </row>
    <row r="72" spans="1:10" x14ac:dyDescent="0.25">
      <c r="A72" s="474" t="s">
        <v>19</v>
      </c>
      <c r="B72" s="465">
        <f>SUM(B22:B71)</f>
        <v>1053368</v>
      </c>
    </row>
    <row r="73" spans="1:10" ht="15.75" thickBot="1" x14ac:dyDescent="0.3">
      <c r="A73" s="496"/>
      <c r="B73" s="492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J88" s="6"/>
    </row>
    <row r="89" spans="9:10" x14ac:dyDescent="0.25"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</row>
    <row r="104" spans="9:10" x14ac:dyDescent="0.25">
      <c r="I104" s="6"/>
      <c r="J104" s="6"/>
    </row>
    <row r="105" spans="9:10" x14ac:dyDescent="0.25">
      <c r="I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  <c r="J109" s="6"/>
    </row>
  </sheetData>
  <mergeCells count="72">
    <mergeCell ref="A60:A61"/>
    <mergeCell ref="B58:B59"/>
    <mergeCell ref="B60:B61"/>
    <mergeCell ref="A54:A55"/>
    <mergeCell ref="A56:A57"/>
    <mergeCell ref="B54:B55"/>
    <mergeCell ref="B56:B57"/>
    <mergeCell ref="A58:A59"/>
    <mergeCell ref="A72:A73"/>
    <mergeCell ref="B72:B73"/>
    <mergeCell ref="A46:A47"/>
    <mergeCell ref="B46:B47"/>
    <mergeCell ref="A48:A49"/>
    <mergeCell ref="B48:B49"/>
    <mergeCell ref="A64:A65"/>
    <mergeCell ref="B64:B65"/>
    <mergeCell ref="A66:A67"/>
    <mergeCell ref="B66:B67"/>
    <mergeCell ref="A62:A63"/>
    <mergeCell ref="B62:B63"/>
    <mergeCell ref="A52:A53"/>
    <mergeCell ref="B52:B53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68:A69"/>
    <mergeCell ref="B68:B69"/>
    <mergeCell ref="A70:A71"/>
    <mergeCell ref="B70:B71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31" activePane="bottomRight" state="frozen"/>
      <selection pane="topRight" activeCell="C1" sqref="C1"/>
      <selection pane="bottomLeft" activeCell="A5" sqref="A5"/>
      <selection pane="bottomRight" activeCell="D52" sqref="D52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199"/>
      <c r="C1" s="515" t="s">
        <v>8</v>
      </c>
      <c r="D1" s="516"/>
      <c r="E1" s="524"/>
      <c r="F1" s="515" t="s">
        <v>91</v>
      </c>
      <c r="G1" s="516"/>
      <c r="H1" s="524"/>
      <c r="I1" s="515" t="s">
        <v>10</v>
      </c>
      <c r="J1" s="516"/>
      <c r="K1" s="516"/>
      <c r="L1" s="516"/>
      <c r="M1" s="519" t="s">
        <v>19</v>
      </c>
    </row>
    <row r="2" spans="1:14" ht="15" customHeight="1" thickBot="1" x14ac:dyDescent="0.3">
      <c r="A2" s="32"/>
      <c r="B2" s="200"/>
      <c r="C2" s="517"/>
      <c r="D2" s="518"/>
      <c r="E2" s="525"/>
      <c r="F2" s="517"/>
      <c r="G2" s="518"/>
      <c r="H2" s="525"/>
      <c r="I2" s="517"/>
      <c r="J2" s="518"/>
      <c r="K2" s="518"/>
      <c r="L2" s="518"/>
      <c r="M2" s="520"/>
    </row>
    <row r="3" spans="1:14" ht="15" customHeight="1" x14ac:dyDescent="0.25">
      <c r="A3" s="501" t="s">
        <v>57</v>
      </c>
      <c r="B3" s="503" t="s">
        <v>58</v>
      </c>
      <c r="C3" s="508" t="s">
        <v>15</v>
      </c>
      <c r="D3" s="510" t="s">
        <v>16</v>
      </c>
      <c r="E3" s="528" t="s">
        <v>93</v>
      </c>
      <c r="F3" s="526" t="s">
        <v>15</v>
      </c>
      <c r="G3" s="510" t="s">
        <v>16</v>
      </c>
      <c r="H3" s="528" t="s">
        <v>93</v>
      </c>
      <c r="I3" s="526" t="s">
        <v>15</v>
      </c>
      <c r="J3" s="522" t="s">
        <v>17</v>
      </c>
      <c r="K3" s="522" t="s">
        <v>18</v>
      </c>
      <c r="L3" s="522" t="s">
        <v>16</v>
      </c>
      <c r="M3" s="520"/>
    </row>
    <row r="4" spans="1:14" ht="15.75" thickBot="1" x14ac:dyDescent="0.3">
      <c r="A4" s="502"/>
      <c r="B4" s="504"/>
      <c r="C4" s="509"/>
      <c r="D4" s="511"/>
      <c r="E4" s="529"/>
      <c r="F4" s="527"/>
      <c r="G4" s="511"/>
      <c r="H4" s="529"/>
      <c r="I4" s="527"/>
      <c r="J4" s="523"/>
      <c r="K4" s="523"/>
      <c r="L4" s="523"/>
      <c r="M4" s="521"/>
    </row>
    <row r="5" spans="1:14" s="2" customFormat="1" ht="15.75" hidden="1" thickBot="1" x14ac:dyDescent="0.3">
      <c r="A5" s="33" t="s">
        <v>3</v>
      </c>
      <c r="B5" s="201">
        <v>43402</v>
      </c>
      <c r="C5" s="166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hidden="1" thickBot="1" x14ac:dyDescent="0.3">
      <c r="A6" s="33" t="s">
        <v>4</v>
      </c>
      <c r="B6" s="201">
        <f>B5+1</f>
        <v>43403</v>
      </c>
      <c r="C6" s="167"/>
      <c r="D6" s="75"/>
      <c r="E6" s="15"/>
      <c r="F6" s="14"/>
      <c r="G6" s="75"/>
      <c r="H6" s="15"/>
      <c r="I6" s="14"/>
      <c r="J6" s="16"/>
      <c r="K6" s="16"/>
      <c r="L6" s="16"/>
      <c r="M6" s="20">
        <f t="shared" si="0"/>
        <v>0</v>
      </c>
    </row>
    <row r="7" spans="1:14" s="2" customFormat="1" ht="15.75" hidden="1" outlineLevel="1" thickBot="1" x14ac:dyDescent="0.3">
      <c r="A7" s="33" t="s">
        <v>5</v>
      </c>
      <c r="B7" s="201">
        <f>B6+1</f>
        <v>43404</v>
      </c>
      <c r="C7" s="167"/>
      <c r="D7" s="76"/>
      <c r="E7" s="22"/>
      <c r="F7" s="21"/>
      <c r="G7" s="76"/>
      <c r="H7" s="22"/>
      <c r="I7" s="21"/>
      <c r="J7" s="23"/>
      <c r="K7" s="23"/>
      <c r="L7" s="76"/>
      <c r="M7" s="20">
        <f t="shared" si="0"/>
        <v>0</v>
      </c>
    </row>
    <row r="8" spans="1:14" s="2" customFormat="1" ht="15.75" outlineLevel="1" thickBot="1" x14ac:dyDescent="0.3">
      <c r="A8" s="33" t="s">
        <v>6</v>
      </c>
      <c r="B8" s="201">
        <f t="shared" ref="B8:B10" si="1">B7+1</f>
        <v>43405</v>
      </c>
      <c r="C8" s="174">
        <v>396</v>
      </c>
      <c r="D8" s="77">
        <v>262</v>
      </c>
      <c r="E8" s="27">
        <v>258</v>
      </c>
      <c r="F8" s="26">
        <v>3889</v>
      </c>
      <c r="G8" s="77">
        <v>3045</v>
      </c>
      <c r="H8" s="27">
        <v>503</v>
      </c>
      <c r="I8" s="26">
        <v>1016</v>
      </c>
      <c r="J8" s="28">
        <v>585</v>
      </c>
      <c r="K8" s="28">
        <v>400</v>
      </c>
      <c r="L8" s="77">
        <v>3016</v>
      </c>
      <c r="M8" s="20">
        <f t="shared" si="0"/>
        <v>13370</v>
      </c>
      <c r="N8" s="177"/>
    </row>
    <row r="9" spans="1:14" s="2" customFormat="1" ht="15.75" outlineLevel="1" thickBot="1" x14ac:dyDescent="0.3">
      <c r="A9" s="33" t="s">
        <v>0</v>
      </c>
      <c r="B9" s="201">
        <f t="shared" si="1"/>
        <v>43406</v>
      </c>
      <c r="C9" s="174">
        <v>348</v>
      </c>
      <c r="D9" s="77">
        <v>594</v>
      </c>
      <c r="E9" s="27">
        <v>278</v>
      </c>
      <c r="F9" s="26">
        <v>3867</v>
      </c>
      <c r="G9" s="77">
        <v>2999</v>
      </c>
      <c r="H9" s="27">
        <v>468</v>
      </c>
      <c r="I9" s="26">
        <v>888</v>
      </c>
      <c r="J9" s="28">
        <v>516</v>
      </c>
      <c r="K9" s="28">
        <v>257</v>
      </c>
      <c r="L9" s="77">
        <v>2589</v>
      </c>
      <c r="M9" s="20">
        <f>SUM(C9:L9)</f>
        <v>12804</v>
      </c>
      <c r="N9" s="177"/>
    </row>
    <row r="10" spans="1:14" s="2" customFormat="1" ht="15.75" outlineLevel="1" thickBot="1" x14ac:dyDescent="0.3">
      <c r="A10" s="33" t="s">
        <v>1</v>
      </c>
      <c r="B10" s="201">
        <f t="shared" si="1"/>
        <v>43407</v>
      </c>
      <c r="C10" s="174">
        <v>235</v>
      </c>
      <c r="D10" s="77">
        <v>155</v>
      </c>
      <c r="E10" s="27">
        <v>258</v>
      </c>
      <c r="F10" s="26">
        <v>1273</v>
      </c>
      <c r="G10" s="77">
        <v>243</v>
      </c>
      <c r="H10" s="27">
        <v>406</v>
      </c>
      <c r="I10" s="26"/>
      <c r="J10" s="28"/>
      <c r="K10" s="28"/>
      <c r="L10" s="77"/>
      <c r="M10" s="20">
        <f t="shared" si="0"/>
        <v>2570</v>
      </c>
      <c r="N10" s="177"/>
    </row>
    <row r="11" spans="1:14" s="2" customFormat="1" ht="15" customHeight="1" outlineLevel="1" thickBot="1" x14ac:dyDescent="0.3">
      <c r="A11" s="33" t="s">
        <v>2</v>
      </c>
      <c r="B11" s="201">
        <f>B10+1</f>
        <v>43408</v>
      </c>
      <c r="C11" s="174">
        <v>129</v>
      </c>
      <c r="D11" s="77">
        <v>287</v>
      </c>
      <c r="E11" s="27">
        <v>122</v>
      </c>
      <c r="F11" s="26">
        <v>1515</v>
      </c>
      <c r="G11" s="77">
        <v>415</v>
      </c>
      <c r="H11" s="27">
        <v>418</v>
      </c>
      <c r="I11" s="26"/>
      <c r="J11" s="28"/>
      <c r="K11" s="28"/>
      <c r="L11" s="77"/>
      <c r="M11" s="20">
        <f t="shared" si="0"/>
        <v>2886</v>
      </c>
      <c r="N11" s="177"/>
    </row>
    <row r="12" spans="1:14" s="3" customFormat="1" ht="15" customHeight="1" outlineLevel="1" thickBot="1" x14ac:dyDescent="0.3">
      <c r="A12" s="188" t="s">
        <v>21</v>
      </c>
      <c r="B12" s="505" t="s">
        <v>24</v>
      </c>
      <c r="C12" s="189">
        <f t="shared" ref="C12:M12" si="2">SUM(C5:C11)</f>
        <v>1108</v>
      </c>
      <c r="D12" s="297">
        <f t="shared" si="2"/>
        <v>1298</v>
      </c>
      <c r="E12" s="297">
        <f t="shared" ref="E12" si="3">SUM(E5:E11)</f>
        <v>916</v>
      </c>
      <c r="F12" s="122">
        <f t="shared" si="2"/>
        <v>10544</v>
      </c>
      <c r="G12" s="297">
        <f t="shared" si="2"/>
        <v>6702</v>
      </c>
      <c r="H12" s="297">
        <f t="shared" ref="H12" si="4">SUM(H5:H11)</f>
        <v>1795</v>
      </c>
      <c r="I12" s="122">
        <f t="shared" si="2"/>
        <v>1904</v>
      </c>
      <c r="J12" s="122">
        <f>SUM(J5:J11)</f>
        <v>1101</v>
      </c>
      <c r="K12" s="122">
        <f t="shared" si="2"/>
        <v>657</v>
      </c>
      <c r="L12" s="122">
        <f t="shared" si="2"/>
        <v>5605</v>
      </c>
      <c r="M12" s="187">
        <f t="shared" si="2"/>
        <v>31630</v>
      </c>
    </row>
    <row r="13" spans="1:14" s="3" customFormat="1" ht="15" customHeight="1" outlineLevel="1" thickBot="1" x14ac:dyDescent="0.3">
      <c r="A13" s="127" t="s">
        <v>23</v>
      </c>
      <c r="B13" s="506"/>
      <c r="C13" s="190">
        <f t="shared" ref="C13:M13" si="5">AVERAGE(C5:C11)</f>
        <v>277</v>
      </c>
      <c r="D13" s="298">
        <f t="shared" si="5"/>
        <v>324.5</v>
      </c>
      <c r="E13" s="298">
        <f t="shared" ref="E13" si="6">AVERAGE(E5:E11)</f>
        <v>229</v>
      </c>
      <c r="F13" s="124">
        <f t="shared" si="5"/>
        <v>2636</v>
      </c>
      <c r="G13" s="298">
        <f t="shared" si="5"/>
        <v>1675.5</v>
      </c>
      <c r="H13" s="298">
        <f t="shared" ref="H13" si="7">AVERAGE(H5:H11)</f>
        <v>448.75</v>
      </c>
      <c r="I13" s="124">
        <f t="shared" si="5"/>
        <v>952</v>
      </c>
      <c r="J13" s="124">
        <f t="shared" si="5"/>
        <v>550.5</v>
      </c>
      <c r="K13" s="124">
        <f t="shared" si="5"/>
        <v>328.5</v>
      </c>
      <c r="L13" s="124">
        <f t="shared" si="5"/>
        <v>2802.5</v>
      </c>
      <c r="M13" s="124">
        <f t="shared" si="5"/>
        <v>4518.5714285714284</v>
      </c>
    </row>
    <row r="14" spans="1:14" s="3" customFormat="1" ht="15" customHeight="1" thickBot="1" x14ac:dyDescent="0.3">
      <c r="A14" s="34" t="s">
        <v>20</v>
      </c>
      <c r="B14" s="506"/>
      <c r="C14" s="191">
        <f t="shared" ref="C14:H14" si="8">SUM(C5:C9)</f>
        <v>744</v>
      </c>
      <c r="D14" s="299">
        <f t="shared" si="8"/>
        <v>856</v>
      </c>
      <c r="E14" s="299">
        <f t="shared" si="8"/>
        <v>536</v>
      </c>
      <c r="F14" s="49">
        <f t="shared" si="8"/>
        <v>7756</v>
      </c>
      <c r="G14" s="299">
        <f t="shared" si="8"/>
        <v>6044</v>
      </c>
      <c r="H14" s="299">
        <f t="shared" si="8"/>
        <v>971</v>
      </c>
      <c r="I14" s="49">
        <f t="shared" ref="I14:K14" si="9">SUM(I5:I9)</f>
        <v>1904</v>
      </c>
      <c r="J14" s="49">
        <f>SUM(J5:J9)</f>
        <v>1101</v>
      </c>
      <c r="K14" s="49">
        <f t="shared" si="9"/>
        <v>657</v>
      </c>
      <c r="L14" s="49">
        <f>SUM(L5:L9)</f>
        <v>5605</v>
      </c>
      <c r="M14" s="49">
        <f>SUM(M5:M9)</f>
        <v>26174</v>
      </c>
    </row>
    <row r="15" spans="1:14" s="3" customFormat="1" ht="15" customHeight="1" thickBot="1" x14ac:dyDescent="0.3">
      <c r="A15" s="34" t="s">
        <v>22</v>
      </c>
      <c r="B15" s="506"/>
      <c r="C15" s="192">
        <f>AVERAGE(C5:C9)</f>
        <v>372</v>
      </c>
      <c r="D15" s="300">
        <f t="shared" ref="D15:M15" si="10">AVERAGE(D5:D9)</f>
        <v>428</v>
      </c>
      <c r="E15" s="300">
        <f t="shared" ref="E15" si="11">AVERAGE(E5:E9)</f>
        <v>268</v>
      </c>
      <c r="F15" s="51">
        <f>AVERAGE(F5:F9)</f>
        <v>3878</v>
      </c>
      <c r="G15" s="300">
        <f t="shared" si="10"/>
        <v>3022</v>
      </c>
      <c r="H15" s="300">
        <f t="shared" ref="H15" si="12">AVERAGE(H5:H9)</f>
        <v>485.5</v>
      </c>
      <c r="I15" s="51">
        <f t="shared" si="10"/>
        <v>952</v>
      </c>
      <c r="J15" s="51">
        <f t="shared" si="10"/>
        <v>550.5</v>
      </c>
      <c r="K15" s="51">
        <f t="shared" si="10"/>
        <v>328.5</v>
      </c>
      <c r="L15" s="51">
        <f t="shared" si="10"/>
        <v>2802.5</v>
      </c>
      <c r="M15" s="269">
        <f t="shared" si="10"/>
        <v>5234.8</v>
      </c>
    </row>
    <row r="16" spans="1:14" s="3" customFormat="1" ht="15" customHeight="1" x14ac:dyDescent="0.25">
      <c r="A16" s="33" t="s">
        <v>3</v>
      </c>
      <c r="B16" s="201">
        <f>B11+1</f>
        <v>43409</v>
      </c>
      <c r="C16" s="166">
        <v>452</v>
      </c>
      <c r="D16" s="75">
        <v>179</v>
      </c>
      <c r="E16" s="15">
        <v>342</v>
      </c>
      <c r="F16" s="14">
        <v>3298</v>
      </c>
      <c r="G16" s="75">
        <v>2288</v>
      </c>
      <c r="H16" s="15">
        <v>509</v>
      </c>
      <c r="I16" s="14">
        <v>883</v>
      </c>
      <c r="J16" s="16">
        <v>641</v>
      </c>
      <c r="K16" s="16">
        <v>417</v>
      </c>
      <c r="L16" s="75">
        <v>2577</v>
      </c>
      <c r="M16" s="20">
        <f t="shared" ref="M16:M21" si="13">SUM(C16:L16)</f>
        <v>11586</v>
      </c>
    </row>
    <row r="17" spans="1:13" s="3" customFormat="1" ht="15" customHeight="1" x14ac:dyDescent="0.25">
      <c r="A17" s="33" t="s">
        <v>4</v>
      </c>
      <c r="B17" s="202">
        <f>B16+1</f>
        <v>43410</v>
      </c>
      <c r="C17" s="166">
        <v>395</v>
      </c>
      <c r="D17" s="75">
        <v>224</v>
      </c>
      <c r="E17" s="15">
        <v>243</v>
      </c>
      <c r="F17" s="14">
        <v>3013</v>
      </c>
      <c r="G17" s="75">
        <v>2978</v>
      </c>
      <c r="H17" s="15">
        <v>389</v>
      </c>
      <c r="I17" s="14">
        <v>942</v>
      </c>
      <c r="J17" s="16">
        <v>485</v>
      </c>
      <c r="K17" s="16">
        <v>371</v>
      </c>
      <c r="L17" s="75">
        <v>2647</v>
      </c>
      <c r="M17" s="25">
        <f t="shared" si="13"/>
        <v>11687</v>
      </c>
    </row>
    <row r="18" spans="1:13" s="3" customFormat="1" ht="15" customHeight="1" x14ac:dyDescent="0.25">
      <c r="A18" s="33" t="s">
        <v>5</v>
      </c>
      <c r="B18" s="202">
        <f t="shared" ref="B18:B22" si="14">B17+1</f>
        <v>43411</v>
      </c>
      <c r="C18" s="166">
        <v>394</v>
      </c>
      <c r="D18" s="75">
        <v>261</v>
      </c>
      <c r="E18" s="15">
        <v>265</v>
      </c>
      <c r="F18" s="14">
        <v>3790</v>
      </c>
      <c r="G18" s="75">
        <v>2653</v>
      </c>
      <c r="H18" s="15">
        <v>453</v>
      </c>
      <c r="I18" s="14">
        <v>975</v>
      </c>
      <c r="J18" s="16">
        <v>559</v>
      </c>
      <c r="K18" s="16">
        <v>394</v>
      </c>
      <c r="L18" s="75">
        <v>2284</v>
      </c>
      <c r="M18" s="25">
        <f t="shared" si="13"/>
        <v>12028</v>
      </c>
    </row>
    <row r="19" spans="1:13" s="3" customFormat="1" ht="15" customHeight="1" x14ac:dyDescent="0.25">
      <c r="A19" s="33" t="s">
        <v>6</v>
      </c>
      <c r="B19" s="203">
        <f t="shared" si="14"/>
        <v>43412</v>
      </c>
      <c r="C19" s="166">
        <v>402</v>
      </c>
      <c r="D19" s="75">
        <v>218</v>
      </c>
      <c r="E19" s="15">
        <v>304</v>
      </c>
      <c r="F19" s="14">
        <v>3844</v>
      </c>
      <c r="G19" s="75">
        <v>2739</v>
      </c>
      <c r="H19" s="15">
        <v>473</v>
      </c>
      <c r="I19" s="14">
        <v>921</v>
      </c>
      <c r="J19" s="16">
        <v>471</v>
      </c>
      <c r="K19" s="16">
        <v>348</v>
      </c>
      <c r="L19" s="75">
        <v>2407</v>
      </c>
      <c r="M19" s="25">
        <f t="shared" si="13"/>
        <v>12127</v>
      </c>
    </row>
    <row r="20" spans="1:13" s="3" customFormat="1" ht="15" customHeight="1" x14ac:dyDescent="0.25">
      <c r="A20" s="33" t="s">
        <v>0</v>
      </c>
      <c r="B20" s="203">
        <f t="shared" si="14"/>
        <v>43413</v>
      </c>
      <c r="C20" s="167">
        <v>319</v>
      </c>
      <c r="D20" s="75">
        <v>160</v>
      </c>
      <c r="E20" s="15">
        <v>276</v>
      </c>
      <c r="F20" s="14">
        <v>3227</v>
      </c>
      <c r="G20" s="75">
        <v>1863</v>
      </c>
      <c r="H20" s="15">
        <v>359</v>
      </c>
      <c r="I20" s="14">
        <v>722</v>
      </c>
      <c r="J20" s="16">
        <v>357</v>
      </c>
      <c r="K20" s="16">
        <v>303</v>
      </c>
      <c r="L20" s="75">
        <v>1951</v>
      </c>
      <c r="M20" s="25">
        <f t="shared" si="13"/>
        <v>9537</v>
      </c>
    </row>
    <row r="21" spans="1:13" s="3" customFormat="1" ht="15" customHeight="1" outlineLevel="1" x14ac:dyDescent="0.25">
      <c r="A21" s="33" t="s">
        <v>1</v>
      </c>
      <c r="B21" s="216">
        <f t="shared" si="14"/>
        <v>43414</v>
      </c>
      <c r="C21" s="167">
        <v>89</v>
      </c>
      <c r="D21" s="76">
        <v>120</v>
      </c>
      <c r="E21" s="22">
        <v>96</v>
      </c>
      <c r="F21" s="21">
        <v>1101</v>
      </c>
      <c r="G21" s="76">
        <v>277</v>
      </c>
      <c r="H21" s="22">
        <v>377</v>
      </c>
      <c r="I21" s="21"/>
      <c r="J21" s="23"/>
      <c r="K21" s="23"/>
      <c r="L21" s="76"/>
      <c r="M21" s="25">
        <f t="shared" si="13"/>
        <v>2060</v>
      </c>
    </row>
    <row r="22" spans="1:13" s="3" customFormat="1" ht="15" customHeight="1" outlineLevel="1" thickBot="1" x14ac:dyDescent="0.3">
      <c r="A22" s="33" t="s">
        <v>2</v>
      </c>
      <c r="B22" s="202">
        <f t="shared" si="14"/>
        <v>43415</v>
      </c>
      <c r="C22" s="174">
        <v>129</v>
      </c>
      <c r="D22" s="77">
        <v>119</v>
      </c>
      <c r="E22" s="27">
        <v>90</v>
      </c>
      <c r="F22" s="26">
        <v>1176</v>
      </c>
      <c r="G22" s="77">
        <v>291</v>
      </c>
      <c r="H22" s="27">
        <v>316</v>
      </c>
      <c r="I22" s="26"/>
      <c r="J22" s="28"/>
      <c r="K22" s="28"/>
      <c r="L22" s="77"/>
      <c r="M22" s="70">
        <f t="shared" ref="M22" si="15">SUM(C22:L22)</f>
        <v>2121</v>
      </c>
    </row>
    <row r="23" spans="1:13" s="3" customFormat="1" ht="15" customHeight="1" outlineLevel="1" thickBot="1" x14ac:dyDescent="0.3">
      <c r="A23" s="188" t="s">
        <v>21</v>
      </c>
      <c r="B23" s="505" t="s">
        <v>25</v>
      </c>
      <c r="C23" s="189">
        <f>SUM(C16:C22)</f>
        <v>2180</v>
      </c>
      <c r="D23" s="297">
        <f t="shared" ref="D23:M23" si="16">SUM(D16:D22)</f>
        <v>1281</v>
      </c>
      <c r="E23" s="297">
        <f t="shared" ref="E23" si="17">SUM(E16:E22)</f>
        <v>1616</v>
      </c>
      <c r="F23" s="122">
        <f t="shared" si="16"/>
        <v>19449</v>
      </c>
      <c r="G23" s="297">
        <f t="shared" si="16"/>
        <v>13089</v>
      </c>
      <c r="H23" s="297">
        <f t="shared" ref="H23" si="18">SUM(H16:H22)</f>
        <v>2876</v>
      </c>
      <c r="I23" s="122">
        <f t="shared" si="16"/>
        <v>4443</v>
      </c>
      <c r="J23" s="122">
        <f t="shared" si="16"/>
        <v>2513</v>
      </c>
      <c r="K23" s="122">
        <f t="shared" si="16"/>
        <v>1833</v>
      </c>
      <c r="L23" s="122">
        <f t="shared" si="16"/>
        <v>11866</v>
      </c>
      <c r="M23" s="187">
        <f t="shared" si="16"/>
        <v>61146</v>
      </c>
    </row>
    <row r="24" spans="1:13" s="3" customFormat="1" ht="15" customHeight="1" outlineLevel="1" thickBot="1" x14ac:dyDescent="0.3">
      <c r="A24" s="127" t="s">
        <v>23</v>
      </c>
      <c r="B24" s="506"/>
      <c r="C24" s="190">
        <f>AVERAGE(C16:C22)</f>
        <v>311.42857142857144</v>
      </c>
      <c r="D24" s="298">
        <f t="shared" ref="D24:M24" si="19">AVERAGE(D16:D22)</f>
        <v>183</v>
      </c>
      <c r="E24" s="298">
        <f t="shared" ref="E24" si="20">AVERAGE(E16:E22)</f>
        <v>230.85714285714286</v>
      </c>
      <c r="F24" s="124">
        <f t="shared" si="19"/>
        <v>2778.4285714285716</v>
      </c>
      <c r="G24" s="298">
        <f t="shared" si="19"/>
        <v>1869.8571428571429</v>
      </c>
      <c r="H24" s="298">
        <f t="shared" ref="H24" si="21">AVERAGE(H16:H22)</f>
        <v>410.85714285714283</v>
      </c>
      <c r="I24" s="124">
        <f t="shared" si="19"/>
        <v>888.6</v>
      </c>
      <c r="J24" s="124">
        <f t="shared" si="19"/>
        <v>502.6</v>
      </c>
      <c r="K24" s="124">
        <f t="shared" si="19"/>
        <v>366.6</v>
      </c>
      <c r="L24" s="124">
        <f t="shared" si="19"/>
        <v>2373.1999999999998</v>
      </c>
      <c r="M24" s="124">
        <f t="shared" si="19"/>
        <v>8735.1428571428569</v>
      </c>
    </row>
    <row r="25" spans="1:13" s="3" customFormat="1" ht="15" customHeight="1" thickBot="1" x14ac:dyDescent="0.3">
      <c r="A25" s="34" t="s">
        <v>20</v>
      </c>
      <c r="B25" s="506"/>
      <c r="C25" s="191">
        <f>SUM(C16:C20)</f>
        <v>1962</v>
      </c>
      <c r="D25" s="299">
        <f t="shared" ref="D25:L25" si="22">SUM(D16:D20)</f>
        <v>1042</v>
      </c>
      <c r="E25" s="299">
        <f t="shared" ref="E25" si="23">SUM(E16:E20)</f>
        <v>1430</v>
      </c>
      <c r="F25" s="49">
        <f t="shared" si="22"/>
        <v>17172</v>
      </c>
      <c r="G25" s="299">
        <f t="shared" si="22"/>
        <v>12521</v>
      </c>
      <c r="H25" s="299">
        <f t="shared" ref="H25" si="24">SUM(H16:H20)</f>
        <v>2183</v>
      </c>
      <c r="I25" s="49">
        <f t="shared" si="22"/>
        <v>4443</v>
      </c>
      <c r="J25" s="49">
        <f t="shared" si="22"/>
        <v>2513</v>
      </c>
      <c r="K25" s="49">
        <f>SUM(K16:K20)</f>
        <v>1833</v>
      </c>
      <c r="L25" s="49">
        <f t="shared" si="22"/>
        <v>11866</v>
      </c>
      <c r="M25" s="49">
        <f>SUM(M16:M20)</f>
        <v>56965</v>
      </c>
    </row>
    <row r="26" spans="1:13" s="3" customFormat="1" ht="15" customHeight="1" thickBot="1" x14ac:dyDescent="0.3">
      <c r="A26" s="34" t="s">
        <v>22</v>
      </c>
      <c r="B26" s="507"/>
      <c r="C26" s="192">
        <f>AVERAGE(C16:C20)</f>
        <v>392.4</v>
      </c>
      <c r="D26" s="300">
        <f t="shared" ref="D26:M26" si="25">AVERAGE(D16:D20)</f>
        <v>208.4</v>
      </c>
      <c r="E26" s="300">
        <f t="shared" ref="E26" si="26">AVERAGE(E16:E20)</f>
        <v>286</v>
      </c>
      <c r="F26" s="51">
        <f t="shared" si="25"/>
        <v>3434.4</v>
      </c>
      <c r="G26" s="300">
        <f t="shared" si="25"/>
        <v>2504.1999999999998</v>
      </c>
      <c r="H26" s="300">
        <f t="shared" ref="H26" si="27">AVERAGE(H16:H20)</f>
        <v>436.6</v>
      </c>
      <c r="I26" s="51">
        <f t="shared" si="25"/>
        <v>888.6</v>
      </c>
      <c r="J26" s="51">
        <f t="shared" si="25"/>
        <v>502.6</v>
      </c>
      <c r="K26" s="51">
        <f t="shared" si="25"/>
        <v>366.6</v>
      </c>
      <c r="L26" s="51">
        <f t="shared" si="25"/>
        <v>2373.1999999999998</v>
      </c>
      <c r="M26" s="269">
        <f t="shared" si="25"/>
        <v>11393</v>
      </c>
    </row>
    <row r="27" spans="1:13" s="3" customFormat="1" ht="15" customHeight="1" x14ac:dyDescent="0.25">
      <c r="A27" s="33" t="s">
        <v>3</v>
      </c>
      <c r="B27" s="204">
        <f>B22+1</f>
        <v>43416</v>
      </c>
      <c r="C27" s="166">
        <v>309</v>
      </c>
      <c r="D27" s="75">
        <v>184</v>
      </c>
      <c r="E27" s="15">
        <v>206</v>
      </c>
      <c r="F27" s="15">
        <v>3219</v>
      </c>
      <c r="G27" s="75">
        <v>2037</v>
      </c>
      <c r="H27" s="15">
        <v>338</v>
      </c>
      <c r="I27" s="14">
        <v>717</v>
      </c>
      <c r="J27" s="16">
        <v>428</v>
      </c>
      <c r="K27" s="16">
        <v>303</v>
      </c>
      <c r="L27" s="75">
        <v>1893</v>
      </c>
      <c r="M27" s="20">
        <f t="shared" ref="M27:M33" si="28">SUM(C27:L27)</f>
        <v>9634</v>
      </c>
    </row>
    <row r="28" spans="1:13" s="3" customFormat="1" ht="15" customHeight="1" x14ac:dyDescent="0.25">
      <c r="A28" s="33" t="s">
        <v>4</v>
      </c>
      <c r="B28" s="425">
        <f>B27+1</f>
        <v>43417</v>
      </c>
      <c r="C28" s="428">
        <v>370</v>
      </c>
      <c r="D28" s="75">
        <v>364</v>
      </c>
      <c r="E28" s="15">
        <v>217</v>
      </c>
      <c r="F28" s="15">
        <v>3260</v>
      </c>
      <c r="G28" s="75">
        <v>2574</v>
      </c>
      <c r="H28" s="15">
        <v>353</v>
      </c>
      <c r="I28" s="14">
        <v>890</v>
      </c>
      <c r="J28" s="16">
        <v>578</v>
      </c>
      <c r="K28" s="16">
        <v>369</v>
      </c>
      <c r="L28" s="75">
        <v>2498</v>
      </c>
      <c r="M28" s="25">
        <f t="shared" si="28"/>
        <v>11473</v>
      </c>
    </row>
    <row r="29" spans="1:13" s="3" customFormat="1" ht="15" customHeight="1" x14ac:dyDescent="0.25">
      <c r="A29" s="33" t="s">
        <v>5</v>
      </c>
      <c r="B29" s="425">
        <f t="shared" ref="B29:B33" si="29">B28+1</f>
        <v>43418</v>
      </c>
      <c r="C29" s="428">
        <v>400</v>
      </c>
      <c r="D29" s="75">
        <v>200</v>
      </c>
      <c r="E29" s="15">
        <v>277</v>
      </c>
      <c r="F29" s="15">
        <v>3703</v>
      </c>
      <c r="G29" s="75">
        <v>2540</v>
      </c>
      <c r="H29" s="15">
        <v>430</v>
      </c>
      <c r="I29" s="14">
        <v>994</v>
      </c>
      <c r="J29" s="16">
        <v>609</v>
      </c>
      <c r="K29" s="16">
        <v>388</v>
      </c>
      <c r="L29" s="75">
        <v>2382</v>
      </c>
      <c r="M29" s="25">
        <f t="shared" si="28"/>
        <v>11923</v>
      </c>
    </row>
    <row r="30" spans="1:13" s="3" customFormat="1" ht="15" customHeight="1" x14ac:dyDescent="0.25">
      <c r="A30" s="33" t="s">
        <v>6</v>
      </c>
      <c r="B30" s="425">
        <f t="shared" si="29"/>
        <v>43419</v>
      </c>
      <c r="C30" s="428">
        <v>391</v>
      </c>
      <c r="D30" s="75">
        <v>208</v>
      </c>
      <c r="E30" s="15">
        <v>255</v>
      </c>
      <c r="F30" s="15">
        <v>3364</v>
      </c>
      <c r="G30" s="75">
        <v>2283</v>
      </c>
      <c r="H30" s="15">
        <v>331</v>
      </c>
      <c r="I30" s="14">
        <v>853</v>
      </c>
      <c r="J30" s="16">
        <v>418</v>
      </c>
      <c r="K30" s="16">
        <v>379</v>
      </c>
      <c r="L30" s="75">
        <v>2460</v>
      </c>
      <c r="M30" s="25">
        <f t="shared" si="28"/>
        <v>10942</v>
      </c>
    </row>
    <row r="31" spans="1:13" s="3" customFormat="1" ht="15" customHeight="1" x14ac:dyDescent="0.25">
      <c r="A31" s="33" t="s">
        <v>0</v>
      </c>
      <c r="B31" s="425">
        <f t="shared" si="29"/>
        <v>43420</v>
      </c>
      <c r="C31" s="428">
        <v>342</v>
      </c>
      <c r="D31" s="75">
        <v>127</v>
      </c>
      <c r="E31" s="15">
        <v>236</v>
      </c>
      <c r="F31" s="15">
        <v>3239</v>
      </c>
      <c r="G31" s="75">
        <v>1520</v>
      </c>
      <c r="H31" s="15">
        <v>313</v>
      </c>
      <c r="I31" s="14">
        <v>723</v>
      </c>
      <c r="J31" s="16">
        <v>288</v>
      </c>
      <c r="K31" s="16">
        <v>291</v>
      </c>
      <c r="L31" s="75">
        <v>1605</v>
      </c>
      <c r="M31" s="25">
        <f t="shared" si="28"/>
        <v>8684</v>
      </c>
    </row>
    <row r="32" spans="1:13" s="3" customFormat="1" ht="15" customHeight="1" outlineLevel="1" x14ac:dyDescent="0.25">
      <c r="A32" s="33" t="s">
        <v>1</v>
      </c>
      <c r="B32" s="205">
        <f t="shared" si="29"/>
        <v>43421</v>
      </c>
      <c r="C32" s="426">
        <v>89</v>
      </c>
      <c r="D32" s="76">
        <v>109</v>
      </c>
      <c r="E32" s="22">
        <v>100</v>
      </c>
      <c r="F32" s="22"/>
      <c r="G32" s="76">
        <v>217</v>
      </c>
      <c r="H32" s="22"/>
      <c r="I32" s="21"/>
      <c r="J32" s="23"/>
      <c r="K32" s="23"/>
      <c r="L32" s="76"/>
      <c r="M32" s="25">
        <f t="shared" si="28"/>
        <v>515</v>
      </c>
    </row>
    <row r="33" spans="1:14" s="3" customFormat="1" ht="15" customHeight="1" outlineLevel="1" thickBot="1" x14ac:dyDescent="0.3">
      <c r="A33" s="33" t="s">
        <v>2</v>
      </c>
      <c r="B33" s="205">
        <f t="shared" si="29"/>
        <v>43422</v>
      </c>
      <c r="C33" s="427">
        <v>85</v>
      </c>
      <c r="D33" s="77">
        <v>100</v>
      </c>
      <c r="E33" s="27">
        <v>50</v>
      </c>
      <c r="F33" s="21">
        <v>2041</v>
      </c>
      <c r="G33" s="77">
        <v>160</v>
      </c>
      <c r="H33" s="27">
        <v>581</v>
      </c>
      <c r="I33" s="26"/>
      <c r="J33" s="28"/>
      <c r="K33" s="28"/>
      <c r="L33" s="77"/>
      <c r="M33" s="70">
        <f t="shared" si="28"/>
        <v>3017</v>
      </c>
    </row>
    <row r="34" spans="1:14" s="3" customFormat="1" ht="15" customHeight="1" outlineLevel="1" thickBot="1" x14ac:dyDescent="0.3">
      <c r="A34" s="188" t="s">
        <v>21</v>
      </c>
      <c r="B34" s="505" t="s">
        <v>26</v>
      </c>
      <c r="C34" s="189">
        <f>SUM(C27:C33)</f>
        <v>1986</v>
      </c>
      <c r="D34" s="297">
        <f t="shared" ref="D34:M34" si="30">SUM(D27:D33)</f>
        <v>1292</v>
      </c>
      <c r="E34" s="297">
        <f t="shared" ref="E34" si="31">SUM(E27:E33)</f>
        <v>1341</v>
      </c>
      <c r="F34" s="187">
        <f>SUM(F27:F33)</f>
        <v>18826</v>
      </c>
      <c r="G34" s="297">
        <f t="shared" si="30"/>
        <v>11331</v>
      </c>
      <c r="H34" s="297">
        <f t="shared" ref="H34" si="32">SUM(H27:H33)</f>
        <v>2346</v>
      </c>
      <c r="I34" s="122">
        <f t="shared" si="30"/>
        <v>4177</v>
      </c>
      <c r="J34" s="122">
        <f t="shared" si="30"/>
        <v>2321</v>
      </c>
      <c r="K34" s="122">
        <f t="shared" si="30"/>
        <v>1730</v>
      </c>
      <c r="L34" s="122">
        <f t="shared" si="30"/>
        <v>10838</v>
      </c>
      <c r="M34" s="270">
        <f t="shared" si="30"/>
        <v>56188</v>
      </c>
    </row>
    <row r="35" spans="1:14" s="3" customFormat="1" ht="15" customHeight="1" outlineLevel="1" thickBot="1" x14ac:dyDescent="0.3">
      <c r="A35" s="127" t="s">
        <v>23</v>
      </c>
      <c r="B35" s="506"/>
      <c r="C35" s="190">
        <f>AVERAGE(C27:C33)</f>
        <v>283.71428571428572</v>
      </c>
      <c r="D35" s="298">
        <f t="shared" ref="D35:M35" si="33">AVERAGE(D27:D33)</f>
        <v>184.57142857142858</v>
      </c>
      <c r="E35" s="298">
        <f t="shared" ref="E35" si="34">AVERAGE(E27:E33)</f>
        <v>191.57142857142858</v>
      </c>
      <c r="F35" s="124">
        <f>AVERAGE(F27:F33)</f>
        <v>3137.6666666666665</v>
      </c>
      <c r="G35" s="298">
        <f t="shared" si="33"/>
        <v>1618.7142857142858</v>
      </c>
      <c r="H35" s="298">
        <f t="shared" ref="H35" si="35">AVERAGE(H27:H33)</f>
        <v>391</v>
      </c>
      <c r="I35" s="124">
        <f t="shared" si="33"/>
        <v>835.4</v>
      </c>
      <c r="J35" s="124">
        <f t="shared" si="33"/>
        <v>464.2</v>
      </c>
      <c r="K35" s="124">
        <f t="shared" si="33"/>
        <v>346</v>
      </c>
      <c r="L35" s="124">
        <f t="shared" si="33"/>
        <v>2167.6</v>
      </c>
      <c r="M35" s="125">
        <f t="shared" si="33"/>
        <v>8026.8571428571431</v>
      </c>
    </row>
    <row r="36" spans="1:14" s="3" customFormat="1" ht="15" customHeight="1" thickBot="1" x14ac:dyDescent="0.3">
      <c r="A36" s="34" t="s">
        <v>20</v>
      </c>
      <c r="B36" s="506"/>
      <c r="C36" s="191">
        <f>SUM(C27:C31)</f>
        <v>1812</v>
      </c>
      <c r="D36" s="299">
        <f t="shared" ref="D36:M36" si="36">SUM(D27:D31)</f>
        <v>1083</v>
      </c>
      <c r="E36" s="299">
        <f t="shared" ref="E36" si="37">SUM(E27:E31)</f>
        <v>1191</v>
      </c>
      <c r="F36" s="49">
        <f>SUM(F27:F31)</f>
        <v>16785</v>
      </c>
      <c r="G36" s="299">
        <f t="shared" si="36"/>
        <v>10954</v>
      </c>
      <c r="H36" s="299">
        <f t="shared" ref="H36" si="38">SUM(H27:H31)</f>
        <v>1765</v>
      </c>
      <c r="I36" s="49">
        <f t="shared" si="36"/>
        <v>4177</v>
      </c>
      <c r="J36" s="49">
        <f t="shared" si="36"/>
        <v>2321</v>
      </c>
      <c r="K36" s="49">
        <f t="shared" si="36"/>
        <v>1730</v>
      </c>
      <c r="L36" s="49">
        <f t="shared" si="36"/>
        <v>10838</v>
      </c>
      <c r="M36" s="50">
        <f t="shared" si="36"/>
        <v>52656</v>
      </c>
      <c r="N36" s="260"/>
    </row>
    <row r="37" spans="1:14" s="3" customFormat="1" ht="15" customHeight="1" thickBot="1" x14ac:dyDescent="0.3">
      <c r="A37" s="34" t="s">
        <v>22</v>
      </c>
      <c r="B37" s="507"/>
      <c r="C37" s="192">
        <f>AVERAGE(C27:C31)</f>
        <v>362.4</v>
      </c>
      <c r="D37" s="300">
        <f t="shared" ref="D37:M37" si="39">AVERAGE(D27:D31)</f>
        <v>216.6</v>
      </c>
      <c r="E37" s="300">
        <f t="shared" ref="E37" si="40">AVERAGE(E27:E31)</f>
        <v>238.2</v>
      </c>
      <c r="F37" s="51">
        <f>AVERAGE(F27:F31)</f>
        <v>3357</v>
      </c>
      <c r="G37" s="300">
        <f t="shared" si="39"/>
        <v>2190.8000000000002</v>
      </c>
      <c r="H37" s="300">
        <f t="shared" ref="H37" si="41">AVERAGE(H27:H31)</f>
        <v>353</v>
      </c>
      <c r="I37" s="51">
        <f t="shared" si="39"/>
        <v>835.4</v>
      </c>
      <c r="J37" s="51">
        <f t="shared" si="39"/>
        <v>464.2</v>
      </c>
      <c r="K37" s="51">
        <f t="shared" si="39"/>
        <v>346</v>
      </c>
      <c r="L37" s="51">
        <f t="shared" si="39"/>
        <v>2167.6</v>
      </c>
      <c r="M37" s="271">
        <f t="shared" si="39"/>
        <v>10531.2</v>
      </c>
    </row>
    <row r="38" spans="1:14" s="3" customFormat="1" ht="15" customHeight="1" x14ac:dyDescent="0.25">
      <c r="A38" s="33" t="s">
        <v>3</v>
      </c>
      <c r="B38" s="206">
        <f>B33+1</f>
        <v>43423</v>
      </c>
      <c r="C38" s="166">
        <v>446</v>
      </c>
      <c r="D38" s="75">
        <v>227</v>
      </c>
      <c r="E38" s="15">
        <v>269</v>
      </c>
      <c r="F38" s="14">
        <v>3699</v>
      </c>
      <c r="G38" s="75">
        <v>3136</v>
      </c>
      <c r="H38" s="15">
        <v>475</v>
      </c>
      <c r="I38" s="14">
        <v>956</v>
      </c>
      <c r="J38" s="16">
        <v>594</v>
      </c>
      <c r="K38" s="16">
        <v>408</v>
      </c>
      <c r="L38" s="75">
        <v>2475</v>
      </c>
      <c r="M38" s="20">
        <f t="shared" ref="M38:M44" si="42">SUM(C38:L38)</f>
        <v>12685</v>
      </c>
    </row>
    <row r="39" spans="1:14" s="3" customFormat="1" ht="15" customHeight="1" x14ac:dyDescent="0.25">
      <c r="A39" s="33" t="s">
        <v>4</v>
      </c>
      <c r="B39" s="207">
        <f>B38+1</f>
        <v>43424</v>
      </c>
      <c r="C39" s="166">
        <v>367</v>
      </c>
      <c r="D39" s="75">
        <v>229</v>
      </c>
      <c r="E39" s="15">
        <v>242</v>
      </c>
      <c r="F39" s="14">
        <v>3535</v>
      </c>
      <c r="G39" s="75">
        <v>2945</v>
      </c>
      <c r="H39" s="15">
        <v>629</v>
      </c>
      <c r="I39" s="14">
        <v>924</v>
      </c>
      <c r="J39" s="16">
        <v>527</v>
      </c>
      <c r="K39" s="16">
        <v>427</v>
      </c>
      <c r="L39" s="75">
        <v>2236</v>
      </c>
      <c r="M39" s="25">
        <f t="shared" si="42"/>
        <v>12061</v>
      </c>
    </row>
    <row r="40" spans="1:14" s="3" customFormat="1" ht="15" customHeight="1" x14ac:dyDescent="0.25">
      <c r="A40" s="33" t="s">
        <v>5</v>
      </c>
      <c r="B40" s="207">
        <f t="shared" ref="B40:B44" si="43">B39+1</f>
        <v>43425</v>
      </c>
      <c r="C40" s="166">
        <v>245</v>
      </c>
      <c r="D40" s="75">
        <v>126</v>
      </c>
      <c r="E40" s="15">
        <v>160</v>
      </c>
      <c r="F40" s="14">
        <v>2632</v>
      </c>
      <c r="G40" s="75">
        <v>1651</v>
      </c>
      <c r="H40" s="15">
        <v>340</v>
      </c>
      <c r="I40" s="14">
        <v>580</v>
      </c>
      <c r="J40" s="16">
        <v>213</v>
      </c>
      <c r="K40" s="16">
        <v>255</v>
      </c>
      <c r="L40" s="75">
        <v>1481</v>
      </c>
      <c r="M40" s="25">
        <f t="shared" si="42"/>
        <v>7683</v>
      </c>
    </row>
    <row r="41" spans="1:14" s="3" customFormat="1" ht="15" customHeight="1" x14ac:dyDescent="0.25">
      <c r="A41" s="33" t="s">
        <v>6</v>
      </c>
      <c r="B41" s="207">
        <f t="shared" si="43"/>
        <v>43426</v>
      </c>
      <c r="C41" s="166"/>
      <c r="D41" s="75"/>
      <c r="E41" s="15"/>
      <c r="F41" s="14"/>
      <c r="G41" s="75"/>
      <c r="H41" s="15"/>
      <c r="I41" s="14"/>
      <c r="J41" s="16"/>
      <c r="K41" s="16"/>
      <c r="L41" s="75"/>
      <c r="M41" s="25">
        <f t="shared" si="42"/>
        <v>0</v>
      </c>
    </row>
    <row r="42" spans="1:14" s="3" customFormat="1" ht="15" customHeight="1" x14ac:dyDescent="0.25">
      <c r="A42" s="33" t="s">
        <v>0</v>
      </c>
      <c r="B42" s="207">
        <f t="shared" si="43"/>
        <v>43427</v>
      </c>
      <c r="C42" s="167">
        <v>76</v>
      </c>
      <c r="D42" s="75">
        <v>29</v>
      </c>
      <c r="E42" s="15">
        <v>33</v>
      </c>
      <c r="F42" s="14">
        <v>1489</v>
      </c>
      <c r="G42" s="75">
        <v>621</v>
      </c>
      <c r="H42" s="15">
        <v>180</v>
      </c>
      <c r="I42" s="14">
        <v>279</v>
      </c>
      <c r="J42" s="16">
        <v>76</v>
      </c>
      <c r="K42" s="16">
        <v>68</v>
      </c>
      <c r="L42" s="75">
        <v>415</v>
      </c>
      <c r="M42" s="25">
        <f t="shared" si="42"/>
        <v>3266</v>
      </c>
    </row>
    <row r="43" spans="1:14" s="3" customFormat="1" ht="15" customHeight="1" outlineLevel="1" x14ac:dyDescent="0.25">
      <c r="A43" s="33" t="s">
        <v>1</v>
      </c>
      <c r="B43" s="207">
        <f t="shared" si="43"/>
        <v>43428</v>
      </c>
      <c r="C43" s="167">
        <v>67</v>
      </c>
      <c r="D43" s="76">
        <v>91</v>
      </c>
      <c r="E43" s="22">
        <v>73</v>
      </c>
      <c r="F43" s="21">
        <v>775</v>
      </c>
      <c r="G43" s="76">
        <v>198</v>
      </c>
      <c r="H43" s="22">
        <v>282</v>
      </c>
      <c r="I43" s="21"/>
      <c r="J43" s="23"/>
      <c r="K43" s="23"/>
      <c r="L43" s="76"/>
      <c r="M43" s="25">
        <f t="shared" si="42"/>
        <v>1486</v>
      </c>
      <c r="N43" s="144"/>
    </row>
    <row r="44" spans="1:14" s="3" customFormat="1" ht="15" customHeight="1" outlineLevel="1" thickBot="1" x14ac:dyDescent="0.3">
      <c r="A44" s="33" t="s">
        <v>2</v>
      </c>
      <c r="B44" s="207">
        <f t="shared" si="43"/>
        <v>43429</v>
      </c>
      <c r="C44" s="174">
        <v>80</v>
      </c>
      <c r="D44" s="77">
        <v>100</v>
      </c>
      <c r="E44" s="27">
        <v>360</v>
      </c>
      <c r="F44" s="26">
        <v>1189</v>
      </c>
      <c r="G44" s="77">
        <v>169</v>
      </c>
      <c r="H44" s="27">
        <v>360</v>
      </c>
      <c r="I44" s="26"/>
      <c r="J44" s="28"/>
      <c r="K44" s="28"/>
      <c r="L44" s="77"/>
      <c r="M44" s="70">
        <f t="shared" si="42"/>
        <v>2258</v>
      </c>
      <c r="N44" s="144"/>
    </row>
    <row r="45" spans="1:14" s="3" customFormat="1" ht="15" customHeight="1" outlineLevel="1" thickBot="1" x14ac:dyDescent="0.3">
      <c r="A45" s="188" t="s">
        <v>21</v>
      </c>
      <c r="B45" s="505" t="s">
        <v>27</v>
      </c>
      <c r="C45" s="189">
        <f t="shared" ref="C45:M45" si="44">SUM(C38:C44)</f>
        <v>1281</v>
      </c>
      <c r="D45" s="297">
        <f t="shared" si="44"/>
        <v>802</v>
      </c>
      <c r="E45" s="297">
        <f t="shared" ref="E45" si="45">SUM(E38:E44)</f>
        <v>1137</v>
      </c>
      <c r="F45" s="122">
        <f>SUM(F38:F44)</f>
        <v>13319</v>
      </c>
      <c r="G45" s="297">
        <f t="shared" si="44"/>
        <v>8720</v>
      </c>
      <c r="H45" s="297">
        <f t="shared" ref="H45" si="46">SUM(H38:H44)</f>
        <v>2266</v>
      </c>
      <c r="I45" s="122">
        <f t="shared" si="44"/>
        <v>2739</v>
      </c>
      <c r="J45" s="122">
        <f t="shared" si="44"/>
        <v>1410</v>
      </c>
      <c r="K45" s="122">
        <f t="shared" si="44"/>
        <v>1158</v>
      </c>
      <c r="L45" s="122">
        <f t="shared" si="44"/>
        <v>6607</v>
      </c>
      <c r="M45" s="270">
        <f t="shared" si="44"/>
        <v>39439</v>
      </c>
    </row>
    <row r="46" spans="1:14" s="3" customFormat="1" ht="15" customHeight="1" outlineLevel="1" thickBot="1" x14ac:dyDescent="0.3">
      <c r="A46" s="127" t="s">
        <v>23</v>
      </c>
      <c r="B46" s="506"/>
      <c r="C46" s="190">
        <f t="shared" ref="C46:M46" si="47">AVERAGE(C38:C44)</f>
        <v>213.5</v>
      </c>
      <c r="D46" s="298">
        <f t="shared" si="47"/>
        <v>133.66666666666666</v>
      </c>
      <c r="E46" s="298">
        <f t="shared" ref="E46" si="48">AVERAGE(E38:E44)</f>
        <v>189.5</v>
      </c>
      <c r="F46" s="124">
        <f t="shared" si="47"/>
        <v>2219.8333333333335</v>
      </c>
      <c r="G46" s="298">
        <f t="shared" si="47"/>
        <v>1453.3333333333333</v>
      </c>
      <c r="H46" s="298">
        <f t="shared" ref="H46" si="49">AVERAGE(H38:H44)</f>
        <v>377.66666666666669</v>
      </c>
      <c r="I46" s="124">
        <f t="shared" si="47"/>
        <v>684.75</v>
      </c>
      <c r="J46" s="124">
        <f t="shared" si="47"/>
        <v>352.5</v>
      </c>
      <c r="K46" s="124">
        <f t="shared" si="47"/>
        <v>289.5</v>
      </c>
      <c r="L46" s="124">
        <f t="shared" si="47"/>
        <v>1651.75</v>
      </c>
      <c r="M46" s="125">
        <f t="shared" si="47"/>
        <v>5634.1428571428569</v>
      </c>
    </row>
    <row r="47" spans="1:14" s="3" customFormat="1" ht="15" customHeight="1" thickBot="1" x14ac:dyDescent="0.3">
      <c r="A47" s="34" t="s">
        <v>20</v>
      </c>
      <c r="B47" s="506"/>
      <c r="C47" s="191">
        <f t="shared" ref="C47:M47" si="50">SUM(C38:C42)</f>
        <v>1134</v>
      </c>
      <c r="D47" s="299">
        <f t="shared" si="50"/>
        <v>611</v>
      </c>
      <c r="E47" s="299">
        <f t="shared" ref="E47" si="51">SUM(E38:E42)</f>
        <v>704</v>
      </c>
      <c r="F47" s="49">
        <f t="shared" si="50"/>
        <v>11355</v>
      </c>
      <c r="G47" s="299">
        <f t="shared" si="50"/>
        <v>8353</v>
      </c>
      <c r="H47" s="299">
        <f t="shared" ref="H47" si="52">SUM(H38:H42)</f>
        <v>1624</v>
      </c>
      <c r="I47" s="49">
        <f t="shared" si="50"/>
        <v>2739</v>
      </c>
      <c r="J47" s="49">
        <f t="shared" si="50"/>
        <v>1410</v>
      </c>
      <c r="K47" s="49">
        <f t="shared" si="50"/>
        <v>1158</v>
      </c>
      <c r="L47" s="49">
        <f t="shared" si="50"/>
        <v>6607</v>
      </c>
      <c r="M47" s="50">
        <f t="shared" si="50"/>
        <v>35695</v>
      </c>
    </row>
    <row r="48" spans="1:14" s="3" customFormat="1" ht="15" customHeight="1" thickBot="1" x14ac:dyDescent="0.3">
      <c r="A48" s="34" t="s">
        <v>22</v>
      </c>
      <c r="B48" s="507"/>
      <c r="C48" s="192">
        <f t="shared" ref="C48:M48" si="53">AVERAGE(C38:C42)</f>
        <v>283.5</v>
      </c>
      <c r="D48" s="300">
        <f t="shared" si="53"/>
        <v>152.75</v>
      </c>
      <c r="E48" s="300">
        <f t="shared" ref="E48" si="54">AVERAGE(E38:E42)</f>
        <v>176</v>
      </c>
      <c r="F48" s="51">
        <f t="shared" si="53"/>
        <v>2838.75</v>
      </c>
      <c r="G48" s="300">
        <f t="shared" si="53"/>
        <v>2088.25</v>
      </c>
      <c r="H48" s="300">
        <f t="shared" ref="H48" si="55">AVERAGE(H38:H42)</f>
        <v>406</v>
      </c>
      <c r="I48" s="51">
        <f t="shared" si="53"/>
        <v>684.75</v>
      </c>
      <c r="J48" s="51">
        <f t="shared" si="53"/>
        <v>352.5</v>
      </c>
      <c r="K48" s="51">
        <f t="shared" si="53"/>
        <v>289.5</v>
      </c>
      <c r="L48" s="51">
        <f t="shared" si="53"/>
        <v>1651.75</v>
      </c>
      <c r="M48" s="271">
        <f t="shared" si="53"/>
        <v>7139</v>
      </c>
    </row>
    <row r="49" spans="1:13" s="3" customFormat="1" ht="15" customHeight="1" x14ac:dyDescent="0.25">
      <c r="A49" s="33" t="s">
        <v>3</v>
      </c>
      <c r="B49" s="206">
        <f>B44+1</f>
        <v>43430</v>
      </c>
      <c r="C49" s="193">
        <v>369</v>
      </c>
      <c r="D49" s="143">
        <v>202</v>
      </c>
      <c r="E49" s="63">
        <v>242</v>
      </c>
      <c r="F49" s="62">
        <v>2684</v>
      </c>
      <c r="G49" s="143">
        <v>2406</v>
      </c>
      <c r="H49" s="63">
        <v>309</v>
      </c>
      <c r="I49" s="62">
        <v>830</v>
      </c>
      <c r="J49" s="64">
        <v>595</v>
      </c>
      <c r="K49" s="64">
        <v>429</v>
      </c>
      <c r="L49" s="143">
        <v>2591</v>
      </c>
      <c r="M49" s="20">
        <f t="shared" ref="M49:M55" si="56">SUM(C49:L49)</f>
        <v>10657</v>
      </c>
    </row>
    <row r="50" spans="1:13" s="3" customFormat="1" ht="15" customHeight="1" x14ac:dyDescent="0.25">
      <c r="A50" s="176" t="s">
        <v>4</v>
      </c>
      <c r="B50" s="207">
        <f>B49+1</f>
        <v>43431</v>
      </c>
      <c r="C50" s="167">
        <v>389</v>
      </c>
      <c r="D50" s="76">
        <v>194</v>
      </c>
      <c r="E50" s="22">
        <v>289</v>
      </c>
      <c r="F50" s="21">
        <v>3125</v>
      </c>
      <c r="G50" s="76">
        <v>2660</v>
      </c>
      <c r="H50" s="22">
        <v>340</v>
      </c>
      <c r="I50" s="21">
        <v>908</v>
      </c>
      <c r="J50" s="23">
        <v>607</v>
      </c>
      <c r="K50" s="23">
        <v>401</v>
      </c>
      <c r="L50" s="76">
        <v>2305</v>
      </c>
      <c r="M50" s="25">
        <f t="shared" si="56"/>
        <v>11218</v>
      </c>
    </row>
    <row r="51" spans="1:13" s="3" customFormat="1" x14ac:dyDescent="0.25">
      <c r="A51" s="176" t="s">
        <v>5</v>
      </c>
      <c r="B51" s="207">
        <f t="shared" ref="B51:B55" si="57">B50+1</f>
        <v>43432</v>
      </c>
      <c r="C51" s="166">
        <v>367</v>
      </c>
      <c r="D51" s="75">
        <v>196</v>
      </c>
      <c r="E51" s="15">
        <v>318</v>
      </c>
      <c r="F51" s="14">
        <v>3425</v>
      </c>
      <c r="G51" s="75">
        <v>2536</v>
      </c>
      <c r="H51" s="15">
        <v>368</v>
      </c>
      <c r="I51" s="14">
        <v>925</v>
      </c>
      <c r="J51" s="16">
        <v>625</v>
      </c>
      <c r="K51" s="16">
        <v>398</v>
      </c>
      <c r="L51" s="75">
        <v>2287</v>
      </c>
      <c r="M51" s="25">
        <f t="shared" si="56"/>
        <v>11445</v>
      </c>
    </row>
    <row r="52" spans="1:13" s="3" customFormat="1" x14ac:dyDescent="0.25">
      <c r="A52" s="176" t="s">
        <v>6</v>
      </c>
      <c r="B52" s="207">
        <f t="shared" si="57"/>
        <v>43433</v>
      </c>
      <c r="C52" s="166">
        <v>361</v>
      </c>
      <c r="D52" s="75">
        <v>329</v>
      </c>
      <c r="E52" s="15">
        <v>260</v>
      </c>
      <c r="F52" s="14">
        <v>3258</v>
      </c>
      <c r="G52" s="75">
        <v>2906</v>
      </c>
      <c r="H52" s="15">
        <v>441</v>
      </c>
      <c r="I52" s="14">
        <v>795</v>
      </c>
      <c r="J52" s="16">
        <v>544</v>
      </c>
      <c r="K52" s="16">
        <v>406</v>
      </c>
      <c r="L52" s="75">
        <v>2756</v>
      </c>
      <c r="M52" s="25">
        <f t="shared" si="56"/>
        <v>12056</v>
      </c>
    </row>
    <row r="53" spans="1:13" s="3" customFormat="1" ht="15.75" thickBot="1" x14ac:dyDescent="0.3">
      <c r="A53" s="33" t="s">
        <v>0</v>
      </c>
      <c r="B53" s="209">
        <f t="shared" si="57"/>
        <v>43434</v>
      </c>
      <c r="C53" s="167">
        <v>328</v>
      </c>
      <c r="D53" s="75">
        <v>215</v>
      </c>
      <c r="E53" s="15">
        <v>254</v>
      </c>
      <c r="F53" s="14">
        <v>3136</v>
      </c>
      <c r="G53" s="75">
        <v>2371</v>
      </c>
      <c r="H53" s="15">
        <v>383</v>
      </c>
      <c r="I53" s="14">
        <v>796</v>
      </c>
      <c r="J53" s="16">
        <v>423</v>
      </c>
      <c r="K53" s="16">
        <v>332</v>
      </c>
      <c r="L53" s="75">
        <v>1980</v>
      </c>
      <c r="M53" s="244">
        <f t="shared" si="56"/>
        <v>10218</v>
      </c>
    </row>
    <row r="54" spans="1:13" s="3" customFormat="1" ht="15.75" hidden="1" outlineLevel="1" thickBot="1" x14ac:dyDescent="0.3">
      <c r="A54" s="33" t="s">
        <v>1</v>
      </c>
      <c r="B54" s="209">
        <f t="shared" si="57"/>
        <v>43435</v>
      </c>
      <c r="C54" s="167"/>
      <c r="D54" s="76"/>
      <c r="E54" s="22"/>
      <c r="F54" s="21"/>
      <c r="G54" s="76"/>
      <c r="H54" s="22"/>
      <c r="I54" s="21"/>
      <c r="J54" s="23"/>
      <c r="K54" s="23"/>
      <c r="L54" s="23"/>
      <c r="M54" s="226">
        <f t="shared" si="56"/>
        <v>0</v>
      </c>
    </row>
    <row r="55" spans="1:13" s="3" customFormat="1" ht="15.75" hidden="1" outlineLevel="1" thickBot="1" x14ac:dyDescent="0.3">
      <c r="A55" s="176" t="s">
        <v>2</v>
      </c>
      <c r="B55" s="209">
        <f t="shared" si="57"/>
        <v>43436</v>
      </c>
      <c r="C55" s="174"/>
      <c r="D55" s="77"/>
      <c r="E55" s="27"/>
      <c r="F55" s="26"/>
      <c r="G55" s="77"/>
      <c r="H55" s="27"/>
      <c r="I55" s="26"/>
      <c r="J55" s="28"/>
      <c r="K55" s="28"/>
      <c r="L55" s="28"/>
      <c r="M55" s="226">
        <f t="shared" si="56"/>
        <v>0</v>
      </c>
    </row>
    <row r="56" spans="1:13" s="3" customFormat="1" ht="15" customHeight="1" outlineLevel="1" thickBot="1" x14ac:dyDescent="0.3">
      <c r="A56" s="188" t="s">
        <v>21</v>
      </c>
      <c r="B56" s="505" t="s">
        <v>28</v>
      </c>
      <c r="C56" s="189">
        <f t="shared" ref="C56:M56" si="58">SUM(C49:C55)</f>
        <v>1814</v>
      </c>
      <c r="D56" s="297">
        <f t="shared" si="58"/>
        <v>1136</v>
      </c>
      <c r="E56" s="297">
        <f t="shared" ref="E56" si="59">SUM(E49:E55)</f>
        <v>1363</v>
      </c>
      <c r="F56" s="122">
        <f>SUM(F49:F55)</f>
        <v>15628</v>
      </c>
      <c r="G56" s="297">
        <f t="shared" si="58"/>
        <v>12879</v>
      </c>
      <c r="H56" s="297">
        <f t="shared" ref="H56" si="60">SUM(H49:H55)</f>
        <v>1841</v>
      </c>
      <c r="I56" s="122">
        <f t="shared" si="58"/>
        <v>4254</v>
      </c>
      <c r="J56" s="122">
        <f t="shared" si="58"/>
        <v>2794</v>
      </c>
      <c r="K56" s="122">
        <f t="shared" si="58"/>
        <v>1966</v>
      </c>
      <c r="L56" s="122">
        <f t="shared" si="58"/>
        <v>11919</v>
      </c>
      <c r="M56" s="123">
        <f t="shared" si="58"/>
        <v>55594</v>
      </c>
    </row>
    <row r="57" spans="1:13" s="3" customFormat="1" ht="15" customHeight="1" outlineLevel="1" thickBot="1" x14ac:dyDescent="0.3">
      <c r="A57" s="127" t="s">
        <v>23</v>
      </c>
      <c r="B57" s="506"/>
      <c r="C57" s="190">
        <f t="shared" ref="C57:M57" si="61">AVERAGE(C49:C55)</f>
        <v>362.8</v>
      </c>
      <c r="D57" s="298">
        <f t="shared" si="61"/>
        <v>227.2</v>
      </c>
      <c r="E57" s="298">
        <f t="shared" ref="E57" si="62">AVERAGE(E49:E55)</f>
        <v>272.60000000000002</v>
      </c>
      <c r="F57" s="124">
        <f t="shared" si="61"/>
        <v>3125.6</v>
      </c>
      <c r="G57" s="298">
        <f t="shared" si="61"/>
        <v>2575.8000000000002</v>
      </c>
      <c r="H57" s="298">
        <f t="shared" ref="H57" si="63">AVERAGE(H49:H55)</f>
        <v>368.2</v>
      </c>
      <c r="I57" s="124">
        <f t="shared" si="61"/>
        <v>850.8</v>
      </c>
      <c r="J57" s="124">
        <f t="shared" si="61"/>
        <v>558.79999999999995</v>
      </c>
      <c r="K57" s="124">
        <f t="shared" si="61"/>
        <v>393.2</v>
      </c>
      <c r="L57" s="124">
        <f t="shared" si="61"/>
        <v>2383.8000000000002</v>
      </c>
      <c r="M57" s="125">
        <f t="shared" si="61"/>
        <v>7942</v>
      </c>
    </row>
    <row r="58" spans="1:13" s="3" customFormat="1" ht="15" customHeight="1" thickBot="1" x14ac:dyDescent="0.3">
      <c r="A58" s="34" t="s">
        <v>20</v>
      </c>
      <c r="B58" s="506"/>
      <c r="C58" s="191">
        <f t="shared" ref="C58:M58" si="64">SUM(C49:C53)</f>
        <v>1814</v>
      </c>
      <c r="D58" s="299">
        <f t="shared" si="64"/>
        <v>1136</v>
      </c>
      <c r="E58" s="299">
        <f t="shared" ref="E58" si="65">SUM(E49:E53)</f>
        <v>1363</v>
      </c>
      <c r="F58" s="49">
        <f>SUM(F49:F53)</f>
        <v>15628</v>
      </c>
      <c r="G58" s="299">
        <f t="shared" si="64"/>
        <v>12879</v>
      </c>
      <c r="H58" s="299">
        <f t="shared" ref="H58" si="66">SUM(H49:H53)</f>
        <v>1841</v>
      </c>
      <c r="I58" s="49">
        <f t="shared" si="64"/>
        <v>4254</v>
      </c>
      <c r="J58" s="49">
        <f t="shared" si="64"/>
        <v>2794</v>
      </c>
      <c r="K58" s="49">
        <f t="shared" si="64"/>
        <v>1966</v>
      </c>
      <c r="L58" s="49">
        <f t="shared" si="64"/>
        <v>11919</v>
      </c>
      <c r="M58" s="50">
        <f t="shared" si="64"/>
        <v>55594</v>
      </c>
    </row>
    <row r="59" spans="1:13" s="3" customFormat="1" ht="15.75" thickBot="1" x14ac:dyDescent="0.3">
      <c r="A59" s="34" t="s">
        <v>22</v>
      </c>
      <c r="B59" s="507"/>
      <c r="C59" s="192">
        <f t="shared" ref="C59:M59" si="67">AVERAGE(C49:C53)</f>
        <v>362.8</v>
      </c>
      <c r="D59" s="300">
        <f t="shared" si="67"/>
        <v>227.2</v>
      </c>
      <c r="E59" s="300">
        <f t="shared" ref="E59" si="68">AVERAGE(E49:E53)</f>
        <v>272.60000000000002</v>
      </c>
      <c r="F59" s="51">
        <f>AVERAGE(F49:F53)</f>
        <v>3125.6</v>
      </c>
      <c r="G59" s="300">
        <f t="shared" si="67"/>
        <v>2575.8000000000002</v>
      </c>
      <c r="H59" s="300">
        <f t="shared" ref="H59" si="69">AVERAGE(H49:H53)</f>
        <v>368.2</v>
      </c>
      <c r="I59" s="51">
        <f t="shared" si="67"/>
        <v>850.8</v>
      </c>
      <c r="J59" s="51">
        <f t="shared" si="67"/>
        <v>558.79999999999995</v>
      </c>
      <c r="K59" s="51">
        <f t="shared" si="67"/>
        <v>393.2</v>
      </c>
      <c r="L59" s="51">
        <f t="shared" si="67"/>
        <v>2383.8000000000002</v>
      </c>
      <c r="M59" s="52">
        <f t="shared" si="67"/>
        <v>11118.8</v>
      </c>
    </row>
    <row r="60" spans="1:13" s="3" customFormat="1" ht="15.75" hidden="1" thickBot="1" x14ac:dyDescent="0.3">
      <c r="A60" s="176" t="s">
        <v>3</v>
      </c>
      <c r="B60" s="206">
        <f>B55+1</f>
        <v>43437</v>
      </c>
      <c r="C60" s="193"/>
      <c r="D60" s="63"/>
      <c r="E60" s="430"/>
      <c r="F60" s="62"/>
      <c r="G60" s="63"/>
      <c r="H60" s="430"/>
      <c r="I60" s="62"/>
      <c r="J60" s="64"/>
      <c r="K60" s="64"/>
      <c r="L60" s="64"/>
      <c r="M60" s="71">
        <f>SUM(C60:L60)</f>
        <v>0</v>
      </c>
    </row>
    <row r="61" spans="1:13" s="3" customFormat="1" ht="15.75" hidden="1" thickBot="1" x14ac:dyDescent="0.3">
      <c r="A61" s="176" t="s">
        <v>4</v>
      </c>
      <c r="B61" s="207">
        <f>B60+1</f>
        <v>43438</v>
      </c>
      <c r="C61" s="166"/>
      <c r="D61" s="15"/>
      <c r="E61" s="158"/>
      <c r="F61" s="14"/>
      <c r="G61" s="15"/>
      <c r="H61" s="158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6" t="s">
        <v>5</v>
      </c>
      <c r="B62" s="208"/>
      <c r="C62" s="166"/>
      <c r="D62" s="15"/>
      <c r="E62" s="158"/>
      <c r="F62" s="14"/>
      <c r="G62" s="15"/>
      <c r="H62" s="158"/>
      <c r="I62" s="14"/>
      <c r="J62" s="16"/>
      <c r="K62" s="16"/>
      <c r="L62" s="16"/>
      <c r="M62" s="20"/>
    </row>
    <row r="63" spans="1:13" s="3" customFormat="1" ht="15.75" hidden="1" thickBot="1" x14ac:dyDescent="0.3">
      <c r="A63" s="176" t="s">
        <v>6</v>
      </c>
      <c r="B63" s="208"/>
      <c r="C63" s="166"/>
      <c r="D63" s="15"/>
      <c r="E63" s="158"/>
      <c r="F63" s="14"/>
      <c r="G63" s="15"/>
      <c r="H63" s="158"/>
      <c r="I63" s="14"/>
      <c r="J63" s="16"/>
      <c r="K63" s="16"/>
      <c r="L63" s="16"/>
      <c r="M63" s="20"/>
    </row>
    <row r="64" spans="1:13" s="3" customFormat="1" ht="15.75" hidden="1" thickBot="1" x14ac:dyDescent="0.3">
      <c r="A64" s="176" t="s">
        <v>0</v>
      </c>
      <c r="B64" s="208"/>
      <c r="C64" s="167"/>
      <c r="D64" s="15"/>
      <c r="E64" s="158"/>
      <c r="F64" s="14"/>
      <c r="G64" s="15"/>
      <c r="H64" s="158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6" t="s">
        <v>1</v>
      </c>
      <c r="B65" s="208"/>
      <c r="C65" s="167"/>
      <c r="D65" s="22"/>
      <c r="E65" s="159"/>
      <c r="F65" s="21"/>
      <c r="G65" s="22"/>
      <c r="H65" s="159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6" t="s">
        <v>2</v>
      </c>
      <c r="B66" s="210"/>
      <c r="C66" s="194"/>
      <c r="D66" s="68"/>
      <c r="E66" s="431"/>
      <c r="F66" s="67"/>
      <c r="G66" s="68"/>
      <c r="H66" s="431"/>
      <c r="I66" s="67"/>
      <c r="J66" s="69"/>
      <c r="K66" s="69"/>
      <c r="L66" s="69"/>
      <c r="M66" s="71"/>
    </row>
    <row r="67" spans="1:13" s="3" customFormat="1" ht="15.75" hidden="1" outlineLevel="1" thickBot="1" x14ac:dyDescent="0.3">
      <c r="A67" s="188" t="s">
        <v>21</v>
      </c>
      <c r="B67" s="505" t="s">
        <v>33</v>
      </c>
      <c r="C67" s="195">
        <f t="shared" ref="C67:L67" si="70">SUM(C60:C66)</f>
        <v>0</v>
      </c>
      <c r="D67" s="134">
        <f t="shared" si="70"/>
        <v>0</v>
      </c>
      <c r="E67" s="134">
        <f t="shared" ref="E67" si="71">SUM(E60:E66)</f>
        <v>0</v>
      </c>
      <c r="F67" s="133">
        <f t="shared" si="70"/>
        <v>0</v>
      </c>
      <c r="G67" s="134">
        <f t="shared" si="70"/>
        <v>0</v>
      </c>
      <c r="H67" s="134">
        <f t="shared" ref="H67" si="72">SUM(H60:H66)</f>
        <v>0</v>
      </c>
      <c r="I67" s="133">
        <f t="shared" si="70"/>
        <v>0</v>
      </c>
      <c r="J67" s="135">
        <f t="shared" si="70"/>
        <v>0</v>
      </c>
      <c r="K67" s="135">
        <f t="shared" si="70"/>
        <v>0</v>
      </c>
      <c r="L67" s="135">
        <f t="shared" si="70"/>
        <v>0</v>
      </c>
      <c r="M67" s="137">
        <f>SUM(M60:M66)</f>
        <v>0</v>
      </c>
    </row>
    <row r="68" spans="1:13" s="3" customFormat="1" ht="15.75" hidden="1" outlineLevel="1" thickBot="1" x14ac:dyDescent="0.3">
      <c r="A68" s="127" t="s">
        <v>23</v>
      </c>
      <c r="B68" s="506"/>
      <c r="C68" s="196" t="e">
        <f t="shared" ref="C68:M68" si="73">AVERAGE(C60:C66)</f>
        <v>#DIV/0!</v>
      </c>
      <c r="D68" s="129" t="e">
        <f t="shared" si="73"/>
        <v>#DIV/0!</v>
      </c>
      <c r="E68" s="129" t="e">
        <f t="shared" ref="E68" si="74">AVERAGE(E60:E66)</f>
        <v>#DIV/0!</v>
      </c>
      <c r="F68" s="128" t="e">
        <f t="shared" si="73"/>
        <v>#DIV/0!</v>
      </c>
      <c r="G68" s="129" t="e">
        <f t="shared" si="73"/>
        <v>#DIV/0!</v>
      </c>
      <c r="H68" s="129" t="e">
        <f t="shared" ref="H68" si="75">AVERAGE(H60:H66)</f>
        <v>#DIV/0!</v>
      </c>
      <c r="I68" s="128" t="e">
        <f t="shared" si="73"/>
        <v>#DIV/0!</v>
      </c>
      <c r="J68" s="130" t="e">
        <f t="shared" si="73"/>
        <v>#DIV/0!</v>
      </c>
      <c r="K68" s="130" t="e">
        <f t="shared" si="73"/>
        <v>#DIV/0!</v>
      </c>
      <c r="L68" s="130" t="e">
        <f t="shared" si="73"/>
        <v>#DIV/0!</v>
      </c>
      <c r="M68" s="132">
        <f t="shared" si="73"/>
        <v>0</v>
      </c>
    </row>
    <row r="69" spans="1:13" s="3" customFormat="1" ht="15.75" hidden="1" thickBot="1" x14ac:dyDescent="0.3">
      <c r="A69" s="34" t="s">
        <v>20</v>
      </c>
      <c r="B69" s="506"/>
      <c r="C69" s="197">
        <f t="shared" ref="C69:M69" si="76">SUM(C60:C64)</f>
        <v>0</v>
      </c>
      <c r="D69" s="36">
        <f t="shared" si="76"/>
        <v>0</v>
      </c>
      <c r="E69" s="36">
        <f t="shared" ref="E69" si="77">SUM(E60:E64)</f>
        <v>0</v>
      </c>
      <c r="F69" s="35">
        <f t="shared" si="76"/>
        <v>0</v>
      </c>
      <c r="G69" s="36">
        <f t="shared" si="76"/>
        <v>0</v>
      </c>
      <c r="H69" s="36">
        <f t="shared" ref="H69" si="78">SUM(H60:H64)</f>
        <v>0</v>
      </c>
      <c r="I69" s="35">
        <f t="shared" si="76"/>
        <v>0</v>
      </c>
      <c r="J69" s="37">
        <f t="shared" si="76"/>
        <v>0</v>
      </c>
      <c r="K69" s="37">
        <f t="shared" si="76"/>
        <v>0</v>
      </c>
      <c r="L69" s="37">
        <f t="shared" si="76"/>
        <v>0</v>
      </c>
      <c r="M69" s="39">
        <f t="shared" si="76"/>
        <v>0</v>
      </c>
    </row>
    <row r="70" spans="1:13" s="3" customFormat="1" ht="15.75" hidden="1" thickBot="1" x14ac:dyDescent="0.3">
      <c r="A70" s="34" t="s">
        <v>22</v>
      </c>
      <c r="B70" s="507"/>
      <c r="C70" s="198" t="e">
        <f t="shared" ref="C70:M70" si="79">AVERAGE(C60:C64)</f>
        <v>#DIV/0!</v>
      </c>
      <c r="D70" s="41" t="e">
        <f t="shared" si="79"/>
        <v>#DIV/0!</v>
      </c>
      <c r="E70" s="41" t="e">
        <f t="shared" ref="E70" si="80">AVERAGE(E60:E64)</f>
        <v>#DIV/0!</v>
      </c>
      <c r="F70" s="40" t="e">
        <f t="shared" si="79"/>
        <v>#DIV/0!</v>
      </c>
      <c r="G70" s="41" t="e">
        <f t="shared" si="79"/>
        <v>#DIV/0!</v>
      </c>
      <c r="H70" s="41" t="e">
        <f t="shared" ref="H70" si="81">AVERAGE(H60:H64)</f>
        <v>#DIV/0!</v>
      </c>
      <c r="I70" s="40" t="e">
        <f t="shared" si="79"/>
        <v>#DIV/0!</v>
      </c>
      <c r="J70" s="42" t="e">
        <f t="shared" si="79"/>
        <v>#DIV/0!</v>
      </c>
      <c r="K70" s="42" t="e">
        <f t="shared" si="79"/>
        <v>#DIV/0!</v>
      </c>
      <c r="L70" s="42" t="e">
        <f t="shared" si="79"/>
        <v>#DIV/0!</v>
      </c>
      <c r="M70" s="44">
        <f t="shared" si="79"/>
        <v>0</v>
      </c>
    </row>
    <row r="71" spans="1:13" s="3" customFormat="1" ht="21" customHeight="1" x14ac:dyDescent="0.25">
      <c r="A71" s="4"/>
      <c r="B71" s="15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4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20551</v>
      </c>
      <c r="E73" s="46"/>
      <c r="F73" s="46">
        <f>SUM(F56:H56, F45:H45, F34:H34, F23:H23, F12:H12, F67:H67 )</f>
        <v>141611</v>
      </c>
      <c r="G73" s="46">
        <f>SUM(I56:L56, I45:L45, I34:L34, I23:L23, I12:L12, I67:L67)</f>
        <v>81835</v>
      </c>
    </row>
    <row r="74" spans="1:13" ht="29.25" customHeight="1" x14ac:dyDescent="0.25">
      <c r="C74" s="53" t="s">
        <v>30</v>
      </c>
      <c r="D74" s="46">
        <f>SUM(C58:E58, C47:E47, C36:E36, C25:E25, C14:E14, C69:E69 )</f>
        <v>17418</v>
      </c>
      <c r="E74" s="46"/>
      <c r="F74" s="46">
        <f>SUM(F58:H58, F47:H47, F36:H36, F25:H25, F14:H14, F69:H69)</f>
        <v>127831</v>
      </c>
      <c r="G74" s="46">
        <f>SUM(I58:L58, I47:L47, I36:L36, I25:L25, I14:L14, I69:L69)</f>
        <v>81835</v>
      </c>
    </row>
    <row r="75" spans="1:13" ht="30" customHeight="1" x14ac:dyDescent="0.25"/>
    <row r="76" spans="1:13" ht="30" customHeight="1" x14ac:dyDescent="0.25">
      <c r="C76" s="512" t="s">
        <v>62</v>
      </c>
      <c r="D76" s="513"/>
      <c r="E76" s="513"/>
      <c r="F76" s="514"/>
    </row>
    <row r="77" spans="1:13" x14ac:dyDescent="0.25">
      <c r="C77" s="499" t="s">
        <v>29</v>
      </c>
      <c r="D77" s="500"/>
      <c r="E77" s="429"/>
      <c r="F77" s="120">
        <f>SUM(M56, M45, M34, M23, M12, M67)</f>
        <v>243997</v>
      </c>
    </row>
    <row r="78" spans="1:13" x14ac:dyDescent="0.25">
      <c r="C78" s="499" t="s">
        <v>30</v>
      </c>
      <c r="D78" s="500"/>
      <c r="E78" s="429"/>
      <c r="F78" s="119">
        <f>SUM(M14, M25, M36, M47, M58, M69)</f>
        <v>227084</v>
      </c>
    </row>
    <row r="79" spans="1:13" x14ac:dyDescent="0.25">
      <c r="C79" s="499" t="s">
        <v>68</v>
      </c>
      <c r="D79" s="500"/>
      <c r="E79" s="429"/>
      <c r="F79" s="120">
        <f>AVERAGE(M56, M45, M34, M23, M12, M67)</f>
        <v>40666.166666666664</v>
      </c>
    </row>
    <row r="80" spans="1:13" x14ac:dyDescent="0.25">
      <c r="C80" s="499" t="s">
        <v>22</v>
      </c>
      <c r="D80" s="500"/>
      <c r="E80" s="429"/>
      <c r="F80" s="119">
        <f>AVERAGE(M14, M25, M36, M47, M58, M69)</f>
        <v>37847.333333333336</v>
      </c>
    </row>
  </sheetData>
  <mergeCells count="27"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8 F57:G57 F13:G13" evalError="1" emptyCellReference="1"/>
    <ignoredError sqref="M59 I67:K71 D67:D71 F67:G71" evalError="1"/>
    <ignoredError sqref="M22 M23 M12" formulaRange="1" emptyCellReference="1"/>
    <ignoredError sqref="M56:M58 M13 M24 F23:F26 M15 M26:M48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AI33" sqref="AI33"/>
    </sheetView>
  </sheetViews>
  <sheetFormatPr defaultRowHeight="15" x14ac:dyDescent="0.25"/>
  <cols>
    <col min="1" max="1" width="18.7109375" style="1" bestFit="1" customWidth="1"/>
    <col min="2" max="2" width="10.7109375" style="155" bestFit="1" customWidth="1"/>
    <col min="3" max="3" width="10.7109375" style="155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1" customWidth="1"/>
    <col min="15" max="18" width="11.7109375" style="1" customWidth="1"/>
    <col min="19" max="25" width="11.7109375" style="381" customWidth="1"/>
    <col min="26" max="26" width="14.28515625" customWidth="1"/>
    <col min="27" max="27" width="12.7109375" customWidth="1"/>
    <col min="28" max="28" width="12.42578125" customWidth="1"/>
    <col min="29" max="29" width="10.85546875" customWidth="1"/>
    <col min="30" max="30" width="10.5703125" customWidth="1"/>
    <col min="31" max="31" width="13.42578125" customWidth="1"/>
    <col min="32" max="32" width="11" customWidth="1"/>
  </cols>
  <sheetData>
    <row r="1" spans="1:35" ht="15" customHeight="1" x14ac:dyDescent="0.25">
      <c r="A1" s="544" t="s">
        <v>57</v>
      </c>
      <c r="B1" s="503" t="s">
        <v>58</v>
      </c>
      <c r="C1" s="554" t="s">
        <v>77</v>
      </c>
      <c r="D1" s="555"/>
      <c r="E1" s="555"/>
      <c r="F1" s="555"/>
      <c r="G1" s="555"/>
      <c r="H1" s="555"/>
      <c r="I1" s="555"/>
      <c r="J1" s="556"/>
      <c r="K1" s="501" t="s">
        <v>78</v>
      </c>
      <c r="L1" s="550"/>
      <c r="M1" s="551"/>
      <c r="N1" s="501" t="s">
        <v>84</v>
      </c>
      <c r="O1" s="530"/>
      <c r="P1" s="530"/>
      <c r="Q1" s="530"/>
      <c r="R1" s="530"/>
      <c r="S1" s="530"/>
      <c r="T1" s="531"/>
      <c r="U1" s="501" t="s">
        <v>89</v>
      </c>
      <c r="V1" s="530"/>
      <c r="W1" s="530"/>
      <c r="X1" s="530"/>
      <c r="Y1" s="531"/>
      <c r="Z1" s="501" t="s">
        <v>95</v>
      </c>
      <c r="AA1" s="530"/>
      <c r="AB1" s="530"/>
      <c r="AC1" s="530"/>
      <c r="AD1" s="531"/>
      <c r="AE1" s="501" t="s">
        <v>99</v>
      </c>
      <c r="AF1" s="530"/>
      <c r="AG1" s="530"/>
      <c r="AH1" s="531"/>
      <c r="AI1" s="520"/>
    </row>
    <row r="2" spans="1:35" ht="15.75" customHeight="1" thickBot="1" x14ac:dyDescent="0.3">
      <c r="A2" s="545"/>
      <c r="B2" s="547"/>
      <c r="C2" s="557"/>
      <c r="D2" s="558"/>
      <c r="E2" s="558"/>
      <c r="F2" s="558"/>
      <c r="G2" s="558"/>
      <c r="H2" s="558"/>
      <c r="I2" s="558"/>
      <c r="J2" s="559"/>
      <c r="K2" s="502"/>
      <c r="L2" s="552"/>
      <c r="M2" s="553"/>
      <c r="N2" s="532"/>
      <c r="O2" s="533"/>
      <c r="P2" s="533"/>
      <c r="Q2" s="533"/>
      <c r="R2" s="533"/>
      <c r="S2" s="533"/>
      <c r="T2" s="534"/>
      <c r="U2" s="532"/>
      <c r="V2" s="533"/>
      <c r="W2" s="533"/>
      <c r="X2" s="533"/>
      <c r="Y2" s="534"/>
      <c r="Z2" s="532"/>
      <c r="AA2" s="533"/>
      <c r="AB2" s="533"/>
      <c r="AC2" s="533"/>
      <c r="AD2" s="534"/>
      <c r="AE2" s="532"/>
      <c r="AF2" s="533"/>
      <c r="AG2" s="533"/>
      <c r="AH2" s="534"/>
      <c r="AI2" s="520"/>
    </row>
    <row r="3" spans="1:35" ht="15" customHeight="1" x14ac:dyDescent="0.25">
      <c r="A3" s="545"/>
      <c r="B3" s="547"/>
      <c r="C3" s="515" t="s">
        <v>10</v>
      </c>
      <c r="D3" s="548" t="s">
        <v>14</v>
      </c>
      <c r="E3" s="548" t="s">
        <v>70</v>
      </c>
      <c r="F3" s="548" t="s">
        <v>71</v>
      </c>
      <c r="G3" s="548" t="s">
        <v>11</v>
      </c>
      <c r="H3" s="548" t="s">
        <v>12</v>
      </c>
      <c r="I3" s="548" t="s">
        <v>72</v>
      </c>
      <c r="J3" s="524" t="s">
        <v>32</v>
      </c>
      <c r="K3" s="515" t="s">
        <v>78</v>
      </c>
      <c r="L3" s="548" t="s">
        <v>79</v>
      </c>
      <c r="M3" s="524" t="s">
        <v>10</v>
      </c>
      <c r="N3" s="535" t="s">
        <v>85</v>
      </c>
      <c r="O3" s="537" t="s">
        <v>79</v>
      </c>
      <c r="P3" s="537" t="s">
        <v>86</v>
      </c>
      <c r="Q3" s="537" t="s">
        <v>87</v>
      </c>
      <c r="R3" s="537" t="s">
        <v>88</v>
      </c>
      <c r="S3" s="537" t="s">
        <v>70</v>
      </c>
      <c r="T3" s="539" t="s">
        <v>10</v>
      </c>
      <c r="U3" s="535" t="s">
        <v>89</v>
      </c>
      <c r="V3" s="537" t="s">
        <v>90</v>
      </c>
      <c r="W3" s="537" t="s">
        <v>72</v>
      </c>
      <c r="X3" s="537" t="s">
        <v>14</v>
      </c>
      <c r="Y3" s="539" t="s">
        <v>10</v>
      </c>
      <c r="Z3" s="535" t="s">
        <v>72</v>
      </c>
      <c r="AA3" s="537" t="s">
        <v>14</v>
      </c>
      <c r="AB3" s="537" t="s">
        <v>96</v>
      </c>
      <c r="AC3" s="537" t="s">
        <v>97</v>
      </c>
      <c r="AD3" s="539" t="s">
        <v>10</v>
      </c>
      <c r="AE3" s="535" t="s">
        <v>99</v>
      </c>
      <c r="AF3" s="537" t="s">
        <v>98</v>
      </c>
      <c r="AG3" s="537" t="s">
        <v>14</v>
      </c>
      <c r="AH3" s="539" t="s">
        <v>10</v>
      </c>
      <c r="AI3" s="520"/>
    </row>
    <row r="4" spans="1:35" ht="29.25" customHeight="1" thickBot="1" x14ac:dyDescent="0.3">
      <c r="A4" s="546"/>
      <c r="B4" s="504"/>
      <c r="C4" s="517"/>
      <c r="D4" s="549"/>
      <c r="E4" s="549"/>
      <c r="F4" s="549"/>
      <c r="G4" s="549"/>
      <c r="H4" s="549"/>
      <c r="I4" s="549"/>
      <c r="J4" s="525"/>
      <c r="K4" s="517"/>
      <c r="L4" s="549"/>
      <c r="M4" s="525"/>
      <c r="N4" s="536"/>
      <c r="O4" s="538"/>
      <c r="P4" s="538"/>
      <c r="Q4" s="538"/>
      <c r="R4" s="538"/>
      <c r="S4" s="538"/>
      <c r="T4" s="540"/>
      <c r="U4" s="536"/>
      <c r="V4" s="538"/>
      <c r="W4" s="538"/>
      <c r="X4" s="538"/>
      <c r="Y4" s="540"/>
      <c r="Z4" s="536"/>
      <c r="AA4" s="538"/>
      <c r="AB4" s="538"/>
      <c r="AC4" s="538"/>
      <c r="AD4" s="540"/>
      <c r="AE4" s="536"/>
      <c r="AF4" s="538"/>
      <c r="AG4" s="538"/>
      <c r="AH4" s="540"/>
      <c r="AI4" s="521"/>
    </row>
    <row r="5" spans="1:35" ht="15.75" hidden="1" thickBot="1" x14ac:dyDescent="0.3">
      <c r="A5" s="176" t="s">
        <v>3</v>
      </c>
      <c r="B5" s="229">
        <v>43402</v>
      </c>
      <c r="C5" s="217"/>
      <c r="D5" s="302"/>
      <c r="E5" s="302"/>
      <c r="F5" s="302"/>
      <c r="G5" s="302"/>
      <c r="H5" s="302"/>
      <c r="I5" s="302"/>
      <c r="J5" s="230"/>
      <c r="K5" s="217"/>
      <c r="L5" s="302"/>
      <c r="M5" s="340"/>
      <c r="N5" s="358"/>
      <c r="O5" s="303"/>
      <c r="P5" s="303"/>
      <c r="Q5" s="303"/>
      <c r="R5" s="303"/>
      <c r="S5" s="303"/>
      <c r="T5" s="340"/>
      <c r="U5" s="358"/>
      <c r="V5" s="303"/>
      <c r="W5" s="303"/>
      <c r="X5" s="303"/>
      <c r="Y5" s="340"/>
      <c r="Z5" s="535" t="s">
        <v>72</v>
      </c>
      <c r="AA5" s="303"/>
      <c r="AB5" s="303"/>
      <c r="AC5" s="303"/>
      <c r="AD5" s="340"/>
      <c r="AE5" s="535" t="s">
        <v>72</v>
      </c>
      <c r="AF5" s="303"/>
      <c r="AG5" s="303"/>
      <c r="AH5" s="340"/>
      <c r="AI5" s="242">
        <f t="shared" ref="AI5:AI7" si="0">SUM(O5:AH5)</f>
        <v>0</v>
      </c>
    </row>
    <row r="6" spans="1:35" ht="15.75" hidden="1" thickBot="1" x14ac:dyDescent="0.3">
      <c r="A6" s="176" t="s">
        <v>4</v>
      </c>
      <c r="B6" s="229">
        <f>B5+1</f>
        <v>43403</v>
      </c>
      <c r="C6" s="217"/>
      <c r="D6" s="302"/>
      <c r="E6" s="302"/>
      <c r="F6" s="302"/>
      <c r="G6" s="302"/>
      <c r="H6" s="302"/>
      <c r="I6" s="302"/>
      <c r="J6" s="230"/>
      <c r="K6" s="217"/>
      <c r="L6" s="302"/>
      <c r="M6" s="340"/>
      <c r="N6" s="358"/>
      <c r="O6" s="303"/>
      <c r="P6" s="303"/>
      <c r="Q6" s="303"/>
      <c r="R6" s="303"/>
      <c r="S6" s="303"/>
      <c r="T6" s="340"/>
      <c r="U6" s="358"/>
      <c r="V6" s="303"/>
      <c r="W6" s="303"/>
      <c r="X6" s="303"/>
      <c r="Y6" s="340"/>
      <c r="Z6" s="536"/>
      <c r="AA6" s="303"/>
      <c r="AB6" s="303"/>
      <c r="AC6" s="303"/>
      <c r="AD6" s="340"/>
      <c r="AE6" s="536"/>
      <c r="AF6" s="303"/>
      <c r="AG6" s="303"/>
      <c r="AH6" s="340"/>
      <c r="AI6" s="242">
        <f t="shared" si="0"/>
        <v>0</v>
      </c>
    </row>
    <row r="7" spans="1:35" ht="15.75" hidden="1" thickBot="1" x14ac:dyDescent="0.3">
      <c r="A7" s="176" t="s">
        <v>5</v>
      </c>
      <c r="B7" s="229">
        <f t="shared" ref="B7:B11" si="1">B6+1</f>
        <v>43404</v>
      </c>
      <c r="C7" s="258"/>
      <c r="D7" s="303"/>
      <c r="E7" s="303"/>
      <c r="F7" s="303"/>
      <c r="G7" s="303"/>
      <c r="H7" s="303"/>
      <c r="I7" s="303"/>
      <c r="J7" s="232"/>
      <c r="K7" s="231"/>
      <c r="L7" s="303"/>
      <c r="M7" s="340"/>
      <c r="N7" s="358"/>
      <c r="O7" s="303"/>
      <c r="P7" s="303"/>
      <c r="Q7" s="303"/>
      <c r="R7" s="303"/>
      <c r="S7" s="303"/>
      <c r="T7" s="340"/>
      <c r="U7" s="358"/>
      <c r="V7" s="303"/>
      <c r="W7" s="303"/>
      <c r="X7" s="303"/>
      <c r="Y7" s="340"/>
      <c r="Z7" s="358"/>
      <c r="AA7" s="303"/>
      <c r="AB7" s="303"/>
      <c r="AC7" s="303"/>
      <c r="AD7" s="340"/>
      <c r="AE7" s="358"/>
      <c r="AF7" s="303"/>
      <c r="AG7" s="303"/>
      <c r="AH7" s="340"/>
      <c r="AI7" s="242">
        <f t="shared" si="0"/>
        <v>0</v>
      </c>
    </row>
    <row r="8" spans="1:35" ht="15.75" thickBot="1" x14ac:dyDescent="0.3">
      <c r="A8" s="176" t="s">
        <v>6</v>
      </c>
      <c r="B8" s="229">
        <f t="shared" si="1"/>
        <v>43405</v>
      </c>
      <c r="C8" s="252">
        <v>1330</v>
      </c>
      <c r="D8" s="304">
        <v>1479</v>
      </c>
      <c r="E8" s="304">
        <v>1537</v>
      </c>
      <c r="F8" s="304">
        <v>699</v>
      </c>
      <c r="G8" s="304">
        <v>1767</v>
      </c>
      <c r="H8" s="304">
        <v>810</v>
      </c>
      <c r="I8" s="304">
        <v>450</v>
      </c>
      <c r="J8" s="234"/>
      <c r="K8" s="233">
        <v>720</v>
      </c>
      <c r="L8" s="304">
        <v>210</v>
      </c>
      <c r="M8" s="341">
        <v>861</v>
      </c>
      <c r="N8" s="358">
        <v>232</v>
      </c>
      <c r="O8" s="303">
        <v>162</v>
      </c>
      <c r="P8" s="303">
        <v>319</v>
      </c>
      <c r="Q8" s="303"/>
      <c r="R8" s="303">
        <v>210</v>
      </c>
      <c r="S8" s="303">
        <v>371</v>
      </c>
      <c r="T8" s="340">
        <v>761</v>
      </c>
      <c r="U8" s="358">
        <v>623</v>
      </c>
      <c r="V8" s="303">
        <v>526</v>
      </c>
      <c r="W8" s="303">
        <v>606</v>
      </c>
      <c r="X8" s="303">
        <v>745</v>
      </c>
      <c r="Y8" s="340">
        <v>862</v>
      </c>
      <c r="Z8" s="358">
        <v>486</v>
      </c>
      <c r="AA8" s="303">
        <v>209</v>
      </c>
      <c r="AB8" s="303">
        <v>212</v>
      </c>
      <c r="AC8" s="303">
        <v>72</v>
      </c>
      <c r="AD8" s="340">
        <v>199</v>
      </c>
      <c r="AE8" s="358">
        <v>707</v>
      </c>
      <c r="AF8" s="303">
        <v>356</v>
      </c>
      <c r="AG8" s="303">
        <v>339</v>
      </c>
      <c r="AH8" s="340">
        <v>593</v>
      </c>
      <c r="AI8" s="242">
        <f>SUM(C8:AH8)</f>
        <v>18453</v>
      </c>
    </row>
    <row r="9" spans="1:35" ht="15.75" thickBot="1" x14ac:dyDescent="0.3">
      <c r="A9" s="176" t="s">
        <v>0</v>
      </c>
      <c r="B9" s="229">
        <f t="shared" si="1"/>
        <v>43406</v>
      </c>
      <c r="C9" s="252">
        <v>1061</v>
      </c>
      <c r="D9" s="304">
        <v>1160</v>
      </c>
      <c r="E9" s="304">
        <v>1250</v>
      </c>
      <c r="F9" s="304">
        <v>504</v>
      </c>
      <c r="G9" s="304">
        <v>1320</v>
      </c>
      <c r="H9" s="304">
        <v>729</v>
      </c>
      <c r="I9" s="304">
        <v>353</v>
      </c>
      <c r="J9" s="234"/>
      <c r="K9" s="233">
        <v>467</v>
      </c>
      <c r="L9" s="304">
        <v>218</v>
      </c>
      <c r="M9" s="341">
        <v>762</v>
      </c>
      <c r="N9" s="358">
        <v>137</v>
      </c>
      <c r="O9" s="303">
        <v>114</v>
      </c>
      <c r="P9" s="303">
        <v>175</v>
      </c>
      <c r="Q9" s="303"/>
      <c r="R9" s="303">
        <v>101</v>
      </c>
      <c r="S9" s="303">
        <v>201</v>
      </c>
      <c r="T9" s="340">
        <v>574</v>
      </c>
      <c r="U9" s="358">
        <v>492</v>
      </c>
      <c r="V9" s="303">
        <v>429</v>
      </c>
      <c r="W9" s="303">
        <v>505</v>
      </c>
      <c r="X9" s="303">
        <v>651</v>
      </c>
      <c r="Y9" s="340">
        <v>665</v>
      </c>
      <c r="Z9" s="358">
        <v>339</v>
      </c>
      <c r="AA9" s="303">
        <v>185</v>
      </c>
      <c r="AB9" s="303">
        <v>177</v>
      </c>
      <c r="AC9" s="303">
        <v>64</v>
      </c>
      <c r="AD9" s="340">
        <v>148</v>
      </c>
      <c r="AE9" s="358">
        <v>593</v>
      </c>
      <c r="AF9" s="303">
        <v>263</v>
      </c>
      <c r="AG9" s="303">
        <v>341</v>
      </c>
      <c r="AH9" s="340">
        <v>525</v>
      </c>
      <c r="AI9" s="242">
        <f t="shared" ref="AI9:AI53" si="2">SUM(C9:AH9)</f>
        <v>14503</v>
      </c>
    </row>
    <row r="10" spans="1:35" ht="15.75" thickBot="1" x14ac:dyDescent="0.3">
      <c r="A10" s="176" t="s">
        <v>1</v>
      </c>
      <c r="B10" s="229">
        <f t="shared" si="1"/>
        <v>43407</v>
      </c>
      <c r="C10" s="252">
        <v>842</v>
      </c>
      <c r="D10" s="304">
        <v>1320</v>
      </c>
      <c r="E10" s="304">
        <v>1363</v>
      </c>
      <c r="F10" s="304">
        <v>325</v>
      </c>
      <c r="G10" s="304">
        <v>1336</v>
      </c>
      <c r="H10" s="304">
        <v>505</v>
      </c>
      <c r="I10" s="304">
        <v>508</v>
      </c>
      <c r="J10" s="234"/>
      <c r="K10" s="233">
        <v>317</v>
      </c>
      <c r="L10" s="304">
        <v>20</v>
      </c>
      <c r="M10" s="341">
        <v>283</v>
      </c>
      <c r="N10" s="358">
        <v>17</v>
      </c>
      <c r="O10" s="303">
        <v>8</v>
      </c>
      <c r="P10" s="303">
        <v>84</v>
      </c>
      <c r="Q10" s="303"/>
      <c r="R10" s="303">
        <v>34</v>
      </c>
      <c r="S10" s="303">
        <v>174</v>
      </c>
      <c r="T10" s="340">
        <v>152</v>
      </c>
      <c r="U10" s="358">
        <v>476</v>
      </c>
      <c r="V10" s="303">
        <v>480</v>
      </c>
      <c r="W10" s="303">
        <v>411</v>
      </c>
      <c r="X10" s="303">
        <v>365</v>
      </c>
      <c r="Y10" s="340">
        <v>417</v>
      </c>
      <c r="Z10" s="358">
        <v>379</v>
      </c>
      <c r="AA10" s="303">
        <v>207</v>
      </c>
      <c r="AB10" s="303">
        <v>96</v>
      </c>
      <c r="AC10" s="303">
        <v>86</v>
      </c>
      <c r="AD10" s="340">
        <v>126</v>
      </c>
      <c r="AE10" s="358">
        <v>308</v>
      </c>
      <c r="AF10" s="303">
        <v>288</v>
      </c>
      <c r="AG10" s="303">
        <v>191</v>
      </c>
      <c r="AH10" s="340">
        <v>222</v>
      </c>
      <c r="AI10" s="242">
        <f t="shared" si="2"/>
        <v>11340</v>
      </c>
    </row>
    <row r="11" spans="1:35" ht="15.75" thickBot="1" x14ac:dyDescent="0.3">
      <c r="A11" s="176" t="s">
        <v>2</v>
      </c>
      <c r="B11" s="229">
        <f t="shared" si="1"/>
        <v>43408</v>
      </c>
      <c r="C11" s="252">
        <v>948</v>
      </c>
      <c r="D11" s="304">
        <v>1186</v>
      </c>
      <c r="E11" s="304">
        <v>1367</v>
      </c>
      <c r="F11" s="304">
        <v>491</v>
      </c>
      <c r="G11" s="304">
        <v>1660</v>
      </c>
      <c r="H11" s="304">
        <v>754</v>
      </c>
      <c r="I11" s="304">
        <v>728</v>
      </c>
      <c r="J11" s="234"/>
      <c r="K11" s="233">
        <v>679</v>
      </c>
      <c r="L11" s="304">
        <v>109</v>
      </c>
      <c r="M11" s="342">
        <v>566</v>
      </c>
      <c r="N11" s="358">
        <v>289</v>
      </c>
      <c r="O11" s="303">
        <v>83</v>
      </c>
      <c r="P11" s="303">
        <v>145</v>
      </c>
      <c r="Q11" s="303"/>
      <c r="R11" s="303">
        <v>181</v>
      </c>
      <c r="S11" s="303">
        <v>463</v>
      </c>
      <c r="T11" s="340">
        <v>453</v>
      </c>
      <c r="U11" s="358">
        <v>512</v>
      </c>
      <c r="V11" s="303">
        <v>515</v>
      </c>
      <c r="W11" s="303">
        <v>533</v>
      </c>
      <c r="X11" s="303">
        <v>404</v>
      </c>
      <c r="Y11" s="340">
        <v>445</v>
      </c>
      <c r="Z11" s="358">
        <v>173</v>
      </c>
      <c r="AA11" s="303">
        <v>95</v>
      </c>
      <c r="AB11" s="303">
        <v>192</v>
      </c>
      <c r="AC11" s="303">
        <v>160</v>
      </c>
      <c r="AD11" s="340">
        <v>363</v>
      </c>
      <c r="AE11" s="358">
        <v>404</v>
      </c>
      <c r="AF11" s="303">
        <v>441</v>
      </c>
      <c r="AG11" s="303">
        <v>388</v>
      </c>
      <c r="AH11" s="340">
        <v>300</v>
      </c>
      <c r="AI11" s="242">
        <f t="shared" si="2"/>
        <v>15027</v>
      </c>
    </row>
    <row r="12" spans="1:35" ht="15.75" thickBot="1" x14ac:dyDescent="0.3">
      <c r="A12" s="188" t="s">
        <v>21</v>
      </c>
      <c r="B12" s="505" t="s">
        <v>24</v>
      </c>
      <c r="C12" s="297">
        <f t="shared" ref="C12:AD12" si="3">SUM(C5:C11)</f>
        <v>4181</v>
      </c>
      <c r="D12" s="305">
        <f t="shared" si="3"/>
        <v>5145</v>
      </c>
      <c r="E12" s="305">
        <f t="shared" si="3"/>
        <v>5517</v>
      </c>
      <c r="F12" s="305">
        <f t="shared" si="3"/>
        <v>2019</v>
      </c>
      <c r="G12" s="305">
        <f t="shared" si="3"/>
        <v>6083</v>
      </c>
      <c r="H12" s="305">
        <f t="shared" si="3"/>
        <v>2798</v>
      </c>
      <c r="I12" s="305">
        <f t="shared" si="3"/>
        <v>2039</v>
      </c>
      <c r="J12" s="332">
        <f t="shared" si="3"/>
        <v>0</v>
      </c>
      <c r="K12" s="297">
        <f>SUM(K5:K11)</f>
        <v>2183</v>
      </c>
      <c r="L12" s="305">
        <f t="shared" ref="L12" si="4">SUM(L5:L11)</f>
        <v>557</v>
      </c>
      <c r="M12" s="343">
        <f>SUM(M5:M11)</f>
        <v>2472</v>
      </c>
      <c r="N12" s="359">
        <f t="shared" ref="N12:T12" si="5">SUM(N5:N11)</f>
        <v>675</v>
      </c>
      <c r="O12" s="330">
        <f t="shared" si="5"/>
        <v>367</v>
      </c>
      <c r="P12" s="330">
        <f t="shared" si="5"/>
        <v>723</v>
      </c>
      <c r="Q12" s="330">
        <f t="shared" si="5"/>
        <v>0</v>
      </c>
      <c r="R12" s="330">
        <f t="shared" si="5"/>
        <v>526</v>
      </c>
      <c r="S12" s="330">
        <f t="shared" si="5"/>
        <v>1209</v>
      </c>
      <c r="T12" s="360">
        <f t="shared" si="5"/>
        <v>1940</v>
      </c>
      <c r="U12" s="359">
        <f t="shared" ref="U12:Y12" si="6">SUM(U5:U11)</f>
        <v>2103</v>
      </c>
      <c r="V12" s="330">
        <f t="shared" si="6"/>
        <v>1950</v>
      </c>
      <c r="W12" s="330">
        <f t="shared" si="6"/>
        <v>2055</v>
      </c>
      <c r="X12" s="330">
        <f t="shared" si="6"/>
        <v>2165</v>
      </c>
      <c r="Y12" s="360">
        <f t="shared" si="6"/>
        <v>2389</v>
      </c>
      <c r="Z12" s="359">
        <f t="shared" si="3"/>
        <v>1377</v>
      </c>
      <c r="AA12" s="330">
        <f t="shared" si="3"/>
        <v>696</v>
      </c>
      <c r="AB12" s="330">
        <f t="shared" si="3"/>
        <v>677</v>
      </c>
      <c r="AC12" s="330">
        <f t="shared" si="3"/>
        <v>382</v>
      </c>
      <c r="AD12" s="360">
        <f t="shared" si="3"/>
        <v>836</v>
      </c>
      <c r="AE12" s="359">
        <f t="shared" ref="AE12:AH12" si="7">SUM(AE5:AE11)</f>
        <v>2012</v>
      </c>
      <c r="AF12" s="330">
        <f t="shared" si="7"/>
        <v>1348</v>
      </c>
      <c r="AG12" s="330">
        <f t="shared" si="7"/>
        <v>1259</v>
      </c>
      <c r="AH12" s="360">
        <f t="shared" si="7"/>
        <v>1640</v>
      </c>
      <c r="AI12" s="242">
        <f t="shared" si="2"/>
        <v>59323</v>
      </c>
    </row>
    <row r="13" spans="1:35" ht="15.75" thickBot="1" x14ac:dyDescent="0.3">
      <c r="A13" s="127" t="s">
        <v>23</v>
      </c>
      <c r="B13" s="506"/>
      <c r="C13" s="298">
        <f t="shared" ref="C13:AD13" si="8">AVERAGE(C5:C11)</f>
        <v>1045.25</v>
      </c>
      <c r="D13" s="306">
        <f t="shared" si="8"/>
        <v>1286.25</v>
      </c>
      <c r="E13" s="306">
        <f t="shared" si="8"/>
        <v>1379.25</v>
      </c>
      <c r="F13" s="306">
        <f t="shared" si="8"/>
        <v>504.75</v>
      </c>
      <c r="G13" s="306">
        <f t="shared" si="8"/>
        <v>1520.75</v>
      </c>
      <c r="H13" s="306">
        <f t="shared" si="8"/>
        <v>699.5</v>
      </c>
      <c r="I13" s="306">
        <f t="shared" si="8"/>
        <v>509.75</v>
      </c>
      <c r="J13" s="333" t="e">
        <f t="shared" si="8"/>
        <v>#DIV/0!</v>
      </c>
      <c r="K13" s="298">
        <f>AVERAGE(K5:K11)</f>
        <v>545.75</v>
      </c>
      <c r="L13" s="306">
        <f t="shared" ref="L13" si="9">AVERAGE(L5:L11)</f>
        <v>139.25</v>
      </c>
      <c r="M13" s="344">
        <f>AVERAGE(M5:M11)</f>
        <v>618</v>
      </c>
      <c r="N13" s="359">
        <f t="shared" ref="N13:T13" si="10">AVERAGE(N5:N11)</f>
        <v>168.75</v>
      </c>
      <c r="O13" s="330">
        <f t="shared" si="10"/>
        <v>91.75</v>
      </c>
      <c r="P13" s="330">
        <f t="shared" si="10"/>
        <v>180.75</v>
      </c>
      <c r="Q13" s="330" t="e">
        <f t="shared" si="10"/>
        <v>#DIV/0!</v>
      </c>
      <c r="R13" s="330">
        <f t="shared" si="10"/>
        <v>131.5</v>
      </c>
      <c r="S13" s="330">
        <f t="shared" si="10"/>
        <v>302.25</v>
      </c>
      <c r="T13" s="360">
        <f t="shared" si="10"/>
        <v>485</v>
      </c>
      <c r="U13" s="359">
        <f t="shared" ref="U13:Y13" si="11">AVERAGE(U5:U11)</f>
        <v>525.75</v>
      </c>
      <c r="V13" s="330">
        <f t="shared" si="11"/>
        <v>487.5</v>
      </c>
      <c r="W13" s="330">
        <f t="shared" si="11"/>
        <v>513.75</v>
      </c>
      <c r="X13" s="330">
        <f t="shared" si="11"/>
        <v>541.25</v>
      </c>
      <c r="Y13" s="360">
        <f t="shared" si="11"/>
        <v>597.25</v>
      </c>
      <c r="Z13" s="359">
        <f t="shared" si="8"/>
        <v>344.25</v>
      </c>
      <c r="AA13" s="330">
        <f t="shared" si="8"/>
        <v>174</v>
      </c>
      <c r="AB13" s="330">
        <f t="shared" si="8"/>
        <v>169.25</v>
      </c>
      <c r="AC13" s="330">
        <f t="shared" si="8"/>
        <v>95.5</v>
      </c>
      <c r="AD13" s="360">
        <f t="shared" si="8"/>
        <v>209</v>
      </c>
      <c r="AE13" s="359">
        <f t="shared" ref="AE13:AH13" si="12">AVERAGE(AE5:AE11)</f>
        <v>503</v>
      </c>
      <c r="AF13" s="330">
        <f t="shared" si="12"/>
        <v>337</v>
      </c>
      <c r="AG13" s="330">
        <f t="shared" si="12"/>
        <v>314.75</v>
      </c>
      <c r="AH13" s="360">
        <f t="shared" si="12"/>
        <v>410</v>
      </c>
      <c r="AI13" s="242" t="e">
        <f t="shared" si="2"/>
        <v>#DIV/0!</v>
      </c>
    </row>
    <row r="14" spans="1:35" ht="15.75" thickBot="1" x14ac:dyDescent="0.3">
      <c r="A14" s="34" t="s">
        <v>20</v>
      </c>
      <c r="B14" s="506"/>
      <c r="C14" s="299">
        <f t="shared" ref="C14:J14" si="13">SUM(C5:C9)</f>
        <v>2391</v>
      </c>
      <c r="D14" s="307">
        <f t="shared" si="13"/>
        <v>2639</v>
      </c>
      <c r="E14" s="307">
        <f t="shared" si="13"/>
        <v>2787</v>
      </c>
      <c r="F14" s="307">
        <f t="shared" si="13"/>
        <v>1203</v>
      </c>
      <c r="G14" s="307">
        <f t="shared" si="13"/>
        <v>3087</v>
      </c>
      <c r="H14" s="307">
        <f t="shared" si="13"/>
        <v>1539</v>
      </c>
      <c r="I14" s="307">
        <f t="shared" si="13"/>
        <v>803</v>
      </c>
      <c r="J14" s="334">
        <f t="shared" si="13"/>
        <v>0</v>
      </c>
      <c r="K14" s="299">
        <f>SUM(K5:K9)</f>
        <v>1187</v>
      </c>
      <c r="L14" s="307">
        <f>SUM(L5:L9)</f>
        <v>428</v>
      </c>
      <c r="M14" s="345">
        <f>SUM(M5:M9)</f>
        <v>1623</v>
      </c>
      <c r="N14" s="361">
        <f t="shared" ref="N14:T14" si="14">SUM(N5:N9)</f>
        <v>369</v>
      </c>
      <c r="O14" s="331">
        <f t="shared" si="14"/>
        <v>276</v>
      </c>
      <c r="P14" s="331">
        <f t="shared" si="14"/>
        <v>494</v>
      </c>
      <c r="Q14" s="331">
        <f t="shared" si="14"/>
        <v>0</v>
      </c>
      <c r="R14" s="331">
        <f t="shared" si="14"/>
        <v>311</v>
      </c>
      <c r="S14" s="331">
        <f t="shared" si="14"/>
        <v>572</v>
      </c>
      <c r="T14" s="362">
        <f t="shared" si="14"/>
        <v>1335</v>
      </c>
      <c r="U14" s="361">
        <f t="shared" ref="U14:Y14" si="15">SUM(U5:U9)</f>
        <v>1115</v>
      </c>
      <c r="V14" s="331">
        <f t="shared" si="15"/>
        <v>955</v>
      </c>
      <c r="W14" s="331">
        <f t="shared" si="15"/>
        <v>1111</v>
      </c>
      <c r="X14" s="331">
        <f t="shared" si="15"/>
        <v>1396</v>
      </c>
      <c r="Y14" s="362">
        <f t="shared" si="15"/>
        <v>1527</v>
      </c>
      <c r="Z14" s="361">
        <f t="shared" ref="Z14:AD14" si="16">SUM(Z5:Z9)</f>
        <v>825</v>
      </c>
      <c r="AA14" s="331">
        <f t="shared" si="16"/>
        <v>394</v>
      </c>
      <c r="AB14" s="331">
        <f t="shared" si="16"/>
        <v>389</v>
      </c>
      <c r="AC14" s="331">
        <f t="shared" si="16"/>
        <v>136</v>
      </c>
      <c r="AD14" s="362">
        <f t="shared" si="16"/>
        <v>347</v>
      </c>
      <c r="AE14" s="361">
        <f t="shared" ref="AE14:AH14" si="17">SUM(AE5:AE9)</f>
        <v>1300</v>
      </c>
      <c r="AF14" s="331">
        <f t="shared" si="17"/>
        <v>619</v>
      </c>
      <c r="AG14" s="331">
        <f t="shared" si="17"/>
        <v>680</v>
      </c>
      <c r="AH14" s="362">
        <f t="shared" si="17"/>
        <v>1118</v>
      </c>
      <c r="AI14" s="242">
        <f t="shared" si="2"/>
        <v>32956</v>
      </c>
    </row>
    <row r="15" spans="1:35" ht="15.75" thickBot="1" x14ac:dyDescent="0.3">
      <c r="A15" s="34" t="s">
        <v>22</v>
      </c>
      <c r="B15" s="506"/>
      <c r="C15" s="300">
        <f t="shared" ref="C15:AD15" si="18">AVERAGE(C5:C9)</f>
        <v>1195.5</v>
      </c>
      <c r="D15" s="308">
        <f t="shared" si="18"/>
        <v>1319.5</v>
      </c>
      <c r="E15" s="308">
        <f t="shared" si="18"/>
        <v>1393.5</v>
      </c>
      <c r="F15" s="308">
        <f t="shared" si="18"/>
        <v>601.5</v>
      </c>
      <c r="G15" s="308">
        <f t="shared" si="18"/>
        <v>1543.5</v>
      </c>
      <c r="H15" s="308">
        <f t="shared" si="18"/>
        <v>769.5</v>
      </c>
      <c r="I15" s="308">
        <f t="shared" si="18"/>
        <v>401.5</v>
      </c>
      <c r="J15" s="335" t="e">
        <f t="shared" si="18"/>
        <v>#DIV/0!</v>
      </c>
      <c r="K15" s="300">
        <f>AVERAGE(K5:K9)</f>
        <v>593.5</v>
      </c>
      <c r="L15" s="308">
        <f t="shared" ref="L15" si="19">AVERAGE(L5:L9)</f>
        <v>214</v>
      </c>
      <c r="M15" s="346">
        <f>AVERAGE(M5:M9)</f>
        <v>811.5</v>
      </c>
      <c r="N15" s="361">
        <f t="shared" ref="N15:T15" si="20">AVERAGE(N5:N9)</f>
        <v>184.5</v>
      </c>
      <c r="O15" s="331">
        <f t="shared" si="20"/>
        <v>138</v>
      </c>
      <c r="P15" s="331">
        <f t="shared" si="20"/>
        <v>247</v>
      </c>
      <c r="Q15" s="331" t="e">
        <f t="shared" si="20"/>
        <v>#DIV/0!</v>
      </c>
      <c r="R15" s="331">
        <f t="shared" si="20"/>
        <v>155.5</v>
      </c>
      <c r="S15" s="331">
        <f t="shared" si="20"/>
        <v>286</v>
      </c>
      <c r="T15" s="362">
        <f t="shared" si="20"/>
        <v>667.5</v>
      </c>
      <c r="U15" s="361">
        <f t="shared" ref="U15:Y15" si="21">AVERAGE(U5:U9)</f>
        <v>557.5</v>
      </c>
      <c r="V15" s="331">
        <f t="shared" si="21"/>
        <v>477.5</v>
      </c>
      <c r="W15" s="331">
        <f t="shared" si="21"/>
        <v>555.5</v>
      </c>
      <c r="X15" s="331">
        <f t="shared" si="21"/>
        <v>698</v>
      </c>
      <c r="Y15" s="362">
        <f t="shared" si="21"/>
        <v>763.5</v>
      </c>
      <c r="Z15" s="361">
        <f t="shared" si="18"/>
        <v>412.5</v>
      </c>
      <c r="AA15" s="331">
        <f t="shared" si="18"/>
        <v>197</v>
      </c>
      <c r="AB15" s="331">
        <f t="shared" si="18"/>
        <v>194.5</v>
      </c>
      <c r="AC15" s="331">
        <f t="shared" si="18"/>
        <v>68</v>
      </c>
      <c r="AD15" s="362">
        <f t="shared" si="18"/>
        <v>173.5</v>
      </c>
      <c r="AE15" s="361">
        <f t="shared" ref="AE15:AH15" si="22">AVERAGE(AE5:AE9)</f>
        <v>650</v>
      </c>
      <c r="AF15" s="331">
        <f t="shared" si="22"/>
        <v>309.5</v>
      </c>
      <c r="AG15" s="331">
        <f t="shared" si="22"/>
        <v>340</v>
      </c>
      <c r="AH15" s="362">
        <f t="shared" si="22"/>
        <v>559</v>
      </c>
      <c r="AI15" s="242" t="e">
        <f t="shared" si="2"/>
        <v>#DIV/0!</v>
      </c>
    </row>
    <row r="16" spans="1:35" ht="15.75" thickBot="1" x14ac:dyDescent="0.3">
      <c r="A16" s="176" t="s">
        <v>3</v>
      </c>
      <c r="B16" s="229">
        <f>B11+1</f>
        <v>43409</v>
      </c>
      <c r="C16" s="253">
        <v>778</v>
      </c>
      <c r="D16" s="302">
        <v>770</v>
      </c>
      <c r="E16" s="302">
        <v>482</v>
      </c>
      <c r="F16" s="302">
        <v>402</v>
      </c>
      <c r="G16" s="302">
        <v>1088</v>
      </c>
      <c r="H16" s="302">
        <v>526</v>
      </c>
      <c r="I16" s="302">
        <v>186</v>
      </c>
      <c r="J16" s="230"/>
      <c r="K16" s="217">
        <v>466</v>
      </c>
      <c r="L16" s="302">
        <v>65</v>
      </c>
      <c r="M16" s="347">
        <v>483</v>
      </c>
      <c r="N16" s="358">
        <v>124</v>
      </c>
      <c r="O16" s="303">
        <v>25</v>
      </c>
      <c r="P16" s="303">
        <v>560</v>
      </c>
      <c r="Q16" s="303"/>
      <c r="R16" s="303">
        <v>110</v>
      </c>
      <c r="S16" s="303">
        <v>191</v>
      </c>
      <c r="T16" s="340">
        <v>715</v>
      </c>
      <c r="U16" s="358">
        <v>401</v>
      </c>
      <c r="V16" s="303">
        <v>326</v>
      </c>
      <c r="W16" s="303">
        <v>437</v>
      </c>
      <c r="X16" s="303">
        <v>463</v>
      </c>
      <c r="Y16" s="340">
        <v>583</v>
      </c>
      <c r="Z16" s="358">
        <v>275</v>
      </c>
      <c r="AA16" s="303">
        <v>176</v>
      </c>
      <c r="AB16" s="303">
        <v>143</v>
      </c>
      <c r="AC16" s="303">
        <v>58</v>
      </c>
      <c r="AD16" s="340">
        <v>108</v>
      </c>
      <c r="AE16" s="358">
        <v>465</v>
      </c>
      <c r="AF16" s="303">
        <v>221</v>
      </c>
      <c r="AG16" s="303">
        <v>304</v>
      </c>
      <c r="AH16" s="340">
        <v>339</v>
      </c>
      <c r="AI16" s="242">
        <f t="shared" si="2"/>
        <v>11270</v>
      </c>
    </row>
    <row r="17" spans="1:35" ht="15.75" thickBot="1" x14ac:dyDescent="0.3">
      <c r="A17" s="176" t="s">
        <v>4</v>
      </c>
      <c r="B17" s="235">
        <f>B16+1</f>
        <v>43410</v>
      </c>
      <c r="C17" s="253">
        <v>701</v>
      </c>
      <c r="D17" s="302">
        <v>780</v>
      </c>
      <c r="E17" s="302">
        <v>441</v>
      </c>
      <c r="F17" s="302">
        <v>337</v>
      </c>
      <c r="G17" s="302">
        <v>909</v>
      </c>
      <c r="H17" s="302">
        <v>519</v>
      </c>
      <c r="I17" s="302">
        <v>202</v>
      </c>
      <c r="J17" s="230"/>
      <c r="K17" s="217">
        <v>480</v>
      </c>
      <c r="L17" s="302">
        <v>66</v>
      </c>
      <c r="M17" s="347">
        <v>475</v>
      </c>
      <c r="N17" s="358">
        <v>98</v>
      </c>
      <c r="O17" s="303"/>
      <c r="P17" s="303">
        <v>135</v>
      </c>
      <c r="Q17" s="303"/>
      <c r="R17" s="303">
        <v>80</v>
      </c>
      <c r="S17" s="303">
        <v>123</v>
      </c>
      <c r="T17" s="340">
        <v>289</v>
      </c>
      <c r="U17" s="363">
        <v>384</v>
      </c>
      <c r="V17" s="303">
        <v>266</v>
      </c>
      <c r="W17" s="303">
        <v>417</v>
      </c>
      <c r="X17" s="303">
        <v>505</v>
      </c>
      <c r="Y17" s="340">
        <v>511</v>
      </c>
      <c r="Z17" s="363">
        <v>238</v>
      </c>
      <c r="AA17" s="303">
        <v>178</v>
      </c>
      <c r="AB17" s="303">
        <v>117</v>
      </c>
      <c r="AC17" s="303">
        <v>38</v>
      </c>
      <c r="AD17" s="340">
        <v>99</v>
      </c>
      <c r="AE17" s="363">
        <v>415</v>
      </c>
      <c r="AF17" s="303">
        <v>209</v>
      </c>
      <c r="AG17" s="303">
        <v>274</v>
      </c>
      <c r="AH17" s="340">
        <v>356</v>
      </c>
      <c r="AI17" s="242">
        <f t="shared" si="2"/>
        <v>9642</v>
      </c>
    </row>
    <row r="18" spans="1:35" ht="15.75" thickBot="1" x14ac:dyDescent="0.3">
      <c r="A18" s="176" t="s">
        <v>5</v>
      </c>
      <c r="B18" s="235">
        <f t="shared" ref="B18:B22" si="23">B17+1</f>
        <v>43411</v>
      </c>
      <c r="C18" s="258">
        <v>1068</v>
      </c>
      <c r="D18" s="303">
        <v>1116</v>
      </c>
      <c r="E18" s="303">
        <v>888</v>
      </c>
      <c r="F18" s="303">
        <v>535</v>
      </c>
      <c r="G18" s="303">
        <v>1415</v>
      </c>
      <c r="H18" s="303">
        <v>697</v>
      </c>
      <c r="I18" s="303">
        <v>359</v>
      </c>
      <c r="J18" s="232"/>
      <c r="K18" s="231">
        <v>693</v>
      </c>
      <c r="L18" s="303">
        <v>114</v>
      </c>
      <c r="M18" s="340">
        <v>699</v>
      </c>
      <c r="N18" s="358">
        <v>180</v>
      </c>
      <c r="O18" s="303"/>
      <c r="P18" s="303">
        <v>198</v>
      </c>
      <c r="Q18" s="303"/>
      <c r="R18" s="303">
        <v>135</v>
      </c>
      <c r="S18" s="303">
        <v>326</v>
      </c>
      <c r="T18" s="340">
        <v>512</v>
      </c>
      <c r="U18" s="358">
        <v>481</v>
      </c>
      <c r="V18" s="303">
        <v>536</v>
      </c>
      <c r="W18" s="303">
        <v>675</v>
      </c>
      <c r="X18" s="303">
        <v>633</v>
      </c>
      <c r="Y18" s="340">
        <v>656</v>
      </c>
      <c r="Z18" s="358">
        <v>326</v>
      </c>
      <c r="AA18" s="303">
        <v>235</v>
      </c>
      <c r="AB18" s="303">
        <v>175</v>
      </c>
      <c r="AC18" s="303">
        <v>64</v>
      </c>
      <c r="AD18" s="340">
        <v>136</v>
      </c>
      <c r="AE18" s="358">
        <v>627</v>
      </c>
      <c r="AF18" s="303">
        <v>327</v>
      </c>
      <c r="AG18" s="303">
        <v>315</v>
      </c>
      <c r="AH18" s="340">
        <v>479</v>
      </c>
      <c r="AI18" s="242">
        <f t="shared" si="2"/>
        <v>14600</v>
      </c>
    </row>
    <row r="19" spans="1:35" ht="15.75" thickBot="1" x14ac:dyDescent="0.3">
      <c r="A19" s="176" t="s">
        <v>6</v>
      </c>
      <c r="B19" s="236">
        <f t="shared" si="23"/>
        <v>43412</v>
      </c>
      <c r="C19" s="258">
        <v>839</v>
      </c>
      <c r="D19" s="303">
        <v>883</v>
      </c>
      <c r="E19" s="303">
        <v>770</v>
      </c>
      <c r="F19" s="303">
        <v>493</v>
      </c>
      <c r="G19" s="303">
        <v>1265</v>
      </c>
      <c r="H19" s="303">
        <v>655</v>
      </c>
      <c r="I19" s="303">
        <v>277</v>
      </c>
      <c r="J19" s="232"/>
      <c r="K19" s="231">
        <v>594</v>
      </c>
      <c r="L19" s="303">
        <v>108</v>
      </c>
      <c r="M19" s="340">
        <v>599</v>
      </c>
      <c r="N19" s="358">
        <v>183</v>
      </c>
      <c r="O19" s="303"/>
      <c r="P19" s="303">
        <v>208</v>
      </c>
      <c r="Q19" s="303"/>
      <c r="R19" s="303">
        <v>159</v>
      </c>
      <c r="S19" s="303">
        <v>310</v>
      </c>
      <c r="T19" s="340">
        <v>409</v>
      </c>
      <c r="U19" s="358">
        <v>473</v>
      </c>
      <c r="V19" s="303">
        <v>406</v>
      </c>
      <c r="W19" s="303">
        <v>519</v>
      </c>
      <c r="X19" s="303">
        <v>542</v>
      </c>
      <c r="Y19" s="340">
        <v>655</v>
      </c>
      <c r="Z19" s="358">
        <v>357</v>
      </c>
      <c r="AA19" s="303">
        <v>210</v>
      </c>
      <c r="AB19" s="303">
        <v>151</v>
      </c>
      <c r="AC19" s="303">
        <v>98</v>
      </c>
      <c r="AD19" s="340">
        <v>122</v>
      </c>
      <c r="AE19" s="358">
        <v>610</v>
      </c>
      <c r="AF19" s="303">
        <v>301</v>
      </c>
      <c r="AG19" s="303">
        <v>349</v>
      </c>
      <c r="AH19" s="340">
        <v>479</v>
      </c>
      <c r="AI19" s="242">
        <f t="shared" si="2"/>
        <v>13024</v>
      </c>
    </row>
    <row r="20" spans="1:35" ht="15.75" thickBot="1" x14ac:dyDescent="0.3">
      <c r="A20" s="176" t="s">
        <v>0</v>
      </c>
      <c r="B20" s="236">
        <f t="shared" si="23"/>
        <v>43413</v>
      </c>
      <c r="C20" s="253">
        <v>577</v>
      </c>
      <c r="D20" s="302">
        <v>570</v>
      </c>
      <c r="E20" s="302">
        <v>431</v>
      </c>
      <c r="F20" s="302">
        <v>309</v>
      </c>
      <c r="G20" s="302">
        <v>761</v>
      </c>
      <c r="H20" s="302">
        <v>442</v>
      </c>
      <c r="I20" s="302">
        <v>162</v>
      </c>
      <c r="J20" s="230"/>
      <c r="K20" s="217">
        <v>501</v>
      </c>
      <c r="L20" s="302">
        <v>100</v>
      </c>
      <c r="M20" s="347">
        <v>500</v>
      </c>
      <c r="N20" s="358">
        <v>134</v>
      </c>
      <c r="O20" s="303"/>
      <c r="P20" s="303">
        <v>120</v>
      </c>
      <c r="Q20" s="303"/>
      <c r="R20" s="303">
        <v>101</v>
      </c>
      <c r="S20" s="303">
        <v>203</v>
      </c>
      <c r="T20" s="340">
        <v>320</v>
      </c>
      <c r="U20" s="358">
        <v>399</v>
      </c>
      <c r="V20" s="303">
        <v>282</v>
      </c>
      <c r="W20" s="303">
        <v>380</v>
      </c>
      <c r="X20" s="303">
        <v>476</v>
      </c>
      <c r="Y20" s="340">
        <v>479</v>
      </c>
      <c r="Z20" s="358">
        <v>271</v>
      </c>
      <c r="AA20" s="303">
        <v>154</v>
      </c>
      <c r="AB20" s="303">
        <v>117</v>
      </c>
      <c r="AC20" s="303">
        <v>34</v>
      </c>
      <c r="AD20" s="340">
        <v>93</v>
      </c>
      <c r="AE20" s="358">
        <v>496</v>
      </c>
      <c r="AF20" s="303">
        <v>207</v>
      </c>
      <c r="AG20" s="303">
        <v>258</v>
      </c>
      <c r="AH20" s="340">
        <v>341</v>
      </c>
      <c r="AI20" s="242">
        <f t="shared" si="2"/>
        <v>9218</v>
      </c>
    </row>
    <row r="21" spans="1:35" ht="15.75" thickBot="1" x14ac:dyDescent="0.3">
      <c r="A21" s="176" t="s">
        <v>1</v>
      </c>
      <c r="B21" s="227">
        <f t="shared" si="23"/>
        <v>43414</v>
      </c>
      <c r="C21" s="252">
        <v>546</v>
      </c>
      <c r="D21" s="303">
        <v>857</v>
      </c>
      <c r="E21" s="303">
        <v>896</v>
      </c>
      <c r="F21" s="303">
        <v>191</v>
      </c>
      <c r="G21" s="303">
        <v>964</v>
      </c>
      <c r="H21" s="303">
        <v>357</v>
      </c>
      <c r="I21" s="303">
        <v>306</v>
      </c>
      <c r="J21" s="232"/>
      <c r="K21" s="231">
        <v>333</v>
      </c>
      <c r="L21" s="303"/>
      <c r="M21" s="340">
        <v>285</v>
      </c>
      <c r="N21" s="358">
        <v>104</v>
      </c>
      <c r="O21" s="303"/>
      <c r="P21" s="303">
        <v>91</v>
      </c>
      <c r="Q21" s="303"/>
      <c r="R21" s="303">
        <v>41</v>
      </c>
      <c r="S21" s="303">
        <v>112</v>
      </c>
      <c r="T21" s="340">
        <v>279</v>
      </c>
      <c r="U21" s="358">
        <v>261</v>
      </c>
      <c r="V21" s="303">
        <v>234</v>
      </c>
      <c r="W21" s="303">
        <v>247</v>
      </c>
      <c r="X21" s="303">
        <v>236</v>
      </c>
      <c r="Y21" s="340">
        <v>180</v>
      </c>
      <c r="Z21" s="358">
        <v>219</v>
      </c>
      <c r="AA21" s="303">
        <v>99</v>
      </c>
      <c r="AB21" s="303">
        <v>99</v>
      </c>
      <c r="AC21" s="303">
        <v>26</v>
      </c>
      <c r="AD21" s="340">
        <v>92</v>
      </c>
      <c r="AE21" s="358">
        <v>218</v>
      </c>
      <c r="AF21" s="303">
        <v>217</v>
      </c>
      <c r="AG21" s="303">
        <v>133</v>
      </c>
      <c r="AH21" s="340">
        <v>179</v>
      </c>
      <c r="AI21" s="242">
        <f t="shared" si="2"/>
        <v>7802</v>
      </c>
    </row>
    <row r="22" spans="1:35" ht="15.75" thickBot="1" x14ac:dyDescent="0.3">
      <c r="A22" s="176" t="s">
        <v>2</v>
      </c>
      <c r="B22" s="235">
        <f t="shared" si="23"/>
        <v>43415</v>
      </c>
      <c r="C22" s="252">
        <v>559</v>
      </c>
      <c r="D22" s="304">
        <v>908</v>
      </c>
      <c r="E22" s="304">
        <v>845</v>
      </c>
      <c r="F22" s="304">
        <v>199</v>
      </c>
      <c r="G22" s="304">
        <v>966</v>
      </c>
      <c r="H22" s="304">
        <v>311</v>
      </c>
      <c r="I22" s="304">
        <v>260</v>
      </c>
      <c r="J22" s="234"/>
      <c r="K22" s="233">
        <v>232</v>
      </c>
      <c r="L22" s="304"/>
      <c r="M22" s="341">
        <v>238</v>
      </c>
      <c r="N22" s="358">
        <v>171</v>
      </c>
      <c r="O22" s="303"/>
      <c r="P22" s="303">
        <v>251</v>
      </c>
      <c r="Q22" s="303"/>
      <c r="R22" s="303">
        <v>47</v>
      </c>
      <c r="S22" s="303">
        <v>181</v>
      </c>
      <c r="T22" s="340">
        <v>360</v>
      </c>
      <c r="U22" s="358">
        <v>251</v>
      </c>
      <c r="V22" s="303">
        <v>213</v>
      </c>
      <c r="W22" s="303">
        <v>223</v>
      </c>
      <c r="X22" s="303">
        <v>169</v>
      </c>
      <c r="Y22" s="340">
        <v>146</v>
      </c>
      <c r="Z22" s="358">
        <v>150</v>
      </c>
      <c r="AA22" s="303">
        <v>43</v>
      </c>
      <c r="AB22" s="303">
        <v>102</v>
      </c>
      <c r="AC22" s="303">
        <v>30</v>
      </c>
      <c r="AD22" s="340">
        <v>77</v>
      </c>
      <c r="AE22" s="358">
        <v>265</v>
      </c>
      <c r="AF22" s="303">
        <v>192</v>
      </c>
      <c r="AG22" s="303">
        <v>161</v>
      </c>
      <c r="AH22" s="340">
        <v>197</v>
      </c>
      <c r="AI22" s="242">
        <f t="shared" si="2"/>
        <v>7747</v>
      </c>
    </row>
    <row r="23" spans="1:35" ht="15.75" thickBot="1" x14ac:dyDescent="0.3">
      <c r="A23" s="188" t="s">
        <v>21</v>
      </c>
      <c r="B23" s="505" t="s">
        <v>25</v>
      </c>
      <c r="C23" s="297">
        <f>SUM(C16:C22)</f>
        <v>5068</v>
      </c>
      <c r="D23" s="305">
        <f>SUM(D16:D22)</f>
        <v>5884</v>
      </c>
      <c r="E23" s="305">
        <f t="shared" ref="E23:AD23" si="24">SUM(E16:E22)</f>
        <v>4753</v>
      </c>
      <c r="F23" s="305">
        <f t="shared" si="24"/>
        <v>2466</v>
      </c>
      <c r="G23" s="305">
        <f t="shared" si="24"/>
        <v>7368</v>
      </c>
      <c r="H23" s="305">
        <f t="shared" si="24"/>
        <v>3507</v>
      </c>
      <c r="I23" s="305">
        <f t="shared" si="24"/>
        <v>1752</v>
      </c>
      <c r="J23" s="332">
        <f t="shared" si="24"/>
        <v>0</v>
      </c>
      <c r="K23" s="297">
        <f>SUM(K16:K22)</f>
        <v>3299</v>
      </c>
      <c r="L23" s="305">
        <f t="shared" ref="L23" si="25">SUM(L16:L22)</f>
        <v>453</v>
      </c>
      <c r="M23" s="343">
        <f>SUM(M16:M22)</f>
        <v>3279</v>
      </c>
      <c r="N23" s="359">
        <f t="shared" ref="N23:T23" si="26">SUM(N16:N22)</f>
        <v>994</v>
      </c>
      <c r="O23" s="330">
        <f t="shared" si="26"/>
        <v>25</v>
      </c>
      <c r="P23" s="330">
        <f t="shared" si="26"/>
        <v>1563</v>
      </c>
      <c r="Q23" s="330">
        <f t="shared" si="26"/>
        <v>0</v>
      </c>
      <c r="R23" s="330">
        <f t="shared" si="26"/>
        <v>673</v>
      </c>
      <c r="S23" s="330">
        <f t="shared" si="26"/>
        <v>1446</v>
      </c>
      <c r="T23" s="360">
        <f t="shared" si="26"/>
        <v>2884</v>
      </c>
      <c r="U23" s="359">
        <f t="shared" ref="U23:Y23" si="27">SUM(U16:U22)</f>
        <v>2650</v>
      </c>
      <c r="V23" s="330">
        <f t="shared" si="27"/>
        <v>2263</v>
      </c>
      <c r="W23" s="330">
        <f t="shared" si="27"/>
        <v>2898</v>
      </c>
      <c r="X23" s="330">
        <f t="shared" si="27"/>
        <v>3024</v>
      </c>
      <c r="Y23" s="360">
        <f t="shared" si="27"/>
        <v>3210</v>
      </c>
      <c r="Z23" s="359">
        <f t="shared" si="24"/>
        <v>1836</v>
      </c>
      <c r="AA23" s="330">
        <f t="shared" si="24"/>
        <v>1095</v>
      </c>
      <c r="AB23" s="330">
        <f t="shared" si="24"/>
        <v>904</v>
      </c>
      <c r="AC23" s="330">
        <f t="shared" si="24"/>
        <v>348</v>
      </c>
      <c r="AD23" s="360">
        <f t="shared" si="24"/>
        <v>727</v>
      </c>
      <c r="AE23" s="359">
        <f t="shared" ref="AE23:AH23" si="28">SUM(AE16:AE22)</f>
        <v>3096</v>
      </c>
      <c r="AF23" s="330">
        <f t="shared" si="28"/>
        <v>1674</v>
      </c>
      <c r="AG23" s="330">
        <f t="shared" si="28"/>
        <v>1794</v>
      </c>
      <c r="AH23" s="360">
        <f t="shared" si="28"/>
        <v>2370</v>
      </c>
      <c r="AI23" s="242">
        <f t="shared" si="2"/>
        <v>73303</v>
      </c>
    </row>
    <row r="24" spans="1:35" ht="15.75" thickBot="1" x14ac:dyDescent="0.3">
      <c r="A24" s="127" t="s">
        <v>23</v>
      </c>
      <c r="B24" s="506"/>
      <c r="C24" s="298">
        <f>AVERAGE(C16:C22)</f>
        <v>724</v>
      </c>
      <c r="D24" s="306">
        <f>AVERAGE(D16:D22)</f>
        <v>840.57142857142856</v>
      </c>
      <c r="E24" s="306">
        <f t="shared" ref="E24:AD24" si="29">AVERAGE(E16:E22)</f>
        <v>679</v>
      </c>
      <c r="F24" s="306">
        <f t="shared" si="29"/>
        <v>352.28571428571428</v>
      </c>
      <c r="G24" s="306">
        <f t="shared" si="29"/>
        <v>1052.5714285714287</v>
      </c>
      <c r="H24" s="306">
        <f t="shared" si="29"/>
        <v>501</v>
      </c>
      <c r="I24" s="306">
        <f t="shared" si="29"/>
        <v>250.28571428571428</v>
      </c>
      <c r="J24" s="333" t="e">
        <f t="shared" si="29"/>
        <v>#DIV/0!</v>
      </c>
      <c r="K24" s="298">
        <f>AVERAGE(K16:K22)</f>
        <v>471.28571428571428</v>
      </c>
      <c r="L24" s="306">
        <f t="shared" ref="L24" si="30">AVERAGE(L16:L22)</f>
        <v>90.6</v>
      </c>
      <c r="M24" s="344">
        <f>AVERAGE(M16:M22)</f>
        <v>468.42857142857144</v>
      </c>
      <c r="N24" s="359">
        <f t="shared" ref="N24:T24" si="31">AVERAGE(N16:N22)</f>
        <v>142</v>
      </c>
      <c r="O24" s="330">
        <f t="shared" si="31"/>
        <v>25</v>
      </c>
      <c r="P24" s="330">
        <f t="shared" si="31"/>
        <v>223.28571428571428</v>
      </c>
      <c r="Q24" s="330" t="e">
        <f t="shared" si="31"/>
        <v>#DIV/0!</v>
      </c>
      <c r="R24" s="330">
        <f t="shared" si="31"/>
        <v>96.142857142857139</v>
      </c>
      <c r="S24" s="330">
        <f t="shared" si="31"/>
        <v>206.57142857142858</v>
      </c>
      <c r="T24" s="360">
        <f t="shared" si="31"/>
        <v>412</v>
      </c>
      <c r="U24" s="359">
        <f t="shared" ref="U24:Y24" si="32">AVERAGE(U16:U22)</f>
        <v>378.57142857142856</v>
      </c>
      <c r="V24" s="330">
        <f t="shared" si="32"/>
        <v>323.28571428571428</v>
      </c>
      <c r="W24" s="330">
        <f t="shared" si="32"/>
        <v>414</v>
      </c>
      <c r="X24" s="330">
        <f t="shared" si="32"/>
        <v>432</v>
      </c>
      <c r="Y24" s="360">
        <f t="shared" si="32"/>
        <v>458.57142857142856</v>
      </c>
      <c r="Z24" s="359">
        <f t="shared" si="29"/>
        <v>262.28571428571428</v>
      </c>
      <c r="AA24" s="330">
        <f t="shared" si="29"/>
        <v>156.42857142857142</v>
      </c>
      <c r="AB24" s="330">
        <f t="shared" si="29"/>
        <v>129.14285714285714</v>
      </c>
      <c r="AC24" s="330">
        <f t="shared" si="29"/>
        <v>49.714285714285715</v>
      </c>
      <c r="AD24" s="360">
        <f t="shared" si="29"/>
        <v>103.85714285714286</v>
      </c>
      <c r="AE24" s="359">
        <f t="shared" ref="AE24:AH24" si="33">AVERAGE(AE16:AE22)</f>
        <v>442.28571428571428</v>
      </c>
      <c r="AF24" s="330">
        <f t="shared" si="33"/>
        <v>239.14285714285714</v>
      </c>
      <c r="AG24" s="330">
        <f t="shared" si="33"/>
        <v>256.28571428571428</v>
      </c>
      <c r="AH24" s="360">
        <f t="shared" si="33"/>
        <v>338.57142857142856</v>
      </c>
      <c r="AI24" s="242" t="e">
        <f t="shared" si="2"/>
        <v>#DIV/0!</v>
      </c>
    </row>
    <row r="25" spans="1:35" ht="15.75" thickBot="1" x14ac:dyDescent="0.3">
      <c r="A25" s="34" t="s">
        <v>20</v>
      </c>
      <c r="B25" s="506"/>
      <c r="C25" s="299">
        <f t="shared" ref="C25:I25" si="34">SUM(C16:C20)</f>
        <v>3963</v>
      </c>
      <c r="D25" s="307">
        <f t="shared" si="34"/>
        <v>4119</v>
      </c>
      <c r="E25" s="307">
        <f t="shared" si="34"/>
        <v>3012</v>
      </c>
      <c r="F25" s="307">
        <f t="shared" si="34"/>
        <v>2076</v>
      </c>
      <c r="G25" s="307">
        <f t="shared" si="34"/>
        <v>5438</v>
      </c>
      <c r="H25" s="307">
        <f t="shared" si="34"/>
        <v>2839</v>
      </c>
      <c r="I25" s="307">
        <f t="shared" si="34"/>
        <v>1186</v>
      </c>
      <c r="J25" s="334">
        <f t="shared" ref="J25" si="35">SUM(J16:J20)</f>
        <v>0</v>
      </c>
      <c r="K25" s="299">
        <f>SUM(K16:K20)</f>
        <v>2734</v>
      </c>
      <c r="L25" s="307">
        <f t="shared" ref="L25" si="36">SUM(L16:L20)</f>
        <v>453</v>
      </c>
      <c r="M25" s="345">
        <f>SUM(M16:M20)</f>
        <v>2756</v>
      </c>
      <c r="N25" s="361">
        <f t="shared" ref="N25:T25" si="37">SUM(N16:N20)</f>
        <v>719</v>
      </c>
      <c r="O25" s="331">
        <f t="shared" si="37"/>
        <v>25</v>
      </c>
      <c r="P25" s="331">
        <f>SUM(P16:P20)</f>
        <v>1221</v>
      </c>
      <c r="Q25" s="331">
        <f t="shared" si="37"/>
        <v>0</v>
      </c>
      <c r="R25" s="331">
        <f t="shared" si="37"/>
        <v>585</v>
      </c>
      <c r="S25" s="331">
        <f>SUM(S16:S20)</f>
        <v>1153</v>
      </c>
      <c r="T25" s="362">
        <f t="shared" si="37"/>
        <v>2245</v>
      </c>
      <c r="U25" s="361">
        <f t="shared" ref="U25:Y25" si="38">SUM(U16:U20)</f>
        <v>2138</v>
      </c>
      <c r="V25" s="331">
        <f t="shared" si="38"/>
        <v>1816</v>
      </c>
      <c r="W25" s="331">
        <f>SUM(W16:W20)</f>
        <v>2428</v>
      </c>
      <c r="X25" s="331">
        <f>SUM(X16:X20)</f>
        <v>2619</v>
      </c>
      <c r="Y25" s="362">
        <f t="shared" si="38"/>
        <v>2884</v>
      </c>
      <c r="Z25" s="361">
        <f t="shared" ref="Z25:AA25" si="39">SUM(Z16:Z20)</f>
        <v>1467</v>
      </c>
      <c r="AA25" s="331">
        <f t="shared" si="39"/>
        <v>953</v>
      </c>
      <c r="AB25" s="331">
        <f>SUM(AB16:AB20)</f>
        <v>703</v>
      </c>
      <c r="AC25" s="331">
        <f>SUM(AC16:AC20)</f>
        <v>292</v>
      </c>
      <c r="AD25" s="362">
        <f t="shared" ref="AD25" si="40">SUM(AD16:AD20)</f>
        <v>558</v>
      </c>
      <c r="AE25" s="361">
        <f t="shared" ref="AE25:AF25" si="41">SUM(AE16:AE20)</f>
        <v>2613</v>
      </c>
      <c r="AF25" s="331">
        <f t="shared" si="41"/>
        <v>1265</v>
      </c>
      <c r="AG25" s="331">
        <f>SUM(AG16:AG20)</f>
        <v>1500</v>
      </c>
      <c r="AH25" s="362">
        <f t="shared" ref="AH25" si="42">SUM(AH16:AH20)</f>
        <v>1994</v>
      </c>
      <c r="AI25" s="242">
        <f t="shared" si="2"/>
        <v>57754</v>
      </c>
    </row>
    <row r="26" spans="1:35" ht="15.75" thickBot="1" x14ac:dyDescent="0.3">
      <c r="A26" s="34" t="s">
        <v>22</v>
      </c>
      <c r="B26" s="507"/>
      <c r="C26" s="300">
        <f>AVERAGE(C16:C20)</f>
        <v>792.6</v>
      </c>
      <c r="D26" s="308">
        <f>AVERAGE(D16:D20)</f>
        <v>823.8</v>
      </c>
      <c r="E26" s="308">
        <f t="shared" ref="E26:AD26" si="43">AVERAGE(E16:E20)</f>
        <v>602.4</v>
      </c>
      <c r="F26" s="308">
        <f t="shared" si="43"/>
        <v>415.2</v>
      </c>
      <c r="G26" s="308">
        <f t="shared" si="43"/>
        <v>1087.5999999999999</v>
      </c>
      <c r="H26" s="308">
        <f t="shared" si="43"/>
        <v>567.79999999999995</v>
      </c>
      <c r="I26" s="308">
        <f t="shared" si="43"/>
        <v>237.2</v>
      </c>
      <c r="J26" s="335" t="e">
        <f t="shared" si="43"/>
        <v>#DIV/0!</v>
      </c>
      <c r="K26" s="300">
        <f>AVERAGE(K16:K20)</f>
        <v>546.79999999999995</v>
      </c>
      <c r="L26" s="308">
        <f t="shared" ref="L26" si="44">AVERAGE(L16:L20)</f>
        <v>90.6</v>
      </c>
      <c r="M26" s="346">
        <f>AVERAGE(M16:M20)</f>
        <v>551.20000000000005</v>
      </c>
      <c r="N26" s="361">
        <f t="shared" ref="N26:T26" si="45">AVERAGE(N16:N20)</f>
        <v>143.80000000000001</v>
      </c>
      <c r="O26" s="331">
        <f t="shared" si="45"/>
        <v>25</v>
      </c>
      <c r="P26" s="331">
        <f t="shared" si="45"/>
        <v>244.2</v>
      </c>
      <c r="Q26" s="331" t="e">
        <f t="shared" si="45"/>
        <v>#DIV/0!</v>
      </c>
      <c r="R26" s="331">
        <f t="shared" si="45"/>
        <v>117</v>
      </c>
      <c r="S26" s="331">
        <f t="shared" si="45"/>
        <v>230.6</v>
      </c>
      <c r="T26" s="362">
        <f t="shared" si="45"/>
        <v>449</v>
      </c>
      <c r="U26" s="361">
        <f t="shared" ref="U26:Y26" si="46">AVERAGE(U16:U20)</f>
        <v>427.6</v>
      </c>
      <c r="V26" s="331">
        <f t="shared" si="46"/>
        <v>363.2</v>
      </c>
      <c r="W26" s="331">
        <f t="shared" si="46"/>
        <v>485.6</v>
      </c>
      <c r="X26" s="331">
        <f t="shared" si="46"/>
        <v>523.79999999999995</v>
      </c>
      <c r="Y26" s="362">
        <f t="shared" si="46"/>
        <v>576.79999999999995</v>
      </c>
      <c r="Z26" s="361">
        <f t="shared" si="43"/>
        <v>293.39999999999998</v>
      </c>
      <c r="AA26" s="331">
        <f t="shared" si="43"/>
        <v>190.6</v>
      </c>
      <c r="AB26" s="331">
        <f t="shared" si="43"/>
        <v>140.6</v>
      </c>
      <c r="AC26" s="331">
        <f t="shared" si="43"/>
        <v>58.4</v>
      </c>
      <c r="AD26" s="362">
        <f t="shared" si="43"/>
        <v>111.6</v>
      </c>
      <c r="AE26" s="361">
        <f t="shared" ref="AE26:AH26" si="47">AVERAGE(AE16:AE20)</f>
        <v>522.6</v>
      </c>
      <c r="AF26" s="331">
        <f t="shared" si="47"/>
        <v>253</v>
      </c>
      <c r="AG26" s="331">
        <f t="shared" si="47"/>
        <v>300</v>
      </c>
      <c r="AH26" s="362">
        <f t="shared" si="47"/>
        <v>398.8</v>
      </c>
      <c r="AI26" s="242" t="e">
        <f t="shared" si="2"/>
        <v>#DIV/0!</v>
      </c>
    </row>
    <row r="27" spans="1:35" ht="15.75" thickBot="1" x14ac:dyDescent="0.3">
      <c r="A27" s="176" t="s">
        <v>3</v>
      </c>
      <c r="B27" s="204">
        <f>B22+1</f>
        <v>43416</v>
      </c>
      <c r="C27" s="254">
        <v>746</v>
      </c>
      <c r="D27" s="309">
        <v>931</v>
      </c>
      <c r="E27" s="309">
        <v>841</v>
      </c>
      <c r="F27" s="309">
        <v>381</v>
      </c>
      <c r="G27" s="309">
        <v>1125</v>
      </c>
      <c r="H27" s="309">
        <v>595</v>
      </c>
      <c r="I27" s="309">
        <v>290</v>
      </c>
      <c r="J27" s="238"/>
      <c r="K27" s="237">
        <v>504</v>
      </c>
      <c r="L27" s="309"/>
      <c r="M27" s="348">
        <v>532</v>
      </c>
      <c r="N27" s="363">
        <v>135</v>
      </c>
      <c r="O27" s="220"/>
      <c r="P27" s="220">
        <v>156</v>
      </c>
      <c r="Q27" s="220"/>
      <c r="R27" s="220">
        <v>94</v>
      </c>
      <c r="S27" s="220">
        <v>262</v>
      </c>
      <c r="T27" s="350">
        <v>437</v>
      </c>
      <c r="U27" s="358">
        <v>480</v>
      </c>
      <c r="V27" s="303">
        <v>350</v>
      </c>
      <c r="W27" s="303">
        <v>419</v>
      </c>
      <c r="X27" s="303">
        <v>470</v>
      </c>
      <c r="Y27" s="340">
        <v>564</v>
      </c>
      <c r="Z27" s="358">
        <v>321</v>
      </c>
      <c r="AA27" s="303">
        <v>257</v>
      </c>
      <c r="AB27" s="303">
        <v>165</v>
      </c>
      <c r="AC27" s="303">
        <v>51</v>
      </c>
      <c r="AD27" s="340">
        <v>133</v>
      </c>
      <c r="AE27" s="358">
        <v>451</v>
      </c>
      <c r="AF27" s="303">
        <v>231</v>
      </c>
      <c r="AG27" s="303">
        <v>302</v>
      </c>
      <c r="AH27" s="340">
        <v>339</v>
      </c>
      <c r="AI27" s="242">
        <f t="shared" ref="AI27:AI33" si="48">SUM(C27:AH27)</f>
        <v>11562</v>
      </c>
    </row>
    <row r="28" spans="1:35" ht="15.75" thickBot="1" x14ac:dyDescent="0.3">
      <c r="A28" s="176" t="s">
        <v>4</v>
      </c>
      <c r="B28" s="205">
        <f>B27+1</f>
        <v>43417</v>
      </c>
      <c r="C28" s="254">
        <v>748</v>
      </c>
      <c r="D28" s="309">
        <v>776</v>
      </c>
      <c r="E28" s="309">
        <v>368</v>
      </c>
      <c r="F28" s="309">
        <v>405</v>
      </c>
      <c r="G28" s="309">
        <v>1025</v>
      </c>
      <c r="H28" s="309">
        <v>495</v>
      </c>
      <c r="I28" s="309">
        <v>212</v>
      </c>
      <c r="J28" s="238"/>
      <c r="K28" s="237">
        <v>450</v>
      </c>
      <c r="L28" s="309"/>
      <c r="M28" s="348">
        <v>497</v>
      </c>
      <c r="N28" s="363">
        <v>79</v>
      </c>
      <c r="O28" s="220"/>
      <c r="P28" s="220">
        <v>146</v>
      </c>
      <c r="Q28" s="220"/>
      <c r="R28" s="220">
        <v>76</v>
      </c>
      <c r="S28" s="220">
        <v>162</v>
      </c>
      <c r="T28" s="350">
        <v>288</v>
      </c>
      <c r="U28" s="367">
        <v>284</v>
      </c>
      <c r="V28" s="303">
        <v>240</v>
      </c>
      <c r="W28" s="303">
        <v>311</v>
      </c>
      <c r="X28" s="303">
        <v>487</v>
      </c>
      <c r="Y28" s="340">
        <v>569</v>
      </c>
      <c r="Z28" s="367">
        <v>248</v>
      </c>
      <c r="AA28" s="303">
        <v>156</v>
      </c>
      <c r="AB28" s="303">
        <v>131</v>
      </c>
      <c r="AC28" s="303">
        <v>55</v>
      </c>
      <c r="AD28" s="340">
        <v>140</v>
      </c>
      <c r="AE28" s="367">
        <v>432</v>
      </c>
      <c r="AF28" s="303">
        <v>216</v>
      </c>
      <c r="AG28" s="303">
        <v>277</v>
      </c>
      <c r="AH28" s="340">
        <v>330</v>
      </c>
      <c r="AI28" s="242">
        <f t="shared" si="48"/>
        <v>9603</v>
      </c>
    </row>
    <row r="29" spans="1:35" ht="15.75" thickBot="1" x14ac:dyDescent="0.3">
      <c r="A29" s="176" t="s">
        <v>5</v>
      </c>
      <c r="B29" s="205">
        <f t="shared" ref="B29:B33" si="49">B28+1</f>
        <v>43418</v>
      </c>
      <c r="C29" s="254">
        <v>825</v>
      </c>
      <c r="D29" s="309">
        <v>834</v>
      </c>
      <c r="E29" s="309">
        <v>554</v>
      </c>
      <c r="F29" s="309">
        <v>343</v>
      </c>
      <c r="G29" s="309">
        <v>1021</v>
      </c>
      <c r="H29" s="309">
        <v>575</v>
      </c>
      <c r="I29" s="309">
        <v>231</v>
      </c>
      <c r="J29" s="238"/>
      <c r="K29" s="237">
        <v>505</v>
      </c>
      <c r="L29" s="309"/>
      <c r="M29" s="348">
        <v>564</v>
      </c>
      <c r="N29" s="363">
        <v>100</v>
      </c>
      <c r="O29" s="220"/>
      <c r="P29" s="220">
        <v>172</v>
      </c>
      <c r="Q29" s="220"/>
      <c r="R29" s="220">
        <v>82</v>
      </c>
      <c r="S29" s="220">
        <v>157</v>
      </c>
      <c r="T29" s="350">
        <v>342</v>
      </c>
      <c r="U29" s="358">
        <v>444</v>
      </c>
      <c r="V29" s="303">
        <v>371</v>
      </c>
      <c r="W29" s="303">
        <v>480</v>
      </c>
      <c r="X29" s="303">
        <v>543</v>
      </c>
      <c r="Y29" s="340">
        <v>560</v>
      </c>
      <c r="Z29" s="358">
        <v>300</v>
      </c>
      <c r="AA29" s="303">
        <v>201</v>
      </c>
      <c r="AB29" s="303">
        <v>159</v>
      </c>
      <c r="AC29" s="303">
        <v>54</v>
      </c>
      <c r="AD29" s="340">
        <v>109</v>
      </c>
      <c r="AE29" s="358">
        <v>486</v>
      </c>
      <c r="AF29" s="303">
        <v>233</v>
      </c>
      <c r="AG29" s="303">
        <v>285</v>
      </c>
      <c r="AH29" s="340">
        <v>348</v>
      </c>
      <c r="AI29" s="242">
        <f t="shared" si="48"/>
        <v>10878</v>
      </c>
    </row>
    <row r="30" spans="1:35" ht="15.75" thickBot="1" x14ac:dyDescent="0.3">
      <c r="A30" s="176" t="s">
        <v>6</v>
      </c>
      <c r="B30" s="205">
        <f t="shared" si="49"/>
        <v>43419</v>
      </c>
      <c r="C30" s="258">
        <v>622</v>
      </c>
      <c r="D30" s="303">
        <v>553</v>
      </c>
      <c r="E30" s="303">
        <v>384</v>
      </c>
      <c r="F30" s="303">
        <v>324</v>
      </c>
      <c r="G30" s="303">
        <v>1001</v>
      </c>
      <c r="H30" s="303">
        <v>456</v>
      </c>
      <c r="I30" s="303">
        <v>168</v>
      </c>
      <c r="J30" s="232"/>
      <c r="K30" s="231">
        <v>446</v>
      </c>
      <c r="L30" s="303"/>
      <c r="M30" s="340">
        <v>435</v>
      </c>
      <c r="N30" s="358">
        <v>104</v>
      </c>
      <c r="O30" s="303"/>
      <c r="P30" s="303">
        <v>141</v>
      </c>
      <c r="Q30" s="303"/>
      <c r="R30" s="303">
        <v>62</v>
      </c>
      <c r="S30" s="303">
        <v>131</v>
      </c>
      <c r="T30" s="340">
        <v>247</v>
      </c>
      <c r="U30" s="358">
        <v>361</v>
      </c>
      <c r="V30" s="303">
        <v>290</v>
      </c>
      <c r="W30" s="303">
        <v>364</v>
      </c>
      <c r="X30" s="303">
        <v>431</v>
      </c>
      <c r="Y30" s="340">
        <v>439</v>
      </c>
      <c r="Z30" s="358">
        <v>235</v>
      </c>
      <c r="AA30" s="303">
        <v>171</v>
      </c>
      <c r="AB30" s="303">
        <v>122</v>
      </c>
      <c r="AC30" s="303">
        <v>38</v>
      </c>
      <c r="AD30" s="340">
        <v>94</v>
      </c>
      <c r="AE30" s="358">
        <v>401</v>
      </c>
      <c r="AF30" s="303">
        <v>199</v>
      </c>
      <c r="AG30" s="303">
        <v>212</v>
      </c>
      <c r="AH30" s="340">
        <v>283</v>
      </c>
      <c r="AI30" s="242">
        <f t="shared" si="48"/>
        <v>8714</v>
      </c>
    </row>
    <row r="31" spans="1:35" ht="15.75" thickBot="1" x14ac:dyDescent="0.3">
      <c r="A31" s="176" t="s">
        <v>0</v>
      </c>
      <c r="B31" s="205">
        <f t="shared" si="49"/>
        <v>43420</v>
      </c>
      <c r="C31" s="254">
        <v>663</v>
      </c>
      <c r="D31" s="309">
        <v>720</v>
      </c>
      <c r="E31" s="309">
        <v>468</v>
      </c>
      <c r="F31" s="309">
        <v>344</v>
      </c>
      <c r="G31" s="309">
        <v>948</v>
      </c>
      <c r="H31" s="309">
        <v>464</v>
      </c>
      <c r="I31" s="309">
        <v>211</v>
      </c>
      <c r="J31" s="238"/>
      <c r="K31" s="237">
        <v>365</v>
      </c>
      <c r="L31" s="309"/>
      <c r="M31" s="348">
        <v>392</v>
      </c>
      <c r="N31" s="363">
        <v>90</v>
      </c>
      <c r="O31" s="220"/>
      <c r="P31" s="220">
        <v>154</v>
      </c>
      <c r="Q31" s="220"/>
      <c r="R31" s="220">
        <v>61</v>
      </c>
      <c r="S31" s="220">
        <v>170</v>
      </c>
      <c r="T31" s="350">
        <v>363</v>
      </c>
      <c r="U31" s="358">
        <v>307</v>
      </c>
      <c r="V31" s="303">
        <v>287</v>
      </c>
      <c r="W31" s="303">
        <v>363</v>
      </c>
      <c r="X31" s="303">
        <v>461</v>
      </c>
      <c r="Y31" s="340">
        <v>494</v>
      </c>
      <c r="Z31" s="358">
        <v>221</v>
      </c>
      <c r="AA31" s="303">
        <v>181</v>
      </c>
      <c r="AB31" s="303">
        <v>153</v>
      </c>
      <c r="AC31" s="303">
        <v>43</v>
      </c>
      <c r="AD31" s="340">
        <v>101</v>
      </c>
      <c r="AE31" s="358">
        <v>396</v>
      </c>
      <c r="AF31" s="303">
        <v>206</v>
      </c>
      <c r="AG31" s="303">
        <v>238</v>
      </c>
      <c r="AH31" s="340">
        <v>314</v>
      </c>
      <c r="AI31" s="242">
        <f t="shared" si="48"/>
        <v>9178</v>
      </c>
    </row>
    <row r="32" spans="1:35" ht="15.75" thickBot="1" x14ac:dyDescent="0.3">
      <c r="A32" s="176" t="s">
        <v>1</v>
      </c>
      <c r="B32" s="205">
        <f t="shared" si="49"/>
        <v>43421</v>
      </c>
      <c r="C32" s="255">
        <v>415</v>
      </c>
      <c r="D32" s="220">
        <v>808</v>
      </c>
      <c r="E32" s="220">
        <v>819</v>
      </c>
      <c r="F32" s="220">
        <v>171</v>
      </c>
      <c r="G32" s="220">
        <v>903</v>
      </c>
      <c r="H32" s="220">
        <v>315</v>
      </c>
      <c r="I32" s="220">
        <v>259</v>
      </c>
      <c r="J32" s="239"/>
      <c r="K32" s="349">
        <v>406</v>
      </c>
      <c r="L32" s="220"/>
      <c r="M32" s="350">
        <v>321</v>
      </c>
      <c r="N32" s="363">
        <v>116</v>
      </c>
      <c r="O32" s="220"/>
      <c r="P32" s="220">
        <v>105</v>
      </c>
      <c r="Q32" s="220"/>
      <c r="R32" s="220">
        <v>29</v>
      </c>
      <c r="S32" s="220">
        <v>169</v>
      </c>
      <c r="T32" s="350">
        <v>239</v>
      </c>
      <c r="U32" s="358">
        <v>214</v>
      </c>
      <c r="V32" s="303">
        <v>216</v>
      </c>
      <c r="W32" s="303">
        <v>237</v>
      </c>
      <c r="X32" s="303">
        <v>247</v>
      </c>
      <c r="Y32" s="340">
        <v>147</v>
      </c>
      <c r="Z32" s="358">
        <v>187</v>
      </c>
      <c r="AA32" s="303">
        <v>51</v>
      </c>
      <c r="AB32" s="303">
        <v>73</v>
      </c>
      <c r="AC32" s="303">
        <v>25</v>
      </c>
      <c r="AD32" s="340">
        <v>59</v>
      </c>
      <c r="AE32" s="358">
        <v>233</v>
      </c>
      <c r="AF32" s="303">
        <v>109</v>
      </c>
      <c r="AG32" s="303">
        <v>114</v>
      </c>
      <c r="AH32" s="340">
        <v>127</v>
      </c>
      <c r="AI32" s="242">
        <f t="shared" si="48"/>
        <v>7114</v>
      </c>
    </row>
    <row r="33" spans="1:35" ht="15.75" thickBot="1" x14ac:dyDescent="0.3">
      <c r="A33" s="176" t="s">
        <v>2</v>
      </c>
      <c r="B33" s="205">
        <f t="shared" si="49"/>
        <v>43422</v>
      </c>
      <c r="C33" s="256">
        <v>352</v>
      </c>
      <c r="D33" s="310">
        <v>537</v>
      </c>
      <c r="E33" s="310">
        <v>622</v>
      </c>
      <c r="F33" s="310">
        <v>139</v>
      </c>
      <c r="G33" s="220">
        <v>694</v>
      </c>
      <c r="H33" s="310">
        <v>220</v>
      </c>
      <c r="I33" s="310">
        <v>183</v>
      </c>
      <c r="J33" s="240"/>
      <c r="K33" s="351">
        <v>163</v>
      </c>
      <c r="L33" s="310"/>
      <c r="M33" s="352">
        <v>193</v>
      </c>
      <c r="N33" s="363">
        <v>80</v>
      </c>
      <c r="O33" s="220"/>
      <c r="P33" s="220">
        <v>63</v>
      </c>
      <c r="Q33" s="220"/>
      <c r="R33" s="220">
        <v>38</v>
      </c>
      <c r="S33" s="220">
        <v>113</v>
      </c>
      <c r="T33" s="350">
        <v>191</v>
      </c>
      <c r="U33" s="363">
        <v>142</v>
      </c>
      <c r="V33" s="220">
        <v>201</v>
      </c>
      <c r="W33" s="220">
        <v>181</v>
      </c>
      <c r="X33" s="220">
        <v>179</v>
      </c>
      <c r="Y33" s="350">
        <v>175</v>
      </c>
      <c r="Z33" s="363">
        <v>172</v>
      </c>
      <c r="AA33" s="220">
        <v>64</v>
      </c>
      <c r="AB33" s="220">
        <v>63</v>
      </c>
      <c r="AC33" s="220">
        <v>19</v>
      </c>
      <c r="AD33" s="350">
        <v>45</v>
      </c>
      <c r="AE33" s="363">
        <v>170</v>
      </c>
      <c r="AF33" s="220">
        <v>142</v>
      </c>
      <c r="AG33" s="220">
        <v>78</v>
      </c>
      <c r="AH33" s="350">
        <v>104</v>
      </c>
      <c r="AI33" s="242">
        <f t="shared" si="48"/>
        <v>5323</v>
      </c>
    </row>
    <row r="34" spans="1:35" ht="15.75" thickBot="1" x14ac:dyDescent="0.3">
      <c r="A34" s="188" t="s">
        <v>21</v>
      </c>
      <c r="B34" s="505" t="s">
        <v>26</v>
      </c>
      <c r="C34" s="297">
        <f>SUM(C27:C33)</f>
        <v>4371</v>
      </c>
      <c r="D34" s="305">
        <f>SUM(D27:D33)</f>
        <v>5159</v>
      </c>
      <c r="E34" s="305">
        <f t="shared" ref="E34:AD34" si="50">SUM(E27:E33)</f>
        <v>4056</v>
      </c>
      <c r="F34" s="305">
        <f t="shared" si="50"/>
        <v>2107</v>
      </c>
      <c r="G34" s="305">
        <f t="shared" si="50"/>
        <v>6717</v>
      </c>
      <c r="H34" s="305">
        <f t="shared" si="50"/>
        <v>3120</v>
      </c>
      <c r="I34" s="305">
        <f t="shared" si="50"/>
        <v>1554</v>
      </c>
      <c r="J34" s="332">
        <f t="shared" si="50"/>
        <v>0</v>
      </c>
      <c r="K34" s="297">
        <f>SUM(K27:K33)</f>
        <v>2839</v>
      </c>
      <c r="L34" s="305">
        <f t="shared" ref="L34" si="51">SUM(L27:L33)</f>
        <v>0</v>
      </c>
      <c r="M34" s="343">
        <f>SUM(M27:M33)</f>
        <v>2934</v>
      </c>
      <c r="N34" s="359">
        <f t="shared" ref="N34:T34" si="52">SUM(N27:N33)</f>
        <v>704</v>
      </c>
      <c r="O34" s="330">
        <f t="shared" si="52"/>
        <v>0</v>
      </c>
      <c r="P34" s="330">
        <f>SUM(P27:P33)</f>
        <v>937</v>
      </c>
      <c r="Q34" s="330">
        <f t="shared" si="52"/>
        <v>0</v>
      </c>
      <c r="R34" s="330">
        <f t="shared" si="52"/>
        <v>442</v>
      </c>
      <c r="S34" s="330">
        <f t="shared" si="52"/>
        <v>1164</v>
      </c>
      <c r="T34" s="360">
        <f t="shared" si="52"/>
        <v>2107</v>
      </c>
      <c r="U34" s="359">
        <f t="shared" ref="U34:Y34" si="53">SUM(U27:U33)</f>
        <v>2232</v>
      </c>
      <c r="V34" s="330">
        <f t="shared" si="53"/>
        <v>1955</v>
      </c>
      <c r="W34" s="330">
        <f t="shared" si="53"/>
        <v>2355</v>
      </c>
      <c r="X34" s="330">
        <f t="shared" si="53"/>
        <v>2818</v>
      </c>
      <c r="Y34" s="360">
        <f t="shared" si="53"/>
        <v>2948</v>
      </c>
      <c r="Z34" s="359">
        <f t="shared" si="50"/>
        <v>1684</v>
      </c>
      <c r="AA34" s="330">
        <f t="shared" si="50"/>
        <v>1081</v>
      </c>
      <c r="AB34" s="330">
        <f t="shared" si="50"/>
        <v>866</v>
      </c>
      <c r="AC34" s="330">
        <f t="shared" si="50"/>
        <v>285</v>
      </c>
      <c r="AD34" s="360">
        <f t="shared" si="50"/>
        <v>681</v>
      </c>
      <c r="AE34" s="359">
        <f t="shared" ref="AE34:AH34" si="54">SUM(AE27:AE33)</f>
        <v>2569</v>
      </c>
      <c r="AF34" s="330">
        <f t="shared" si="54"/>
        <v>1336</v>
      </c>
      <c r="AG34" s="330">
        <f t="shared" si="54"/>
        <v>1506</v>
      </c>
      <c r="AH34" s="360">
        <f t="shared" si="54"/>
        <v>1845</v>
      </c>
      <c r="AI34" s="242">
        <f t="shared" si="2"/>
        <v>62372</v>
      </c>
    </row>
    <row r="35" spans="1:35" ht="15.75" thickBot="1" x14ac:dyDescent="0.3">
      <c r="A35" s="127" t="s">
        <v>23</v>
      </c>
      <c r="B35" s="506"/>
      <c r="C35" s="298">
        <f t="shared" ref="C35:AD35" si="55">AVERAGE(C27:C33)</f>
        <v>624.42857142857144</v>
      </c>
      <c r="D35" s="306">
        <f t="shared" si="55"/>
        <v>737</v>
      </c>
      <c r="E35" s="306">
        <f t="shared" si="55"/>
        <v>579.42857142857144</v>
      </c>
      <c r="F35" s="306">
        <f t="shared" si="55"/>
        <v>301</v>
      </c>
      <c r="G35" s="306">
        <f t="shared" si="55"/>
        <v>959.57142857142856</v>
      </c>
      <c r="H35" s="306">
        <f t="shared" si="55"/>
        <v>445.71428571428572</v>
      </c>
      <c r="I35" s="306">
        <f t="shared" si="55"/>
        <v>222</v>
      </c>
      <c r="J35" s="333" t="e">
        <f t="shared" si="55"/>
        <v>#DIV/0!</v>
      </c>
      <c r="K35" s="298">
        <f>AVERAGE(K27:K33)</f>
        <v>405.57142857142856</v>
      </c>
      <c r="L35" s="306" t="e">
        <f t="shared" ref="L35" si="56">AVERAGE(L27:L33)</f>
        <v>#DIV/0!</v>
      </c>
      <c r="M35" s="344">
        <f>AVERAGE(M27:M33)</f>
        <v>419.14285714285717</v>
      </c>
      <c r="N35" s="359">
        <f t="shared" ref="N35:T35" si="57">AVERAGE(N27:N33)</f>
        <v>100.57142857142857</v>
      </c>
      <c r="O35" s="330" t="e">
        <f t="shared" si="57"/>
        <v>#DIV/0!</v>
      </c>
      <c r="P35" s="330">
        <f t="shared" si="57"/>
        <v>133.85714285714286</v>
      </c>
      <c r="Q35" s="330" t="e">
        <f t="shared" si="57"/>
        <v>#DIV/0!</v>
      </c>
      <c r="R35" s="330">
        <f t="shared" si="57"/>
        <v>63.142857142857146</v>
      </c>
      <c r="S35" s="330">
        <f t="shared" si="57"/>
        <v>166.28571428571428</v>
      </c>
      <c r="T35" s="360">
        <f t="shared" si="57"/>
        <v>301</v>
      </c>
      <c r="U35" s="359">
        <f t="shared" ref="U35:Y35" si="58">AVERAGE(U27:U33)</f>
        <v>318.85714285714283</v>
      </c>
      <c r="V35" s="330">
        <f t="shared" si="58"/>
        <v>279.28571428571428</v>
      </c>
      <c r="W35" s="330">
        <f t="shared" si="58"/>
        <v>336.42857142857144</v>
      </c>
      <c r="X35" s="330">
        <f t="shared" si="58"/>
        <v>402.57142857142856</v>
      </c>
      <c r="Y35" s="360">
        <f t="shared" si="58"/>
        <v>421.14285714285717</v>
      </c>
      <c r="Z35" s="359">
        <f t="shared" si="55"/>
        <v>240.57142857142858</v>
      </c>
      <c r="AA35" s="330">
        <f t="shared" si="55"/>
        <v>154.42857142857142</v>
      </c>
      <c r="AB35" s="330">
        <f t="shared" si="55"/>
        <v>123.71428571428571</v>
      </c>
      <c r="AC35" s="330">
        <f t="shared" si="55"/>
        <v>40.714285714285715</v>
      </c>
      <c r="AD35" s="360">
        <f t="shared" si="55"/>
        <v>97.285714285714292</v>
      </c>
      <c r="AE35" s="359">
        <f t="shared" ref="AE35:AH35" si="59">AVERAGE(AE27:AE33)</f>
        <v>367</v>
      </c>
      <c r="AF35" s="330">
        <f t="shared" si="59"/>
        <v>190.85714285714286</v>
      </c>
      <c r="AG35" s="330">
        <f t="shared" si="59"/>
        <v>215.14285714285714</v>
      </c>
      <c r="AH35" s="360">
        <f t="shared" si="59"/>
        <v>263.57142857142856</v>
      </c>
      <c r="AI35" s="242" t="e">
        <f t="shared" si="2"/>
        <v>#DIV/0!</v>
      </c>
    </row>
    <row r="36" spans="1:35" ht="15.75" thickBot="1" x14ac:dyDescent="0.3">
      <c r="A36" s="34" t="s">
        <v>20</v>
      </c>
      <c r="B36" s="506"/>
      <c r="C36" s="299">
        <f t="shared" ref="C36:J36" si="60">SUM(C27:C31)</f>
        <v>3604</v>
      </c>
      <c r="D36" s="307">
        <f>SUM(D27:D31)</f>
        <v>3814</v>
      </c>
      <c r="E36" s="307">
        <f>SUM(E27:E31)</f>
        <v>2615</v>
      </c>
      <c r="F36" s="307">
        <f>SUM(F27:F31)</f>
        <v>1797</v>
      </c>
      <c r="G36" s="307">
        <f>SUM(G27:G31)</f>
        <v>5120</v>
      </c>
      <c r="H36" s="307">
        <f t="shared" si="60"/>
        <v>2585</v>
      </c>
      <c r="I36" s="307">
        <f t="shared" si="60"/>
        <v>1112</v>
      </c>
      <c r="J36" s="334">
        <f t="shared" si="60"/>
        <v>0</v>
      </c>
      <c r="K36" s="299">
        <f>SUM(K27:K31)</f>
        <v>2270</v>
      </c>
      <c r="L36" s="307">
        <f t="shared" ref="L36" si="61">SUM(L27:L31)</f>
        <v>0</v>
      </c>
      <c r="M36" s="345">
        <f>SUM(M27:M31)</f>
        <v>2420</v>
      </c>
      <c r="N36" s="361">
        <f t="shared" ref="N36:T36" si="62">SUM(N27:N31)</f>
        <v>508</v>
      </c>
      <c r="O36" s="331">
        <f t="shared" si="62"/>
        <v>0</v>
      </c>
      <c r="P36" s="331">
        <f t="shared" si="62"/>
        <v>769</v>
      </c>
      <c r="Q36" s="331">
        <f t="shared" si="62"/>
        <v>0</v>
      </c>
      <c r="R36" s="331">
        <f t="shared" si="62"/>
        <v>375</v>
      </c>
      <c r="S36" s="331">
        <f t="shared" si="62"/>
        <v>882</v>
      </c>
      <c r="T36" s="362">
        <f t="shared" si="62"/>
        <v>1677</v>
      </c>
      <c r="U36" s="361">
        <f t="shared" ref="U36:Y36" si="63">SUM(U27:U31)</f>
        <v>1876</v>
      </c>
      <c r="V36" s="331">
        <f t="shared" si="63"/>
        <v>1538</v>
      </c>
      <c r="W36" s="331">
        <f t="shared" si="63"/>
        <v>1937</v>
      </c>
      <c r="X36" s="331">
        <f t="shared" si="63"/>
        <v>2392</v>
      </c>
      <c r="Y36" s="362">
        <f t="shared" si="63"/>
        <v>2626</v>
      </c>
      <c r="Z36" s="361">
        <f t="shared" ref="Z36:AD36" si="64">SUM(Z27:Z31)</f>
        <v>1325</v>
      </c>
      <c r="AA36" s="331">
        <f t="shared" si="64"/>
        <v>966</v>
      </c>
      <c r="AB36" s="331">
        <f t="shared" si="64"/>
        <v>730</v>
      </c>
      <c r="AC36" s="331">
        <f t="shared" si="64"/>
        <v>241</v>
      </c>
      <c r="AD36" s="362">
        <f t="shared" si="64"/>
        <v>577</v>
      </c>
      <c r="AE36" s="361">
        <f t="shared" ref="AE36:AH36" si="65">SUM(AE27:AE31)</f>
        <v>2166</v>
      </c>
      <c r="AF36" s="331">
        <f t="shared" si="65"/>
        <v>1085</v>
      </c>
      <c r="AG36" s="331">
        <f t="shared" si="65"/>
        <v>1314</v>
      </c>
      <c r="AH36" s="362">
        <f t="shared" si="65"/>
        <v>1614</v>
      </c>
      <c r="AI36" s="242">
        <f t="shared" si="2"/>
        <v>49935</v>
      </c>
    </row>
    <row r="37" spans="1:35" ht="15.75" thickBot="1" x14ac:dyDescent="0.3">
      <c r="A37" s="34" t="s">
        <v>22</v>
      </c>
      <c r="B37" s="507"/>
      <c r="C37" s="300">
        <f t="shared" ref="C37:AD37" si="66">AVERAGE(C27:C31)</f>
        <v>720.8</v>
      </c>
      <c r="D37" s="308">
        <f t="shared" si="66"/>
        <v>762.8</v>
      </c>
      <c r="E37" s="308">
        <f t="shared" si="66"/>
        <v>523</v>
      </c>
      <c r="F37" s="308">
        <f t="shared" si="66"/>
        <v>359.4</v>
      </c>
      <c r="G37" s="308">
        <f t="shared" si="66"/>
        <v>1024</v>
      </c>
      <c r="H37" s="308">
        <f t="shared" si="66"/>
        <v>517</v>
      </c>
      <c r="I37" s="308">
        <f t="shared" si="66"/>
        <v>222.4</v>
      </c>
      <c r="J37" s="335" t="e">
        <f t="shared" si="66"/>
        <v>#DIV/0!</v>
      </c>
      <c r="K37" s="300">
        <f>AVERAGE(K27:K31)</f>
        <v>454</v>
      </c>
      <c r="L37" s="308" t="e">
        <f t="shared" ref="L37" si="67">AVERAGE(L27:L31)</f>
        <v>#DIV/0!</v>
      </c>
      <c r="M37" s="346">
        <f>AVERAGE(M27:M31)</f>
        <v>484</v>
      </c>
      <c r="N37" s="361">
        <f t="shared" ref="N37:T37" si="68">AVERAGE(N27:N31)</f>
        <v>101.6</v>
      </c>
      <c r="O37" s="331" t="e">
        <f t="shared" si="68"/>
        <v>#DIV/0!</v>
      </c>
      <c r="P37" s="331">
        <f t="shared" si="68"/>
        <v>153.80000000000001</v>
      </c>
      <c r="Q37" s="331" t="e">
        <f t="shared" si="68"/>
        <v>#DIV/0!</v>
      </c>
      <c r="R37" s="331">
        <f t="shared" si="68"/>
        <v>75</v>
      </c>
      <c r="S37" s="331">
        <f t="shared" si="68"/>
        <v>176.4</v>
      </c>
      <c r="T37" s="362">
        <f t="shared" si="68"/>
        <v>335.4</v>
      </c>
      <c r="U37" s="361">
        <f t="shared" ref="U37:Y37" si="69">AVERAGE(U27:U31)</f>
        <v>375.2</v>
      </c>
      <c r="V37" s="331">
        <f t="shared" si="69"/>
        <v>307.60000000000002</v>
      </c>
      <c r="W37" s="331">
        <f t="shared" si="69"/>
        <v>387.4</v>
      </c>
      <c r="X37" s="331">
        <f t="shared" si="69"/>
        <v>478.4</v>
      </c>
      <c r="Y37" s="362">
        <f t="shared" si="69"/>
        <v>525.20000000000005</v>
      </c>
      <c r="Z37" s="361">
        <f t="shared" si="66"/>
        <v>265</v>
      </c>
      <c r="AA37" s="331">
        <f t="shared" si="66"/>
        <v>193.2</v>
      </c>
      <c r="AB37" s="331">
        <f t="shared" si="66"/>
        <v>146</v>
      </c>
      <c r="AC37" s="331">
        <f t="shared" si="66"/>
        <v>48.2</v>
      </c>
      <c r="AD37" s="362">
        <f t="shared" si="66"/>
        <v>115.4</v>
      </c>
      <c r="AE37" s="361">
        <f t="shared" ref="AE37:AH37" si="70">AVERAGE(AE27:AE31)</f>
        <v>433.2</v>
      </c>
      <c r="AF37" s="331">
        <f t="shared" si="70"/>
        <v>217</v>
      </c>
      <c r="AG37" s="331">
        <f t="shared" si="70"/>
        <v>262.8</v>
      </c>
      <c r="AH37" s="362">
        <f t="shared" si="70"/>
        <v>322.8</v>
      </c>
      <c r="AI37" s="242" t="e">
        <f t="shared" si="2"/>
        <v>#DIV/0!</v>
      </c>
    </row>
    <row r="38" spans="1:35" ht="15.75" thickBot="1" x14ac:dyDescent="0.3">
      <c r="A38" s="176" t="s">
        <v>3</v>
      </c>
      <c r="B38" s="204">
        <f>B33+1</f>
        <v>43423</v>
      </c>
      <c r="C38" s="253">
        <v>903</v>
      </c>
      <c r="D38" s="302">
        <v>927</v>
      </c>
      <c r="E38" s="302">
        <v>933</v>
      </c>
      <c r="F38" s="302">
        <v>438</v>
      </c>
      <c r="G38" s="302">
        <v>1123</v>
      </c>
      <c r="H38" s="302">
        <v>551</v>
      </c>
      <c r="I38" s="302">
        <v>284</v>
      </c>
      <c r="J38" s="230"/>
      <c r="K38" s="217">
        <v>600</v>
      </c>
      <c r="L38" s="302"/>
      <c r="M38" s="347">
        <v>591</v>
      </c>
      <c r="N38" s="366">
        <v>105</v>
      </c>
      <c r="O38" s="302"/>
      <c r="P38" s="302">
        <v>178</v>
      </c>
      <c r="Q38" s="302"/>
      <c r="R38" s="302">
        <v>97</v>
      </c>
      <c r="S38" s="302">
        <v>251</v>
      </c>
      <c r="T38" s="347">
        <v>350</v>
      </c>
      <c r="U38" s="358">
        <v>440</v>
      </c>
      <c r="V38" s="303">
        <v>424</v>
      </c>
      <c r="W38" s="303">
        <v>550</v>
      </c>
      <c r="X38" s="303">
        <v>517</v>
      </c>
      <c r="Y38" s="340">
        <v>573</v>
      </c>
      <c r="Z38" s="358">
        <v>342</v>
      </c>
      <c r="AA38" s="303">
        <v>200</v>
      </c>
      <c r="AB38" s="303">
        <v>166</v>
      </c>
      <c r="AC38" s="303">
        <v>43</v>
      </c>
      <c r="AD38" s="340">
        <v>124</v>
      </c>
      <c r="AE38" s="358">
        <v>490</v>
      </c>
      <c r="AF38" s="303">
        <v>287</v>
      </c>
      <c r="AG38" s="303">
        <v>313</v>
      </c>
      <c r="AH38" s="340">
        <v>403</v>
      </c>
      <c r="AI38" s="242">
        <f t="shared" si="2"/>
        <v>12203</v>
      </c>
    </row>
    <row r="39" spans="1:35" ht="15.75" thickBot="1" x14ac:dyDescent="0.3">
      <c r="A39" s="176" t="s">
        <v>4</v>
      </c>
      <c r="B39" s="205">
        <f>B38+1</f>
        <v>43424</v>
      </c>
      <c r="C39" s="253">
        <v>683</v>
      </c>
      <c r="D39" s="302">
        <v>827</v>
      </c>
      <c r="E39" s="302">
        <v>664</v>
      </c>
      <c r="F39" s="302">
        <v>392</v>
      </c>
      <c r="G39" s="302">
        <v>1027</v>
      </c>
      <c r="H39" s="302">
        <v>551</v>
      </c>
      <c r="I39" s="302">
        <v>223</v>
      </c>
      <c r="J39" s="230"/>
      <c r="K39" s="217">
        <v>570</v>
      </c>
      <c r="L39" s="302"/>
      <c r="M39" s="347">
        <v>574</v>
      </c>
      <c r="N39" s="366">
        <v>129</v>
      </c>
      <c r="O39" s="302"/>
      <c r="P39" s="302">
        <v>134</v>
      </c>
      <c r="Q39" s="302"/>
      <c r="R39" s="302">
        <v>96</v>
      </c>
      <c r="S39" s="302">
        <v>216</v>
      </c>
      <c r="T39" s="347">
        <v>328</v>
      </c>
      <c r="U39" s="358">
        <v>418</v>
      </c>
      <c r="V39" s="303">
        <v>314</v>
      </c>
      <c r="W39" s="303">
        <v>454</v>
      </c>
      <c r="X39" s="303">
        <v>462</v>
      </c>
      <c r="Y39" s="340">
        <v>528</v>
      </c>
      <c r="Z39" s="358">
        <v>276</v>
      </c>
      <c r="AA39" s="303">
        <v>146</v>
      </c>
      <c r="AB39" s="303">
        <v>148</v>
      </c>
      <c r="AC39" s="303">
        <v>55</v>
      </c>
      <c r="AD39" s="340">
        <v>130</v>
      </c>
      <c r="AE39" s="358">
        <v>481</v>
      </c>
      <c r="AF39" s="303">
        <v>321</v>
      </c>
      <c r="AG39" s="303">
        <v>278</v>
      </c>
      <c r="AH39" s="340">
        <v>358</v>
      </c>
      <c r="AI39" s="242">
        <f t="shared" si="2"/>
        <v>10783</v>
      </c>
    </row>
    <row r="40" spans="1:35" ht="15.75" thickBot="1" x14ac:dyDescent="0.3">
      <c r="A40" s="176" t="s">
        <v>5</v>
      </c>
      <c r="B40" s="205">
        <f t="shared" ref="B40:B43" si="71">B39+1</f>
        <v>43425</v>
      </c>
      <c r="C40" s="253">
        <v>497</v>
      </c>
      <c r="D40" s="302">
        <v>627</v>
      </c>
      <c r="E40" s="302">
        <v>474</v>
      </c>
      <c r="F40" s="302">
        <v>293</v>
      </c>
      <c r="G40" s="302">
        <v>801</v>
      </c>
      <c r="H40" s="302">
        <v>382</v>
      </c>
      <c r="I40" s="302">
        <v>209</v>
      </c>
      <c r="J40" s="230"/>
      <c r="K40" s="217">
        <v>524</v>
      </c>
      <c r="L40" s="302"/>
      <c r="M40" s="347">
        <v>612</v>
      </c>
      <c r="N40" s="366">
        <v>133</v>
      </c>
      <c r="O40" s="302"/>
      <c r="P40" s="302">
        <v>106</v>
      </c>
      <c r="Q40" s="302"/>
      <c r="R40" s="302">
        <v>97</v>
      </c>
      <c r="S40" s="302">
        <v>209</v>
      </c>
      <c r="T40" s="347">
        <v>237</v>
      </c>
      <c r="U40" s="358">
        <v>380</v>
      </c>
      <c r="V40" s="303">
        <v>237</v>
      </c>
      <c r="W40" s="303">
        <v>318</v>
      </c>
      <c r="X40" s="303">
        <v>392</v>
      </c>
      <c r="Y40" s="340">
        <v>388</v>
      </c>
      <c r="Z40" s="358">
        <v>242</v>
      </c>
      <c r="AA40" s="303">
        <v>108</v>
      </c>
      <c r="AB40" s="303">
        <v>128</v>
      </c>
      <c r="AC40" s="303">
        <v>44</v>
      </c>
      <c r="AD40" s="340">
        <v>80</v>
      </c>
      <c r="AE40" s="358">
        <v>474</v>
      </c>
      <c r="AF40" s="303">
        <v>224</v>
      </c>
      <c r="AG40" s="303">
        <v>257</v>
      </c>
      <c r="AH40" s="340">
        <v>342</v>
      </c>
      <c r="AI40" s="242">
        <f t="shared" si="2"/>
        <v>8815</v>
      </c>
    </row>
    <row r="41" spans="1:35" ht="15.75" thickBot="1" x14ac:dyDescent="0.3">
      <c r="A41" s="176" t="s">
        <v>6</v>
      </c>
      <c r="B41" s="205">
        <f t="shared" si="71"/>
        <v>43426</v>
      </c>
      <c r="C41" s="258">
        <v>119</v>
      </c>
      <c r="D41" s="303">
        <v>195</v>
      </c>
      <c r="E41" s="303">
        <v>209</v>
      </c>
      <c r="F41" s="303">
        <v>49</v>
      </c>
      <c r="G41" s="303">
        <v>176</v>
      </c>
      <c r="H41" s="303">
        <v>69</v>
      </c>
      <c r="I41" s="303">
        <v>52</v>
      </c>
      <c r="J41" s="232"/>
      <c r="K41" s="231">
        <v>100</v>
      </c>
      <c r="L41" s="303"/>
      <c r="M41" s="340">
        <v>159</v>
      </c>
      <c r="N41" s="366">
        <v>29</v>
      </c>
      <c r="O41" s="302"/>
      <c r="P41" s="302">
        <v>12</v>
      </c>
      <c r="Q41" s="302"/>
      <c r="R41" s="302">
        <v>3</v>
      </c>
      <c r="S41" s="302">
        <v>18</v>
      </c>
      <c r="T41" s="347">
        <v>78</v>
      </c>
      <c r="U41" s="358">
        <v>85</v>
      </c>
      <c r="V41" s="303">
        <v>76</v>
      </c>
      <c r="W41" s="303">
        <v>50</v>
      </c>
      <c r="X41" s="303">
        <v>71</v>
      </c>
      <c r="Y41" s="340">
        <v>50</v>
      </c>
      <c r="Z41" s="358">
        <v>45</v>
      </c>
      <c r="AA41" s="303">
        <v>18</v>
      </c>
      <c r="AB41" s="303">
        <v>8</v>
      </c>
      <c r="AC41" s="303">
        <v>24</v>
      </c>
      <c r="AD41" s="340">
        <v>26</v>
      </c>
      <c r="AE41" s="358">
        <v>94</v>
      </c>
      <c r="AF41" s="303">
        <v>27</v>
      </c>
      <c r="AG41" s="303">
        <v>47</v>
      </c>
      <c r="AH41" s="340">
        <v>43</v>
      </c>
      <c r="AI41" s="242">
        <f t="shared" si="2"/>
        <v>1932</v>
      </c>
    </row>
    <row r="42" spans="1:35" ht="15.75" thickBot="1" x14ac:dyDescent="0.3">
      <c r="A42" s="176" t="s">
        <v>0</v>
      </c>
      <c r="B42" s="205">
        <f t="shared" si="71"/>
        <v>43427</v>
      </c>
      <c r="C42" s="253">
        <v>320</v>
      </c>
      <c r="D42" s="302">
        <v>382</v>
      </c>
      <c r="E42" s="302">
        <v>468</v>
      </c>
      <c r="F42" s="302">
        <v>8</v>
      </c>
      <c r="G42" s="302">
        <v>429</v>
      </c>
      <c r="H42" s="302">
        <v>204</v>
      </c>
      <c r="I42" s="302">
        <v>169</v>
      </c>
      <c r="J42" s="230"/>
      <c r="K42" s="217">
        <v>437</v>
      </c>
      <c r="L42" s="302"/>
      <c r="M42" s="347">
        <v>417</v>
      </c>
      <c r="N42" s="366">
        <v>100</v>
      </c>
      <c r="O42" s="302"/>
      <c r="P42" s="302">
        <v>55</v>
      </c>
      <c r="Q42" s="302"/>
      <c r="R42" s="302">
        <v>25</v>
      </c>
      <c r="S42" s="302">
        <v>148</v>
      </c>
      <c r="T42" s="347">
        <v>159</v>
      </c>
      <c r="U42" s="358">
        <v>224</v>
      </c>
      <c r="V42" s="303">
        <v>159</v>
      </c>
      <c r="W42" s="303">
        <v>174</v>
      </c>
      <c r="X42" s="303">
        <v>172</v>
      </c>
      <c r="Y42" s="340">
        <v>224</v>
      </c>
      <c r="Z42" s="358">
        <v>154</v>
      </c>
      <c r="AA42" s="303">
        <v>103</v>
      </c>
      <c r="AB42" s="303">
        <v>50</v>
      </c>
      <c r="AC42" s="303">
        <v>39</v>
      </c>
      <c r="AD42" s="340">
        <v>36</v>
      </c>
      <c r="AE42" s="358">
        <v>252</v>
      </c>
      <c r="AF42" s="303">
        <v>145</v>
      </c>
      <c r="AG42" s="303">
        <v>152</v>
      </c>
      <c r="AH42" s="340">
        <v>137</v>
      </c>
      <c r="AI42" s="242">
        <f t="shared" si="2"/>
        <v>5342</v>
      </c>
    </row>
    <row r="43" spans="1:35" ht="15.75" thickBot="1" x14ac:dyDescent="0.3">
      <c r="A43" s="176" t="s">
        <v>1</v>
      </c>
      <c r="B43" s="205">
        <f t="shared" si="71"/>
        <v>43428</v>
      </c>
      <c r="C43" s="253">
        <v>413</v>
      </c>
      <c r="D43" s="303">
        <v>457</v>
      </c>
      <c r="E43" s="303">
        <v>672</v>
      </c>
      <c r="F43" s="303"/>
      <c r="G43" s="303">
        <v>431</v>
      </c>
      <c r="H43" s="303">
        <v>143</v>
      </c>
      <c r="I43" s="303">
        <v>217</v>
      </c>
      <c r="J43" s="232"/>
      <c r="K43" s="231">
        <v>358</v>
      </c>
      <c r="L43" s="303"/>
      <c r="M43" s="340">
        <v>268</v>
      </c>
      <c r="N43" s="366">
        <v>108</v>
      </c>
      <c r="O43" s="302"/>
      <c r="P43" s="302">
        <v>56</v>
      </c>
      <c r="Q43" s="302"/>
      <c r="R43" s="302">
        <v>33</v>
      </c>
      <c r="S43" s="302">
        <v>162</v>
      </c>
      <c r="T43" s="347">
        <v>137</v>
      </c>
      <c r="U43" s="358">
        <v>191</v>
      </c>
      <c r="V43" s="303">
        <v>173</v>
      </c>
      <c r="W43" s="303">
        <v>195</v>
      </c>
      <c r="X43" s="303">
        <v>147</v>
      </c>
      <c r="Y43" s="340">
        <v>109</v>
      </c>
      <c r="Z43" s="358">
        <v>187</v>
      </c>
      <c r="AA43" s="303">
        <v>29</v>
      </c>
      <c r="AB43" s="303">
        <v>18</v>
      </c>
      <c r="AC43" s="303">
        <v>13</v>
      </c>
      <c r="AD43" s="340">
        <v>36</v>
      </c>
      <c r="AE43" s="358">
        <v>196</v>
      </c>
      <c r="AF43" s="303">
        <v>115</v>
      </c>
      <c r="AG43" s="303">
        <v>102</v>
      </c>
      <c r="AH43" s="340">
        <v>93</v>
      </c>
      <c r="AI43" s="242">
        <f t="shared" si="2"/>
        <v>5059</v>
      </c>
    </row>
    <row r="44" spans="1:35" ht="15.75" thickBot="1" x14ac:dyDescent="0.3">
      <c r="A44" s="176" t="s">
        <v>2</v>
      </c>
      <c r="B44" s="205">
        <f>B43+1</f>
        <v>43429</v>
      </c>
      <c r="C44" s="252">
        <v>523</v>
      </c>
      <c r="D44" s="304">
        <v>461</v>
      </c>
      <c r="E44" s="304">
        <v>845</v>
      </c>
      <c r="F44" s="304"/>
      <c r="G44" s="303">
        <v>656</v>
      </c>
      <c r="H44" s="304">
        <v>187</v>
      </c>
      <c r="I44" s="304">
        <v>331</v>
      </c>
      <c r="J44" s="234"/>
      <c r="K44" s="233">
        <v>318</v>
      </c>
      <c r="L44" s="304"/>
      <c r="M44" s="341">
        <v>309</v>
      </c>
      <c r="N44" s="367">
        <v>180</v>
      </c>
      <c r="O44" s="364"/>
      <c r="P44" s="364">
        <v>174</v>
      </c>
      <c r="Q44" s="364"/>
      <c r="R44" s="364">
        <v>54</v>
      </c>
      <c r="S44" s="364">
        <v>248</v>
      </c>
      <c r="T44" s="365">
        <v>267</v>
      </c>
      <c r="U44" s="367">
        <v>178</v>
      </c>
      <c r="V44" s="364">
        <v>226</v>
      </c>
      <c r="W44" s="364">
        <v>238</v>
      </c>
      <c r="X44" s="364">
        <v>244</v>
      </c>
      <c r="Y44" s="365">
        <v>127</v>
      </c>
      <c r="Z44" s="367">
        <v>257</v>
      </c>
      <c r="AA44" s="364">
        <v>62</v>
      </c>
      <c r="AB44" s="364">
        <v>63</v>
      </c>
      <c r="AC44" s="364">
        <v>46</v>
      </c>
      <c r="AD44" s="365">
        <v>52</v>
      </c>
      <c r="AE44" s="367">
        <v>235</v>
      </c>
      <c r="AF44" s="364">
        <v>173</v>
      </c>
      <c r="AG44" s="364">
        <v>165</v>
      </c>
      <c r="AH44" s="365">
        <v>128</v>
      </c>
      <c r="AI44" s="242">
        <f t="shared" si="2"/>
        <v>6747</v>
      </c>
    </row>
    <row r="45" spans="1:35" ht="15.75" thickBot="1" x14ac:dyDescent="0.3">
      <c r="A45" s="188" t="s">
        <v>21</v>
      </c>
      <c r="B45" s="505" t="s">
        <v>27</v>
      </c>
      <c r="C45" s="297">
        <f t="shared" ref="C45:AD45" si="72">SUM(C38:C44)</f>
        <v>3458</v>
      </c>
      <c r="D45" s="305">
        <f t="shared" si="72"/>
        <v>3876</v>
      </c>
      <c r="E45" s="305">
        <f t="shared" si="72"/>
        <v>4265</v>
      </c>
      <c r="F45" s="305">
        <f t="shared" si="72"/>
        <v>1180</v>
      </c>
      <c r="G45" s="305">
        <f t="shared" si="72"/>
        <v>4643</v>
      </c>
      <c r="H45" s="305">
        <f t="shared" si="72"/>
        <v>2087</v>
      </c>
      <c r="I45" s="305">
        <f t="shared" si="72"/>
        <v>1485</v>
      </c>
      <c r="J45" s="332">
        <f t="shared" si="72"/>
        <v>0</v>
      </c>
      <c r="K45" s="332">
        <f t="shared" si="72"/>
        <v>2907</v>
      </c>
      <c r="L45" s="305">
        <f t="shared" ref="L45:M45" si="73">SUM(L38:L44)</f>
        <v>0</v>
      </c>
      <c r="M45" s="305">
        <f t="shared" si="73"/>
        <v>2930</v>
      </c>
      <c r="N45" s="359">
        <f t="shared" ref="N45:T45" si="74">SUM(N38:N44)</f>
        <v>784</v>
      </c>
      <c r="O45" s="330">
        <f t="shared" si="74"/>
        <v>0</v>
      </c>
      <c r="P45" s="330">
        <f t="shared" si="74"/>
        <v>715</v>
      </c>
      <c r="Q45" s="330">
        <f t="shared" si="74"/>
        <v>0</v>
      </c>
      <c r="R45" s="330">
        <f t="shared" si="74"/>
        <v>405</v>
      </c>
      <c r="S45" s="330">
        <f t="shared" si="74"/>
        <v>1252</v>
      </c>
      <c r="T45" s="360">
        <f t="shared" si="74"/>
        <v>1556</v>
      </c>
      <c r="U45" s="359">
        <f t="shared" ref="U45:Y45" si="75">SUM(U38:U44)</f>
        <v>1916</v>
      </c>
      <c r="V45" s="330">
        <f t="shared" si="75"/>
        <v>1609</v>
      </c>
      <c r="W45" s="330">
        <f t="shared" si="75"/>
        <v>1979</v>
      </c>
      <c r="X45" s="330">
        <f t="shared" si="75"/>
        <v>2005</v>
      </c>
      <c r="Y45" s="360">
        <f t="shared" si="75"/>
        <v>1999</v>
      </c>
      <c r="Z45" s="359">
        <f t="shared" si="72"/>
        <v>1503</v>
      </c>
      <c r="AA45" s="330">
        <f t="shared" si="72"/>
        <v>666</v>
      </c>
      <c r="AB45" s="330">
        <f t="shared" si="72"/>
        <v>581</v>
      </c>
      <c r="AC45" s="330">
        <f t="shared" si="72"/>
        <v>264</v>
      </c>
      <c r="AD45" s="360">
        <f t="shared" si="72"/>
        <v>484</v>
      </c>
      <c r="AE45" s="359">
        <f t="shared" ref="AE45:AH45" si="76">SUM(AE38:AE44)</f>
        <v>2222</v>
      </c>
      <c r="AF45" s="330">
        <f t="shared" si="76"/>
        <v>1292</v>
      </c>
      <c r="AG45" s="330">
        <f t="shared" si="76"/>
        <v>1314</v>
      </c>
      <c r="AH45" s="360">
        <f t="shared" si="76"/>
        <v>1504</v>
      </c>
      <c r="AI45" s="242">
        <f t="shared" si="2"/>
        <v>50881</v>
      </c>
    </row>
    <row r="46" spans="1:35" ht="15.75" thickBot="1" x14ac:dyDescent="0.3">
      <c r="A46" s="127" t="s">
        <v>23</v>
      </c>
      <c r="B46" s="506"/>
      <c r="C46" s="298">
        <f t="shared" ref="C46:AD46" si="77">AVERAGE(C38:C44)</f>
        <v>494</v>
      </c>
      <c r="D46" s="306">
        <f t="shared" si="77"/>
        <v>553.71428571428567</v>
      </c>
      <c r="E46" s="306">
        <f t="shared" si="77"/>
        <v>609.28571428571433</v>
      </c>
      <c r="F46" s="306">
        <f t="shared" si="77"/>
        <v>236</v>
      </c>
      <c r="G46" s="306">
        <f t="shared" si="77"/>
        <v>663.28571428571433</v>
      </c>
      <c r="H46" s="306">
        <f t="shared" si="77"/>
        <v>298.14285714285717</v>
      </c>
      <c r="I46" s="306">
        <f t="shared" si="77"/>
        <v>212.14285714285714</v>
      </c>
      <c r="J46" s="333" t="e">
        <f t="shared" si="77"/>
        <v>#DIV/0!</v>
      </c>
      <c r="K46" s="333">
        <f t="shared" si="77"/>
        <v>415.28571428571428</v>
      </c>
      <c r="L46" s="306" t="e">
        <f t="shared" ref="L46:M46" si="78">AVERAGE(L38:L44)</f>
        <v>#DIV/0!</v>
      </c>
      <c r="M46" s="306">
        <f t="shared" si="78"/>
        <v>418.57142857142856</v>
      </c>
      <c r="N46" s="359">
        <f t="shared" ref="N46:T46" si="79">AVERAGE(N38:N44)</f>
        <v>112</v>
      </c>
      <c r="O46" s="330" t="e">
        <f t="shared" si="79"/>
        <v>#DIV/0!</v>
      </c>
      <c r="P46" s="330">
        <f t="shared" si="79"/>
        <v>102.14285714285714</v>
      </c>
      <c r="Q46" s="330" t="e">
        <f t="shared" si="79"/>
        <v>#DIV/0!</v>
      </c>
      <c r="R46" s="330">
        <f t="shared" si="79"/>
        <v>57.857142857142854</v>
      </c>
      <c r="S46" s="330">
        <f t="shared" si="79"/>
        <v>178.85714285714286</v>
      </c>
      <c r="T46" s="360">
        <f t="shared" si="79"/>
        <v>222.28571428571428</v>
      </c>
      <c r="U46" s="359">
        <f t="shared" ref="U46:Y46" si="80">AVERAGE(U38:U44)</f>
        <v>273.71428571428572</v>
      </c>
      <c r="V46" s="330">
        <f t="shared" si="80"/>
        <v>229.85714285714286</v>
      </c>
      <c r="W46" s="330">
        <f t="shared" si="80"/>
        <v>282.71428571428572</v>
      </c>
      <c r="X46" s="330">
        <f t="shared" si="80"/>
        <v>286.42857142857144</v>
      </c>
      <c r="Y46" s="360">
        <f t="shared" si="80"/>
        <v>285.57142857142856</v>
      </c>
      <c r="Z46" s="359">
        <f t="shared" si="77"/>
        <v>214.71428571428572</v>
      </c>
      <c r="AA46" s="330">
        <f t="shared" si="77"/>
        <v>95.142857142857139</v>
      </c>
      <c r="AB46" s="330">
        <f t="shared" si="77"/>
        <v>83</v>
      </c>
      <c r="AC46" s="330">
        <f t="shared" si="77"/>
        <v>37.714285714285715</v>
      </c>
      <c r="AD46" s="360">
        <f t="shared" si="77"/>
        <v>69.142857142857139</v>
      </c>
      <c r="AE46" s="359">
        <f t="shared" ref="AE46:AH46" si="81">AVERAGE(AE38:AE44)</f>
        <v>317.42857142857144</v>
      </c>
      <c r="AF46" s="330">
        <f t="shared" si="81"/>
        <v>184.57142857142858</v>
      </c>
      <c r="AG46" s="330">
        <f t="shared" si="81"/>
        <v>187.71428571428572</v>
      </c>
      <c r="AH46" s="360">
        <f t="shared" si="81"/>
        <v>214.85714285714286</v>
      </c>
      <c r="AI46" s="242" t="e">
        <f t="shared" si="2"/>
        <v>#DIV/0!</v>
      </c>
    </row>
    <row r="47" spans="1:35" ht="15.75" thickBot="1" x14ac:dyDescent="0.3">
      <c r="A47" s="34" t="s">
        <v>20</v>
      </c>
      <c r="B47" s="506"/>
      <c r="C47" s="299">
        <f t="shared" ref="C47:AD47" si="82">SUM(C38:C42)</f>
        <v>2522</v>
      </c>
      <c r="D47" s="307">
        <f t="shared" si="82"/>
        <v>2958</v>
      </c>
      <c r="E47" s="307">
        <f t="shared" si="82"/>
        <v>2748</v>
      </c>
      <c r="F47" s="307">
        <f t="shared" si="82"/>
        <v>1180</v>
      </c>
      <c r="G47" s="307">
        <f t="shared" si="82"/>
        <v>3556</v>
      </c>
      <c r="H47" s="307">
        <f t="shared" si="82"/>
        <v>1757</v>
      </c>
      <c r="I47" s="307">
        <f t="shared" si="82"/>
        <v>937</v>
      </c>
      <c r="J47" s="334">
        <f t="shared" si="82"/>
        <v>0</v>
      </c>
      <c r="K47" s="299">
        <f>SUM(K38:K42)</f>
        <v>2231</v>
      </c>
      <c r="L47" s="307">
        <f t="shared" ref="L47:M47" si="83">SUM(L38:L42)</f>
        <v>0</v>
      </c>
      <c r="M47" s="307">
        <f t="shared" si="83"/>
        <v>2353</v>
      </c>
      <c r="N47" s="361">
        <f t="shared" ref="N47:T47" si="84">SUM(N38:N42)</f>
        <v>496</v>
      </c>
      <c r="O47" s="331">
        <f t="shared" si="84"/>
        <v>0</v>
      </c>
      <c r="P47" s="331">
        <f t="shared" si="84"/>
        <v>485</v>
      </c>
      <c r="Q47" s="331">
        <f t="shared" si="84"/>
        <v>0</v>
      </c>
      <c r="R47" s="331">
        <f t="shared" si="84"/>
        <v>318</v>
      </c>
      <c r="S47" s="331">
        <f t="shared" si="84"/>
        <v>842</v>
      </c>
      <c r="T47" s="362">
        <f t="shared" si="84"/>
        <v>1152</v>
      </c>
      <c r="U47" s="361">
        <f t="shared" ref="U47:Y47" si="85">SUM(U38:U42)</f>
        <v>1547</v>
      </c>
      <c r="V47" s="331">
        <f t="shared" si="85"/>
        <v>1210</v>
      </c>
      <c r="W47" s="331">
        <f t="shared" si="85"/>
        <v>1546</v>
      </c>
      <c r="X47" s="331">
        <f t="shared" si="85"/>
        <v>1614</v>
      </c>
      <c r="Y47" s="362">
        <f t="shared" si="85"/>
        <v>1763</v>
      </c>
      <c r="Z47" s="361">
        <f t="shared" si="82"/>
        <v>1059</v>
      </c>
      <c r="AA47" s="331">
        <f t="shared" si="82"/>
        <v>575</v>
      </c>
      <c r="AB47" s="331">
        <f t="shared" si="82"/>
        <v>500</v>
      </c>
      <c r="AC47" s="331">
        <f t="shared" si="82"/>
        <v>205</v>
      </c>
      <c r="AD47" s="362">
        <f t="shared" si="82"/>
        <v>396</v>
      </c>
      <c r="AE47" s="361">
        <f t="shared" ref="AE47:AH47" si="86">SUM(AE38:AE42)</f>
        <v>1791</v>
      </c>
      <c r="AF47" s="331">
        <f t="shared" si="86"/>
        <v>1004</v>
      </c>
      <c r="AG47" s="331">
        <f t="shared" si="86"/>
        <v>1047</v>
      </c>
      <c r="AH47" s="362">
        <f t="shared" si="86"/>
        <v>1283</v>
      </c>
      <c r="AI47" s="242">
        <f t="shared" si="2"/>
        <v>39075</v>
      </c>
    </row>
    <row r="48" spans="1:35" ht="15.75" thickBot="1" x14ac:dyDescent="0.3">
      <c r="A48" s="34" t="s">
        <v>22</v>
      </c>
      <c r="B48" s="507"/>
      <c r="C48" s="300">
        <f t="shared" ref="C48:AD48" si="87">AVERAGE(C38:C42)</f>
        <v>504.4</v>
      </c>
      <c r="D48" s="308">
        <f t="shared" si="87"/>
        <v>591.6</v>
      </c>
      <c r="E48" s="308">
        <f t="shared" si="87"/>
        <v>549.6</v>
      </c>
      <c r="F48" s="308">
        <f t="shared" si="87"/>
        <v>236</v>
      </c>
      <c r="G48" s="308">
        <f t="shared" si="87"/>
        <v>711.2</v>
      </c>
      <c r="H48" s="308">
        <f t="shared" si="87"/>
        <v>351.4</v>
      </c>
      <c r="I48" s="308">
        <f t="shared" si="87"/>
        <v>187.4</v>
      </c>
      <c r="J48" s="335" t="e">
        <f t="shared" si="87"/>
        <v>#DIV/0!</v>
      </c>
      <c r="K48" s="300">
        <f>AVERAGE(K38:K42)</f>
        <v>446.2</v>
      </c>
      <c r="L48" s="308" t="e">
        <f t="shared" ref="L48" si="88">AVERAGE(L38:L42)</f>
        <v>#DIV/0!</v>
      </c>
      <c r="M48" s="346">
        <f>AVERAGE(M38:M42)</f>
        <v>470.6</v>
      </c>
      <c r="N48" s="361">
        <f t="shared" ref="N48:T48" si="89">AVERAGE(N38:N42)</f>
        <v>99.2</v>
      </c>
      <c r="O48" s="331" t="e">
        <f t="shared" si="89"/>
        <v>#DIV/0!</v>
      </c>
      <c r="P48" s="331">
        <f t="shared" si="89"/>
        <v>97</v>
      </c>
      <c r="Q48" s="331" t="e">
        <f t="shared" si="89"/>
        <v>#DIV/0!</v>
      </c>
      <c r="R48" s="331">
        <f t="shared" si="89"/>
        <v>63.6</v>
      </c>
      <c r="S48" s="331">
        <f t="shared" si="89"/>
        <v>168.4</v>
      </c>
      <c r="T48" s="362">
        <f t="shared" si="89"/>
        <v>230.4</v>
      </c>
      <c r="U48" s="361">
        <f t="shared" ref="U48:Y48" si="90">AVERAGE(U38:U42)</f>
        <v>309.39999999999998</v>
      </c>
      <c r="V48" s="331">
        <f t="shared" si="90"/>
        <v>242</v>
      </c>
      <c r="W48" s="331">
        <f t="shared" si="90"/>
        <v>309.2</v>
      </c>
      <c r="X48" s="331">
        <f t="shared" si="90"/>
        <v>322.8</v>
      </c>
      <c r="Y48" s="362">
        <f t="shared" si="90"/>
        <v>352.6</v>
      </c>
      <c r="Z48" s="361">
        <f t="shared" si="87"/>
        <v>211.8</v>
      </c>
      <c r="AA48" s="331">
        <f t="shared" si="87"/>
        <v>115</v>
      </c>
      <c r="AB48" s="331">
        <f t="shared" si="87"/>
        <v>100</v>
      </c>
      <c r="AC48" s="331">
        <f t="shared" si="87"/>
        <v>41</v>
      </c>
      <c r="AD48" s="362">
        <f t="shared" si="87"/>
        <v>79.2</v>
      </c>
      <c r="AE48" s="361">
        <f t="shared" ref="AE48:AH48" si="91">AVERAGE(AE38:AE42)</f>
        <v>358.2</v>
      </c>
      <c r="AF48" s="331">
        <f t="shared" si="91"/>
        <v>200.8</v>
      </c>
      <c r="AG48" s="331">
        <f t="shared" si="91"/>
        <v>209.4</v>
      </c>
      <c r="AH48" s="362">
        <f t="shared" si="91"/>
        <v>256.60000000000002</v>
      </c>
      <c r="AI48" s="242" t="e">
        <f>SUM(C48:AH48)</f>
        <v>#DIV/0!</v>
      </c>
    </row>
    <row r="49" spans="1:35" ht="15.75" thickBot="1" x14ac:dyDescent="0.3">
      <c r="A49" s="176" t="s">
        <v>3</v>
      </c>
      <c r="B49" s="204">
        <f>B44+1</f>
        <v>43430</v>
      </c>
      <c r="C49" s="257">
        <v>603</v>
      </c>
      <c r="D49" s="311">
        <v>585</v>
      </c>
      <c r="E49" s="311">
        <v>374</v>
      </c>
      <c r="F49" s="311">
        <v>356</v>
      </c>
      <c r="G49" s="311">
        <v>847</v>
      </c>
      <c r="H49" s="311">
        <v>474</v>
      </c>
      <c r="I49" s="311">
        <v>162</v>
      </c>
      <c r="J49" s="242"/>
      <c r="K49" s="241">
        <v>445</v>
      </c>
      <c r="L49" s="311">
        <v>112</v>
      </c>
      <c r="M49" s="353">
        <v>427</v>
      </c>
      <c r="N49" s="366">
        <v>114</v>
      </c>
      <c r="O49" s="302">
        <v>47</v>
      </c>
      <c r="P49" s="302">
        <v>117</v>
      </c>
      <c r="Q49" s="302"/>
      <c r="R49" s="302">
        <v>88</v>
      </c>
      <c r="S49" s="302">
        <v>140</v>
      </c>
      <c r="T49" s="347">
        <v>297</v>
      </c>
      <c r="U49" s="358">
        <v>381</v>
      </c>
      <c r="V49" s="303">
        <v>602</v>
      </c>
      <c r="W49" s="303">
        <v>434</v>
      </c>
      <c r="X49" s="303">
        <v>464</v>
      </c>
      <c r="Y49" s="340">
        <v>542</v>
      </c>
      <c r="Z49" s="358">
        <v>225</v>
      </c>
      <c r="AA49" s="303">
        <v>146</v>
      </c>
      <c r="AB49" s="303">
        <v>182</v>
      </c>
      <c r="AC49" s="303">
        <v>46</v>
      </c>
      <c r="AD49" s="340">
        <v>93</v>
      </c>
      <c r="AE49" s="358">
        <v>502</v>
      </c>
      <c r="AF49" s="303">
        <v>192</v>
      </c>
      <c r="AG49" s="303">
        <v>241</v>
      </c>
      <c r="AH49" s="340">
        <v>358</v>
      </c>
      <c r="AI49" s="242">
        <f t="shared" si="2"/>
        <v>9596</v>
      </c>
    </row>
    <row r="50" spans="1:35" ht="15.75" thickBot="1" x14ac:dyDescent="0.3">
      <c r="A50" s="176" t="s">
        <v>4</v>
      </c>
      <c r="B50" s="205">
        <f>B49+1</f>
        <v>43431</v>
      </c>
      <c r="C50" s="258">
        <v>773</v>
      </c>
      <c r="D50" s="303">
        <v>796</v>
      </c>
      <c r="E50" s="303">
        <v>528</v>
      </c>
      <c r="F50" s="303">
        <v>410</v>
      </c>
      <c r="G50" s="303">
        <v>1117</v>
      </c>
      <c r="H50" s="303">
        <v>499</v>
      </c>
      <c r="I50" s="303">
        <v>277</v>
      </c>
      <c r="J50" s="232"/>
      <c r="K50" s="231">
        <v>457</v>
      </c>
      <c r="L50" s="303">
        <v>122</v>
      </c>
      <c r="M50" s="340">
        <v>500</v>
      </c>
      <c r="N50" s="366">
        <v>89</v>
      </c>
      <c r="O50" s="302">
        <v>35</v>
      </c>
      <c r="P50" s="302">
        <v>115</v>
      </c>
      <c r="Q50" s="302"/>
      <c r="R50" s="302">
        <v>74</v>
      </c>
      <c r="S50" s="302">
        <v>136</v>
      </c>
      <c r="T50" s="347">
        <v>216</v>
      </c>
      <c r="U50" s="358">
        <v>405</v>
      </c>
      <c r="V50" s="303">
        <v>338</v>
      </c>
      <c r="W50" s="303">
        <v>450</v>
      </c>
      <c r="X50" s="303">
        <v>514</v>
      </c>
      <c r="Y50" s="340">
        <v>585</v>
      </c>
      <c r="Z50" s="358">
        <v>321</v>
      </c>
      <c r="AA50" s="303">
        <v>212</v>
      </c>
      <c r="AB50" s="303">
        <v>162</v>
      </c>
      <c r="AC50" s="303">
        <v>46</v>
      </c>
      <c r="AD50" s="340">
        <v>110</v>
      </c>
      <c r="AE50" s="358">
        <v>477</v>
      </c>
      <c r="AF50" s="303">
        <v>244</v>
      </c>
      <c r="AG50" s="303">
        <v>255</v>
      </c>
      <c r="AH50" s="340">
        <v>346</v>
      </c>
      <c r="AI50" s="242">
        <f t="shared" si="2"/>
        <v>10609</v>
      </c>
    </row>
    <row r="51" spans="1:35" ht="15.75" thickBot="1" x14ac:dyDescent="0.3">
      <c r="A51" s="176" t="s">
        <v>5</v>
      </c>
      <c r="B51" s="205">
        <f t="shared" ref="B51:B54" si="92">B50+1</f>
        <v>43432</v>
      </c>
      <c r="C51" s="258">
        <v>688</v>
      </c>
      <c r="D51" s="303">
        <v>755</v>
      </c>
      <c r="E51" s="303">
        <v>492</v>
      </c>
      <c r="F51" s="303">
        <v>345</v>
      </c>
      <c r="G51" s="303">
        <v>963</v>
      </c>
      <c r="H51" s="303">
        <v>531</v>
      </c>
      <c r="I51" s="303">
        <v>211</v>
      </c>
      <c r="J51" s="232"/>
      <c r="K51" s="231">
        <v>471</v>
      </c>
      <c r="L51" s="303">
        <v>134</v>
      </c>
      <c r="M51" s="340">
        <v>511</v>
      </c>
      <c r="N51" s="366">
        <v>94</v>
      </c>
      <c r="O51" s="302">
        <v>47</v>
      </c>
      <c r="P51" s="302">
        <v>122</v>
      </c>
      <c r="Q51" s="302"/>
      <c r="R51" s="302">
        <v>86</v>
      </c>
      <c r="S51" s="302">
        <v>186</v>
      </c>
      <c r="T51" s="347">
        <v>344</v>
      </c>
      <c r="U51" s="358">
        <v>402</v>
      </c>
      <c r="V51" s="303">
        <v>327</v>
      </c>
      <c r="W51" s="303">
        <v>425</v>
      </c>
      <c r="X51" s="303">
        <v>489</v>
      </c>
      <c r="Y51" s="340">
        <v>542</v>
      </c>
      <c r="Z51" s="358">
        <v>273</v>
      </c>
      <c r="AA51" s="303">
        <v>183</v>
      </c>
      <c r="AB51" s="303">
        <v>165</v>
      </c>
      <c r="AC51" s="303">
        <v>57</v>
      </c>
      <c r="AD51" s="340">
        <v>100</v>
      </c>
      <c r="AE51" s="358">
        <v>513</v>
      </c>
      <c r="AF51" s="303">
        <v>271</v>
      </c>
      <c r="AG51" s="303">
        <v>247</v>
      </c>
      <c r="AH51" s="340">
        <v>394</v>
      </c>
      <c r="AI51" s="242">
        <f t="shared" si="2"/>
        <v>10368</v>
      </c>
    </row>
    <row r="52" spans="1:35" ht="15.75" thickBot="1" x14ac:dyDescent="0.3">
      <c r="A52" s="176" t="s">
        <v>6</v>
      </c>
      <c r="B52" s="205">
        <f t="shared" si="92"/>
        <v>43433</v>
      </c>
      <c r="C52" s="258">
        <v>706</v>
      </c>
      <c r="D52" s="303">
        <v>801</v>
      </c>
      <c r="E52" s="303">
        <v>645</v>
      </c>
      <c r="F52" s="303">
        <v>366</v>
      </c>
      <c r="G52" s="303">
        <v>1178</v>
      </c>
      <c r="H52" s="303">
        <v>541</v>
      </c>
      <c r="I52" s="303">
        <v>253</v>
      </c>
      <c r="J52" s="232"/>
      <c r="K52" s="231">
        <v>492</v>
      </c>
      <c r="L52" s="303">
        <v>149</v>
      </c>
      <c r="M52" s="340">
        <v>504</v>
      </c>
      <c r="N52" s="366">
        <v>109</v>
      </c>
      <c r="O52" s="302">
        <v>60</v>
      </c>
      <c r="P52" s="302">
        <v>106</v>
      </c>
      <c r="Q52" s="302"/>
      <c r="R52" s="302">
        <v>73</v>
      </c>
      <c r="S52" s="302">
        <v>176</v>
      </c>
      <c r="T52" s="347">
        <v>361</v>
      </c>
      <c r="U52" s="358">
        <v>419</v>
      </c>
      <c r="V52" s="303">
        <v>318</v>
      </c>
      <c r="W52" s="303">
        <v>448</v>
      </c>
      <c r="X52" s="303">
        <v>521</v>
      </c>
      <c r="Y52" s="340">
        <v>572</v>
      </c>
      <c r="Z52" s="358">
        <v>304</v>
      </c>
      <c r="AA52" s="303">
        <v>200</v>
      </c>
      <c r="AB52" s="303">
        <v>150</v>
      </c>
      <c r="AC52" s="303">
        <v>43</v>
      </c>
      <c r="AD52" s="340">
        <v>130</v>
      </c>
      <c r="AE52" s="358">
        <v>533</v>
      </c>
      <c r="AF52" s="303">
        <v>241</v>
      </c>
      <c r="AG52" s="303">
        <v>295</v>
      </c>
      <c r="AH52" s="340">
        <v>361</v>
      </c>
      <c r="AI52" s="242">
        <f t="shared" si="2"/>
        <v>11055</v>
      </c>
    </row>
    <row r="53" spans="1:35" ht="15.75" thickBot="1" x14ac:dyDescent="0.3">
      <c r="A53" s="176" t="s">
        <v>0</v>
      </c>
      <c r="B53" s="205">
        <f t="shared" si="92"/>
        <v>43434</v>
      </c>
      <c r="C53" s="253">
        <v>712</v>
      </c>
      <c r="D53" s="302">
        <v>730</v>
      </c>
      <c r="E53" s="302">
        <v>579</v>
      </c>
      <c r="F53" s="302">
        <v>350</v>
      </c>
      <c r="G53" s="302">
        <v>1053</v>
      </c>
      <c r="H53" s="302">
        <v>518</v>
      </c>
      <c r="I53" s="302">
        <v>257</v>
      </c>
      <c r="J53" s="230"/>
      <c r="K53" s="217">
        <v>580</v>
      </c>
      <c r="L53" s="302">
        <v>133</v>
      </c>
      <c r="M53" s="347">
        <v>580</v>
      </c>
      <c r="N53" s="366">
        <v>116</v>
      </c>
      <c r="O53" s="302">
        <v>48</v>
      </c>
      <c r="P53" s="302">
        <v>136</v>
      </c>
      <c r="Q53" s="302"/>
      <c r="R53" s="302">
        <v>86</v>
      </c>
      <c r="S53" s="302">
        <v>176</v>
      </c>
      <c r="T53" s="347">
        <v>359</v>
      </c>
      <c r="U53" s="358">
        <v>392</v>
      </c>
      <c r="V53" s="303">
        <v>377</v>
      </c>
      <c r="W53" s="303">
        <v>520</v>
      </c>
      <c r="X53" s="303">
        <v>524</v>
      </c>
      <c r="Y53" s="340">
        <v>523</v>
      </c>
      <c r="Z53" s="358">
        <v>301</v>
      </c>
      <c r="AA53" s="303">
        <v>160</v>
      </c>
      <c r="AB53" s="303">
        <v>140</v>
      </c>
      <c r="AC53" s="303">
        <v>41</v>
      </c>
      <c r="AD53" s="340">
        <v>95</v>
      </c>
      <c r="AE53" s="358">
        <v>473</v>
      </c>
      <c r="AF53" s="303">
        <v>224</v>
      </c>
      <c r="AG53" s="303">
        <v>268</v>
      </c>
      <c r="AH53" s="340">
        <v>345</v>
      </c>
      <c r="AI53" s="242">
        <f t="shared" si="2"/>
        <v>10796</v>
      </c>
    </row>
    <row r="54" spans="1:35" ht="15.75" thickBot="1" x14ac:dyDescent="0.3">
      <c r="A54" s="176" t="s">
        <v>1</v>
      </c>
      <c r="B54" s="205">
        <f t="shared" si="92"/>
        <v>43435</v>
      </c>
      <c r="C54" s="231"/>
      <c r="D54" s="303"/>
      <c r="E54" s="303"/>
      <c r="F54" s="303"/>
      <c r="G54" s="303"/>
      <c r="H54" s="303"/>
      <c r="I54" s="303"/>
      <c r="J54" s="232"/>
      <c r="K54" s="231"/>
      <c r="L54" s="303"/>
      <c r="M54" s="340"/>
      <c r="N54" s="366"/>
      <c r="O54" s="302"/>
      <c r="P54" s="302"/>
      <c r="Q54" s="302"/>
      <c r="R54" s="302"/>
      <c r="S54" s="302"/>
      <c r="T54" s="347"/>
      <c r="U54" s="358"/>
      <c r="V54" s="303"/>
      <c r="W54" s="303"/>
      <c r="X54" s="303"/>
      <c r="Y54" s="340"/>
      <c r="Z54" s="358"/>
      <c r="AA54" s="303"/>
      <c r="AB54" s="303"/>
      <c r="AC54" s="303"/>
      <c r="AD54" s="340"/>
      <c r="AE54" s="358"/>
      <c r="AF54" s="303"/>
      <c r="AG54" s="303"/>
      <c r="AH54" s="340"/>
      <c r="AI54" s="242">
        <f t="shared" ref="AI54:AI55" si="93">SUM(O54:AH54)</f>
        <v>0</v>
      </c>
    </row>
    <row r="55" spans="1:35" ht="15.75" thickBot="1" x14ac:dyDescent="0.3">
      <c r="A55" s="176" t="s">
        <v>2</v>
      </c>
      <c r="B55" s="205">
        <f>B54+1</f>
        <v>43436</v>
      </c>
      <c r="C55" s="233"/>
      <c r="D55" s="304"/>
      <c r="E55" s="304"/>
      <c r="F55" s="304"/>
      <c r="G55" s="304"/>
      <c r="H55" s="304"/>
      <c r="I55" s="304"/>
      <c r="J55" s="234"/>
      <c r="K55" s="233"/>
      <c r="L55" s="304"/>
      <c r="M55" s="341"/>
      <c r="N55" s="367"/>
      <c r="O55" s="364"/>
      <c r="P55" s="364"/>
      <c r="Q55" s="364"/>
      <c r="R55" s="364"/>
      <c r="S55" s="364"/>
      <c r="T55" s="365"/>
      <c r="U55" s="367"/>
      <c r="V55" s="364"/>
      <c r="W55" s="364"/>
      <c r="X55" s="364"/>
      <c r="Y55" s="365"/>
      <c r="Z55" s="367"/>
      <c r="AA55" s="364"/>
      <c r="AB55" s="364"/>
      <c r="AC55" s="364"/>
      <c r="AD55" s="365"/>
      <c r="AE55" s="367"/>
      <c r="AF55" s="364"/>
      <c r="AG55" s="364"/>
      <c r="AH55" s="365"/>
      <c r="AI55" s="242">
        <f t="shared" si="93"/>
        <v>0</v>
      </c>
    </row>
    <row r="56" spans="1:35" ht="15.75" thickBot="1" x14ac:dyDescent="0.3">
      <c r="A56" s="188" t="s">
        <v>21</v>
      </c>
      <c r="B56" s="505" t="s">
        <v>28</v>
      </c>
      <c r="C56" s="297">
        <f t="shared" ref="C56:AD56" si="94">SUM(C49:C55)</f>
        <v>3482</v>
      </c>
      <c r="D56" s="305">
        <f t="shared" si="94"/>
        <v>3667</v>
      </c>
      <c r="E56" s="305">
        <f>SUM(E49:E55)</f>
        <v>2618</v>
      </c>
      <c r="F56" s="305">
        <f t="shared" si="94"/>
        <v>1827</v>
      </c>
      <c r="G56" s="305">
        <f t="shared" si="94"/>
        <v>5158</v>
      </c>
      <c r="H56" s="305">
        <f t="shared" si="94"/>
        <v>2563</v>
      </c>
      <c r="I56" s="305">
        <f t="shared" si="94"/>
        <v>1160</v>
      </c>
      <c r="J56" s="332">
        <f t="shared" si="94"/>
        <v>0</v>
      </c>
      <c r="K56" s="297">
        <f>SUM(K49:K55)</f>
        <v>2445</v>
      </c>
      <c r="L56" s="305">
        <f t="shared" ref="L56" si="95">SUM(L49:L55)</f>
        <v>650</v>
      </c>
      <c r="M56" s="343">
        <f>SUM(M49:M55)</f>
        <v>2522</v>
      </c>
      <c r="N56" s="359">
        <f t="shared" ref="N56:T56" si="96">SUM(N49:N55)</f>
        <v>522</v>
      </c>
      <c r="O56" s="330">
        <f t="shared" si="96"/>
        <v>237</v>
      </c>
      <c r="P56" s="330">
        <f t="shared" si="96"/>
        <v>596</v>
      </c>
      <c r="Q56" s="330">
        <f t="shared" si="96"/>
        <v>0</v>
      </c>
      <c r="R56" s="330">
        <f t="shared" si="96"/>
        <v>407</v>
      </c>
      <c r="S56" s="330">
        <f t="shared" si="96"/>
        <v>814</v>
      </c>
      <c r="T56" s="360">
        <f t="shared" si="96"/>
        <v>1577</v>
      </c>
      <c r="U56" s="359">
        <f t="shared" ref="U56:Y56" si="97">SUM(U49:U55)</f>
        <v>1999</v>
      </c>
      <c r="V56" s="330">
        <f t="shared" si="97"/>
        <v>1962</v>
      </c>
      <c r="W56" s="330">
        <f t="shared" si="97"/>
        <v>2277</v>
      </c>
      <c r="X56" s="330">
        <f t="shared" si="97"/>
        <v>2512</v>
      </c>
      <c r="Y56" s="360">
        <f t="shared" si="97"/>
        <v>2764</v>
      </c>
      <c r="Z56" s="359">
        <f t="shared" si="94"/>
        <v>1424</v>
      </c>
      <c r="AA56" s="330">
        <f t="shared" si="94"/>
        <v>901</v>
      </c>
      <c r="AB56" s="330">
        <f t="shared" si="94"/>
        <v>799</v>
      </c>
      <c r="AC56" s="330">
        <f t="shared" si="94"/>
        <v>233</v>
      </c>
      <c r="AD56" s="360">
        <f t="shared" si="94"/>
        <v>528</v>
      </c>
      <c r="AE56" s="359">
        <f t="shared" ref="AE56:AH56" si="98">SUM(AE49:AE55)</f>
        <v>2498</v>
      </c>
      <c r="AF56" s="330">
        <f t="shared" si="98"/>
        <v>1172</v>
      </c>
      <c r="AG56" s="330">
        <f t="shared" si="98"/>
        <v>1306</v>
      </c>
      <c r="AH56" s="360">
        <f t="shared" si="98"/>
        <v>1804</v>
      </c>
      <c r="AI56" s="332">
        <f>SUM(AI49:AI55)</f>
        <v>52424</v>
      </c>
    </row>
    <row r="57" spans="1:35" ht="15.75" thickBot="1" x14ac:dyDescent="0.3">
      <c r="A57" s="127" t="s">
        <v>23</v>
      </c>
      <c r="B57" s="506"/>
      <c r="C57" s="298">
        <f t="shared" ref="C57:AD57" si="99">AVERAGE(C49:C55)</f>
        <v>696.4</v>
      </c>
      <c r="D57" s="306">
        <f t="shared" si="99"/>
        <v>733.4</v>
      </c>
      <c r="E57" s="306">
        <f t="shared" si="99"/>
        <v>523.6</v>
      </c>
      <c r="F57" s="306">
        <f t="shared" si="99"/>
        <v>365.4</v>
      </c>
      <c r="G57" s="306">
        <f t="shared" si="99"/>
        <v>1031.5999999999999</v>
      </c>
      <c r="H57" s="306">
        <f t="shared" si="99"/>
        <v>512.6</v>
      </c>
      <c r="I57" s="306">
        <f t="shared" si="99"/>
        <v>232</v>
      </c>
      <c r="J57" s="333" t="e">
        <f t="shared" si="99"/>
        <v>#DIV/0!</v>
      </c>
      <c r="K57" s="298">
        <f>AVERAGE(K49:K55)</f>
        <v>489</v>
      </c>
      <c r="L57" s="306">
        <f t="shared" ref="L57" si="100">AVERAGE(L49:L55)</f>
        <v>130</v>
      </c>
      <c r="M57" s="344">
        <f>AVERAGE(M49:M55)</f>
        <v>504.4</v>
      </c>
      <c r="N57" s="359">
        <f t="shared" ref="N57:T57" si="101">AVERAGE(N49:N55)</f>
        <v>104.4</v>
      </c>
      <c r="O57" s="330">
        <f t="shared" si="101"/>
        <v>47.4</v>
      </c>
      <c r="P57" s="330">
        <f t="shared" si="101"/>
        <v>119.2</v>
      </c>
      <c r="Q57" s="330" t="e">
        <f t="shared" si="101"/>
        <v>#DIV/0!</v>
      </c>
      <c r="R57" s="330">
        <f t="shared" si="101"/>
        <v>81.400000000000006</v>
      </c>
      <c r="S57" s="330">
        <f t="shared" si="101"/>
        <v>162.80000000000001</v>
      </c>
      <c r="T57" s="360">
        <f t="shared" si="101"/>
        <v>315.39999999999998</v>
      </c>
      <c r="U57" s="359">
        <f t="shared" ref="U57:Y57" si="102">AVERAGE(U49:U55)</f>
        <v>399.8</v>
      </c>
      <c r="V57" s="330">
        <f t="shared" si="102"/>
        <v>392.4</v>
      </c>
      <c r="W57" s="330">
        <f t="shared" si="102"/>
        <v>455.4</v>
      </c>
      <c r="X57" s="330">
        <f t="shared" si="102"/>
        <v>502.4</v>
      </c>
      <c r="Y57" s="360">
        <f t="shared" si="102"/>
        <v>552.79999999999995</v>
      </c>
      <c r="Z57" s="359">
        <f t="shared" si="99"/>
        <v>284.8</v>
      </c>
      <c r="AA57" s="330">
        <f t="shared" si="99"/>
        <v>180.2</v>
      </c>
      <c r="AB57" s="330">
        <f t="shared" si="99"/>
        <v>159.80000000000001</v>
      </c>
      <c r="AC57" s="330">
        <f t="shared" si="99"/>
        <v>46.6</v>
      </c>
      <c r="AD57" s="360">
        <f t="shared" si="99"/>
        <v>105.6</v>
      </c>
      <c r="AE57" s="359">
        <f t="shared" ref="AE57:AH57" si="103">AVERAGE(AE49:AE55)</f>
        <v>499.6</v>
      </c>
      <c r="AF57" s="330">
        <f t="shared" si="103"/>
        <v>234.4</v>
      </c>
      <c r="AG57" s="330">
        <f t="shared" si="103"/>
        <v>261.2</v>
      </c>
      <c r="AH57" s="360">
        <f t="shared" si="103"/>
        <v>360.8</v>
      </c>
      <c r="AI57" s="333">
        <f t="shared" ref="AI57" si="104">AVERAGE(AI49:AI55)</f>
        <v>7489.1428571428569</v>
      </c>
    </row>
    <row r="58" spans="1:35" ht="15.75" thickBot="1" x14ac:dyDescent="0.3">
      <c r="A58" s="34" t="s">
        <v>20</v>
      </c>
      <c r="B58" s="506"/>
      <c r="C58" s="299">
        <f t="shared" ref="C58:AD58" si="105">SUM(C49:C53)</f>
        <v>3482</v>
      </c>
      <c r="D58" s="307">
        <f t="shared" si="105"/>
        <v>3667</v>
      </c>
      <c r="E58" s="307">
        <f t="shared" si="105"/>
        <v>2618</v>
      </c>
      <c r="F58" s="307">
        <f t="shared" si="105"/>
        <v>1827</v>
      </c>
      <c r="G58" s="307">
        <f t="shared" si="105"/>
        <v>5158</v>
      </c>
      <c r="H58" s="307">
        <f t="shared" si="105"/>
        <v>2563</v>
      </c>
      <c r="I58" s="307">
        <f t="shared" si="105"/>
        <v>1160</v>
      </c>
      <c r="J58" s="334">
        <f t="shared" si="105"/>
        <v>0</v>
      </c>
      <c r="K58" s="299">
        <f>SUM(K49:K53)</f>
        <v>2445</v>
      </c>
      <c r="L58" s="307">
        <f t="shared" ref="L58" si="106">SUM(L49:L53)</f>
        <v>650</v>
      </c>
      <c r="M58" s="345">
        <f>SUM(M49:M53)</f>
        <v>2522</v>
      </c>
      <c r="N58" s="361">
        <f t="shared" ref="N58:T58" si="107">SUM(N49:N53)</f>
        <v>522</v>
      </c>
      <c r="O58" s="331">
        <f t="shared" si="107"/>
        <v>237</v>
      </c>
      <c r="P58" s="331">
        <f t="shared" si="107"/>
        <v>596</v>
      </c>
      <c r="Q58" s="331">
        <f t="shared" si="107"/>
        <v>0</v>
      </c>
      <c r="R58" s="331">
        <f t="shared" si="107"/>
        <v>407</v>
      </c>
      <c r="S58" s="331">
        <f t="shared" si="107"/>
        <v>814</v>
      </c>
      <c r="T58" s="362">
        <f t="shared" si="107"/>
        <v>1577</v>
      </c>
      <c r="U58" s="361">
        <f t="shared" ref="U58:Y58" si="108">SUM(U49:U53)</f>
        <v>1999</v>
      </c>
      <c r="V58" s="331">
        <f t="shared" si="108"/>
        <v>1962</v>
      </c>
      <c r="W58" s="331">
        <f t="shared" si="108"/>
        <v>2277</v>
      </c>
      <c r="X58" s="331">
        <f t="shared" si="108"/>
        <v>2512</v>
      </c>
      <c r="Y58" s="362">
        <f t="shared" si="108"/>
        <v>2764</v>
      </c>
      <c r="Z58" s="361">
        <f t="shared" si="105"/>
        <v>1424</v>
      </c>
      <c r="AA58" s="331">
        <f t="shared" si="105"/>
        <v>901</v>
      </c>
      <c r="AB58" s="331">
        <f t="shared" si="105"/>
        <v>799</v>
      </c>
      <c r="AC58" s="331">
        <f t="shared" si="105"/>
        <v>233</v>
      </c>
      <c r="AD58" s="362">
        <f t="shared" si="105"/>
        <v>528</v>
      </c>
      <c r="AE58" s="361">
        <f t="shared" ref="AE58:AH58" si="109">SUM(AE49:AE53)</f>
        <v>2498</v>
      </c>
      <c r="AF58" s="331">
        <f t="shared" si="109"/>
        <v>1172</v>
      </c>
      <c r="AG58" s="331">
        <f t="shared" si="109"/>
        <v>1306</v>
      </c>
      <c r="AH58" s="362">
        <f t="shared" si="109"/>
        <v>1804</v>
      </c>
      <c r="AI58" s="334">
        <f t="shared" ref="AI58" si="110">SUM(AI49:AI53)</f>
        <v>52424</v>
      </c>
    </row>
    <row r="59" spans="1:35" ht="15.75" thickBot="1" x14ac:dyDescent="0.3">
      <c r="A59" s="34" t="s">
        <v>22</v>
      </c>
      <c r="B59" s="507"/>
      <c r="C59" s="300">
        <f t="shared" ref="C59:AD59" si="111">AVERAGE(C49:C53)</f>
        <v>696.4</v>
      </c>
      <c r="D59" s="308">
        <f t="shared" si="111"/>
        <v>733.4</v>
      </c>
      <c r="E59" s="308">
        <f t="shared" si="111"/>
        <v>523.6</v>
      </c>
      <c r="F59" s="308">
        <f t="shared" si="111"/>
        <v>365.4</v>
      </c>
      <c r="G59" s="308">
        <f t="shared" si="111"/>
        <v>1031.5999999999999</v>
      </c>
      <c r="H59" s="308">
        <f t="shared" si="111"/>
        <v>512.6</v>
      </c>
      <c r="I59" s="308">
        <f t="shared" si="111"/>
        <v>232</v>
      </c>
      <c r="J59" s="335" t="e">
        <f t="shared" si="111"/>
        <v>#DIV/0!</v>
      </c>
      <c r="K59" s="300">
        <f>AVERAGE(K49:K53)</f>
        <v>489</v>
      </c>
      <c r="L59" s="308">
        <f t="shared" ref="L59" si="112">AVERAGE(L49:L53)</f>
        <v>130</v>
      </c>
      <c r="M59" s="346">
        <f>AVERAGE(M49:M53)</f>
        <v>504.4</v>
      </c>
      <c r="N59" s="51">
        <f t="shared" ref="N59:T59" si="113">AVERAGE(N49:N53)</f>
        <v>104.4</v>
      </c>
      <c r="O59" s="308">
        <f t="shared" si="113"/>
        <v>47.4</v>
      </c>
      <c r="P59" s="308">
        <f t="shared" si="113"/>
        <v>119.2</v>
      </c>
      <c r="Q59" s="308" t="e">
        <f t="shared" si="113"/>
        <v>#DIV/0!</v>
      </c>
      <c r="R59" s="308">
        <f t="shared" si="113"/>
        <v>81.400000000000006</v>
      </c>
      <c r="S59" s="308">
        <f t="shared" si="113"/>
        <v>162.80000000000001</v>
      </c>
      <c r="T59" s="346">
        <f t="shared" si="113"/>
        <v>315.39999999999998</v>
      </c>
      <c r="U59" s="51">
        <f t="shared" ref="U59:Y59" si="114">AVERAGE(U49:U53)</f>
        <v>399.8</v>
      </c>
      <c r="V59" s="308">
        <f t="shared" si="114"/>
        <v>392.4</v>
      </c>
      <c r="W59" s="308">
        <f t="shared" si="114"/>
        <v>455.4</v>
      </c>
      <c r="X59" s="308">
        <f t="shared" si="114"/>
        <v>502.4</v>
      </c>
      <c r="Y59" s="346">
        <f t="shared" si="114"/>
        <v>552.79999999999995</v>
      </c>
      <c r="Z59" s="51">
        <f t="shared" si="111"/>
        <v>284.8</v>
      </c>
      <c r="AA59" s="308">
        <f t="shared" si="111"/>
        <v>180.2</v>
      </c>
      <c r="AB59" s="308">
        <f t="shared" si="111"/>
        <v>159.80000000000001</v>
      </c>
      <c r="AC59" s="308">
        <f t="shared" si="111"/>
        <v>46.6</v>
      </c>
      <c r="AD59" s="346">
        <f t="shared" si="111"/>
        <v>105.6</v>
      </c>
      <c r="AE59" s="51">
        <f t="shared" ref="AE59:AH59" si="115">AVERAGE(AE49:AE53)</f>
        <v>499.6</v>
      </c>
      <c r="AF59" s="308">
        <f t="shared" si="115"/>
        <v>234.4</v>
      </c>
      <c r="AG59" s="308">
        <f t="shared" si="115"/>
        <v>261.2</v>
      </c>
      <c r="AH59" s="346">
        <f t="shared" si="115"/>
        <v>360.8</v>
      </c>
      <c r="AI59" s="335">
        <f t="shared" ref="AI59" si="116">AVERAGE(AI49:AI53)</f>
        <v>10484.799999999999</v>
      </c>
    </row>
    <row r="60" spans="1:35" ht="15.75" hidden="1" thickBot="1" x14ac:dyDescent="0.3">
      <c r="A60" s="176" t="s">
        <v>3</v>
      </c>
      <c r="B60" s="370">
        <f>B55+1</f>
        <v>43437</v>
      </c>
      <c r="C60" s="241"/>
      <c r="D60" s="311"/>
      <c r="E60" s="311"/>
      <c r="F60" s="311"/>
      <c r="G60" s="311"/>
      <c r="H60" s="311"/>
      <c r="I60" s="311"/>
      <c r="J60" s="320"/>
      <c r="K60" s="241"/>
      <c r="L60" s="311"/>
      <c r="M60" s="353"/>
      <c r="N60" s="371"/>
      <c r="O60" s="311"/>
      <c r="P60" s="311"/>
      <c r="Q60" s="311"/>
      <c r="R60" s="311"/>
      <c r="S60" s="311"/>
      <c r="T60" s="372"/>
      <c r="U60" s="358"/>
      <c r="V60" s="303"/>
      <c r="W60" s="303"/>
      <c r="X60" s="303"/>
      <c r="Y60" s="340"/>
      <c r="Z60" s="358"/>
      <c r="AA60" s="358"/>
      <c r="AB60" s="303"/>
      <c r="AC60" s="303"/>
      <c r="AD60" s="303"/>
      <c r="AE60" s="340"/>
      <c r="AF60" s="358"/>
      <c r="AG60" s="358"/>
      <c r="AH60" s="303"/>
      <c r="AI60" s="242">
        <f t="shared" ref="AI60:AI66" si="117">SUM(O60:AH60)</f>
        <v>0</v>
      </c>
    </row>
    <row r="61" spans="1:35" ht="15.75" hidden="1" thickBot="1" x14ac:dyDescent="0.3">
      <c r="A61" s="176" t="s">
        <v>4</v>
      </c>
      <c r="B61" s="205">
        <f>B60+1</f>
        <v>43438</v>
      </c>
      <c r="C61" s="231"/>
      <c r="D61" s="303"/>
      <c r="E61" s="303"/>
      <c r="F61" s="303"/>
      <c r="G61" s="303"/>
      <c r="H61" s="303"/>
      <c r="I61" s="303"/>
      <c r="J61" s="301"/>
      <c r="K61" s="231"/>
      <c r="L61" s="303"/>
      <c r="M61" s="340"/>
      <c r="N61" s="358"/>
      <c r="O61" s="303"/>
      <c r="P61" s="303"/>
      <c r="Q61" s="303"/>
      <c r="R61" s="303"/>
      <c r="S61" s="303"/>
      <c r="T61" s="338"/>
      <c r="U61" s="358"/>
      <c r="V61" s="303"/>
      <c r="W61" s="303"/>
      <c r="X61" s="303"/>
      <c r="Y61" s="340"/>
      <c r="Z61" s="358"/>
      <c r="AA61" s="358"/>
      <c r="AB61" s="303"/>
      <c r="AC61" s="303"/>
      <c r="AD61" s="303"/>
      <c r="AE61" s="340"/>
      <c r="AF61" s="358"/>
      <c r="AG61" s="358"/>
      <c r="AH61" s="303"/>
      <c r="AI61" s="242">
        <f t="shared" si="117"/>
        <v>0</v>
      </c>
    </row>
    <row r="62" spans="1:35" ht="15.75" hidden="1" thickBot="1" x14ac:dyDescent="0.3">
      <c r="A62" s="176" t="s">
        <v>5</v>
      </c>
      <c r="B62" s="205">
        <f>B61+1</f>
        <v>43439</v>
      </c>
      <c r="C62" s="301"/>
      <c r="D62" s="303"/>
      <c r="E62" s="303"/>
      <c r="F62" s="303"/>
      <c r="G62" s="303"/>
      <c r="H62" s="303"/>
      <c r="I62" s="303"/>
      <c r="J62" s="301"/>
      <c r="K62" s="231"/>
      <c r="L62" s="303"/>
      <c r="M62" s="340"/>
      <c r="N62" s="358"/>
      <c r="O62" s="303"/>
      <c r="P62" s="303"/>
      <c r="Q62" s="303"/>
      <c r="R62" s="303"/>
      <c r="S62" s="303"/>
      <c r="T62" s="338"/>
      <c r="U62" s="358"/>
      <c r="V62" s="303"/>
      <c r="W62" s="303"/>
      <c r="X62" s="303"/>
      <c r="Y62" s="340"/>
      <c r="Z62" s="358"/>
      <c r="AA62" s="358"/>
      <c r="AB62" s="303"/>
      <c r="AC62" s="303"/>
      <c r="AD62" s="303"/>
      <c r="AE62" s="340"/>
      <c r="AF62" s="358"/>
      <c r="AG62" s="358"/>
      <c r="AH62" s="303"/>
      <c r="AI62" s="242">
        <f t="shared" si="117"/>
        <v>0</v>
      </c>
    </row>
    <row r="63" spans="1:35" ht="15.75" hidden="1" thickBot="1" x14ac:dyDescent="0.3">
      <c r="A63" s="176" t="s">
        <v>6</v>
      </c>
      <c r="B63" s="205">
        <f>B62+1</f>
        <v>43440</v>
      </c>
      <c r="C63" s="231"/>
      <c r="D63" s="303"/>
      <c r="E63" s="303"/>
      <c r="F63" s="303"/>
      <c r="G63" s="303"/>
      <c r="H63" s="303"/>
      <c r="I63" s="303"/>
      <c r="J63" s="301"/>
      <c r="K63" s="231"/>
      <c r="L63" s="303"/>
      <c r="M63" s="340"/>
      <c r="N63" s="358"/>
      <c r="O63" s="303"/>
      <c r="P63" s="303"/>
      <c r="Q63" s="303"/>
      <c r="R63" s="303"/>
      <c r="S63" s="303"/>
      <c r="T63" s="340"/>
      <c r="U63" s="358"/>
      <c r="V63" s="303"/>
      <c r="W63" s="303"/>
      <c r="X63" s="303"/>
      <c r="Y63" s="340"/>
      <c r="Z63" s="358"/>
      <c r="AA63" s="358"/>
      <c r="AB63" s="303"/>
      <c r="AC63" s="303"/>
      <c r="AD63" s="303"/>
      <c r="AE63" s="340"/>
      <c r="AF63" s="358"/>
      <c r="AG63" s="358"/>
      <c r="AH63" s="303"/>
      <c r="AI63" s="242">
        <f t="shared" si="117"/>
        <v>0</v>
      </c>
    </row>
    <row r="64" spans="1:35" ht="15.75" hidden="1" thickBot="1" x14ac:dyDescent="0.3">
      <c r="A64" s="176" t="s">
        <v>0</v>
      </c>
      <c r="B64" s="205">
        <f t="shared" ref="B64:B66" si="118">B63+1</f>
        <v>43441</v>
      </c>
      <c r="C64" s="231"/>
      <c r="D64" s="303"/>
      <c r="E64" s="303"/>
      <c r="F64" s="303"/>
      <c r="G64" s="303"/>
      <c r="H64" s="303"/>
      <c r="I64" s="303"/>
      <c r="J64" s="301"/>
      <c r="K64" s="231"/>
      <c r="L64" s="303"/>
      <c r="M64" s="340"/>
      <c r="N64" s="358"/>
      <c r="O64" s="303"/>
      <c r="P64" s="303"/>
      <c r="Q64" s="303"/>
      <c r="R64" s="303"/>
      <c r="S64" s="303"/>
      <c r="T64" s="338"/>
      <c r="U64" s="358"/>
      <c r="V64" s="303"/>
      <c r="W64" s="303"/>
      <c r="X64" s="303"/>
      <c r="Y64" s="340"/>
      <c r="Z64" s="358"/>
      <c r="AA64" s="358"/>
      <c r="AB64" s="303"/>
      <c r="AC64" s="303"/>
      <c r="AD64" s="303"/>
      <c r="AE64" s="340"/>
      <c r="AF64" s="358"/>
      <c r="AG64" s="358"/>
      <c r="AH64" s="303"/>
      <c r="AI64" s="242">
        <f t="shared" si="117"/>
        <v>0</v>
      </c>
    </row>
    <row r="65" spans="1:35" ht="15.75" hidden="1" thickBot="1" x14ac:dyDescent="0.3">
      <c r="A65" s="176" t="s">
        <v>1</v>
      </c>
      <c r="B65" s="205">
        <f t="shared" si="118"/>
        <v>43442</v>
      </c>
      <c r="C65" s="231"/>
      <c r="D65" s="303"/>
      <c r="E65" s="303"/>
      <c r="F65" s="303"/>
      <c r="G65" s="303"/>
      <c r="H65" s="303"/>
      <c r="I65" s="303"/>
      <c r="J65" s="301"/>
      <c r="K65" s="231"/>
      <c r="L65" s="303"/>
      <c r="M65" s="340"/>
      <c r="N65" s="358"/>
      <c r="O65" s="303"/>
      <c r="P65" s="303"/>
      <c r="Q65" s="303"/>
      <c r="R65" s="303"/>
      <c r="S65" s="303"/>
      <c r="T65" s="338"/>
      <c r="U65" s="358"/>
      <c r="V65" s="303"/>
      <c r="W65" s="303"/>
      <c r="X65" s="303"/>
      <c r="Y65" s="340"/>
      <c r="Z65" s="358"/>
      <c r="AA65" s="358"/>
      <c r="AB65" s="303"/>
      <c r="AC65" s="303"/>
      <c r="AD65" s="303"/>
      <c r="AE65" s="340"/>
      <c r="AF65" s="358"/>
      <c r="AG65" s="358"/>
      <c r="AH65" s="303"/>
      <c r="AI65" s="242">
        <f t="shared" si="117"/>
        <v>0</v>
      </c>
    </row>
    <row r="66" spans="1:35" ht="15.75" hidden="1" thickBot="1" x14ac:dyDescent="0.3">
      <c r="A66" s="176" t="s">
        <v>2</v>
      </c>
      <c r="B66" s="205">
        <f t="shared" si="118"/>
        <v>43443</v>
      </c>
      <c r="C66" s="243"/>
      <c r="D66" s="312"/>
      <c r="E66" s="312"/>
      <c r="F66" s="312"/>
      <c r="G66" s="312"/>
      <c r="H66" s="312"/>
      <c r="I66" s="312"/>
      <c r="J66" s="321"/>
      <c r="K66" s="243"/>
      <c r="L66" s="312"/>
      <c r="M66" s="342"/>
      <c r="N66" s="373"/>
      <c r="O66" s="304"/>
      <c r="P66" s="304"/>
      <c r="Q66" s="304"/>
      <c r="R66" s="304"/>
      <c r="S66" s="304"/>
      <c r="T66" s="339"/>
      <c r="U66" s="373"/>
      <c r="V66" s="304"/>
      <c r="W66" s="304"/>
      <c r="X66" s="304"/>
      <c r="Y66" s="304"/>
      <c r="Z66" s="373"/>
      <c r="AA66" s="373"/>
      <c r="AB66" s="304"/>
      <c r="AC66" s="304"/>
      <c r="AD66" s="304"/>
      <c r="AE66" s="340"/>
      <c r="AF66" s="358"/>
      <c r="AG66" s="358"/>
      <c r="AH66" s="303"/>
      <c r="AI66" s="242">
        <f t="shared" si="117"/>
        <v>0</v>
      </c>
    </row>
    <row r="67" spans="1:35" ht="15.75" hidden="1" thickBot="1" x14ac:dyDescent="0.3">
      <c r="A67" s="188" t="s">
        <v>21</v>
      </c>
      <c r="B67" s="505" t="s">
        <v>33</v>
      </c>
      <c r="C67" s="245">
        <f t="shared" ref="C67:J67" si="119">SUM(C60:C66)</f>
        <v>0</v>
      </c>
      <c r="D67" s="313">
        <f t="shared" si="119"/>
        <v>0</v>
      </c>
      <c r="E67" s="313">
        <f t="shared" si="119"/>
        <v>0</v>
      </c>
      <c r="F67" s="313">
        <f t="shared" si="119"/>
        <v>0</v>
      </c>
      <c r="G67" s="313">
        <f t="shared" si="119"/>
        <v>0</v>
      </c>
      <c r="H67" s="313">
        <f t="shared" si="119"/>
        <v>0</v>
      </c>
      <c r="I67" s="313">
        <f t="shared" si="119"/>
        <v>0</v>
      </c>
      <c r="J67" s="322">
        <f t="shared" si="119"/>
        <v>0</v>
      </c>
      <c r="K67" s="245">
        <f>SUM(K60:K66)</f>
        <v>0</v>
      </c>
      <c r="L67" s="313">
        <f t="shared" ref="L67" si="120">SUM(L60:L66)</f>
        <v>0</v>
      </c>
      <c r="M67" s="354">
        <f>SUM(M60:M66)</f>
        <v>0</v>
      </c>
      <c r="N67" s="368">
        <f t="shared" ref="N67:T67" si="121">SUM(N60:N66)</f>
        <v>0</v>
      </c>
      <c r="O67" s="336">
        <f t="shared" si="121"/>
        <v>0</v>
      </c>
      <c r="P67" s="336">
        <f t="shared" si="121"/>
        <v>0</v>
      </c>
      <c r="Q67" s="336">
        <f t="shared" si="121"/>
        <v>0</v>
      </c>
      <c r="R67" s="336">
        <f t="shared" si="121"/>
        <v>0</v>
      </c>
      <c r="S67" s="336">
        <f t="shared" si="121"/>
        <v>0</v>
      </c>
      <c r="T67" s="336">
        <f t="shared" si="121"/>
        <v>0</v>
      </c>
      <c r="U67" s="368">
        <f t="shared" ref="U67:Y67" si="122">SUM(U60:U66)</f>
        <v>0</v>
      </c>
      <c r="V67" s="336">
        <f t="shared" si="122"/>
        <v>0</v>
      </c>
      <c r="W67" s="336">
        <f t="shared" si="122"/>
        <v>0</v>
      </c>
      <c r="X67" s="336">
        <f t="shared" si="122"/>
        <v>0</v>
      </c>
      <c r="Y67" s="336">
        <f t="shared" si="122"/>
        <v>0</v>
      </c>
      <c r="Z67" s="368">
        <f t="shared" ref="Z67:AE67" si="123">SUM(Z60:Z66)</f>
        <v>0</v>
      </c>
      <c r="AA67" s="368">
        <f t="shared" si="123"/>
        <v>0</v>
      </c>
      <c r="AB67" s="336">
        <f t="shared" si="123"/>
        <v>0</v>
      </c>
      <c r="AC67" s="336">
        <f t="shared" si="123"/>
        <v>0</v>
      </c>
      <c r="AD67" s="336">
        <f t="shared" si="123"/>
        <v>0</v>
      </c>
      <c r="AE67" s="336">
        <f t="shared" si="123"/>
        <v>0</v>
      </c>
      <c r="AF67" s="368">
        <f t="shared" ref="AF67:AH67" si="124">SUM(AF60:AF66)</f>
        <v>0</v>
      </c>
      <c r="AG67" s="368">
        <f t="shared" si="124"/>
        <v>0</v>
      </c>
      <c r="AH67" s="336">
        <f t="shared" si="124"/>
        <v>0</v>
      </c>
      <c r="AI67" s="332">
        <f>SUM(AI60:AI66)</f>
        <v>0</v>
      </c>
    </row>
    <row r="68" spans="1:35" ht="15.75" hidden="1" thickBot="1" x14ac:dyDescent="0.3">
      <c r="A68" s="127" t="s">
        <v>23</v>
      </c>
      <c r="B68" s="506"/>
      <c r="C68" s="246" t="e">
        <f t="shared" ref="C68:J68" si="125">AVERAGE(C60:C66)</f>
        <v>#DIV/0!</v>
      </c>
      <c r="D68" s="314" t="e">
        <f t="shared" si="125"/>
        <v>#DIV/0!</v>
      </c>
      <c r="E68" s="315" t="e">
        <f t="shared" si="125"/>
        <v>#DIV/0!</v>
      </c>
      <c r="F68" s="314" t="e">
        <f t="shared" si="125"/>
        <v>#DIV/0!</v>
      </c>
      <c r="G68" s="314" t="e">
        <f t="shared" si="125"/>
        <v>#DIV/0!</v>
      </c>
      <c r="H68" s="314" t="e">
        <f t="shared" si="125"/>
        <v>#DIV/0!</v>
      </c>
      <c r="I68" s="314" t="e">
        <f t="shared" si="125"/>
        <v>#DIV/0!</v>
      </c>
      <c r="J68" s="323" t="e">
        <f t="shared" si="125"/>
        <v>#DIV/0!</v>
      </c>
      <c r="K68" s="246" t="e">
        <f>AVERAGE(K60:K66)</f>
        <v>#DIV/0!</v>
      </c>
      <c r="L68" s="314" t="e">
        <f t="shared" ref="L68" si="126">AVERAGE(L60:L66)</f>
        <v>#DIV/0!</v>
      </c>
      <c r="M68" s="355" t="e">
        <f>AVERAGE(M60:M66)</f>
        <v>#DIV/0!</v>
      </c>
      <c r="N68" s="368" t="e">
        <f t="shared" ref="N68:T68" si="127">AVERAGE(N60:N66)</f>
        <v>#DIV/0!</v>
      </c>
      <c r="O68" s="336" t="e">
        <f t="shared" si="127"/>
        <v>#DIV/0!</v>
      </c>
      <c r="P68" s="336" t="e">
        <f t="shared" si="127"/>
        <v>#DIV/0!</v>
      </c>
      <c r="Q68" s="336" t="e">
        <f t="shared" si="127"/>
        <v>#DIV/0!</v>
      </c>
      <c r="R68" s="336" t="e">
        <f t="shared" si="127"/>
        <v>#DIV/0!</v>
      </c>
      <c r="S68" s="336" t="e">
        <f t="shared" si="127"/>
        <v>#DIV/0!</v>
      </c>
      <c r="T68" s="336" t="e">
        <f t="shared" si="127"/>
        <v>#DIV/0!</v>
      </c>
      <c r="U68" s="368" t="e">
        <f t="shared" ref="U68:Y68" si="128">AVERAGE(U60:U66)</f>
        <v>#DIV/0!</v>
      </c>
      <c r="V68" s="336" t="e">
        <f t="shared" si="128"/>
        <v>#DIV/0!</v>
      </c>
      <c r="W68" s="336" t="e">
        <f t="shared" si="128"/>
        <v>#DIV/0!</v>
      </c>
      <c r="X68" s="336" t="e">
        <f t="shared" si="128"/>
        <v>#DIV/0!</v>
      </c>
      <c r="Y68" s="336" t="e">
        <f t="shared" si="128"/>
        <v>#DIV/0!</v>
      </c>
      <c r="Z68" s="368" t="e">
        <f t="shared" ref="Z68:AE68" si="129">AVERAGE(Z60:Z66)</f>
        <v>#DIV/0!</v>
      </c>
      <c r="AA68" s="368" t="e">
        <f t="shared" si="129"/>
        <v>#DIV/0!</v>
      </c>
      <c r="AB68" s="336" t="e">
        <f t="shared" si="129"/>
        <v>#DIV/0!</v>
      </c>
      <c r="AC68" s="336" t="e">
        <f t="shared" si="129"/>
        <v>#DIV/0!</v>
      </c>
      <c r="AD68" s="336" t="e">
        <f t="shared" si="129"/>
        <v>#DIV/0!</v>
      </c>
      <c r="AE68" s="336" t="e">
        <f t="shared" si="129"/>
        <v>#DIV/0!</v>
      </c>
      <c r="AF68" s="368" t="e">
        <f t="shared" ref="AF68:AI68" si="130">AVERAGE(AF60:AF66)</f>
        <v>#DIV/0!</v>
      </c>
      <c r="AG68" s="368" t="e">
        <f t="shared" si="130"/>
        <v>#DIV/0!</v>
      </c>
      <c r="AH68" s="336" t="e">
        <f t="shared" si="130"/>
        <v>#DIV/0!</v>
      </c>
      <c r="AI68" s="333">
        <f t="shared" si="130"/>
        <v>0</v>
      </c>
    </row>
    <row r="69" spans="1:35" ht="15.75" hidden="1" thickBot="1" x14ac:dyDescent="0.3">
      <c r="A69" s="34" t="s">
        <v>20</v>
      </c>
      <c r="B69" s="506"/>
      <c r="C69" s="247">
        <f t="shared" ref="C69:J69" si="131">SUM(C60:C64)</f>
        <v>0</v>
      </c>
      <c r="D69" s="316">
        <f t="shared" si="131"/>
        <v>0</v>
      </c>
      <c r="E69" s="316">
        <f t="shared" si="131"/>
        <v>0</v>
      </c>
      <c r="F69" s="316">
        <f t="shared" si="131"/>
        <v>0</v>
      </c>
      <c r="G69" s="316">
        <f t="shared" si="131"/>
        <v>0</v>
      </c>
      <c r="H69" s="316">
        <f t="shared" si="131"/>
        <v>0</v>
      </c>
      <c r="I69" s="316">
        <f t="shared" si="131"/>
        <v>0</v>
      </c>
      <c r="J69" s="324">
        <f t="shared" si="131"/>
        <v>0</v>
      </c>
      <c r="K69" s="247">
        <f>SUM(K60:K64)</f>
        <v>0</v>
      </c>
      <c r="L69" s="316">
        <f t="shared" ref="L69" si="132">SUM(L60:L64)</f>
        <v>0</v>
      </c>
      <c r="M69" s="356">
        <f>SUM(M60:M64)</f>
        <v>0</v>
      </c>
      <c r="N69" s="369">
        <f t="shared" ref="N69:T69" si="133">SUM(N60:N64)</f>
        <v>0</v>
      </c>
      <c r="O69" s="337">
        <f t="shared" si="133"/>
        <v>0</v>
      </c>
      <c r="P69" s="337">
        <f t="shared" si="133"/>
        <v>0</v>
      </c>
      <c r="Q69" s="337">
        <f t="shared" si="133"/>
        <v>0</v>
      </c>
      <c r="R69" s="337">
        <f t="shared" si="133"/>
        <v>0</v>
      </c>
      <c r="S69" s="337">
        <f t="shared" si="133"/>
        <v>0</v>
      </c>
      <c r="T69" s="337">
        <f t="shared" si="133"/>
        <v>0</v>
      </c>
      <c r="U69" s="369">
        <f t="shared" ref="U69:Y69" si="134">SUM(U60:U64)</f>
        <v>0</v>
      </c>
      <c r="V69" s="337">
        <f t="shared" si="134"/>
        <v>0</v>
      </c>
      <c r="W69" s="337">
        <f t="shared" si="134"/>
        <v>0</v>
      </c>
      <c r="X69" s="337">
        <f t="shared" si="134"/>
        <v>0</v>
      </c>
      <c r="Y69" s="337">
        <f t="shared" si="134"/>
        <v>0</v>
      </c>
      <c r="Z69" s="369">
        <f t="shared" ref="Z69:AE69" si="135">SUM(Z60:Z64)</f>
        <v>0</v>
      </c>
      <c r="AA69" s="369">
        <f t="shared" si="135"/>
        <v>0</v>
      </c>
      <c r="AB69" s="337">
        <f t="shared" si="135"/>
        <v>0</v>
      </c>
      <c r="AC69" s="337">
        <f t="shared" si="135"/>
        <v>0</v>
      </c>
      <c r="AD69" s="337">
        <f t="shared" si="135"/>
        <v>0</v>
      </c>
      <c r="AE69" s="337">
        <f t="shared" si="135"/>
        <v>0</v>
      </c>
      <c r="AF69" s="369">
        <f t="shared" ref="AF69:AI69" si="136">SUM(AF60:AF64)</f>
        <v>0</v>
      </c>
      <c r="AG69" s="369">
        <f t="shared" si="136"/>
        <v>0</v>
      </c>
      <c r="AH69" s="337">
        <f t="shared" si="136"/>
        <v>0</v>
      </c>
      <c r="AI69" s="334">
        <f t="shared" si="136"/>
        <v>0</v>
      </c>
    </row>
    <row r="70" spans="1:35" ht="15.75" hidden="1" thickBot="1" x14ac:dyDescent="0.3">
      <c r="A70" s="34" t="s">
        <v>22</v>
      </c>
      <c r="B70" s="507"/>
      <c r="C70" s="248" t="e">
        <f t="shared" ref="C70:J70" si="137">AVERAGE(C60:C64)</f>
        <v>#DIV/0!</v>
      </c>
      <c r="D70" s="317" t="e">
        <f t="shared" si="137"/>
        <v>#DIV/0!</v>
      </c>
      <c r="E70" s="317" t="e">
        <f t="shared" si="137"/>
        <v>#DIV/0!</v>
      </c>
      <c r="F70" s="317" t="e">
        <f t="shared" si="137"/>
        <v>#DIV/0!</v>
      </c>
      <c r="G70" s="317" t="e">
        <f t="shared" si="137"/>
        <v>#DIV/0!</v>
      </c>
      <c r="H70" s="317" t="e">
        <f t="shared" si="137"/>
        <v>#DIV/0!</v>
      </c>
      <c r="I70" s="317" t="e">
        <f t="shared" si="137"/>
        <v>#DIV/0!</v>
      </c>
      <c r="J70" s="325" t="e">
        <f t="shared" si="137"/>
        <v>#DIV/0!</v>
      </c>
      <c r="K70" s="248" t="e">
        <f>AVERAGE(K60:K64)</f>
        <v>#DIV/0!</v>
      </c>
      <c r="L70" s="317" t="e">
        <f t="shared" ref="L70" si="138">AVERAGE(L60:L64)</f>
        <v>#DIV/0!</v>
      </c>
      <c r="M70" s="357" t="e">
        <f>AVERAGE(M60:M64)</f>
        <v>#DIV/0!</v>
      </c>
      <c r="N70" s="369" t="e">
        <f t="shared" ref="N70:T70" si="139">AVERAGE(N60:N64)</f>
        <v>#DIV/0!</v>
      </c>
      <c r="O70" s="337" t="e">
        <f t="shared" si="139"/>
        <v>#DIV/0!</v>
      </c>
      <c r="P70" s="337" t="e">
        <f t="shared" si="139"/>
        <v>#DIV/0!</v>
      </c>
      <c r="Q70" s="337" t="e">
        <f t="shared" si="139"/>
        <v>#DIV/0!</v>
      </c>
      <c r="R70" s="337" t="e">
        <f t="shared" si="139"/>
        <v>#DIV/0!</v>
      </c>
      <c r="S70" s="337" t="e">
        <f t="shared" si="139"/>
        <v>#DIV/0!</v>
      </c>
      <c r="T70" s="337" t="e">
        <f t="shared" si="139"/>
        <v>#DIV/0!</v>
      </c>
      <c r="U70" s="369" t="e">
        <f t="shared" ref="U70:Y70" si="140">AVERAGE(U60:U64)</f>
        <v>#DIV/0!</v>
      </c>
      <c r="V70" s="337" t="e">
        <f t="shared" si="140"/>
        <v>#DIV/0!</v>
      </c>
      <c r="W70" s="337" t="e">
        <f t="shared" si="140"/>
        <v>#DIV/0!</v>
      </c>
      <c r="X70" s="337" t="e">
        <f t="shared" si="140"/>
        <v>#DIV/0!</v>
      </c>
      <c r="Y70" s="337" t="e">
        <f t="shared" si="140"/>
        <v>#DIV/0!</v>
      </c>
      <c r="Z70" s="369" t="e">
        <f t="shared" ref="Z70:AE70" si="141">AVERAGE(Z60:Z64)</f>
        <v>#DIV/0!</v>
      </c>
      <c r="AA70" s="369" t="e">
        <f t="shared" si="141"/>
        <v>#DIV/0!</v>
      </c>
      <c r="AB70" s="337" t="e">
        <f t="shared" si="141"/>
        <v>#DIV/0!</v>
      </c>
      <c r="AC70" s="337" t="e">
        <f t="shared" si="141"/>
        <v>#DIV/0!</v>
      </c>
      <c r="AD70" s="337" t="e">
        <f t="shared" si="141"/>
        <v>#DIV/0!</v>
      </c>
      <c r="AE70" s="337" t="e">
        <f t="shared" si="141"/>
        <v>#DIV/0!</v>
      </c>
      <c r="AF70" s="369" t="e">
        <f t="shared" ref="AF70:AI70" si="142">AVERAGE(AF60:AF64)</f>
        <v>#DIV/0!</v>
      </c>
      <c r="AG70" s="369" t="e">
        <f t="shared" si="142"/>
        <v>#DIV/0!</v>
      </c>
      <c r="AH70" s="337" t="e">
        <f t="shared" si="142"/>
        <v>#DIV/0!</v>
      </c>
      <c r="AI70" s="335">
        <f t="shared" si="142"/>
        <v>0</v>
      </c>
    </row>
    <row r="71" spans="1:35" x14ac:dyDescent="0.25">
      <c r="A71" s="4"/>
      <c r="B71" s="154"/>
      <c r="C71" s="154"/>
      <c r="D71" s="5"/>
      <c r="E71" s="5"/>
      <c r="F71" s="5"/>
      <c r="G71" s="5"/>
      <c r="H71" s="5"/>
      <c r="I71" s="5"/>
      <c r="J71" s="5"/>
      <c r="K71" s="5"/>
      <c r="L71" s="5"/>
      <c r="M71" s="5"/>
      <c r="N71" s="329"/>
      <c r="O71" s="5"/>
      <c r="P71" s="5"/>
      <c r="Q71" s="5"/>
      <c r="R71" s="5"/>
      <c r="S71" s="5"/>
      <c r="T71" s="5"/>
      <c r="U71" s="329"/>
      <c r="V71" s="5"/>
      <c r="W71" s="5"/>
      <c r="X71" s="5"/>
      <c r="Y71" s="5"/>
    </row>
    <row r="72" spans="1:35" ht="25.5" x14ac:dyDescent="0.25">
      <c r="A72" s="4"/>
      <c r="B72" s="220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78</v>
      </c>
      <c r="L72" s="48" t="s">
        <v>79</v>
      </c>
      <c r="M72" s="327" t="s">
        <v>85</v>
      </c>
      <c r="N72" s="48" t="s">
        <v>86</v>
      </c>
      <c r="O72" s="48" t="s">
        <v>88</v>
      </c>
      <c r="P72" s="48" t="s">
        <v>89</v>
      </c>
      <c r="Q72" s="48" t="s">
        <v>90</v>
      </c>
      <c r="R72" s="48" t="s">
        <v>96</v>
      </c>
      <c r="S72" s="48" t="s">
        <v>97</v>
      </c>
      <c r="T72" s="48" t="s">
        <v>99</v>
      </c>
      <c r="U72" s="48" t="s">
        <v>98</v>
      </c>
      <c r="V72" s="384"/>
      <c r="W72" s="183"/>
      <c r="X72" s="183"/>
      <c r="Y72" s="183"/>
      <c r="Z72" s="1"/>
      <c r="AA72" s="1"/>
    </row>
    <row r="73" spans="1:35" ht="25.5" x14ac:dyDescent="0.25">
      <c r="B73" s="53" t="s">
        <v>29</v>
      </c>
      <c r="C73" s="223">
        <f>SUM(C12,C23,C34,C45,C56,C67,M12,M23,M34,M45,M56,M67,T12,T23,T34,T45,T56,T67,Y12,Y23,Y34,Y45,Y56,Y67, AD12, AD23, AD34, AD45, AD56, AD67, AH12, AH23, AH34, AH45, AH56, AH67)</f>
        <v>70490</v>
      </c>
      <c r="D73" s="223">
        <f>SUM(D12,D23,D34,D45,D56,D67,X12,X23,X34,X45,X56,X67, AA12,AA23,AA34,AA45,AA56,AA67, AG12,AG23,AG34,AG45,AG56,AG67)</f>
        <v>47873</v>
      </c>
      <c r="E73" s="223">
        <f>SUM(E12,E23,E34,E45,E56,E67,S12,S23,S34,S45,S56,S67)</f>
        <v>27094</v>
      </c>
      <c r="F73" s="223">
        <f>SUM(F12,F23,F34,F45,F56, F67)</f>
        <v>9599</v>
      </c>
      <c r="G73" s="223">
        <f>SUM(G12,G23,G34,G45,G56, G67)</f>
        <v>29969</v>
      </c>
      <c r="H73" s="223">
        <f>SUM(H12,H23,H34,H45,H56,H67)</f>
        <v>14075</v>
      </c>
      <c r="I73" s="223">
        <f>SUM(I12,I23,I34,I45,I56,I67,W12,W23,W34,W45,W56,W67, Z12,Z23,Z34,Z45,Z56,Z67)</f>
        <v>27378</v>
      </c>
      <c r="J73" s="223">
        <f>SUM(J12,J23,J34,J45,J56,J67,Q12,Q23,Q34,Q45,Q56,Q67)</f>
        <v>0</v>
      </c>
      <c r="K73" s="223">
        <f>SUM(K12,K23,K34,K45,K56,K67)</f>
        <v>13673</v>
      </c>
      <c r="L73" s="223">
        <f>SUM(L12,L23,L34,L45,L56,L67,O12,O23,O34,O45,O56,O67)</f>
        <v>2289</v>
      </c>
      <c r="M73" s="328">
        <f>SUM(N12,N23,N34,N45,N56,N67)</f>
        <v>3679</v>
      </c>
      <c r="N73" s="223">
        <f>SUM(P12,P23,P34,P45,P56,P67)</f>
        <v>4534</v>
      </c>
      <c r="O73" s="223">
        <f>SUM(R12,R23,R34,R45,R56,R67)</f>
        <v>2453</v>
      </c>
      <c r="P73" s="223">
        <f>SUM(U12,U23,U34,U45,U56,U67)</f>
        <v>10900</v>
      </c>
      <c r="Q73" s="223">
        <f>SUM(V12,V23,V34,V45,V56,V67)</f>
        <v>9739</v>
      </c>
      <c r="R73" s="223">
        <f>SUM(AB12,AB23,AB34,AB45,AB56,AB67)</f>
        <v>3827</v>
      </c>
      <c r="S73" s="223">
        <f>SUM(AC12,AC23,AC34,AC45,AC56,AC67)</f>
        <v>1512</v>
      </c>
      <c r="T73" s="223">
        <f>SUM(AE12,AE23,AE34,AE45,AE56,AE67)</f>
        <v>12397</v>
      </c>
      <c r="U73" s="223">
        <f>SUM(AF12,AF23,AF34,AF45,AF56,AF67)</f>
        <v>6822</v>
      </c>
      <c r="V73" s="384"/>
      <c r="W73" s="249"/>
      <c r="X73" s="249"/>
      <c r="Y73" s="249"/>
      <c r="Z73" s="1"/>
      <c r="AA73" s="1"/>
    </row>
    <row r="74" spans="1:35" ht="25.5" x14ac:dyDescent="0.25">
      <c r="B74" s="53" t="s">
        <v>30</v>
      </c>
      <c r="C74" s="223">
        <f>SUM(C14,C25,C36,C47,C58,C69,M14,M25,M36,M47,M58,M69,T14,T25,T36,T47,T58,T69,Y14,Y25,Y36,Y47,Y58,Y69, AD14, AD25, AD36, AD47, AD58, AD69, AH14, AH25, AH36, AH47, AH58, AH69)</f>
        <v>57405</v>
      </c>
      <c r="D74" s="223">
        <f>SUM(D14,D25,D36,D47,D58,D69,X14,X25,X36,X47,X58,X69,AA14,AA25,AA36,AA47,AA58,AA69, AG14,AG25,AG36,AG47,AG58,AG69)</f>
        <v>37366</v>
      </c>
      <c r="E74" s="223">
        <f>SUM(E14,E25,E36,E47,E58,S14,S25,S36,S47,S58,S69)</f>
        <v>18043</v>
      </c>
      <c r="F74" s="223">
        <f>SUM(F14,F25,F36,F47,F58, F69)</f>
        <v>8083</v>
      </c>
      <c r="G74" s="223">
        <f>SUM(G14,G25,G36,G47,G58, G69)</f>
        <v>22359</v>
      </c>
      <c r="H74" s="223">
        <f>SUM(H14,H25,H36,H47,H58,H69)</f>
        <v>11283</v>
      </c>
      <c r="I74" s="223">
        <f>SUM(I14,I25,I36,I47,I58,I69,W14,W25,W36,W47,W58,W69, Z14,Z25,Z36,Z47,Z58,Z69)</f>
        <v>20597</v>
      </c>
      <c r="J74" s="223">
        <f>SUM(J14,J25,J36,J47,J58,J69,Q14,Q25,Q36,Q47,Q58,Q69)</f>
        <v>0</v>
      </c>
      <c r="K74" s="223">
        <f>SUM(K14,K25,K36,K47,K58,K69)</f>
        <v>10867</v>
      </c>
      <c r="L74" s="223">
        <f>SUM(L14,L25,L36,L47,L58,L69,O14,O25,O36,O47,O58,O69)</f>
        <v>2069</v>
      </c>
      <c r="M74" s="223">
        <f>SUM(N14,N25,N36,N47,N58,N69)</f>
        <v>2614</v>
      </c>
      <c r="N74" s="223">
        <f>SUM(P14,P25,P36,P47,P58,P69)</f>
        <v>3565</v>
      </c>
      <c r="O74" s="223">
        <f>SUM(R14,R25,R36,R47,R58,R69)</f>
        <v>1996</v>
      </c>
      <c r="P74" s="223">
        <f>SUM(U14,U25,U36,U47,U58,U69)</f>
        <v>8675</v>
      </c>
      <c r="Q74" s="223">
        <f>SUM(V14,V25,V36,V47,V58,V69)</f>
        <v>7481</v>
      </c>
      <c r="R74" s="223">
        <f>SUM(AB14,AB25,AB36,AB47,AB58,AB69)</f>
        <v>3121</v>
      </c>
      <c r="S74" s="223">
        <f>SUM(AC14,AC25,AC36,AC47,AC58,AC69)</f>
        <v>1107</v>
      </c>
      <c r="T74" s="223">
        <f>SUM(AE14,AE25,AE36,AE47,AE58,AE69)</f>
        <v>10368</v>
      </c>
      <c r="U74" s="223">
        <f>SUM(AF14,AF25,AF36,AF47,AF58,AF69)</f>
        <v>5145</v>
      </c>
      <c r="W74" s="326"/>
      <c r="X74" s="326"/>
      <c r="Y74" s="326"/>
      <c r="Z74" s="1"/>
      <c r="AA74" s="1"/>
    </row>
    <row r="75" spans="1:35" x14ac:dyDescent="0.25">
      <c r="B75" s="1"/>
      <c r="C75" s="1"/>
      <c r="F75" s="155"/>
    </row>
    <row r="76" spans="1:35" x14ac:dyDescent="0.25">
      <c r="B76" s="1"/>
      <c r="C76" s="1"/>
      <c r="F76" s="155"/>
      <c r="U76" s="382"/>
    </row>
    <row r="77" spans="1:35" x14ac:dyDescent="0.25">
      <c r="B77" s="1"/>
      <c r="C77" s="1"/>
      <c r="D77" s="541" t="s">
        <v>82</v>
      </c>
      <c r="E77" s="542"/>
      <c r="F77" s="543"/>
      <c r="Z77" s="1"/>
      <c r="AA77" s="1"/>
      <c r="AB77" s="1"/>
    </row>
    <row r="78" spans="1:35" x14ac:dyDescent="0.25">
      <c r="D78" s="499" t="s">
        <v>19</v>
      </c>
      <c r="E78" s="500"/>
      <c r="F78" s="120">
        <f>AI12+AI23+AI34+AI45+AI56+AI67</f>
        <v>298303</v>
      </c>
      <c r="R78"/>
      <c r="S78" s="383"/>
      <c r="T78" s="383"/>
      <c r="U78" s="383"/>
      <c r="V78" s="383"/>
    </row>
    <row r="79" spans="1:35" x14ac:dyDescent="0.25">
      <c r="D79" s="499" t="s">
        <v>30</v>
      </c>
      <c r="E79" s="500"/>
      <c r="F79" s="119">
        <f>SUM(AI14, AI25, AI36, AI47, AI58, AI69)</f>
        <v>232144</v>
      </c>
      <c r="N79" s="382"/>
    </row>
    <row r="80" spans="1:35" x14ac:dyDescent="0.25">
      <c r="D80" s="499" t="s">
        <v>68</v>
      </c>
      <c r="E80" s="500"/>
      <c r="F80" s="120">
        <f>AVERAGE(AI56, AI45, AI34, AI23, AI12, AI67)</f>
        <v>49717.166666666664</v>
      </c>
    </row>
    <row r="81" spans="1:25" x14ac:dyDescent="0.25">
      <c r="A81"/>
      <c r="B81"/>
      <c r="C81"/>
      <c r="D81" s="499" t="s">
        <v>22</v>
      </c>
      <c r="E81" s="500"/>
      <c r="F81" s="119">
        <f>AVERAGE(AI14, AI25, AI36, AI47, AI58, AI69)</f>
        <v>38690.666666666664</v>
      </c>
      <c r="G81"/>
      <c r="H81"/>
      <c r="I81"/>
      <c r="J81"/>
      <c r="K81"/>
      <c r="L81"/>
      <c r="M81" s="383"/>
      <c r="N81" s="383"/>
      <c r="O81"/>
      <c r="P81"/>
      <c r="Q81"/>
      <c r="W81" s="383"/>
      <c r="X81" s="383"/>
      <c r="Y81" s="383"/>
    </row>
  </sheetData>
  <mergeCells count="54">
    <mergeCell ref="AE1:AH2"/>
    <mergeCell ref="AH3:AH4"/>
    <mergeCell ref="AE5:AE6"/>
    <mergeCell ref="AI1:AI4"/>
    <mergeCell ref="Z5:Z6"/>
    <mergeCell ref="AE3:AE4"/>
    <mergeCell ref="AF3:AF4"/>
    <mergeCell ref="AG3:AG4"/>
    <mergeCell ref="Z1:AD2"/>
    <mergeCell ref="Z3:Z4"/>
    <mergeCell ref="AA3:AA4"/>
    <mergeCell ref="AB3:AB4"/>
    <mergeCell ref="AC3:AC4"/>
    <mergeCell ref="AD3:AD4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K1:M2"/>
    <mergeCell ref="C1:J2"/>
    <mergeCell ref="D81:E81"/>
    <mergeCell ref="D77:F77"/>
    <mergeCell ref="B23:B26"/>
    <mergeCell ref="B34:B37"/>
    <mergeCell ref="B45:B48"/>
    <mergeCell ref="B56:B59"/>
    <mergeCell ref="B67:B70"/>
    <mergeCell ref="B12:B15"/>
    <mergeCell ref="D78:E78"/>
    <mergeCell ref="D79:E79"/>
    <mergeCell ref="D80:E80"/>
    <mergeCell ref="M3:M4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199"/>
      <c r="C1" s="560" t="s">
        <v>9</v>
      </c>
      <c r="D1" s="519" t="s">
        <v>19</v>
      </c>
    </row>
    <row r="2" spans="1:4" ht="15" customHeight="1" thickBot="1" x14ac:dyDescent="0.3">
      <c r="A2" s="32"/>
      <c r="B2" s="200"/>
      <c r="C2" s="561"/>
      <c r="D2" s="520"/>
    </row>
    <row r="3" spans="1:4" ht="15" customHeight="1" x14ac:dyDescent="0.25">
      <c r="A3" s="501" t="s">
        <v>57</v>
      </c>
      <c r="B3" s="503" t="s">
        <v>58</v>
      </c>
      <c r="C3" s="526" t="s">
        <v>34</v>
      </c>
      <c r="D3" s="520"/>
    </row>
    <row r="4" spans="1:4" ht="14.25" thickBot="1" x14ac:dyDescent="0.3">
      <c r="A4" s="502"/>
      <c r="B4" s="504"/>
      <c r="C4" s="527"/>
      <c r="D4" s="520"/>
    </row>
    <row r="5" spans="1:4" s="57" customFormat="1" ht="14.25" hidden="1" thickBot="1" x14ac:dyDescent="0.3">
      <c r="A5" s="33" t="s">
        <v>3</v>
      </c>
      <c r="B5" s="201">
        <v>43402</v>
      </c>
      <c r="C5" s="14"/>
      <c r="D5" s="20">
        <f>SUM(C5)</f>
        <v>0</v>
      </c>
    </row>
    <row r="6" spans="1:4" s="57" customFormat="1" ht="14.25" hidden="1" thickBot="1" x14ac:dyDescent="0.3">
      <c r="A6" s="33" t="s">
        <v>4</v>
      </c>
      <c r="B6" s="201">
        <f>B5+1</f>
        <v>43403</v>
      </c>
      <c r="C6" s="14"/>
      <c r="D6" s="20">
        <f t="shared" ref="D6:D10" si="0">SUM(C6)</f>
        <v>0</v>
      </c>
    </row>
    <row r="7" spans="1:4" s="57" customFormat="1" ht="14.25" hidden="1" thickBot="1" x14ac:dyDescent="0.3">
      <c r="A7" s="33" t="s">
        <v>5</v>
      </c>
      <c r="B7" s="201">
        <f>B6+1</f>
        <v>43404</v>
      </c>
      <c r="C7" s="14"/>
      <c r="D7" s="20">
        <f t="shared" si="0"/>
        <v>0</v>
      </c>
    </row>
    <row r="8" spans="1:4" s="57" customFormat="1" ht="14.25" thickBot="1" x14ac:dyDescent="0.3">
      <c r="A8" s="33" t="s">
        <v>6</v>
      </c>
      <c r="B8" s="201">
        <f t="shared" ref="B8:B11" si="1">B7+1</f>
        <v>43405</v>
      </c>
      <c r="C8" s="14">
        <v>898</v>
      </c>
      <c r="D8" s="20">
        <f t="shared" si="0"/>
        <v>898</v>
      </c>
    </row>
    <row r="9" spans="1:4" s="57" customFormat="1" ht="14.25" thickBot="1" x14ac:dyDescent="0.3">
      <c r="A9" s="33" t="s">
        <v>0</v>
      </c>
      <c r="B9" s="201">
        <f t="shared" si="1"/>
        <v>43406</v>
      </c>
      <c r="C9" s="14">
        <v>679</v>
      </c>
      <c r="D9" s="20">
        <f t="shared" si="0"/>
        <v>679</v>
      </c>
    </row>
    <row r="10" spans="1:4" s="57" customFormat="1" ht="14.25" outlineLevel="1" thickBot="1" x14ac:dyDescent="0.3">
      <c r="A10" s="33" t="s">
        <v>1</v>
      </c>
      <c r="B10" s="201">
        <f t="shared" si="1"/>
        <v>43407</v>
      </c>
      <c r="C10" s="276">
        <v>728</v>
      </c>
      <c r="D10" s="20">
        <f t="shared" si="0"/>
        <v>728</v>
      </c>
    </row>
    <row r="11" spans="1:4" s="57" customFormat="1" ht="15" customHeight="1" outlineLevel="1" thickBot="1" x14ac:dyDescent="0.3">
      <c r="A11" s="33" t="s">
        <v>2</v>
      </c>
      <c r="B11" s="201">
        <f t="shared" si="1"/>
        <v>43408</v>
      </c>
      <c r="C11" s="277">
        <v>922</v>
      </c>
      <c r="D11" s="20">
        <f t="shared" ref="D11" si="2">SUM(C11)</f>
        <v>922</v>
      </c>
    </row>
    <row r="12" spans="1:4" s="58" customFormat="1" ht="15" customHeight="1" outlineLevel="1" thickBot="1" x14ac:dyDescent="0.3">
      <c r="A12" s="188" t="s">
        <v>21</v>
      </c>
      <c r="B12" s="505" t="s">
        <v>24</v>
      </c>
      <c r="C12" s="278">
        <f>SUM(C5:C11)</f>
        <v>3227</v>
      </c>
      <c r="D12" s="133">
        <f>SUM(D5:D11)</f>
        <v>3227</v>
      </c>
    </row>
    <row r="13" spans="1:4" s="58" customFormat="1" ht="15" customHeight="1" outlineLevel="1" thickBot="1" x14ac:dyDescent="0.3">
      <c r="A13" s="127" t="s">
        <v>23</v>
      </c>
      <c r="B13" s="506"/>
      <c r="C13" s="279">
        <f>AVERAGE(C5:C11)</f>
        <v>806.75</v>
      </c>
      <c r="D13" s="128">
        <f>AVERAGE(D5:D11)</f>
        <v>461</v>
      </c>
    </row>
    <row r="14" spans="1:4" s="58" customFormat="1" ht="15" customHeight="1" thickBot="1" x14ac:dyDescent="0.3">
      <c r="A14" s="34" t="s">
        <v>20</v>
      </c>
      <c r="B14" s="506"/>
      <c r="C14" s="280">
        <f>SUM(C5:C9)</f>
        <v>1577</v>
      </c>
      <c r="D14" s="35">
        <f>SUM(D5:D9)</f>
        <v>1577</v>
      </c>
    </row>
    <row r="15" spans="1:4" s="58" customFormat="1" ht="15" customHeight="1" thickBot="1" x14ac:dyDescent="0.3">
      <c r="A15" s="34" t="s">
        <v>22</v>
      </c>
      <c r="B15" s="506"/>
      <c r="C15" s="281">
        <f>AVERAGE(C5:C9)</f>
        <v>788.5</v>
      </c>
      <c r="D15" s="40">
        <f>AVERAGE(D5:D9)</f>
        <v>315.39999999999998</v>
      </c>
    </row>
    <row r="16" spans="1:4" s="58" customFormat="1" ht="15" customHeight="1" thickBot="1" x14ac:dyDescent="0.3">
      <c r="A16" s="33" t="s">
        <v>3</v>
      </c>
      <c r="B16" s="201">
        <f>B11+1</f>
        <v>43409</v>
      </c>
      <c r="C16" s="272">
        <v>688</v>
      </c>
      <c r="D16" s="215">
        <f>SUM(C16)</f>
        <v>688</v>
      </c>
    </row>
    <row r="17" spans="1:5" s="58" customFormat="1" ht="15" customHeight="1" thickBot="1" x14ac:dyDescent="0.3">
      <c r="A17" s="33" t="s">
        <v>4</v>
      </c>
      <c r="B17" s="202">
        <f>B16+1</f>
        <v>43410</v>
      </c>
      <c r="C17" s="272">
        <v>564</v>
      </c>
      <c r="D17" s="71">
        <f t="shared" ref="D17:D22" si="3">SUM(C17)</f>
        <v>564</v>
      </c>
    </row>
    <row r="18" spans="1:5" s="58" customFormat="1" ht="15" customHeight="1" thickBot="1" x14ac:dyDescent="0.3">
      <c r="A18" s="33" t="s">
        <v>5</v>
      </c>
      <c r="B18" s="202">
        <f t="shared" ref="B18:B22" si="4">B17+1</f>
        <v>43411</v>
      </c>
      <c r="C18" s="272">
        <v>852</v>
      </c>
      <c r="D18" s="215">
        <f t="shared" si="3"/>
        <v>852</v>
      </c>
    </row>
    <row r="19" spans="1:5" s="58" customFormat="1" ht="15" customHeight="1" thickBot="1" x14ac:dyDescent="0.3">
      <c r="A19" s="33" t="s">
        <v>6</v>
      </c>
      <c r="B19" s="203">
        <f t="shared" si="4"/>
        <v>43412</v>
      </c>
      <c r="C19" s="272">
        <v>967</v>
      </c>
      <c r="D19" s="71">
        <f t="shared" si="3"/>
        <v>967</v>
      </c>
    </row>
    <row r="20" spans="1:5" s="58" customFormat="1" ht="15" customHeight="1" thickBot="1" x14ac:dyDescent="0.3">
      <c r="A20" s="33" t="s">
        <v>0</v>
      </c>
      <c r="B20" s="203">
        <f t="shared" si="4"/>
        <v>43413</v>
      </c>
      <c r="C20" s="272">
        <v>690</v>
      </c>
      <c r="D20" s="215">
        <f t="shared" si="3"/>
        <v>690</v>
      </c>
    </row>
    <row r="21" spans="1:5" s="58" customFormat="1" ht="15" customHeight="1" outlineLevel="1" thickBot="1" x14ac:dyDescent="0.3">
      <c r="A21" s="33" t="s">
        <v>1</v>
      </c>
      <c r="B21" s="216">
        <f t="shared" si="4"/>
        <v>43414</v>
      </c>
      <c r="C21" s="276">
        <v>757</v>
      </c>
      <c r="D21" s="71">
        <f t="shared" si="3"/>
        <v>757</v>
      </c>
      <c r="E21" s="180"/>
    </row>
    <row r="22" spans="1:5" s="58" customFormat="1" ht="15" customHeight="1" outlineLevel="1" thickBot="1" x14ac:dyDescent="0.3">
      <c r="A22" s="33" t="s">
        <v>2</v>
      </c>
      <c r="B22" s="202">
        <f t="shared" si="4"/>
        <v>43415</v>
      </c>
      <c r="C22" s="277">
        <v>581</v>
      </c>
      <c r="D22" s="18">
        <f t="shared" si="3"/>
        <v>581</v>
      </c>
    </row>
    <row r="23" spans="1:5" s="58" customFormat="1" ht="15" customHeight="1" outlineLevel="1" thickBot="1" x14ac:dyDescent="0.3">
      <c r="A23" s="188" t="s">
        <v>21</v>
      </c>
      <c r="B23" s="505" t="s">
        <v>25</v>
      </c>
      <c r="C23" s="278">
        <f>SUM(C16:C22)</f>
        <v>5099</v>
      </c>
      <c r="D23" s="133">
        <f>SUM(D16:D22)</f>
        <v>5099</v>
      </c>
    </row>
    <row r="24" spans="1:5" s="58" customFormat="1" ht="15" customHeight="1" outlineLevel="1" thickBot="1" x14ac:dyDescent="0.3">
      <c r="A24" s="127" t="s">
        <v>23</v>
      </c>
      <c r="B24" s="506"/>
      <c r="C24" s="279">
        <f>AVERAGE(C16:C22)</f>
        <v>728.42857142857144</v>
      </c>
      <c r="D24" s="128">
        <f>AVERAGE(D16:D22)</f>
        <v>728.42857142857144</v>
      </c>
    </row>
    <row r="25" spans="1:5" s="58" customFormat="1" ht="15" customHeight="1" thickBot="1" x14ac:dyDescent="0.3">
      <c r="A25" s="34" t="s">
        <v>20</v>
      </c>
      <c r="B25" s="506"/>
      <c r="C25" s="280">
        <f>SUM(C16:C20)</f>
        <v>3761</v>
      </c>
      <c r="D25" s="35">
        <f>SUM(D16:D20)</f>
        <v>3761</v>
      </c>
    </row>
    <row r="26" spans="1:5" s="58" customFormat="1" ht="15" customHeight="1" thickBot="1" x14ac:dyDescent="0.3">
      <c r="A26" s="34" t="s">
        <v>22</v>
      </c>
      <c r="B26" s="507"/>
      <c r="C26" s="281">
        <f>AVERAGE(C16:C20)</f>
        <v>752.2</v>
      </c>
      <c r="D26" s="40">
        <f>AVERAGE(D16:D20)</f>
        <v>752.2</v>
      </c>
    </row>
    <row r="27" spans="1:5" s="58" customFormat="1" ht="15" customHeight="1" thickBot="1" x14ac:dyDescent="0.3">
      <c r="A27" s="33" t="s">
        <v>3</v>
      </c>
      <c r="B27" s="204">
        <f>B22+1</f>
        <v>43416</v>
      </c>
      <c r="C27" s="272">
        <v>642</v>
      </c>
      <c r="D27" s="215">
        <f>SUM(C27)</f>
        <v>642</v>
      </c>
    </row>
    <row r="28" spans="1:5" s="58" customFormat="1" ht="15" customHeight="1" thickBot="1" x14ac:dyDescent="0.3">
      <c r="A28" s="33" t="s">
        <v>4</v>
      </c>
      <c r="B28" s="205">
        <f>B27+1</f>
        <v>43417</v>
      </c>
      <c r="C28" s="272">
        <v>733</v>
      </c>
      <c r="D28" s="71">
        <f t="shared" ref="D28:D33" si="5">SUM(C28)</f>
        <v>733</v>
      </c>
    </row>
    <row r="29" spans="1:5" s="58" customFormat="1" ht="15" customHeight="1" thickBot="1" x14ac:dyDescent="0.3">
      <c r="A29" s="33" t="s">
        <v>5</v>
      </c>
      <c r="B29" s="205">
        <f t="shared" ref="B29:B33" si="6">B28+1</f>
        <v>43418</v>
      </c>
      <c r="C29" s="272">
        <v>770</v>
      </c>
      <c r="D29" s="215">
        <f t="shared" si="5"/>
        <v>770</v>
      </c>
    </row>
    <row r="30" spans="1:5" s="58" customFormat="1" ht="15" customHeight="1" thickBot="1" x14ac:dyDescent="0.3">
      <c r="A30" s="33" t="s">
        <v>6</v>
      </c>
      <c r="B30" s="205">
        <f t="shared" si="6"/>
        <v>43419</v>
      </c>
      <c r="C30" s="272">
        <v>645</v>
      </c>
      <c r="D30" s="71">
        <f t="shared" si="5"/>
        <v>645</v>
      </c>
    </row>
    <row r="31" spans="1:5" s="58" customFormat="1" ht="15" customHeight="1" thickBot="1" x14ac:dyDescent="0.3">
      <c r="A31" s="33" t="s">
        <v>0</v>
      </c>
      <c r="B31" s="205">
        <f t="shared" si="6"/>
        <v>43420</v>
      </c>
      <c r="C31" s="272">
        <v>611</v>
      </c>
      <c r="D31" s="215">
        <f t="shared" si="5"/>
        <v>611</v>
      </c>
    </row>
    <row r="32" spans="1:5" s="58" customFormat="1" ht="15" customHeight="1" outlineLevel="1" thickBot="1" x14ac:dyDescent="0.3">
      <c r="A32" s="33" t="s">
        <v>1</v>
      </c>
      <c r="B32" s="205">
        <f t="shared" si="6"/>
        <v>43421</v>
      </c>
      <c r="C32" s="276">
        <v>558</v>
      </c>
      <c r="D32" s="71">
        <f t="shared" si="5"/>
        <v>558</v>
      </c>
    </row>
    <row r="33" spans="1:5" s="58" customFormat="1" ht="15" customHeight="1" outlineLevel="1" thickBot="1" x14ac:dyDescent="0.3">
      <c r="A33" s="33" t="s">
        <v>2</v>
      </c>
      <c r="B33" s="205">
        <f t="shared" si="6"/>
        <v>43422</v>
      </c>
      <c r="C33" s="277">
        <v>594</v>
      </c>
      <c r="D33" s="18">
        <f t="shared" si="5"/>
        <v>594</v>
      </c>
    </row>
    <row r="34" spans="1:5" s="58" customFormat="1" ht="15" customHeight="1" outlineLevel="1" thickBot="1" x14ac:dyDescent="0.3">
      <c r="A34" s="188" t="s">
        <v>21</v>
      </c>
      <c r="B34" s="505" t="s">
        <v>26</v>
      </c>
      <c r="C34" s="278">
        <f>SUM(C27:C33)</f>
        <v>4553</v>
      </c>
      <c r="D34" s="133">
        <f>SUM(D27:D33)</f>
        <v>4553</v>
      </c>
    </row>
    <row r="35" spans="1:5" s="58" customFormat="1" ht="15" customHeight="1" outlineLevel="1" thickBot="1" x14ac:dyDescent="0.3">
      <c r="A35" s="127" t="s">
        <v>23</v>
      </c>
      <c r="B35" s="506"/>
      <c r="C35" s="279">
        <f>AVERAGE(C27:C33)</f>
        <v>650.42857142857144</v>
      </c>
      <c r="D35" s="128">
        <f>AVERAGE(D27:D33)</f>
        <v>650.42857142857144</v>
      </c>
    </row>
    <row r="36" spans="1:5" s="58" customFormat="1" ht="15" customHeight="1" thickBot="1" x14ac:dyDescent="0.3">
      <c r="A36" s="34" t="s">
        <v>20</v>
      </c>
      <c r="B36" s="506"/>
      <c r="C36" s="282">
        <f>SUM(C27:C31)</f>
        <v>3401</v>
      </c>
      <c r="D36" s="39">
        <f>SUM(D27:D31)</f>
        <v>3401</v>
      </c>
    </row>
    <row r="37" spans="1:5" s="58" customFormat="1" ht="15" customHeight="1" thickBot="1" x14ac:dyDescent="0.3">
      <c r="A37" s="34" t="s">
        <v>22</v>
      </c>
      <c r="B37" s="507"/>
      <c r="C37" s="283">
        <f>AVERAGE(C27:C31)</f>
        <v>680.2</v>
      </c>
      <c r="D37" s="44">
        <f>AVERAGE(D27:D31)</f>
        <v>680.2</v>
      </c>
    </row>
    <row r="38" spans="1:5" s="58" customFormat="1" ht="15" customHeight="1" thickBot="1" x14ac:dyDescent="0.3">
      <c r="A38" s="33" t="s">
        <v>3</v>
      </c>
      <c r="B38" s="206">
        <f>B33+1</f>
        <v>43423</v>
      </c>
      <c r="C38" s="272">
        <v>1116</v>
      </c>
      <c r="D38" s="215">
        <f>SUM(C38)</f>
        <v>1116</v>
      </c>
    </row>
    <row r="39" spans="1:5" s="58" customFormat="1" ht="15" customHeight="1" thickBot="1" x14ac:dyDescent="0.3">
      <c r="A39" s="33" t="s">
        <v>4</v>
      </c>
      <c r="B39" s="207">
        <f>B38+1</f>
        <v>43424</v>
      </c>
      <c r="C39" s="272">
        <v>874</v>
      </c>
      <c r="D39" s="71">
        <f t="shared" ref="D39:D44" si="7">SUM(C39)</f>
        <v>874</v>
      </c>
    </row>
    <row r="40" spans="1:5" s="58" customFormat="1" ht="15" customHeight="1" thickBot="1" x14ac:dyDescent="0.3">
      <c r="A40" s="33" t="s">
        <v>5</v>
      </c>
      <c r="B40" s="207">
        <f t="shared" ref="B40:B44" si="8">B39+1</f>
        <v>43425</v>
      </c>
      <c r="C40" s="272">
        <v>797</v>
      </c>
      <c r="D40" s="215">
        <f t="shared" si="7"/>
        <v>797</v>
      </c>
    </row>
    <row r="41" spans="1:5" s="58" customFormat="1" ht="15" customHeight="1" thickBot="1" x14ac:dyDescent="0.3">
      <c r="A41" s="33" t="s">
        <v>6</v>
      </c>
      <c r="B41" s="207">
        <f t="shared" si="8"/>
        <v>43426</v>
      </c>
      <c r="C41" s="272"/>
      <c r="D41" s="71">
        <f t="shared" si="7"/>
        <v>0</v>
      </c>
    </row>
    <row r="42" spans="1:5" s="58" customFormat="1" ht="15" customHeight="1" thickBot="1" x14ac:dyDescent="0.3">
      <c r="A42" s="33" t="s">
        <v>0</v>
      </c>
      <c r="B42" s="207">
        <f t="shared" si="8"/>
        <v>43427</v>
      </c>
      <c r="C42" s="272">
        <v>862</v>
      </c>
      <c r="D42" s="215">
        <f t="shared" si="7"/>
        <v>862</v>
      </c>
    </row>
    <row r="43" spans="1:5" s="58" customFormat="1" ht="15" customHeight="1" outlineLevel="1" thickBot="1" x14ac:dyDescent="0.3">
      <c r="A43" s="33" t="s">
        <v>1</v>
      </c>
      <c r="B43" s="207">
        <f t="shared" si="8"/>
        <v>43428</v>
      </c>
      <c r="C43" s="276">
        <v>623</v>
      </c>
      <c r="D43" s="71">
        <f t="shared" si="7"/>
        <v>623</v>
      </c>
      <c r="E43" s="180"/>
    </row>
    <row r="44" spans="1:5" s="58" customFormat="1" ht="15" customHeight="1" outlineLevel="1" thickBot="1" x14ac:dyDescent="0.3">
      <c r="A44" s="33" t="s">
        <v>2</v>
      </c>
      <c r="B44" s="207">
        <f t="shared" si="8"/>
        <v>43429</v>
      </c>
      <c r="C44" s="277">
        <v>697</v>
      </c>
      <c r="D44" s="18">
        <f t="shared" si="7"/>
        <v>697</v>
      </c>
      <c r="E44" s="180"/>
    </row>
    <row r="45" spans="1:5" s="58" customFormat="1" ht="15" customHeight="1" outlineLevel="1" thickBot="1" x14ac:dyDescent="0.3">
      <c r="A45" s="188" t="s">
        <v>21</v>
      </c>
      <c r="B45" s="505" t="s">
        <v>27</v>
      </c>
      <c r="C45" s="278">
        <f>SUM(C38:C44)</f>
        <v>4969</v>
      </c>
      <c r="D45" s="133">
        <f>SUM(D38:D44)</f>
        <v>4969</v>
      </c>
      <c r="E45" s="180"/>
    </row>
    <row r="46" spans="1:5" s="58" customFormat="1" ht="15" customHeight="1" outlineLevel="1" thickBot="1" x14ac:dyDescent="0.3">
      <c r="A46" s="127" t="s">
        <v>23</v>
      </c>
      <c r="B46" s="506"/>
      <c r="C46" s="279">
        <f>AVERAGE(C38:C44)</f>
        <v>828.16666666666663</v>
      </c>
      <c r="D46" s="128">
        <f>AVERAGE(D38:D44)</f>
        <v>709.85714285714289</v>
      </c>
      <c r="E46" s="180"/>
    </row>
    <row r="47" spans="1:5" s="58" customFormat="1" ht="15" customHeight="1" thickBot="1" x14ac:dyDescent="0.3">
      <c r="A47" s="34" t="s">
        <v>20</v>
      </c>
      <c r="B47" s="506"/>
      <c r="C47" s="282">
        <f>SUM(C38:C42)</f>
        <v>3649</v>
      </c>
      <c r="D47" s="39">
        <f>SUM(D38:D42)</f>
        <v>3649</v>
      </c>
      <c r="E47" s="180"/>
    </row>
    <row r="48" spans="1:5" s="58" customFormat="1" ht="15" customHeight="1" thickBot="1" x14ac:dyDescent="0.3">
      <c r="A48" s="34" t="s">
        <v>22</v>
      </c>
      <c r="B48" s="507"/>
      <c r="C48" s="283">
        <f>AVERAGE(C38:C42)</f>
        <v>912.25</v>
      </c>
      <c r="D48" s="44">
        <f>AVERAGE(D38:D42)</f>
        <v>729.8</v>
      </c>
      <c r="E48" s="180"/>
    </row>
    <row r="49" spans="1:5" s="58" customFormat="1" ht="15" customHeight="1" thickBot="1" x14ac:dyDescent="0.3">
      <c r="A49" s="33" t="s">
        <v>3</v>
      </c>
      <c r="B49" s="206">
        <f>B44+1</f>
        <v>43430</v>
      </c>
      <c r="C49" s="284">
        <v>615</v>
      </c>
      <c r="D49" s="20">
        <f>SUM(C49)</f>
        <v>615</v>
      </c>
      <c r="E49" s="180"/>
    </row>
    <row r="50" spans="1:5" s="58" customFormat="1" ht="15" customHeight="1" thickBot="1" x14ac:dyDescent="0.3">
      <c r="A50" s="176" t="s">
        <v>4</v>
      </c>
      <c r="B50" s="207">
        <f>B49+1</f>
        <v>43431</v>
      </c>
      <c r="C50" s="272">
        <v>715</v>
      </c>
      <c r="D50" s="20">
        <f t="shared" ref="D50:D52" si="9">SUM(C50)</f>
        <v>715</v>
      </c>
      <c r="E50" s="180"/>
    </row>
    <row r="51" spans="1:5" s="58" customFormat="1" ht="14.25" thickBot="1" x14ac:dyDescent="0.3">
      <c r="A51" s="176" t="s">
        <v>5</v>
      </c>
      <c r="B51" s="207">
        <f t="shared" ref="B51:B55" si="10">B50+1</f>
        <v>43432</v>
      </c>
      <c r="C51" s="285">
        <v>695</v>
      </c>
      <c r="D51" s="20">
        <f t="shared" si="9"/>
        <v>695</v>
      </c>
      <c r="E51" s="180"/>
    </row>
    <row r="52" spans="1:5" s="58" customFormat="1" ht="14.25" thickBot="1" x14ac:dyDescent="0.3">
      <c r="A52" s="176" t="s">
        <v>6</v>
      </c>
      <c r="B52" s="207">
        <f t="shared" si="10"/>
        <v>43433</v>
      </c>
      <c r="C52" s="272">
        <v>690</v>
      </c>
      <c r="D52" s="20">
        <f t="shared" si="9"/>
        <v>690</v>
      </c>
      <c r="E52" s="180"/>
    </row>
    <row r="53" spans="1:5" s="58" customFormat="1" ht="14.25" thickBot="1" x14ac:dyDescent="0.3">
      <c r="A53" s="33" t="s">
        <v>0</v>
      </c>
      <c r="B53" s="209">
        <f t="shared" si="10"/>
        <v>43434</v>
      </c>
      <c r="C53" s="272">
        <v>791</v>
      </c>
      <c r="D53" s="20">
        <f>SUM(C53)</f>
        <v>791</v>
      </c>
      <c r="E53" s="180"/>
    </row>
    <row r="54" spans="1:5" s="58" customFormat="1" ht="14.25" hidden="1" outlineLevel="1" thickBot="1" x14ac:dyDescent="0.3">
      <c r="A54" s="33" t="s">
        <v>1</v>
      </c>
      <c r="B54" s="209">
        <f t="shared" si="10"/>
        <v>43435</v>
      </c>
      <c r="C54" s="276"/>
      <c r="D54" s="20">
        <f>SUM(C54)</f>
        <v>0</v>
      </c>
      <c r="E54" s="180"/>
    </row>
    <row r="55" spans="1:5" s="58" customFormat="1" ht="14.25" hidden="1" outlineLevel="1" thickBot="1" x14ac:dyDescent="0.3">
      <c r="A55" s="176" t="s">
        <v>2</v>
      </c>
      <c r="B55" s="209">
        <f t="shared" si="10"/>
        <v>43436</v>
      </c>
      <c r="C55" s="277"/>
      <c r="D55" s="20">
        <f>SUM(C55)</f>
        <v>0</v>
      </c>
    </row>
    <row r="56" spans="1:5" s="58" customFormat="1" ht="15" customHeight="1" outlineLevel="1" thickBot="1" x14ac:dyDescent="0.3">
      <c r="A56" s="188" t="s">
        <v>21</v>
      </c>
      <c r="B56" s="505" t="s">
        <v>28</v>
      </c>
      <c r="C56" s="278">
        <f>SUM(C49:C55)</f>
        <v>3506</v>
      </c>
      <c r="D56" s="133">
        <f t="shared" ref="D56:D70" si="11">SUM(C56)</f>
        <v>3506</v>
      </c>
    </row>
    <row r="57" spans="1:5" s="58" customFormat="1" ht="15" customHeight="1" outlineLevel="1" thickBot="1" x14ac:dyDescent="0.3">
      <c r="A57" s="127" t="s">
        <v>23</v>
      </c>
      <c r="B57" s="506"/>
      <c r="C57" s="279">
        <f>AVERAGE(C49:C55)</f>
        <v>701.2</v>
      </c>
      <c r="D57" s="133">
        <f t="shared" si="11"/>
        <v>701.2</v>
      </c>
    </row>
    <row r="58" spans="1:5" s="58" customFormat="1" ht="15" customHeight="1" thickBot="1" x14ac:dyDescent="0.3">
      <c r="A58" s="34" t="s">
        <v>20</v>
      </c>
      <c r="B58" s="506"/>
      <c r="C58" s="280">
        <f>SUM(C49:C53)</f>
        <v>3506</v>
      </c>
      <c r="D58" s="35">
        <f t="shared" si="11"/>
        <v>3506</v>
      </c>
    </row>
    <row r="59" spans="1:5" s="58" customFormat="1" ht="14.25" thickBot="1" x14ac:dyDescent="0.3">
      <c r="A59" s="34" t="s">
        <v>22</v>
      </c>
      <c r="B59" s="507"/>
      <c r="C59" s="281">
        <f>AVERAGE(C49:C53)</f>
        <v>701.2</v>
      </c>
      <c r="D59" s="40">
        <f t="shared" si="11"/>
        <v>701.2</v>
      </c>
    </row>
    <row r="60" spans="1:5" s="58" customFormat="1" ht="14.25" hidden="1" thickBot="1" x14ac:dyDescent="0.3">
      <c r="A60" s="176" t="s">
        <v>3</v>
      </c>
      <c r="B60" s="206">
        <f>B55+1</f>
        <v>43437</v>
      </c>
      <c r="C60" s="272"/>
      <c r="D60" s="20">
        <f>SUM(C60)</f>
        <v>0</v>
      </c>
    </row>
    <row r="61" spans="1:5" s="58" customFormat="1" ht="14.25" hidden="1" thickBot="1" x14ac:dyDescent="0.3">
      <c r="A61" s="176" t="s">
        <v>4</v>
      </c>
      <c r="B61" s="207">
        <f>B60+1</f>
        <v>43438</v>
      </c>
      <c r="C61" s="272"/>
      <c r="D61" s="20">
        <f>SUM(C61)</f>
        <v>0</v>
      </c>
    </row>
    <row r="62" spans="1:5" s="58" customFormat="1" ht="14.25" hidden="1" thickBot="1" x14ac:dyDescent="0.3">
      <c r="A62" s="176" t="s">
        <v>5</v>
      </c>
      <c r="B62" s="207">
        <f t="shared" ref="B62:B66" si="12">B61+1</f>
        <v>43439</v>
      </c>
      <c r="C62" s="274"/>
      <c r="D62" s="20"/>
    </row>
    <row r="63" spans="1:5" s="58" customFormat="1" ht="14.25" hidden="1" thickBot="1" x14ac:dyDescent="0.3">
      <c r="A63" s="176" t="s">
        <v>6</v>
      </c>
      <c r="B63" s="207">
        <f t="shared" si="12"/>
        <v>43440</v>
      </c>
      <c r="C63" s="274"/>
      <c r="D63" s="20"/>
    </row>
    <row r="64" spans="1:5" s="58" customFormat="1" ht="14.25" hidden="1" thickBot="1" x14ac:dyDescent="0.3">
      <c r="A64" s="176" t="s">
        <v>0</v>
      </c>
      <c r="B64" s="207">
        <f t="shared" si="12"/>
        <v>43441</v>
      </c>
      <c r="C64" s="274"/>
      <c r="D64" s="20"/>
    </row>
    <row r="65" spans="1:6" s="58" customFormat="1" ht="14.25" hidden="1" outlineLevel="1" thickBot="1" x14ac:dyDescent="0.3">
      <c r="A65" s="176" t="s">
        <v>1</v>
      </c>
      <c r="B65" s="207">
        <f t="shared" si="12"/>
        <v>43442</v>
      </c>
      <c r="C65" s="286"/>
      <c r="D65" s="20"/>
    </row>
    <row r="66" spans="1:6" s="58" customFormat="1" ht="14.25" hidden="1" outlineLevel="1" thickBot="1" x14ac:dyDescent="0.3">
      <c r="A66" s="176" t="s">
        <v>2</v>
      </c>
      <c r="B66" s="207">
        <f t="shared" si="12"/>
        <v>43443</v>
      </c>
      <c r="C66" s="287"/>
      <c r="D66" s="20"/>
    </row>
    <row r="67" spans="1:6" s="58" customFormat="1" ht="14.25" hidden="1" outlineLevel="1" thickBot="1" x14ac:dyDescent="0.3">
      <c r="A67" s="188" t="s">
        <v>21</v>
      </c>
      <c r="B67" s="506" t="s">
        <v>33</v>
      </c>
      <c r="C67" s="278">
        <f>SUM(C60:C66)</f>
        <v>0</v>
      </c>
      <c r="D67" s="133">
        <f t="shared" si="11"/>
        <v>0</v>
      </c>
    </row>
    <row r="68" spans="1:6" s="58" customFormat="1" ht="14.25" hidden="1" outlineLevel="1" thickBot="1" x14ac:dyDescent="0.3">
      <c r="A68" s="127" t="s">
        <v>23</v>
      </c>
      <c r="B68" s="506"/>
      <c r="C68" s="279" t="e">
        <f>AVERAGE(C60:C66)</f>
        <v>#DIV/0!</v>
      </c>
      <c r="D68" s="128" t="e">
        <f t="shared" si="11"/>
        <v>#DIV/0!</v>
      </c>
    </row>
    <row r="69" spans="1:6" s="58" customFormat="1" ht="14.25" hidden="1" thickBot="1" x14ac:dyDescent="0.3">
      <c r="A69" s="34" t="s">
        <v>20</v>
      </c>
      <c r="B69" s="506"/>
      <c r="C69" s="280">
        <f>SUM(C60:C64)</f>
        <v>0</v>
      </c>
      <c r="D69" s="35">
        <f t="shared" si="11"/>
        <v>0</v>
      </c>
    </row>
    <row r="70" spans="1:6" s="58" customFormat="1" ht="14.25" hidden="1" thickBot="1" x14ac:dyDescent="0.3">
      <c r="A70" s="34" t="s">
        <v>22</v>
      </c>
      <c r="B70" s="507"/>
      <c r="C70" s="281" t="e">
        <f>AVERAGE(C60:C64)</f>
        <v>#DIV/0!</v>
      </c>
      <c r="D70" s="40" t="e">
        <f t="shared" si="11"/>
        <v>#DIV/0!</v>
      </c>
    </row>
    <row r="71" spans="1:6" s="58" customFormat="1" ht="15" customHeight="1" x14ac:dyDescent="0.25">
      <c r="A71" s="4"/>
      <c r="B71" s="154"/>
      <c r="C71" s="61"/>
      <c r="D71" s="61"/>
    </row>
    <row r="72" spans="1:6" s="58" customFormat="1" ht="42" customHeight="1" x14ac:dyDescent="0.25">
      <c r="A72" s="220"/>
      <c r="B72" s="221" t="s">
        <v>9</v>
      </c>
      <c r="D72" s="512" t="s">
        <v>63</v>
      </c>
      <c r="E72" s="513"/>
      <c r="F72" s="514"/>
    </row>
    <row r="73" spans="1:6" ht="30" customHeight="1" x14ac:dyDescent="0.25">
      <c r="A73" s="53" t="s">
        <v>30</v>
      </c>
      <c r="B73" s="222">
        <f>SUM(C58:C58, C47:C47, C36:C36, C25:C25, C14:C14, C69:C69)</f>
        <v>15894</v>
      </c>
      <c r="D73" s="499" t="s">
        <v>30</v>
      </c>
      <c r="E73" s="500"/>
      <c r="F73" s="119">
        <f>SUM(D14, D25, D36, D47, D58, D69)</f>
        <v>15894</v>
      </c>
    </row>
    <row r="74" spans="1:6" ht="30" customHeight="1" x14ac:dyDescent="0.25">
      <c r="A74" s="53" t="s">
        <v>29</v>
      </c>
      <c r="B74" s="222">
        <f>SUM(C56:C56, C45:C45, C34:C34, C23:C23, C12:C12, C67:C67 )</f>
        <v>21354</v>
      </c>
      <c r="D74" s="499" t="s">
        <v>29</v>
      </c>
      <c r="E74" s="500"/>
      <c r="F74" s="120">
        <f>SUM(D56, D45, D34, D23, D12, D67)</f>
        <v>21354</v>
      </c>
    </row>
    <row r="75" spans="1:6" ht="30" customHeight="1" x14ac:dyDescent="0.25">
      <c r="D75" s="499" t="s">
        <v>22</v>
      </c>
      <c r="E75" s="500"/>
      <c r="F75" s="120">
        <f>AVERAGE(D14, D25, D36, D47, D58, D69)</f>
        <v>2649</v>
      </c>
    </row>
    <row r="76" spans="1:6" ht="30" customHeight="1" x14ac:dyDescent="0.25">
      <c r="D76" s="499" t="s">
        <v>68</v>
      </c>
      <c r="E76" s="500"/>
      <c r="F76" s="119">
        <f>AVERAGE(D56, D45, D34, D23, D12, D67)</f>
        <v>3559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I52" sqref="I52"/>
    </sheetView>
  </sheetViews>
  <sheetFormatPr defaultRowHeight="15" outlineLevelRow="1" x14ac:dyDescent="0.25"/>
  <cols>
    <col min="1" max="1" width="18.7109375" style="1" bestFit="1" customWidth="1"/>
    <col min="2" max="2" width="16.28515625" style="155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199"/>
      <c r="C1" s="515" t="s">
        <v>7</v>
      </c>
      <c r="D1" s="515" t="s">
        <v>35</v>
      </c>
      <c r="E1" s="515" t="s">
        <v>8</v>
      </c>
      <c r="F1" s="515" t="s">
        <v>69</v>
      </c>
      <c r="G1" s="515" t="s">
        <v>10</v>
      </c>
      <c r="H1" s="530"/>
      <c r="I1" s="531"/>
      <c r="J1" s="562" t="s">
        <v>19</v>
      </c>
    </row>
    <row r="2" spans="1:11" ht="15" customHeight="1" thickBot="1" x14ac:dyDescent="0.3">
      <c r="A2" s="32"/>
      <c r="B2" s="200"/>
      <c r="C2" s="517"/>
      <c r="D2" s="517"/>
      <c r="E2" s="517"/>
      <c r="F2" s="517"/>
      <c r="G2" s="566"/>
      <c r="H2" s="567"/>
      <c r="I2" s="568"/>
      <c r="J2" s="563"/>
    </row>
    <row r="3" spans="1:11" ht="13.5" customHeight="1" x14ac:dyDescent="0.25">
      <c r="A3" s="501" t="s">
        <v>57</v>
      </c>
      <c r="B3" s="503" t="s">
        <v>58</v>
      </c>
      <c r="C3" s="526" t="s">
        <v>7</v>
      </c>
      <c r="D3" s="526" t="s">
        <v>36</v>
      </c>
      <c r="E3" s="564" t="s">
        <v>8</v>
      </c>
      <c r="F3" s="564" t="s">
        <v>69</v>
      </c>
      <c r="G3" s="569" t="s">
        <v>10</v>
      </c>
      <c r="H3" s="565" t="s">
        <v>37</v>
      </c>
      <c r="I3" s="545" t="s">
        <v>38</v>
      </c>
      <c r="J3" s="563"/>
    </row>
    <row r="4" spans="1:11" ht="15" customHeight="1" thickBot="1" x14ac:dyDescent="0.3">
      <c r="A4" s="502"/>
      <c r="B4" s="504"/>
      <c r="C4" s="527"/>
      <c r="D4" s="527"/>
      <c r="E4" s="502"/>
      <c r="F4" s="502"/>
      <c r="G4" s="527"/>
      <c r="H4" s="502"/>
      <c r="I4" s="546"/>
      <c r="J4" s="563"/>
    </row>
    <row r="5" spans="1:11" s="57" customFormat="1" ht="14.25" hidden="1" thickBot="1" x14ac:dyDescent="0.3">
      <c r="A5" s="33" t="s">
        <v>3</v>
      </c>
      <c r="B5" s="229">
        <v>43402</v>
      </c>
      <c r="C5" s="267"/>
      <c r="D5" s="267"/>
      <c r="E5" s="17"/>
      <c r="F5" s="268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6">
        <f>B5+1</f>
        <v>43403</v>
      </c>
      <c r="C6" s="267"/>
      <c r="D6" s="267"/>
      <c r="E6" s="17"/>
      <c r="F6" s="268"/>
      <c r="G6" s="17"/>
      <c r="H6" s="17"/>
      <c r="I6" s="18"/>
      <c r="J6" s="66">
        <f t="shared" si="0"/>
        <v>0</v>
      </c>
    </row>
    <row r="7" spans="1:11" s="57" customFormat="1" ht="14.25" hidden="1" thickBot="1" x14ac:dyDescent="0.3">
      <c r="A7" s="33" t="s">
        <v>5</v>
      </c>
      <c r="B7" s="216">
        <f>B6+1</f>
        <v>43404</v>
      </c>
      <c r="C7" s="267"/>
      <c r="D7" s="267"/>
      <c r="E7" s="17"/>
      <c r="F7" s="268"/>
      <c r="G7" s="17"/>
      <c r="H7" s="17"/>
      <c r="I7" s="18"/>
      <c r="J7" s="66">
        <f t="shared" si="0"/>
        <v>0</v>
      </c>
    </row>
    <row r="8" spans="1:11" s="57" customFormat="1" ht="14.25" thickBot="1" x14ac:dyDescent="0.3">
      <c r="A8" s="33" t="s">
        <v>6</v>
      </c>
      <c r="B8" s="216">
        <f t="shared" ref="B8:B11" si="1">B7+1</f>
        <v>43405</v>
      </c>
      <c r="C8" s="267">
        <v>251</v>
      </c>
      <c r="D8" s="267"/>
      <c r="E8" s="17"/>
      <c r="F8" s="268"/>
      <c r="G8" s="17"/>
      <c r="H8" s="17">
        <v>66</v>
      </c>
      <c r="I8" s="18">
        <v>168</v>
      </c>
      <c r="J8" s="66">
        <f t="shared" si="0"/>
        <v>485</v>
      </c>
      <c r="K8" s="177"/>
    </row>
    <row r="9" spans="1:11" s="57" customFormat="1" ht="14.25" thickBot="1" x14ac:dyDescent="0.3">
      <c r="A9" s="33" t="s">
        <v>0</v>
      </c>
      <c r="B9" s="216">
        <f>B8+1</f>
        <v>43406</v>
      </c>
      <c r="C9" s="318">
        <v>136</v>
      </c>
      <c r="D9" s="267"/>
      <c r="E9" s="17"/>
      <c r="F9" s="268"/>
      <c r="G9" s="14"/>
      <c r="H9" s="17">
        <v>86</v>
      </c>
      <c r="I9" s="18">
        <v>241</v>
      </c>
      <c r="J9" s="66">
        <f>SUM(C9:I9)</f>
        <v>463</v>
      </c>
      <c r="K9" s="177"/>
    </row>
    <row r="10" spans="1:11" s="57" customFormat="1" ht="14.25" outlineLevel="1" thickBot="1" x14ac:dyDescent="0.3">
      <c r="A10" s="33" t="s">
        <v>1</v>
      </c>
      <c r="B10" s="216">
        <f t="shared" si="1"/>
        <v>43407</v>
      </c>
      <c r="C10" s="380">
        <v>171</v>
      </c>
      <c r="D10" s="318"/>
      <c r="E10" s="24"/>
      <c r="F10" s="374"/>
      <c r="G10" s="21"/>
      <c r="H10" s="24">
        <v>35</v>
      </c>
      <c r="I10" s="25">
        <v>1049</v>
      </c>
      <c r="J10" s="66">
        <f>SUM(C10:I10)</f>
        <v>1255</v>
      </c>
      <c r="K10" s="177"/>
    </row>
    <row r="11" spans="1:11" s="57" customFormat="1" ht="15" customHeight="1" outlineLevel="1" thickBot="1" x14ac:dyDescent="0.3">
      <c r="A11" s="33" t="s">
        <v>2</v>
      </c>
      <c r="B11" s="216">
        <f t="shared" si="1"/>
        <v>43408</v>
      </c>
      <c r="C11" s="319">
        <v>189</v>
      </c>
      <c r="D11" s="319"/>
      <c r="E11" s="29"/>
      <c r="F11" s="375"/>
      <c r="G11" s="26"/>
      <c r="H11" s="29">
        <v>79</v>
      </c>
      <c r="I11" s="30">
        <v>1051</v>
      </c>
      <c r="J11" s="66">
        <f>SUM(C11:I11)</f>
        <v>1319</v>
      </c>
      <c r="K11" s="177"/>
    </row>
    <row r="12" spans="1:11" s="58" customFormat="1" ht="15" customHeight="1" outlineLevel="1" thickBot="1" x14ac:dyDescent="0.3">
      <c r="A12" s="188" t="s">
        <v>21</v>
      </c>
      <c r="B12" s="505" t="s">
        <v>24</v>
      </c>
      <c r="C12" s="133">
        <f>SUM(C5:C11)</f>
        <v>747</v>
      </c>
      <c r="D12" s="133">
        <f t="shared" ref="D12:J12" si="2">SUM(D5:D11)</f>
        <v>0</v>
      </c>
      <c r="E12" s="136">
        <f>SUM(E5:E11)</f>
        <v>0</v>
      </c>
      <c r="F12" s="133">
        <f t="shared" ref="F12" si="3">SUM(F5:F11)</f>
        <v>0</v>
      </c>
      <c r="G12" s="133">
        <f t="shared" si="2"/>
        <v>0</v>
      </c>
      <c r="H12" s="136">
        <f t="shared" si="2"/>
        <v>266</v>
      </c>
      <c r="I12" s="137">
        <f t="shared" si="2"/>
        <v>2509</v>
      </c>
      <c r="J12" s="195">
        <f t="shared" si="2"/>
        <v>3522</v>
      </c>
    </row>
    <row r="13" spans="1:11" s="58" customFormat="1" ht="15" customHeight="1" outlineLevel="1" thickBot="1" x14ac:dyDescent="0.3">
      <c r="A13" s="127" t="s">
        <v>23</v>
      </c>
      <c r="B13" s="506"/>
      <c r="C13" s="128">
        <f>AVERAGE(C5:C11)</f>
        <v>186.75</v>
      </c>
      <c r="D13" s="128" t="e">
        <f t="shared" ref="D13:J13" si="4">AVERAGE(D5:D11)</f>
        <v>#DIV/0!</v>
      </c>
      <c r="E13" s="131" t="e">
        <f>AVERAGE(E5:E11)</f>
        <v>#DIV/0!</v>
      </c>
      <c r="F13" s="128" t="e">
        <f>AVERAGE(F5:F11)</f>
        <v>#DIV/0!</v>
      </c>
      <c r="G13" s="128" t="e">
        <f>AVERAGE(G5:G11)</f>
        <v>#DIV/0!</v>
      </c>
      <c r="H13" s="131">
        <f>AVERAGE(H5:H11)</f>
        <v>66.5</v>
      </c>
      <c r="I13" s="132">
        <f>AVERAGE(I5:I11)</f>
        <v>627.25</v>
      </c>
      <c r="J13" s="196">
        <f t="shared" si="4"/>
        <v>503.14285714285717</v>
      </c>
    </row>
    <row r="14" spans="1:11" s="58" customFormat="1" ht="15" customHeight="1" thickBot="1" x14ac:dyDescent="0.3">
      <c r="A14" s="34" t="s">
        <v>20</v>
      </c>
      <c r="B14" s="506"/>
      <c r="C14" s="35">
        <f>SUM(C5:C9)</f>
        <v>387</v>
      </c>
      <c r="D14" s="35">
        <f t="shared" ref="D14" si="5">SUM(D5:D9)</f>
        <v>0</v>
      </c>
      <c r="E14" s="38">
        <f t="shared" ref="E14:J14" si="6">SUM(E5:E9)</f>
        <v>0</v>
      </c>
      <c r="F14" s="35">
        <f t="shared" si="6"/>
        <v>0</v>
      </c>
      <c r="G14" s="35">
        <f t="shared" si="6"/>
        <v>0</v>
      </c>
      <c r="H14" s="38">
        <f t="shared" si="6"/>
        <v>152</v>
      </c>
      <c r="I14" s="39">
        <f t="shared" si="6"/>
        <v>409</v>
      </c>
      <c r="J14" s="197">
        <f t="shared" si="6"/>
        <v>948</v>
      </c>
    </row>
    <row r="15" spans="1:11" s="58" customFormat="1" ht="15" customHeight="1" thickBot="1" x14ac:dyDescent="0.3">
      <c r="A15" s="34" t="s">
        <v>22</v>
      </c>
      <c r="B15" s="506"/>
      <c r="C15" s="40">
        <f>AVERAGE(C5:C9)</f>
        <v>193.5</v>
      </c>
      <c r="D15" s="40" t="e">
        <f t="shared" ref="D15:J15" si="7">AVERAGE(D5:D9)</f>
        <v>#DIV/0!</v>
      </c>
      <c r="E15" s="43" t="e">
        <f t="shared" si="7"/>
        <v>#DIV/0!</v>
      </c>
      <c r="F15" s="40" t="e">
        <f t="shared" ref="F15" si="8">AVERAGE(F5:F9)</f>
        <v>#DIV/0!</v>
      </c>
      <c r="G15" s="40" t="e">
        <f t="shared" si="7"/>
        <v>#DIV/0!</v>
      </c>
      <c r="H15" s="43">
        <f t="shared" si="7"/>
        <v>76</v>
      </c>
      <c r="I15" s="44">
        <f>AVERAGE(I5:I9)</f>
        <v>204.5</v>
      </c>
      <c r="J15" s="198">
        <f t="shared" si="7"/>
        <v>189.6</v>
      </c>
    </row>
    <row r="16" spans="1:11" s="58" customFormat="1" ht="15" customHeight="1" thickBot="1" x14ac:dyDescent="0.3">
      <c r="A16" s="33" t="s">
        <v>3</v>
      </c>
      <c r="B16" s="201">
        <f>B11+1</f>
        <v>43409</v>
      </c>
      <c r="C16" s="267">
        <v>19</v>
      </c>
      <c r="D16" s="267"/>
      <c r="E16" s="294"/>
      <c r="F16" s="268"/>
      <c r="G16" s="293"/>
      <c r="H16" s="237">
        <v>28</v>
      </c>
      <c r="I16" s="259">
        <v>114</v>
      </c>
      <c r="J16" s="19">
        <f>SUM(C16:I16)</f>
        <v>161</v>
      </c>
    </row>
    <row r="17" spans="1:10" s="58" customFormat="1" ht="15" customHeight="1" thickBot="1" x14ac:dyDescent="0.3">
      <c r="A17" s="33" t="s">
        <v>4</v>
      </c>
      <c r="B17" s="202">
        <f>B16+1</f>
        <v>43410</v>
      </c>
      <c r="C17" s="267">
        <v>13</v>
      </c>
      <c r="D17" s="267"/>
      <c r="E17" s="294"/>
      <c r="F17" s="268"/>
      <c r="G17" s="293"/>
      <c r="H17" s="294">
        <v>11</v>
      </c>
      <c r="I17" s="259">
        <v>71</v>
      </c>
      <c r="J17" s="66">
        <f>SUM(C17:I17)</f>
        <v>95</v>
      </c>
    </row>
    <row r="18" spans="1:10" s="58" customFormat="1" ht="15" customHeight="1" thickBot="1" x14ac:dyDescent="0.3">
      <c r="A18" s="33" t="s">
        <v>5</v>
      </c>
      <c r="B18" s="202">
        <f t="shared" ref="B18:B22" si="9">B17+1</f>
        <v>43411</v>
      </c>
      <c r="C18" s="267">
        <v>94</v>
      </c>
      <c r="D18" s="267"/>
      <c r="E18" s="294"/>
      <c r="F18" s="268"/>
      <c r="G18" s="293"/>
      <c r="H18" s="294">
        <v>58</v>
      </c>
      <c r="I18" s="259">
        <v>146</v>
      </c>
      <c r="J18" s="66">
        <f>SUM(C18:I18)</f>
        <v>298</v>
      </c>
    </row>
    <row r="19" spans="1:10" s="58" customFormat="1" ht="15" customHeight="1" thickBot="1" x14ac:dyDescent="0.3">
      <c r="A19" s="33" t="s">
        <v>6</v>
      </c>
      <c r="B19" s="203">
        <f t="shared" si="9"/>
        <v>43412</v>
      </c>
      <c r="C19" s="267">
        <v>122</v>
      </c>
      <c r="D19" s="267"/>
      <c r="E19" s="17"/>
      <c r="F19" s="268"/>
      <c r="G19" s="14"/>
      <c r="H19" s="17">
        <v>53</v>
      </c>
      <c r="I19" s="18">
        <v>156</v>
      </c>
      <c r="J19" s="66">
        <f>SUM(C19:I19)</f>
        <v>331</v>
      </c>
    </row>
    <row r="20" spans="1:10" s="58" customFormat="1" ht="15" customHeight="1" thickBot="1" x14ac:dyDescent="0.3">
      <c r="A20" s="33" t="s">
        <v>0</v>
      </c>
      <c r="B20" s="203">
        <f t="shared" si="9"/>
        <v>43413</v>
      </c>
      <c r="C20" s="318">
        <v>57</v>
      </c>
      <c r="D20" s="267"/>
      <c r="E20" s="17"/>
      <c r="F20" s="268"/>
      <c r="G20" s="14"/>
      <c r="H20" s="17">
        <v>6</v>
      </c>
      <c r="I20" s="18">
        <v>95</v>
      </c>
      <c r="J20" s="66">
        <f t="shared" ref="J20:J21" si="10">SUM(C20:I20)</f>
        <v>158</v>
      </c>
    </row>
    <row r="21" spans="1:10" s="58" customFormat="1" ht="15" customHeight="1" outlineLevel="1" thickBot="1" x14ac:dyDescent="0.3">
      <c r="A21" s="33" t="s">
        <v>1</v>
      </c>
      <c r="B21" s="216">
        <f t="shared" si="9"/>
        <v>43414</v>
      </c>
      <c r="C21" s="318">
        <v>133</v>
      </c>
      <c r="D21" s="318"/>
      <c r="E21" s="24"/>
      <c r="F21" s="374"/>
      <c r="G21" s="21"/>
      <c r="H21" s="24">
        <v>47</v>
      </c>
      <c r="I21" s="25">
        <v>892</v>
      </c>
      <c r="J21" s="66">
        <f t="shared" si="10"/>
        <v>1072</v>
      </c>
    </row>
    <row r="22" spans="1:10" s="58" customFormat="1" ht="15" customHeight="1" outlineLevel="1" thickBot="1" x14ac:dyDescent="0.3">
      <c r="A22" s="33" t="s">
        <v>2</v>
      </c>
      <c r="B22" s="202">
        <f t="shared" si="9"/>
        <v>43415</v>
      </c>
      <c r="C22" s="319">
        <v>121</v>
      </c>
      <c r="D22" s="319"/>
      <c r="E22" s="29"/>
      <c r="F22" s="375"/>
      <c r="G22" s="26"/>
      <c r="H22" s="29">
        <v>75</v>
      </c>
      <c r="I22" s="30">
        <v>1038</v>
      </c>
      <c r="J22" s="66">
        <f>SUM(C22:I22)</f>
        <v>1234</v>
      </c>
    </row>
    <row r="23" spans="1:10" s="58" customFormat="1" ht="15" customHeight="1" outlineLevel="1" thickBot="1" x14ac:dyDescent="0.3">
      <c r="A23" s="188" t="s">
        <v>21</v>
      </c>
      <c r="B23" s="505" t="s">
        <v>25</v>
      </c>
      <c r="C23" s="133">
        <f t="shared" ref="C23:F23" si="11">SUM(C16:C22)</f>
        <v>559</v>
      </c>
      <c r="D23" s="133">
        <f t="shared" si="11"/>
        <v>0</v>
      </c>
      <c r="E23" s="136">
        <f>SUM(E16:E22)</f>
        <v>0</v>
      </c>
      <c r="F23" s="136">
        <f t="shared" si="11"/>
        <v>0</v>
      </c>
      <c r="G23" s="133">
        <f>SUM(G16:G22)</f>
        <v>0</v>
      </c>
      <c r="H23" s="136">
        <f>SUM(H16:H22)</f>
        <v>278</v>
      </c>
      <c r="I23" s="296">
        <f>SUM(I16:I22)</f>
        <v>2512</v>
      </c>
      <c r="J23" s="195">
        <f>SUM(J16:J22)</f>
        <v>3349</v>
      </c>
    </row>
    <row r="24" spans="1:10" s="58" customFormat="1" ht="15" customHeight="1" outlineLevel="1" thickBot="1" x14ac:dyDescent="0.3">
      <c r="A24" s="127" t="s">
        <v>23</v>
      </c>
      <c r="B24" s="506"/>
      <c r="C24" s="128">
        <f>AVERAGE(C16:C22)</f>
        <v>79.857142857142861</v>
      </c>
      <c r="D24" s="128" t="e">
        <f t="shared" ref="D24:J24" si="12">AVERAGE(D16:D22)</f>
        <v>#DIV/0!</v>
      </c>
      <c r="E24" s="131" t="e">
        <f>AVERAGE(E16:E22)</f>
        <v>#DIV/0!</v>
      </c>
      <c r="F24" s="131" t="e">
        <f t="shared" si="12"/>
        <v>#DIV/0!</v>
      </c>
      <c r="G24" s="128" t="e">
        <f t="shared" si="12"/>
        <v>#DIV/0!</v>
      </c>
      <c r="H24" s="131">
        <f t="shared" si="12"/>
        <v>39.714285714285715</v>
      </c>
      <c r="I24" s="295">
        <f>AVERAGE(I16:I22)</f>
        <v>358.85714285714283</v>
      </c>
      <c r="J24" s="196">
        <f t="shared" si="12"/>
        <v>478.42857142857144</v>
      </c>
    </row>
    <row r="25" spans="1:10" s="58" customFormat="1" ht="15" customHeight="1" thickBot="1" x14ac:dyDescent="0.3">
      <c r="A25" s="34" t="s">
        <v>20</v>
      </c>
      <c r="B25" s="506"/>
      <c r="C25" s="35">
        <f>SUM(C16:C20)</f>
        <v>305</v>
      </c>
      <c r="D25" s="35">
        <f t="shared" ref="D25:F25" si="13">SUM(D16:D20)</f>
        <v>0</v>
      </c>
      <c r="E25" s="38">
        <f>SUM(E16:E20)</f>
        <v>0</v>
      </c>
      <c r="F25" s="38">
        <f t="shared" si="13"/>
        <v>0</v>
      </c>
      <c r="G25" s="35">
        <f>SUM(G16:G20)</f>
        <v>0</v>
      </c>
      <c r="H25" s="38">
        <f>SUM(H16:H20)</f>
        <v>156</v>
      </c>
      <c r="I25" s="39">
        <f>SUM(I16:I20)</f>
        <v>582</v>
      </c>
      <c r="J25" s="197">
        <f>SUM(J16:J20)</f>
        <v>1043</v>
      </c>
    </row>
    <row r="26" spans="1:10" s="58" customFormat="1" ht="15" customHeight="1" thickBot="1" x14ac:dyDescent="0.3">
      <c r="A26" s="34" t="s">
        <v>22</v>
      </c>
      <c r="B26" s="507"/>
      <c r="C26" s="138">
        <f>AVERAGE(C16:C20)</f>
        <v>61</v>
      </c>
      <c r="D26" s="138" t="e">
        <f t="shared" ref="D26:J26" si="14">AVERAGE(D16:D20)</f>
        <v>#DIV/0!</v>
      </c>
      <c r="E26" s="161" t="e">
        <f t="shared" si="14"/>
        <v>#DIV/0!</v>
      </c>
      <c r="F26" s="161" t="e">
        <f t="shared" si="14"/>
        <v>#DIV/0!</v>
      </c>
      <c r="G26" s="138" t="e">
        <f t="shared" si="14"/>
        <v>#DIV/0!</v>
      </c>
      <c r="H26" s="161">
        <f t="shared" si="14"/>
        <v>31.2</v>
      </c>
      <c r="I26" s="162">
        <f t="shared" si="14"/>
        <v>116.4</v>
      </c>
      <c r="J26" s="218">
        <f t="shared" si="14"/>
        <v>208.6</v>
      </c>
    </row>
    <row r="27" spans="1:10" s="58" customFormat="1" ht="15" customHeight="1" thickBot="1" x14ac:dyDescent="0.3">
      <c r="A27" s="33" t="s">
        <v>3</v>
      </c>
      <c r="B27" s="204">
        <f>B22+1</f>
        <v>43416</v>
      </c>
      <c r="C27" s="267">
        <v>61</v>
      </c>
      <c r="D27" s="267"/>
      <c r="E27" s="294"/>
      <c r="F27" s="268"/>
      <c r="G27" s="293"/>
      <c r="H27" s="294">
        <v>78</v>
      </c>
      <c r="I27" s="18">
        <v>211</v>
      </c>
      <c r="J27" s="19">
        <f>SUM(C27:I27)</f>
        <v>350</v>
      </c>
    </row>
    <row r="28" spans="1:10" s="58" customFormat="1" ht="15" customHeight="1" thickBot="1" x14ac:dyDescent="0.3">
      <c r="A28" s="33" t="s">
        <v>4</v>
      </c>
      <c r="B28" s="205">
        <f>B27+1</f>
        <v>43417</v>
      </c>
      <c r="C28" s="267">
        <v>43</v>
      </c>
      <c r="D28" s="267"/>
      <c r="E28" s="294"/>
      <c r="F28" s="268"/>
      <c r="G28" s="293"/>
      <c r="H28" s="294">
        <v>6</v>
      </c>
      <c r="I28" s="18">
        <v>73</v>
      </c>
      <c r="J28" s="66">
        <f t="shared" ref="J28:J33" si="15">SUM(C28:I28)</f>
        <v>122</v>
      </c>
    </row>
    <row r="29" spans="1:10" s="58" customFormat="1" ht="15" customHeight="1" thickBot="1" x14ac:dyDescent="0.3">
      <c r="A29" s="33" t="s">
        <v>5</v>
      </c>
      <c r="B29" s="205">
        <f t="shared" ref="B29:B33" si="16">B28+1</f>
        <v>43418</v>
      </c>
      <c r="C29" s="267">
        <v>67</v>
      </c>
      <c r="D29" s="267"/>
      <c r="E29" s="294"/>
      <c r="F29" s="268"/>
      <c r="G29" s="293"/>
      <c r="H29" s="294">
        <v>23</v>
      </c>
      <c r="I29" s="18">
        <v>91</v>
      </c>
      <c r="J29" s="66">
        <f t="shared" si="15"/>
        <v>181</v>
      </c>
    </row>
    <row r="30" spans="1:10" s="58" customFormat="1" ht="15" customHeight="1" thickBot="1" x14ac:dyDescent="0.3">
      <c r="A30" s="33" t="s">
        <v>6</v>
      </c>
      <c r="B30" s="205">
        <f t="shared" si="16"/>
        <v>43419</v>
      </c>
      <c r="C30" s="267">
        <v>21</v>
      </c>
      <c r="D30" s="267"/>
      <c r="E30" s="17"/>
      <c r="F30" s="268"/>
      <c r="G30" s="14"/>
      <c r="H30" s="17">
        <v>15</v>
      </c>
      <c r="I30" s="18">
        <v>29</v>
      </c>
      <c r="J30" s="66">
        <f t="shared" si="15"/>
        <v>65</v>
      </c>
    </row>
    <row r="31" spans="1:10" s="58" customFormat="1" ht="15" customHeight="1" thickBot="1" x14ac:dyDescent="0.3">
      <c r="A31" s="33" t="s">
        <v>0</v>
      </c>
      <c r="B31" s="205">
        <f t="shared" si="16"/>
        <v>43420</v>
      </c>
      <c r="C31" s="318">
        <v>15</v>
      </c>
      <c r="D31" s="267"/>
      <c r="E31" s="17"/>
      <c r="F31" s="268"/>
      <c r="G31" s="14"/>
      <c r="H31" s="17">
        <v>8</v>
      </c>
      <c r="I31" s="18">
        <v>116</v>
      </c>
      <c r="J31" s="66">
        <f t="shared" si="15"/>
        <v>139</v>
      </c>
    </row>
    <row r="32" spans="1:10" s="58" customFormat="1" ht="15" customHeight="1" outlineLevel="1" thickBot="1" x14ac:dyDescent="0.3">
      <c r="A32" s="33" t="s">
        <v>1</v>
      </c>
      <c r="B32" s="205">
        <f t="shared" si="16"/>
        <v>43421</v>
      </c>
      <c r="C32" s="318">
        <v>93</v>
      </c>
      <c r="D32" s="318"/>
      <c r="E32" s="24"/>
      <c r="F32" s="374"/>
      <c r="G32" s="21"/>
      <c r="H32" s="24">
        <v>86</v>
      </c>
      <c r="I32" s="25">
        <v>907</v>
      </c>
      <c r="J32" s="66">
        <f t="shared" si="15"/>
        <v>1086</v>
      </c>
    </row>
    <row r="33" spans="1:11" s="58" customFormat="1" ht="15" customHeight="1" outlineLevel="1" thickBot="1" x14ac:dyDescent="0.3">
      <c r="A33" s="33" t="s">
        <v>2</v>
      </c>
      <c r="B33" s="205">
        <f t="shared" si="16"/>
        <v>43422</v>
      </c>
      <c r="C33" s="319">
        <v>90</v>
      </c>
      <c r="D33" s="319"/>
      <c r="E33" s="29"/>
      <c r="F33" s="375"/>
      <c r="G33" s="26"/>
      <c r="H33" s="29">
        <v>23</v>
      </c>
      <c r="I33" s="30">
        <v>770</v>
      </c>
      <c r="J33" s="163">
        <f t="shared" si="15"/>
        <v>883</v>
      </c>
    </row>
    <row r="34" spans="1:11" s="58" customFormat="1" ht="15" customHeight="1" outlineLevel="1" thickBot="1" x14ac:dyDescent="0.3">
      <c r="A34" s="188" t="s">
        <v>21</v>
      </c>
      <c r="B34" s="505" t="s">
        <v>26</v>
      </c>
      <c r="C34" s="133">
        <f t="shared" ref="C34:J34" si="17">SUM(C27:C33)</f>
        <v>390</v>
      </c>
      <c r="D34" s="133">
        <f t="shared" si="17"/>
        <v>0</v>
      </c>
      <c r="E34" s="136">
        <f t="shared" si="17"/>
        <v>0</v>
      </c>
      <c r="F34" s="136">
        <f>SUM(F27:F33)</f>
        <v>0</v>
      </c>
      <c r="G34" s="133">
        <f t="shared" si="17"/>
        <v>0</v>
      </c>
      <c r="H34" s="136">
        <f t="shared" si="17"/>
        <v>239</v>
      </c>
      <c r="I34" s="137">
        <f t="shared" si="17"/>
        <v>2197</v>
      </c>
      <c r="J34" s="195">
        <f t="shared" si="17"/>
        <v>2826</v>
      </c>
    </row>
    <row r="35" spans="1:11" s="58" customFormat="1" ht="15" customHeight="1" outlineLevel="1" thickBot="1" x14ac:dyDescent="0.3">
      <c r="A35" s="127" t="s">
        <v>23</v>
      </c>
      <c r="B35" s="506"/>
      <c r="C35" s="128">
        <f t="shared" ref="C35:J35" si="18">AVERAGE(C27:C33)</f>
        <v>55.714285714285715</v>
      </c>
      <c r="D35" s="128" t="e">
        <f t="shared" si="18"/>
        <v>#DIV/0!</v>
      </c>
      <c r="E35" s="131" t="e">
        <f t="shared" si="18"/>
        <v>#DIV/0!</v>
      </c>
      <c r="F35" s="131" t="e">
        <f t="shared" si="18"/>
        <v>#DIV/0!</v>
      </c>
      <c r="G35" s="128" t="e">
        <f t="shared" si="18"/>
        <v>#DIV/0!</v>
      </c>
      <c r="H35" s="131">
        <f t="shared" si="18"/>
        <v>34.142857142857146</v>
      </c>
      <c r="I35" s="132">
        <f t="shared" si="18"/>
        <v>313.85714285714283</v>
      </c>
      <c r="J35" s="196">
        <f t="shared" si="18"/>
        <v>403.71428571428572</v>
      </c>
    </row>
    <row r="36" spans="1:11" s="58" customFormat="1" ht="15" customHeight="1" thickBot="1" x14ac:dyDescent="0.3">
      <c r="A36" s="34" t="s">
        <v>20</v>
      </c>
      <c r="B36" s="506"/>
      <c r="C36" s="35">
        <f>SUM(C27:C31)</f>
        <v>207</v>
      </c>
      <c r="D36" s="35">
        <f t="shared" ref="D36:J36" si="19">SUM(D27:D31)</f>
        <v>0</v>
      </c>
      <c r="E36" s="38">
        <f t="shared" si="19"/>
        <v>0</v>
      </c>
      <c r="F36" s="38">
        <f t="shared" si="19"/>
        <v>0</v>
      </c>
      <c r="G36" s="35">
        <f t="shared" si="19"/>
        <v>0</v>
      </c>
      <c r="H36" s="38">
        <f t="shared" si="19"/>
        <v>130</v>
      </c>
      <c r="I36" s="39">
        <f t="shared" si="19"/>
        <v>520</v>
      </c>
      <c r="J36" s="197">
        <f t="shared" si="19"/>
        <v>857</v>
      </c>
    </row>
    <row r="37" spans="1:11" s="58" customFormat="1" ht="15" customHeight="1" thickBot="1" x14ac:dyDescent="0.3">
      <c r="A37" s="34" t="s">
        <v>22</v>
      </c>
      <c r="B37" s="507"/>
      <c r="C37" s="40">
        <f>AVERAGE(C27:C31)</f>
        <v>41.4</v>
      </c>
      <c r="D37" s="40" t="e">
        <f t="shared" ref="D37:J37" si="20">AVERAGE(D27:D31)</f>
        <v>#DIV/0!</v>
      </c>
      <c r="E37" s="43" t="e">
        <f t="shared" si="20"/>
        <v>#DIV/0!</v>
      </c>
      <c r="F37" s="43" t="e">
        <f t="shared" si="20"/>
        <v>#DIV/0!</v>
      </c>
      <c r="G37" s="40" t="e">
        <f t="shared" si="20"/>
        <v>#DIV/0!</v>
      </c>
      <c r="H37" s="43">
        <f t="shared" si="20"/>
        <v>26</v>
      </c>
      <c r="I37" s="44">
        <f t="shared" si="20"/>
        <v>104</v>
      </c>
      <c r="J37" s="198">
        <f t="shared" si="20"/>
        <v>171.4</v>
      </c>
    </row>
    <row r="38" spans="1:11" s="58" customFormat="1" ht="15" customHeight="1" thickBot="1" x14ac:dyDescent="0.3">
      <c r="A38" s="33" t="s">
        <v>3</v>
      </c>
      <c r="B38" s="206">
        <f>B33+1</f>
        <v>43423</v>
      </c>
      <c r="C38" s="267">
        <v>123</v>
      </c>
      <c r="D38" s="267"/>
      <c r="E38" s="268"/>
      <c r="F38" s="268"/>
      <c r="G38" s="267"/>
      <c r="H38" s="268">
        <v>73</v>
      </c>
      <c r="I38" s="259">
        <v>134</v>
      </c>
      <c r="J38" s="19">
        <f t="shared" ref="J38:J44" si="21">SUM(C38:I38)</f>
        <v>330</v>
      </c>
    </row>
    <row r="39" spans="1:11" s="58" customFormat="1" ht="15" customHeight="1" thickBot="1" x14ac:dyDescent="0.3">
      <c r="A39" s="33" t="s">
        <v>4</v>
      </c>
      <c r="B39" s="207">
        <f>B38+1</f>
        <v>43424</v>
      </c>
      <c r="C39" s="267">
        <v>143</v>
      </c>
      <c r="D39" s="267"/>
      <c r="E39" s="268"/>
      <c r="F39" s="268"/>
      <c r="G39" s="267"/>
      <c r="H39" s="268">
        <v>47</v>
      </c>
      <c r="I39" s="259">
        <v>101</v>
      </c>
      <c r="J39" s="66">
        <f t="shared" si="21"/>
        <v>291</v>
      </c>
    </row>
    <row r="40" spans="1:11" s="58" customFormat="1" ht="15" customHeight="1" thickBot="1" x14ac:dyDescent="0.3">
      <c r="A40" s="33" t="s">
        <v>5</v>
      </c>
      <c r="B40" s="207">
        <f t="shared" ref="B40:B44" si="22">B39+1</f>
        <v>43425</v>
      </c>
      <c r="C40" s="267">
        <v>35</v>
      </c>
      <c r="D40" s="267"/>
      <c r="E40" s="268"/>
      <c r="F40" s="268"/>
      <c r="G40" s="267"/>
      <c r="H40" s="268">
        <v>40</v>
      </c>
      <c r="I40" s="259">
        <v>121</v>
      </c>
      <c r="J40" s="66">
        <f t="shared" si="21"/>
        <v>196</v>
      </c>
    </row>
    <row r="41" spans="1:11" s="58" customFormat="1" ht="15" customHeight="1" thickBot="1" x14ac:dyDescent="0.3">
      <c r="A41" s="33" t="s">
        <v>6</v>
      </c>
      <c r="B41" s="207">
        <f t="shared" si="22"/>
        <v>43426</v>
      </c>
      <c r="C41" s="267"/>
      <c r="D41" s="267"/>
      <c r="E41" s="268"/>
      <c r="F41" s="268"/>
      <c r="G41" s="267"/>
      <c r="H41" s="268"/>
      <c r="I41" s="259"/>
      <c r="J41" s="66">
        <f t="shared" si="21"/>
        <v>0</v>
      </c>
    </row>
    <row r="42" spans="1:11" s="58" customFormat="1" ht="15" customHeight="1" thickBot="1" x14ac:dyDescent="0.3">
      <c r="A42" s="33" t="s">
        <v>0</v>
      </c>
      <c r="B42" s="207">
        <f t="shared" si="22"/>
        <v>43427</v>
      </c>
      <c r="C42" s="318">
        <v>202</v>
      </c>
      <c r="D42" s="267"/>
      <c r="E42" s="268"/>
      <c r="F42" s="268"/>
      <c r="G42" s="267"/>
      <c r="H42" s="268">
        <v>41</v>
      </c>
      <c r="I42" s="259">
        <v>117</v>
      </c>
      <c r="J42" s="66">
        <f t="shared" si="21"/>
        <v>360</v>
      </c>
    </row>
    <row r="43" spans="1:11" s="58" customFormat="1" ht="15" customHeight="1" outlineLevel="1" thickBot="1" x14ac:dyDescent="0.3">
      <c r="A43" s="33" t="s">
        <v>1</v>
      </c>
      <c r="B43" s="207">
        <f t="shared" si="22"/>
        <v>43428</v>
      </c>
      <c r="C43" s="380">
        <v>265</v>
      </c>
      <c r="D43" s="318"/>
      <c r="E43" s="374"/>
      <c r="F43" s="374"/>
      <c r="G43" s="318"/>
      <c r="H43" s="374">
        <v>102</v>
      </c>
      <c r="I43" s="376">
        <v>694</v>
      </c>
      <c r="J43" s="66">
        <f t="shared" si="21"/>
        <v>1061</v>
      </c>
      <c r="K43" s="144"/>
    </row>
    <row r="44" spans="1:11" s="58" customFormat="1" ht="15" customHeight="1" outlineLevel="1" thickBot="1" x14ac:dyDescent="0.3">
      <c r="A44" s="33" t="s">
        <v>2</v>
      </c>
      <c r="B44" s="207">
        <f t="shared" si="22"/>
        <v>43429</v>
      </c>
      <c r="C44" s="319">
        <v>227</v>
      </c>
      <c r="D44" s="319"/>
      <c r="E44" s="375"/>
      <c r="F44" s="375"/>
      <c r="G44" s="319"/>
      <c r="H44" s="375">
        <v>128</v>
      </c>
      <c r="I44" s="377">
        <v>865</v>
      </c>
      <c r="J44" s="163">
        <f t="shared" si="21"/>
        <v>1220</v>
      </c>
      <c r="K44" s="144"/>
    </row>
    <row r="45" spans="1:11" s="58" customFormat="1" ht="15" customHeight="1" outlineLevel="1" thickBot="1" x14ac:dyDescent="0.3">
      <c r="A45" s="188" t="s">
        <v>21</v>
      </c>
      <c r="B45" s="505" t="s">
        <v>27</v>
      </c>
      <c r="C45" s="133">
        <f t="shared" ref="C45:J45" si="23">SUM(C38:C44)</f>
        <v>995</v>
      </c>
      <c r="D45" s="133">
        <f t="shared" si="23"/>
        <v>0</v>
      </c>
      <c r="E45" s="136">
        <f t="shared" si="23"/>
        <v>0</v>
      </c>
      <c r="F45" s="136">
        <f>SUM(F38:F44)</f>
        <v>0</v>
      </c>
      <c r="G45" s="133">
        <f t="shared" si="23"/>
        <v>0</v>
      </c>
      <c r="H45" s="136">
        <f t="shared" si="23"/>
        <v>431</v>
      </c>
      <c r="I45" s="137">
        <f t="shared" si="23"/>
        <v>2032</v>
      </c>
      <c r="J45" s="195">
        <f t="shared" si="23"/>
        <v>3458</v>
      </c>
    </row>
    <row r="46" spans="1:11" s="58" customFormat="1" ht="15" customHeight="1" outlineLevel="1" thickBot="1" x14ac:dyDescent="0.3">
      <c r="A46" s="127" t="s">
        <v>23</v>
      </c>
      <c r="B46" s="506"/>
      <c r="C46" s="128">
        <f t="shared" ref="C46:J46" si="24">AVERAGE(C38:C44)</f>
        <v>165.83333333333334</v>
      </c>
      <c r="D46" s="128" t="e">
        <f t="shared" si="24"/>
        <v>#DIV/0!</v>
      </c>
      <c r="E46" s="131" t="e">
        <f t="shared" si="24"/>
        <v>#DIV/0!</v>
      </c>
      <c r="F46" s="131" t="e">
        <f t="shared" si="24"/>
        <v>#DIV/0!</v>
      </c>
      <c r="G46" s="128" t="e">
        <f t="shared" si="24"/>
        <v>#DIV/0!</v>
      </c>
      <c r="H46" s="131">
        <f t="shared" si="24"/>
        <v>71.833333333333329</v>
      </c>
      <c r="I46" s="132">
        <f t="shared" si="24"/>
        <v>338.66666666666669</v>
      </c>
      <c r="J46" s="196">
        <f t="shared" si="24"/>
        <v>494</v>
      </c>
    </row>
    <row r="47" spans="1:11" s="58" customFormat="1" ht="15" customHeight="1" thickBot="1" x14ac:dyDescent="0.3">
      <c r="A47" s="34" t="s">
        <v>20</v>
      </c>
      <c r="B47" s="506"/>
      <c r="C47" s="35">
        <f>SUM(C38:C42)</f>
        <v>503</v>
      </c>
      <c r="D47" s="35">
        <f t="shared" ref="D47:J47" si="25">SUM(D38:D42)</f>
        <v>0</v>
      </c>
      <c r="E47" s="38">
        <f t="shared" si="25"/>
        <v>0</v>
      </c>
      <c r="F47" s="38">
        <f t="shared" si="25"/>
        <v>0</v>
      </c>
      <c r="G47" s="35">
        <f t="shared" si="25"/>
        <v>0</v>
      </c>
      <c r="H47" s="38">
        <f t="shared" si="25"/>
        <v>201</v>
      </c>
      <c r="I47" s="39">
        <f t="shared" si="25"/>
        <v>473</v>
      </c>
      <c r="J47" s="197">
        <f t="shared" si="25"/>
        <v>1177</v>
      </c>
    </row>
    <row r="48" spans="1:11" s="58" customFormat="1" ht="15" customHeight="1" thickBot="1" x14ac:dyDescent="0.3">
      <c r="A48" s="34" t="s">
        <v>22</v>
      </c>
      <c r="B48" s="507"/>
      <c r="C48" s="40">
        <f>AVERAGE(C38:C42)</f>
        <v>125.75</v>
      </c>
      <c r="D48" s="40" t="e">
        <f t="shared" ref="D48:J48" si="26">AVERAGE(D38:D42)</f>
        <v>#DIV/0!</v>
      </c>
      <c r="E48" s="389" t="e">
        <f t="shared" si="26"/>
        <v>#DIV/0!</v>
      </c>
      <c r="F48" s="43" t="e">
        <f t="shared" si="26"/>
        <v>#DIV/0!</v>
      </c>
      <c r="G48" s="40" t="e">
        <f t="shared" si="26"/>
        <v>#DIV/0!</v>
      </c>
      <c r="H48" s="43">
        <f t="shared" si="26"/>
        <v>50.25</v>
      </c>
      <c r="I48" s="44">
        <f t="shared" si="26"/>
        <v>118.25</v>
      </c>
      <c r="J48" s="198">
        <f t="shared" si="26"/>
        <v>235.4</v>
      </c>
    </row>
    <row r="49" spans="1:11" s="58" customFormat="1" ht="15" customHeight="1" thickBot="1" x14ac:dyDescent="0.3">
      <c r="A49" s="33" t="s">
        <v>3</v>
      </c>
      <c r="B49" s="206">
        <f>B44+1</f>
        <v>43430</v>
      </c>
      <c r="C49" s="267">
        <v>43</v>
      </c>
      <c r="D49" s="267"/>
      <c r="E49" s="433"/>
      <c r="F49" s="432"/>
      <c r="G49" s="259"/>
      <c r="H49" s="268">
        <v>26</v>
      </c>
      <c r="I49" s="259">
        <v>67</v>
      </c>
      <c r="J49" s="219">
        <f t="shared" ref="J49:J55" si="27">SUM(C49:I49)</f>
        <v>136</v>
      </c>
      <c r="K49" s="180"/>
    </row>
    <row r="50" spans="1:11" s="58" customFormat="1" ht="15" customHeight="1" thickBot="1" x14ac:dyDescent="0.3">
      <c r="A50" s="176" t="s">
        <v>4</v>
      </c>
      <c r="B50" s="207">
        <f>B49+1</f>
        <v>43431</v>
      </c>
      <c r="C50" s="267">
        <v>62</v>
      </c>
      <c r="D50" s="267"/>
      <c r="E50" s="268"/>
      <c r="F50" s="268"/>
      <c r="G50" s="259"/>
      <c r="H50" s="268">
        <v>37</v>
      </c>
      <c r="I50" s="259">
        <v>106</v>
      </c>
      <c r="J50" s="219">
        <f t="shared" si="27"/>
        <v>205</v>
      </c>
      <c r="K50" s="180"/>
    </row>
    <row r="51" spans="1:11" s="58" customFormat="1" ht="14.25" customHeight="1" thickBot="1" x14ac:dyDescent="0.3">
      <c r="A51" s="176" t="s">
        <v>5</v>
      </c>
      <c r="B51" s="207">
        <f t="shared" ref="B51:B55" si="28">B50+1</f>
        <v>43432</v>
      </c>
      <c r="C51" s="267">
        <v>65</v>
      </c>
      <c r="D51" s="267"/>
      <c r="E51" s="268"/>
      <c r="F51" s="268"/>
      <c r="G51" s="259"/>
      <c r="H51" s="268">
        <v>43</v>
      </c>
      <c r="I51" s="259">
        <v>71</v>
      </c>
      <c r="J51" s="219">
        <f t="shared" si="27"/>
        <v>179</v>
      </c>
      <c r="K51" s="180"/>
    </row>
    <row r="52" spans="1:11" s="58" customFormat="1" ht="14.25" thickBot="1" x14ac:dyDescent="0.3">
      <c r="A52" s="176" t="s">
        <v>6</v>
      </c>
      <c r="B52" s="207">
        <f t="shared" si="28"/>
        <v>43433</v>
      </c>
      <c r="C52" s="267">
        <v>91</v>
      </c>
      <c r="D52" s="267"/>
      <c r="E52" s="268"/>
      <c r="F52" s="268"/>
      <c r="G52" s="259"/>
      <c r="H52" s="268">
        <v>42</v>
      </c>
      <c r="I52" s="259">
        <v>106</v>
      </c>
      <c r="J52" s="219">
        <f t="shared" si="27"/>
        <v>239</v>
      </c>
      <c r="K52" s="180"/>
    </row>
    <row r="53" spans="1:11" s="58" customFormat="1" ht="14.25" thickBot="1" x14ac:dyDescent="0.3">
      <c r="A53" s="33" t="s">
        <v>0</v>
      </c>
      <c r="B53" s="209">
        <f t="shared" si="28"/>
        <v>43434</v>
      </c>
      <c r="C53" s="292">
        <v>137</v>
      </c>
      <c r="D53" s="267"/>
      <c r="E53" s="268"/>
      <c r="F53" s="268"/>
      <c r="G53" s="259"/>
      <c r="H53" s="268">
        <v>31</v>
      </c>
      <c r="I53" s="259">
        <v>117</v>
      </c>
      <c r="J53" s="219">
        <f t="shared" si="27"/>
        <v>285</v>
      </c>
      <c r="K53" s="180"/>
    </row>
    <row r="54" spans="1:11" s="58" customFormat="1" ht="14.25" hidden="1" outlineLevel="1" thickBot="1" x14ac:dyDescent="0.3">
      <c r="A54" s="33" t="s">
        <v>1</v>
      </c>
      <c r="B54" s="209">
        <f t="shared" si="28"/>
        <v>43435</v>
      </c>
      <c r="C54" s="292"/>
      <c r="D54" s="318"/>
      <c r="E54" s="268"/>
      <c r="F54" s="374"/>
      <c r="G54" s="376"/>
      <c r="H54" s="374"/>
      <c r="I54" s="376"/>
      <c r="J54" s="219">
        <f t="shared" si="27"/>
        <v>0</v>
      </c>
      <c r="K54" s="180"/>
    </row>
    <row r="55" spans="1:11" s="58" customFormat="1" ht="14.25" hidden="1" outlineLevel="1" thickBot="1" x14ac:dyDescent="0.3">
      <c r="A55" s="176" t="s">
        <v>2</v>
      </c>
      <c r="B55" s="209">
        <f t="shared" si="28"/>
        <v>43436</v>
      </c>
      <c r="C55" s="145"/>
      <c r="D55" s="319"/>
      <c r="E55" s="374"/>
      <c r="F55" s="375"/>
      <c r="G55" s="377"/>
      <c r="H55" s="378"/>
      <c r="I55" s="379"/>
      <c r="J55" s="219">
        <f t="shared" si="27"/>
        <v>0</v>
      </c>
    </row>
    <row r="56" spans="1:11" s="58" customFormat="1" ht="15" customHeight="1" outlineLevel="1" thickBot="1" x14ac:dyDescent="0.3">
      <c r="A56" s="188" t="s">
        <v>21</v>
      </c>
      <c r="B56" s="505" t="s">
        <v>28</v>
      </c>
      <c r="C56" s="133">
        <f t="shared" ref="C56:J56" si="29">SUM(C49:C55)</f>
        <v>398</v>
      </c>
      <c r="D56" s="133">
        <f t="shared" si="29"/>
        <v>0</v>
      </c>
      <c r="E56" s="136">
        <f>SUM(E49:E55)</f>
        <v>0</v>
      </c>
      <c r="F56" s="136">
        <f t="shared" si="29"/>
        <v>0</v>
      </c>
      <c r="G56" s="133">
        <f>SUM(G49:G55)</f>
        <v>0</v>
      </c>
      <c r="H56" s="136">
        <f>SUM(H49:H55)</f>
        <v>179</v>
      </c>
      <c r="I56" s="137">
        <f t="shared" si="29"/>
        <v>467</v>
      </c>
      <c r="J56" s="195">
        <f t="shared" si="29"/>
        <v>1044</v>
      </c>
    </row>
    <row r="57" spans="1:11" s="58" customFormat="1" ht="15" customHeight="1" outlineLevel="1" thickBot="1" x14ac:dyDescent="0.3">
      <c r="A57" s="127" t="s">
        <v>23</v>
      </c>
      <c r="B57" s="506"/>
      <c r="C57" s="128">
        <f t="shared" ref="C57:J57" si="30">AVERAGE(C49:C55)</f>
        <v>79.599999999999994</v>
      </c>
      <c r="D57" s="128" t="e">
        <f t="shared" si="30"/>
        <v>#DIV/0!</v>
      </c>
      <c r="E57" s="131" t="e">
        <f>AVERAGE(E50:E55)</f>
        <v>#DIV/0!</v>
      </c>
      <c r="F57" s="131" t="e">
        <f t="shared" si="30"/>
        <v>#DIV/0!</v>
      </c>
      <c r="G57" s="128" t="e">
        <f t="shared" si="30"/>
        <v>#DIV/0!</v>
      </c>
      <c r="H57" s="131">
        <f t="shared" si="30"/>
        <v>35.799999999999997</v>
      </c>
      <c r="I57" s="132">
        <f t="shared" si="30"/>
        <v>93.4</v>
      </c>
      <c r="J57" s="196">
        <f t="shared" si="30"/>
        <v>149.14285714285714</v>
      </c>
    </row>
    <row r="58" spans="1:11" s="58" customFormat="1" ht="15" customHeight="1" thickBot="1" x14ac:dyDescent="0.3">
      <c r="A58" s="34" t="s">
        <v>20</v>
      </c>
      <c r="B58" s="506"/>
      <c r="C58" s="35">
        <f>SUM(C49:C53)</f>
        <v>398</v>
      </c>
      <c r="D58" s="35">
        <f t="shared" ref="D58:G58" si="31">SUM(D49:D53)</f>
        <v>0</v>
      </c>
      <c r="E58" s="38">
        <f>SUM(E49:E53)</f>
        <v>0</v>
      </c>
      <c r="F58" s="38">
        <f t="shared" si="31"/>
        <v>0</v>
      </c>
      <c r="G58" s="35">
        <f t="shared" si="31"/>
        <v>0</v>
      </c>
      <c r="H58" s="38">
        <f>SUM(H49:H53)</f>
        <v>179</v>
      </c>
      <c r="I58" s="39">
        <f>SUM(I49:I53)</f>
        <v>467</v>
      </c>
      <c r="J58" s="197">
        <f>SUM(J49:J53)</f>
        <v>1044</v>
      </c>
    </row>
    <row r="59" spans="1:11" s="58" customFormat="1" ht="14.25" thickBot="1" x14ac:dyDescent="0.3">
      <c r="A59" s="34" t="s">
        <v>22</v>
      </c>
      <c r="B59" s="507"/>
      <c r="C59" s="40">
        <f t="shared" ref="C59:J59" si="32">AVERAGE(C49:C53)</f>
        <v>79.599999999999994</v>
      </c>
      <c r="D59" s="40" t="e">
        <f t="shared" si="32"/>
        <v>#DIV/0!</v>
      </c>
      <c r="E59" s="43" t="e">
        <f>AVERAGE(E50:E54)</f>
        <v>#DIV/0!</v>
      </c>
      <c r="F59" s="43" t="e">
        <f t="shared" si="32"/>
        <v>#DIV/0!</v>
      </c>
      <c r="G59" s="40" t="e">
        <f t="shared" si="32"/>
        <v>#DIV/0!</v>
      </c>
      <c r="H59" s="43">
        <f t="shared" si="32"/>
        <v>35.799999999999997</v>
      </c>
      <c r="I59" s="44">
        <f t="shared" si="32"/>
        <v>93.4</v>
      </c>
      <c r="J59" s="198">
        <f t="shared" si="32"/>
        <v>208.8</v>
      </c>
    </row>
    <row r="60" spans="1:11" s="58" customFormat="1" ht="14.25" hidden="1" thickBot="1" x14ac:dyDescent="0.3">
      <c r="A60" s="176" t="s">
        <v>3</v>
      </c>
      <c r="B60" s="206">
        <f>B55+1</f>
        <v>43437</v>
      </c>
      <c r="C60" s="14"/>
      <c r="D60" s="14"/>
      <c r="E60" s="18"/>
      <c r="F60" s="158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6" t="s">
        <v>4</v>
      </c>
      <c r="B61" s="207">
        <f>B60+1</f>
        <v>43438</v>
      </c>
      <c r="C61" s="14"/>
      <c r="D61" s="14"/>
      <c r="E61" s="18"/>
      <c r="F61" s="158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6"/>
      <c r="B62" s="207">
        <f t="shared" ref="B62:B66" si="33">B61+1</f>
        <v>43439</v>
      </c>
      <c r="C62" s="14"/>
      <c r="D62" s="14"/>
      <c r="E62" s="18"/>
      <c r="F62" s="158"/>
      <c r="G62" s="17"/>
      <c r="H62" s="14"/>
      <c r="I62" s="15"/>
      <c r="J62" s="66"/>
    </row>
    <row r="63" spans="1:11" s="58" customFormat="1" ht="14.25" hidden="1" thickBot="1" x14ac:dyDescent="0.3">
      <c r="A63" s="176"/>
      <c r="B63" s="207">
        <f t="shared" si="33"/>
        <v>43440</v>
      </c>
      <c r="C63" s="14"/>
      <c r="D63" s="14"/>
      <c r="E63" s="18"/>
      <c r="F63" s="158"/>
      <c r="G63" s="17"/>
      <c r="H63" s="14"/>
      <c r="I63" s="15"/>
      <c r="J63" s="66"/>
    </row>
    <row r="64" spans="1:11" s="58" customFormat="1" ht="14.25" hidden="1" thickBot="1" x14ac:dyDescent="0.3">
      <c r="A64" s="33"/>
      <c r="B64" s="207">
        <f t="shared" si="33"/>
        <v>43441</v>
      </c>
      <c r="C64" s="21"/>
      <c r="D64" s="14"/>
      <c r="E64" s="18"/>
      <c r="F64" s="158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7">
        <f t="shared" si="33"/>
        <v>43442</v>
      </c>
      <c r="C65" s="21"/>
      <c r="D65" s="21"/>
      <c r="E65" s="25"/>
      <c r="F65" s="159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07">
        <f t="shared" si="33"/>
        <v>43443</v>
      </c>
      <c r="C66" s="26"/>
      <c r="D66" s="26"/>
      <c r="E66" s="30"/>
      <c r="F66" s="160"/>
      <c r="G66" s="29"/>
      <c r="H66" s="67"/>
      <c r="I66" s="68"/>
      <c r="J66" s="163"/>
    </row>
    <row r="67" spans="1:17" s="58" customFormat="1" ht="14.25" hidden="1" outlineLevel="1" thickBot="1" x14ac:dyDescent="0.3">
      <c r="A67" s="188" t="s">
        <v>21</v>
      </c>
      <c r="B67" s="505" t="s">
        <v>33</v>
      </c>
      <c r="C67" s="133">
        <f t="shared" ref="C67" si="34">SUM(C60:C66)</f>
        <v>0</v>
      </c>
      <c r="D67" s="133">
        <f t="shared" ref="D67:J67" si="35">SUM(D60:D66)</f>
        <v>0</v>
      </c>
      <c r="E67" s="133">
        <f t="shared" si="35"/>
        <v>0</v>
      </c>
      <c r="F67" s="133">
        <f t="shared" si="35"/>
        <v>0</v>
      </c>
      <c r="G67" s="133">
        <f t="shared" si="35"/>
        <v>0</v>
      </c>
      <c r="H67" s="133">
        <f t="shared" si="35"/>
        <v>0</v>
      </c>
      <c r="I67" s="133">
        <f t="shared" si="35"/>
        <v>0</v>
      </c>
      <c r="J67" s="133">
        <f t="shared" si="35"/>
        <v>0</v>
      </c>
    </row>
    <row r="68" spans="1:17" s="58" customFormat="1" ht="14.25" hidden="1" outlineLevel="1" thickBot="1" x14ac:dyDescent="0.3">
      <c r="A68" s="127" t="s">
        <v>23</v>
      </c>
      <c r="B68" s="506"/>
      <c r="C68" s="128" t="e">
        <f t="shared" ref="C68" si="36">AVERAGE(C60:C66)</f>
        <v>#DIV/0!</v>
      </c>
      <c r="D68" s="128" t="e">
        <f t="shared" ref="D68:J68" si="37">AVERAGE(D60:D66)</f>
        <v>#DIV/0!</v>
      </c>
      <c r="E68" s="128" t="e">
        <f t="shared" si="37"/>
        <v>#DIV/0!</v>
      </c>
      <c r="F68" s="128" t="e">
        <f t="shared" si="37"/>
        <v>#DIV/0!</v>
      </c>
      <c r="G68" s="128" t="e">
        <f t="shared" si="37"/>
        <v>#DIV/0!</v>
      </c>
      <c r="H68" s="128" t="e">
        <f t="shared" si="37"/>
        <v>#DIV/0!</v>
      </c>
      <c r="I68" s="128" t="e">
        <f t="shared" si="37"/>
        <v>#DIV/0!</v>
      </c>
      <c r="J68" s="128">
        <f t="shared" si="37"/>
        <v>0</v>
      </c>
    </row>
    <row r="69" spans="1:17" s="58" customFormat="1" ht="14.25" hidden="1" thickBot="1" x14ac:dyDescent="0.3">
      <c r="A69" s="34" t="s">
        <v>20</v>
      </c>
      <c r="B69" s="506"/>
      <c r="C69" s="35">
        <f t="shared" ref="C69" si="38">SUM(C60:C64)</f>
        <v>0</v>
      </c>
      <c r="D69" s="35">
        <f t="shared" ref="D69:J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</row>
    <row r="70" spans="1:17" s="58" customFormat="1" ht="14.25" hidden="1" thickBot="1" x14ac:dyDescent="0.3">
      <c r="A70" s="34" t="s">
        <v>22</v>
      </c>
      <c r="B70" s="507"/>
      <c r="C70" s="40" t="e">
        <f t="shared" ref="C70" si="40">AVERAGE(C60:C64)</f>
        <v>#DIV/0!</v>
      </c>
      <c r="D70" s="40" t="e">
        <f t="shared" ref="D70:J70" si="41">AVERAGE(D60:D64)</f>
        <v>#DIV/0!</v>
      </c>
      <c r="E70" s="40" t="e">
        <f t="shared" si="41"/>
        <v>#DIV/0!</v>
      </c>
      <c r="F70" s="40" t="e">
        <f t="shared" si="41"/>
        <v>#DIV/0!</v>
      </c>
      <c r="G70" s="40" t="e">
        <f t="shared" si="41"/>
        <v>#DIV/0!</v>
      </c>
      <c r="H70" s="40" t="e">
        <f t="shared" si="41"/>
        <v>#DIV/0!</v>
      </c>
      <c r="I70" s="40" t="e">
        <f t="shared" si="41"/>
        <v>#DIV/0!</v>
      </c>
      <c r="J70" s="40">
        <f t="shared" si="41"/>
        <v>0</v>
      </c>
    </row>
    <row r="71" spans="1:17" s="58" customFormat="1" ht="15" customHeight="1" x14ac:dyDescent="0.25">
      <c r="A71" s="4"/>
      <c r="B71" s="154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0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3"/>
      <c r="H72" s="72"/>
      <c r="I72" s="512" t="s">
        <v>64</v>
      </c>
      <c r="J72" s="513"/>
      <c r="K72" s="514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3">
        <f>SUM(C58:C58, C47:C47, C36:C36, C25:C25, C14:C14, C69:C69 )</f>
        <v>1800</v>
      </c>
      <c r="C73" s="46">
        <f>SUM(D58:D58, D47:D47, D36:D36, D25:D25, D14:D14, D69:D69)</f>
        <v>0</v>
      </c>
      <c r="D73" s="46">
        <f>SUM(E69, E58, E47, E36, E25, E14, )</f>
        <v>0</v>
      </c>
      <c r="E73" s="46">
        <f xml:space="preserve"> SUM(G14:I14, G25:I25, G36:I36, G47:I47, G58:I58, G69:I69)</f>
        <v>3269</v>
      </c>
      <c r="F73" s="46">
        <f>SUM(F14,F25,F36,F47,F58,F69)</f>
        <v>0</v>
      </c>
      <c r="G73" s="181"/>
      <c r="H73" s="73"/>
      <c r="I73" s="499" t="s">
        <v>30</v>
      </c>
      <c r="J73" s="500"/>
      <c r="K73" s="119">
        <f>SUM(J14, J25, J36, J47, J58, J69)</f>
        <v>5069</v>
      </c>
      <c r="L73" s="73"/>
      <c r="M73" s="73"/>
      <c r="N73" s="73"/>
    </row>
    <row r="74" spans="1:17" ht="13.5" x14ac:dyDescent="0.25">
      <c r="A74" s="53" t="s">
        <v>29</v>
      </c>
      <c r="B74" s="223">
        <f>SUM(C56:C56, C45:C45, C34:C34, C23:C23, C12:C12, C67:C67  )</f>
        <v>3089</v>
      </c>
      <c r="C74" s="46">
        <f>SUM(D56:D56, D45:D45, D34:D34, D23:D23, D12:D12, D67:D67 )</f>
        <v>0</v>
      </c>
      <c r="D74" s="46">
        <f>SUM(E67, E56, E45, E34, E23, E12)</f>
        <v>0</v>
      </c>
      <c r="E74" s="46">
        <f xml:space="preserve"> SUM(G12:I12, G23:I23, G34:I34, G45:I45, G56:I56, G67:I67)</f>
        <v>11110</v>
      </c>
      <c r="F74" s="46">
        <f>SUM(F12,F23,F34,F45,F56,F67)</f>
        <v>0</v>
      </c>
      <c r="G74" s="181"/>
      <c r="H74" s="73"/>
      <c r="I74" s="499" t="s">
        <v>29</v>
      </c>
      <c r="J74" s="500"/>
      <c r="K74" s="120">
        <f>SUM(J56, J45, J34, J23, J12, J67)</f>
        <v>14199</v>
      </c>
      <c r="L74" s="73"/>
      <c r="M74" s="73"/>
      <c r="N74" s="73"/>
    </row>
    <row r="75" spans="1:17" x14ac:dyDescent="0.25">
      <c r="I75" s="499" t="s">
        <v>22</v>
      </c>
      <c r="J75" s="500"/>
      <c r="K75" s="120">
        <f>AVERAGE(J14, J25, J36, J47, J58, J69)</f>
        <v>844.83333333333337</v>
      </c>
    </row>
    <row r="76" spans="1:17" x14ac:dyDescent="0.25">
      <c r="I76" s="499" t="s">
        <v>68</v>
      </c>
      <c r="J76" s="500"/>
      <c r="K76" s="119">
        <f>AVERAGE(J56, J45, J34, J23, J12, J67)</f>
        <v>2366.5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7 C45 J24 D35:I37 D24 C46:C48 D46:I48 C56:C57 D57:I57 C15 D56 I56 J15 D14 D34:E34 G34:I34 D45:E45 G45:I45 G15:H15 J26 J28:J48 C26 D26:I26 D25 F25 F24:H24 F23 J59 C59 D59:I59 D58 F58:G58 F56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27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199"/>
      <c r="C1" s="515" t="s">
        <v>8</v>
      </c>
      <c r="D1" s="516"/>
      <c r="E1" s="516"/>
      <c r="F1" s="516"/>
      <c r="G1" s="524"/>
      <c r="H1" s="515" t="s">
        <v>92</v>
      </c>
      <c r="I1" s="515" t="s">
        <v>10</v>
      </c>
      <c r="J1" s="524"/>
      <c r="K1" s="562" t="s">
        <v>19</v>
      </c>
    </row>
    <row r="2" spans="1:11" ht="15" customHeight="1" thickBot="1" x14ac:dyDescent="0.3">
      <c r="A2" s="32"/>
      <c r="B2" s="200"/>
      <c r="C2" s="517"/>
      <c r="D2" s="518"/>
      <c r="E2" s="518"/>
      <c r="F2" s="518"/>
      <c r="G2" s="525"/>
      <c r="H2" s="517"/>
      <c r="I2" s="517"/>
      <c r="J2" s="525"/>
      <c r="K2" s="563"/>
    </row>
    <row r="3" spans="1:11" ht="14.25" customHeight="1" x14ac:dyDescent="0.25">
      <c r="A3" s="501" t="s">
        <v>57</v>
      </c>
      <c r="B3" s="503" t="s">
        <v>58</v>
      </c>
      <c r="C3" s="565" t="s">
        <v>39</v>
      </c>
      <c r="D3" s="522" t="s">
        <v>40</v>
      </c>
      <c r="E3" s="572" t="s">
        <v>41</v>
      </c>
      <c r="F3" s="522" t="s">
        <v>42</v>
      </c>
      <c r="G3" s="570" t="s">
        <v>59</v>
      </c>
      <c r="H3" s="571" t="s">
        <v>43</v>
      </c>
      <c r="I3" s="564" t="s">
        <v>44</v>
      </c>
      <c r="J3" s="528" t="s">
        <v>45</v>
      </c>
      <c r="K3" s="563"/>
    </row>
    <row r="4" spans="1:11" ht="15" customHeight="1" thickBot="1" x14ac:dyDescent="0.3">
      <c r="A4" s="502"/>
      <c r="B4" s="504"/>
      <c r="C4" s="502"/>
      <c r="D4" s="523"/>
      <c r="E4" s="552"/>
      <c r="F4" s="523"/>
      <c r="G4" s="553"/>
      <c r="H4" s="546"/>
      <c r="I4" s="502"/>
      <c r="J4" s="529"/>
      <c r="K4" s="563"/>
    </row>
    <row r="5" spans="1:11" s="57" customFormat="1" ht="14.25" hidden="1" thickBot="1" x14ac:dyDescent="0.3">
      <c r="A5" s="33" t="s">
        <v>3</v>
      </c>
      <c r="B5" s="201">
        <v>43402</v>
      </c>
      <c r="C5" s="17"/>
      <c r="D5" s="16"/>
      <c r="E5" s="158"/>
      <c r="F5" s="16"/>
      <c r="G5" s="19"/>
      <c r="H5" s="158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1">
        <v>43403</v>
      </c>
      <c r="C6" s="17"/>
      <c r="D6" s="16"/>
      <c r="E6" s="158"/>
      <c r="F6" s="16"/>
      <c r="G6" s="19"/>
      <c r="H6" s="158"/>
      <c r="I6" s="17"/>
      <c r="J6" s="15"/>
      <c r="K6" s="66">
        <f t="shared" si="0"/>
        <v>0</v>
      </c>
    </row>
    <row r="7" spans="1:11" s="57" customFormat="1" ht="14.25" hidden="1" thickBot="1" x14ac:dyDescent="0.3">
      <c r="A7" s="33" t="s">
        <v>5</v>
      </c>
      <c r="B7" s="201">
        <v>43404</v>
      </c>
      <c r="C7" s="17"/>
      <c r="D7" s="16"/>
      <c r="E7" s="158"/>
      <c r="F7" s="16"/>
      <c r="G7" s="19"/>
      <c r="H7" s="158"/>
      <c r="I7" s="17"/>
      <c r="J7" s="15"/>
      <c r="K7" s="66">
        <f t="shared" si="0"/>
        <v>0</v>
      </c>
    </row>
    <row r="8" spans="1:11" s="57" customFormat="1" ht="14.25" thickBot="1" x14ac:dyDescent="0.3">
      <c r="A8" s="33" t="s">
        <v>6</v>
      </c>
      <c r="B8" s="201">
        <v>43405</v>
      </c>
      <c r="C8" s="17">
        <v>7079</v>
      </c>
      <c r="D8" s="23">
        <v>1771</v>
      </c>
      <c r="E8" s="158">
        <v>1208</v>
      </c>
      <c r="F8" s="16">
        <v>2713</v>
      </c>
      <c r="G8" s="19"/>
      <c r="H8" s="158">
        <v>1229</v>
      </c>
      <c r="I8" s="17">
        <v>1247</v>
      </c>
      <c r="J8" s="15">
        <v>2799</v>
      </c>
      <c r="K8" s="66">
        <f t="shared" si="0"/>
        <v>18046</v>
      </c>
    </row>
    <row r="9" spans="1:11" s="57" customFormat="1" ht="14.25" thickBot="1" x14ac:dyDescent="0.3">
      <c r="A9" s="33" t="s">
        <v>0</v>
      </c>
      <c r="B9" s="201">
        <v>43406</v>
      </c>
      <c r="C9" s="24">
        <v>6748</v>
      </c>
      <c r="D9" s="23">
        <v>1715</v>
      </c>
      <c r="E9" s="159">
        <v>1093</v>
      </c>
      <c r="F9" s="16">
        <v>2475</v>
      </c>
      <c r="G9" s="19"/>
      <c r="H9" s="158">
        <v>1147</v>
      </c>
      <c r="I9" s="17">
        <v>1101</v>
      </c>
      <c r="J9" s="15">
        <v>2103</v>
      </c>
      <c r="K9" s="66">
        <f t="shared" si="0"/>
        <v>16382</v>
      </c>
    </row>
    <row r="10" spans="1:11" s="57" customFormat="1" ht="14.25" outlineLevel="1" thickBot="1" x14ac:dyDescent="0.3">
      <c r="A10" s="33" t="s">
        <v>1</v>
      </c>
      <c r="B10" s="201">
        <v>43407</v>
      </c>
      <c r="C10" s="24">
        <v>4326</v>
      </c>
      <c r="D10" s="23"/>
      <c r="E10" s="159"/>
      <c r="F10" s="23"/>
      <c r="G10" s="391">
        <v>1915</v>
      </c>
      <c r="H10" s="159">
        <v>470</v>
      </c>
      <c r="I10" s="24"/>
      <c r="J10" s="22"/>
      <c r="K10" s="66">
        <f t="shared" si="0"/>
        <v>6711</v>
      </c>
    </row>
    <row r="11" spans="1:11" s="57" customFormat="1" ht="14.25" outlineLevel="1" thickBot="1" x14ac:dyDescent="0.3">
      <c r="A11" s="33" t="s">
        <v>2</v>
      </c>
      <c r="B11" s="201">
        <v>43408</v>
      </c>
      <c r="C11" s="29">
        <v>4174</v>
      </c>
      <c r="D11" s="419"/>
      <c r="E11" s="160"/>
      <c r="F11" s="28"/>
      <c r="G11" s="398">
        <v>2008</v>
      </c>
      <c r="H11" s="160">
        <v>403</v>
      </c>
      <c r="I11" s="29"/>
      <c r="J11" s="27"/>
      <c r="K11" s="66">
        <f t="shared" si="0"/>
        <v>6585</v>
      </c>
    </row>
    <row r="12" spans="1:11" s="58" customFormat="1" ht="13.5" customHeight="1" outlineLevel="1" thickBot="1" x14ac:dyDescent="0.3">
      <c r="A12" s="188" t="s">
        <v>21</v>
      </c>
      <c r="B12" s="505" t="s">
        <v>24</v>
      </c>
      <c r="C12" s="136">
        <f>SUM(C5:C11)</f>
        <v>22327</v>
      </c>
      <c r="D12" s="135">
        <f t="shared" ref="D12:K12" si="1">SUM(D5:D11)</f>
        <v>3486</v>
      </c>
      <c r="E12" s="399">
        <f t="shared" si="1"/>
        <v>2301</v>
      </c>
      <c r="F12" s="135">
        <f t="shared" si="1"/>
        <v>5188</v>
      </c>
      <c r="G12" s="408">
        <f>SUM(G5:G11)</f>
        <v>3923</v>
      </c>
      <c r="H12" s="399">
        <f t="shared" si="1"/>
        <v>3249</v>
      </c>
      <c r="I12" s="136">
        <f t="shared" si="1"/>
        <v>2348</v>
      </c>
      <c r="J12" s="134">
        <f t="shared" si="1"/>
        <v>4902</v>
      </c>
      <c r="K12" s="408">
        <f t="shared" si="1"/>
        <v>47724</v>
      </c>
    </row>
    <row r="13" spans="1:11" s="58" customFormat="1" ht="15" customHeight="1" outlineLevel="1" thickBot="1" x14ac:dyDescent="0.3">
      <c r="A13" s="127" t="s">
        <v>23</v>
      </c>
      <c r="B13" s="506"/>
      <c r="C13" s="131">
        <f>AVERAGE(C5:C11)</f>
        <v>5581.75</v>
      </c>
      <c r="D13" s="130">
        <f t="shared" ref="D13:K13" si="2">AVERAGE(D5:D11)</f>
        <v>1743</v>
      </c>
      <c r="E13" s="400">
        <f t="shared" si="2"/>
        <v>1150.5</v>
      </c>
      <c r="F13" s="130">
        <f t="shared" si="2"/>
        <v>2594</v>
      </c>
      <c r="G13" s="409">
        <f>AVERAGE(G5:G11)</f>
        <v>1961.5</v>
      </c>
      <c r="H13" s="400">
        <f t="shared" si="2"/>
        <v>812.25</v>
      </c>
      <c r="I13" s="131">
        <f t="shared" si="2"/>
        <v>1174</v>
      </c>
      <c r="J13" s="129">
        <f t="shared" si="2"/>
        <v>2451</v>
      </c>
      <c r="K13" s="409">
        <f t="shared" si="2"/>
        <v>6817.7142857142853</v>
      </c>
    </row>
    <row r="14" spans="1:11" s="58" customFormat="1" ht="15" customHeight="1" thickBot="1" x14ac:dyDescent="0.3">
      <c r="A14" s="34" t="s">
        <v>20</v>
      </c>
      <c r="B14" s="506"/>
      <c r="C14" s="38">
        <f>SUM(C5:C9)</f>
        <v>13827</v>
      </c>
      <c r="D14" s="37">
        <f t="shared" ref="D14:J14" si="3">SUM(D5:D9)</f>
        <v>3486</v>
      </c>
      <c r="E14" s="401">
        <f t="shared" si="3"/>
        <v>2301</v>
      </c>
      <c r="F14" s="37">
        <f t="shared" si="3"/>
        <v>5188</v>
      </c>
      <c r="G14" s="37">
        <f t="shared" si="3"/>
        <v>0</v>
      </c>
      <c r="H14" s="401">
        <f t="shared" si="3"/>
        <v>2376</v>
      </c>
      <c r="I14" s="38">
        <f t="shared" si="3"/>
        <v>2348</v>
      </c>
      <c r="J14" s="36">
        <f t="shared" si="3"/>
        <v>4902</v>
      </c>
      <c r="K14" s="197">
        <f>SUM(K5:K9)</f>
        <v>34428</v>
      </c>
    </row>
    <row r="15" spans="1:11" s="58" customFormat="1" ht="15" customHeight="1" thickBot="1" x14ac:dyDescent="0.3">
      <c r="A15" s="34" t="s">
        <v>22</v>
      </c>
      <c r="B15" s="506"/>
      <c r="C15" s="43">
        <f t="shared" ref="C15:J15" si="4">AVERAGE(C5:C9)</f>
        <v>6913.5</v>
      </c>
      <c r="D15" s="42">
        <f>AVERAGE(D5:D8)</f>
        <v>1771</v>
      </c>
      <c r="E15" s="402">
        <f t="shared" si="4"/>
        <v>1150.5</v>
      </c>
      <c r="F15" s="42">
        <f t="shared" si="4"/>
        <v>2594</v>
      </c>
      <c r="G15" s="410" t="e">
        <f t="shared" si="4"/>
        <v>#DIV/0!</v>
      </c>
      <c r="H15" s="402">
        <f t="shared" si="4"/>
        <v>1188</v>
      </c>
      <c r="I15" s="43">
        <f t="shared" si="4"/>
        <v>1174</v>
      </c>
      <c r="J15" s="41">
        <f t="shared" si="4"/>
        <v>2451</v>
      </c>
      <c r="K15" s="410">
        <f>AVERAGE(K5:K9)</f>
        <v>6885.6</v>
      </c>
    </row>
    <row r="16" spans="1:11" s="58" customFormat="1" ht="15" customHeight="1" x14ac:dyDescent="0.25">
      <c r="A16" s="33" t="s">
        <v>3</v>
      </c>
      <c r="B16" s="201">
        <f>B11+1</f>
        <v>43409</v>
      </c>
      <c r="C16" s="17">
        <v>6320</v>
      </c>
      <c r="D16" s="16">
        <v>1591</v>
      </c>
      <c r="E16" s="158">
        <v>1165</v>
      </c>
      <c r="F16" s="16">
        <v>2269</v>
      </c>
      <c r="G16" s="66"/>
      <c r="H16" s="158">
        <v>1166</v>
      </c>
      <c r="I16" s="17">
        <v>1227</v>
      </c>
      <c r="J16" s="15">
        <v>2517</v>
      </c>
      <c r="K16" s="19">
        <f t="shared" ref="K16:K22" si="5">SUM(C16:J16)</f>
        <v>16255</v>
      </c>
    </row>
    <row r="17" spans="1:11" s="58" customFormat="1" ht="15" customHeight="1" x14ac:dyDescent="0.25">
      <c r="A17" s="33" t="s">
        <v>4</v>
      </c>
      <c r="B17" s="202">
        <f>B16+1</f>
        <v>43410</v>
      </c>
      <c r="C17" s="17">
        <v>5634</v>
      </c>
      <c r="D17" s="16">
        <v>1653</v>
      </c>
      <c r="E17" s="158">
        <v>1020</v>
      </c>
      <c r="F17" s="16">
        <v>2240</v>
      </c>
      <c r="G17" s="19"/>
      <c r="H17" s="158">
        <v>1298</v>
      </c>
      <c r="I17" s="17">
        <v>1162</v>
      </c>
      <c r="J17" s="15">
        <v>2450</v>
      </c>
      <c r="K17" s="19">
        <f t="shared" si="5"/>
        <v>15457</v>
      </c>
    </row>
    <row r="18" spans="1:11" s="58" customFormat="1" ht="15" customHeight="1" x14ac:dyDescent="0.25">
      <c r="A18" s="33" t="s">
        <v>5</v>
      </c>
      <c r="B18" s="202">
        <f t="shared" ref="B18:B22" si="6">B17+1</f>
        <v>43411</v>
      </c>
      <c r="C18" s="273">
        <v>6911</v>
      </c>
      <c r="D18" s="275">
        <v>1559</v>
      </c>
      <c r="E18" s="403">
        <v>1125</v>
      </c>
      <c r="F18" s="275">
        <v>2305</v>
      </c>
      <c r="G18" s="392"/>
      <c r="H18" s="403">
        <v>1264</v>
      </c>
      <c r="I18" s="273">
        <v>1131</v>
      </c>
      <c r="J18" s="413">
        <v>2487</v>
      </c>
      <c r="K18" s="19">
        <f t="shared" si="5"/>
        <v>16782</v>
      </c>
    </row>
    <row r="19" spans="1:11" s="58" customFormat="1" ht="15" customHeight="1" x14ac:dyDescent="0.25">
      <c r="A19" s="33" t="s">
        <v>6</v>
      </c>
      <c r="B19" s="203">
        <f t="shared" si="6"/>
        <v>43412</v>
      </c>
      <c r="C19" s="17">
        <v>7573</v>
      </c>
      <c r="D19" s="16">
        <v>1925</v>
      </c>
      <c r="E19" s="158">
        <v>1210</v>
      </c>
      <c r="F19" s="16">
        <v>2515</v>
      </c>
      <c r="G19" s="19"/>
      <c r="H19" s="158">
        <v>1250</v>
      </c>
      <c r="I19" s="17">
        <v>1128</v>
      </c>
      <c r="J19" s="15">
        <v>2523</v>
      </c>
      <c r="K19" s="19">
        <f t="shared" si="5"/>
        <v>18124</v>
      </c>
    </row>
    <row r="20" spans="1:11" s="58" customFormat="1" ht="15" customHeight="1" thickBot="1" x14ac:dyDescent="0.3">
      <c r="A20" s="33" t="s">
        <v>0</v>
      </c>
      <c r="B20" s="203">
        <f t="shared" si="6"/>
        <v>43413</v>
      </c>
      <c r="C20" s="24">
        <v>6071</v>
      </c>
      <c r="D20" s="23">
        <v>1410</v>
      </c>
      <c r="E20" s="159">
        <v>953</v>
      </c>
      <c r="F20" s="23">
        <v>2173</v>
      </c>
      <c r="G20" s="19"/>
      <c r="H20" s="158">
        <v>1089</v>
      </c>
      <c r="I20" s="17">
        <v>950</v>
      </c>
      <c r="J20" s="15">
        <v>1834</v>
      </c>
      <c r="K20" s="19">
        <f t="shared" si="5"/>
        <v>14480</v>
      </c>
    </row>
    <row r="21" spans="1:11" s="58" customFormat="1" ht="15" customHeight="1" outlineLevel="1" thickBot="1" x14ac:dyDescent="0.3">
      <c r="A21" s="33" t="s">
        <v>1</v>
      </c>
      <c r="B21" s="216">
        <f t="shared" si="6"/>
        <v>43414</v>
      </c>
      <c r="C21" s="24">
        <v>4352</v>
      </c>
      <c r="D21" s="420"/>
      <c r="E21" s="159"/>
      <c r="F21" s="23"/>
      <c r="G21" s="391">
        <v>1719</v>
      </c>
      <c r="H21" s="159">
        <v>409</v>
      </c>
      <c r="I21" s="24"/>
      <c r="J21" s="22"/>
      <c r="K21" s="66">
        <f>SUM(C21:J21)</f>
        <v>6480</v>
      </c>
    </row>
    <row r="22" spans="1:11" s="58" customFormat="1" ht="15" customHeight="1" outlineLevel="1" thickBot="1" x14ac:dyDescent="0.3">
      <c r="A22" s="33" t="s">
        <v>2</v>
      </c>
      <c r="B22" s="202">
        <f t="shared" si="6"/>
        <v>43415</v>
      </c>
      <c r="C22" s="185">
        <v>3140</v>
      </c>
      <c r="D22" s="421"/>
      <c r="E22" s="404"/>
      <c r="F22" s="424"/>
      <c r="G22" s="393">
        <v>1284</v>
      </c>
      <c r="H22" s="160">
        <v>275</v>
      </c>
      <c r="I22" s="29"/>
      <c r="J22" s="27"/>
      <c r="K22" s="163">
        <f t="shared" si="5"/>
        <v>4699</v>
      </c>
    </row>
    <row r="23" spans="1:11" s="58" customFormat="1" ht="15" customHeight="1" outlineLevel="1" thickBot="1" x14ac:dyDescent="0.3">
      <c r="A23" s="188" t="s">
        <v>21</v>
      </c>
      <c r="B23" s="505" t="s">
        <v>25</v>
      </c>
      <c r="C23" s="136">
        <f>SUM(C16:C22)</f>
        <v>40001</v>
      </c>
      <c r="D23" s="135">
        <f>SUM(D16:D22)</f>
        <v>8138</v>
      </c>
      <c r="E23" s="399">
        <f t="shared" ref="E23:K23" si="7">SUM(E16:E22)</f>
        <v>5473</v>
      </c>
      <c r="F23" s="135">
        <f t="shared" si="7"/>
        <v>11502</v>
      </c>
      <c r="G23" s="408">
        <f t="shared" si="7"/>
        <v>3003</v>
      </c>
      <c r="H23" s="399">
        <f>SUM(H16:H22)</f>
        <v>6751</v>
      </c>
      <c r="I23" s="136">
        <f>SUM(I16:I22)</f>
        <v>5598</v>
      </c>
      <c r="J23" s="134">
        <f t="shared" si="7"/>
        <v>11811</v>
      </c>
      <c r="K23" s="408">
        <f t="shared" si="7"/>
        <v>92277</v>
      </c>
    </row>
    <row r="24" spans="1:11" s="58" customFormat="1" ht="15" customHeight="1" outlineLevel="1" thickBot="1" x14ac:dyDescent="0.3">
      <c r="A24" s="127" t="s">
        <v>23</v>
      </c>
      <c r="B24" s="506"/>
      <c r="C24" s="131">
        <f>AVERAGE(C16:C22)</f>
        <v>5714.4285714285716</v>
      </c>
      <c r="D24" s="130">
        <f>AVERAGE(D16:D22)</f>
        <v>1627.6</v>
      </c>
      <c r="E24" s="400">
        <f t="shared" ref="E24:K24" si="8">AVERAGE(E16:E22)</f>
        <v>1094.5999999999999</v>
      </c>
      <c r="F24" s="130">
        <f t="shared" si="8"/>
        <v>2300.4</v>
      </c>
      <c r="G24" s="409">
        <f t="shared" si="8"/>
        <v>1501.5</v>
      </c>
      <c r="H24" s="400">
        <f>AVERAGE(H16:H22)</f>
        <v>964.42857142857144</v>
      </c>
      <c r="I24" s="131">
        <f>AVERAGE(I16:I22)</f>
        <v>1119.5999999999999</v>
      </c>
      <c r="J24" s="129">
        <f t="shared" si="8"/>
        <v>2362.1999999999998</v>
      </c>
      <c r="K24" s="409">
        <f t="shared" si="8"/>
        <v>13182.428571428571</v>
      </c>
    </row>
    <row r="25" spans="1:11" s="58" customFormat="1" ht="15" customHeight="1" thickBot="1" x14ac:dyDescent="0.3">
      <c r="A25" s="34" t="s">
        <v>20</v>
      </c>
      <c r="B25" s="506"/>
      <c r="C25" s="38">
        <f>SUM(C16:C20)</f>
        <v>32509</v>
      </c>
      <c r="D25" s="37">
        <f>SUM(D16:D20)</f>
        <v>8138</v>
      </c>
      <c r="E25" s="401">
        <f t="shared" ref="E25:K25" si="9">SUM(E16:E20)</f>
        <v>5473</v>
      </c>
      <c r="F25" s="37">
        <f t="shared" si="9"/>
        <v>11502</v>
      </c>
      <c r="G25" s="411">
        <f t="shared" si="9"/>
        <v>0</v>
      </c>
      <c r="H25" s="401">
        <f>SUM(H16:H20)</f>
        <v>6067</v>
      </c>
      <c r="I25" s="38">
        <f>SUM(I16:I22)</f>
        <v>5598</v>
      </c>
      <c r="J25" s="36">
        <f t="shared" si="9"/>
        <v>11811</v>
      </c>
      <c r="K25" s="411">
        <f t="shared" si="9"/>
        <v>81098</v>
      </c>
    </row>
    <row r="26" spans="1:11" s="58" customFormat="1" ht="15" customHeight="1" thickBot="1" x14ac:dyDescent="0.3">
      <c r="A26" s="34" t="s">
        <v>22</v>
      </c>
      <c r="B26" s="507"/>
      <c r="C26" s="43">
        <f>AVERAGE(C16:C20)</f>
        <v>6501.8</v>
      </c>
      <c r="D26" s="422">
        <f>AVERAGE(D16:D20)</f>
        <v>1627.6</v>
      </c>
      <c r="E26" s="402">
        <f t="shared" ref="E26:K26" si="10">AVERAGE(E16:E20)</f>
        <v>1094.5999999999999</v>
      </c>
      <c r="F26" s="42">
        <f t="shared" si="10"/>
        <v>2300.4</v>
      </c>
      <c r="G26" s="410" t="e">
        <f t="shared" si="10"/>
        <v>#DIV/0!</v>
      </c>
      <c r="H26" s="406">
        <v>893</v>
      </c>
      <c r="I26" s="415">
        <f>AVERAGE(I16:I20)</f>
        <v>1119.5999999999999</v>
      </c>
      <c r="J26" s="41">
        <f t="shared" si="10"/>
        <v>2362.1999999999998</v>
      </c>
      <c r="K26" s="410">
        <f t="shared" si="10"/>
        <v>16219.6</v>
      </c>
    </row>
    <row r="27" spans="1:11" s="58" customFormat="1" ht="15" customHeight="1" thickBot="1" x14ac:dyDescent="0.3">
      <c r="A27" s="33" t="s">
        <v>3</v>
      </c>
      <c r="B27" s="204">
        <f>B22+1</f>
        <v>43416</v>
      </c>
      <c r="C27" s="390">
        <v>5733</v>
      </c>
      <c r="D27" s="261">
        <v>1524</v>
      </c>
      <c r="E27" s="264">
        <v>1010</v>
      </c>
      <c r="F27" s="266">
        <v>2061</v>
      </c>
      <c r="G27" s="397"/>
      <c r="H27" s="407">
        <v>1004</v>
      </c>
      <c r="I27" s="416">
        <v>915</v>
      </c>
      <c r="J27" s="265">
        <v>1947</v>
      </c>
      <c r="K27" s="19">
        <f t="shared" ref="K27:K32" si="11">SUM(C27:J27)</f>
        <v>14194</v>
      </c>
    </row>
    <row r="28" spans="1:11" s="58" customFormat="1" ht="15" customHeight="1" thickBot="1" x14ac:dyDescent="0.3">
      <c r="A28" s="33" t="s">
        <v>4</v>
      </c>
      <c r="B28" s="205">
        <f>B27+1</f>
        <v>43417</v>
      </c>
      <c r="C28" s="390">
        <v>6554</v>
      </c>
      <c r="D28" s="261">
        <v>1743</v>
      </c>
      <c r="E28" s="264">
        <v>1131</v>
      </c>
      <c r="F28" s="266">
        <v>2173</v>
      </c>
      <c r="G28" s="397"/>
      <c r="H28" s="407">
        <v>1307</v>
      </c>
      <c r="I28" s="416">
        <v>1121</v>
      </c>
      <c r="J28" s="265">
        <v>2626</v>
      </c>
      <c r="K28" s="66">
        <f t="shared" si="11"/>
        <v>16655</v>
      </c>
    </row>
    <row r="29" spans="1:11" s="58" customFormat="1" ht="15" customHeight="1" thickBot="1" x14ac:dyDescent="0.3">
      <c r="A29" s="33" t="s">
        <v>5</v>
      </c>
      <c r="B29" s="205">
        <f t="shared" ref="B29:B33" si="12">B28+1</f>
        <v>43418</v>
      </c>
      <c r="C29" s="390">
        <v>6774</v>
      </c>
      <c r="D29" s="261">
        <v>1959</v>
      </c>
      <c r="E29" s="264">
        <v>1254</v>
      </c>
      <c r="F29" s="266">
        <v>2232</v>
      </c>
      <c r="G29" s="397"/>
      <c r="H29" s="407">
        <v>1253</v>
      </c>
      <c r="I29" s="416">
        <v>1177</v>
      </c>
      <c r="J29" s="265">
        <v>2694</v>
      </c>
      <c r="K29" s="66">
        <f t="shared" si="11"/>
        <v>17343</v>
      </c>
    </row>
    <row r="30" spans="1:11" s="58" customFormat="1" ht="15" customHeight="1" thickBot="1" x14ac:dyDescent="0.3">
      <c r="A30" s="33" t="s">
        <v>6</v>
      </c>
      <c r="B30" s="205">
        <f t="shared" si="12"/>
        <v>43419</v>
      </c>
      <c r="C30" s="390">
        <v>10260</v>
      </c>
      <c r="D30" s="261">
        <v>2298</v>
      </c>
      <c r="E30" s="264">
        <v>1311</v>
      </c>
      <c r="F30" s="266">
        <v>2828</v>
      </c>
      <c r="G30" s="397"/>
      <c r="H30" s="407">
        <v>1350</v>
      </c>
      <c r="I30" s="416">
        <v>1158</v>
      </c>
      <c r="J30" s="265">
        <v>2590</v>
      </c>
      <c r="K30" s="66">
        <f t="shared" si="11"/>
        <v>21795</v>
      </c>
    </row>
    <row r="31" spans="1:11" s="58" customFormat="1" ht="15" customHeight="1" thickBot="1" x14ac:dyDescent="0.3">
      <c r="A31" s="33" t="s">
        <v>0</v>
      </c>
      <c r="B31" s="205">
        <f t="shared" si="12"/>
        <v>43420</v>
      </c>
      <c r="C31" s="387">
        <v>5998</v>
      </c>
      <c r="D31" s="261">
        <v>1478</v>
      </c>
      <c r="E31" s="386">
        <v>928</v>
      </c>
      <c r="F31" s="266">
        <v>2107</v>
      </c>
      <c r="G31" s="397"/>
      <c r="H31" s="407">
        <v>1019</v>
      </c>
      <c r="I31" s="416">
        <v>956</v>
      </c>
      <c r="J31" s="265">
        <v>2072</v>
      </c>
      <c r="K31" s="66">
        <f t="shared" si="11"/>
        <v>14558</v>
      </c>
    </row>
    <row r="32" spans="1:11" s="58" customFormat="1" ht="15" customHeight="1" outlineLevel="1" thickBot="1" x14ac:dyDescent="0.3">
      <c r="A32" s="33" t="s">
        <v>1</v>
      </c>
      <c r="B32" s="205">
        <f t="shared" si="12"/>
        <v>43421</v>
      </c>
      <c r="C32" s="387">
        <v>4400</v>
      </c>
      <c r="D32" s="263"/>
      <c r="E32" s="386"/>
      <c r="F32" s="263"/>
      <c r="G32" s="394">
        <v>1860</v>
      </c>
      <c r="H32" s="386">
        <v>308</v>
      </c>
      <c r="I32" s="387"/>
      <c r="J32" s="288"/>
      <c r="K32" s="66">
        <f t="shared" si="11"/>
        <v>6568</v>
      </c>
    </row>
    <row r="33" spans="1:12" s="58" customFormat="1" ht="15" customHeight="1" outlineLevel="1" thickBot="1" x14ac:dyDescent="0.3">
      <c r="A33" s="33" t="s">
        <v>2</v>
      </c>
      <c r="B33" s="205">
        <f t="shared" si="12"/>
        <v>43422</v>
      </c>
      <c r="C33" s="388">
        <v>3122</v>
      </c>
      <c r="D33" s="290"/>
      <c r="E33" s="405"/>
      <c r="F33" s="290"/>
      <c r="G33" s="395">
        <v>1081</v>
      </c>
      <c r="H33" s="405">
        <v>239</v>
      </c>
      <c r="I33" s="388"/>
      <c r="J33" s="289"/>
      <c r="K33" s="66">
        <f t="shared" ref="K33" si="13">SUM(C33:J33)</f>
        <v>4442</v>
      </c>
    </row>
    <row r="34" spans="1:12" s="58" customFormat="1" ht="15" customHeight="1" outlineLevel="1" thickBot="1" x14ac:dyDescent="0.3">
      <c r="A34" s="188" t="s">
        <v>21</v>
      </c>
      <c r="B34" s="505" t="s">
        <v>26</v>
      </c>
      <c r="C34" s="136">
        <f>SUM(C27:C33)</f>
        <v>42841</v>
      </c>
      <c r="D34" s="135">
        <f>SUM(D27:D33)</f>
        <v>9002</v>
      </c>
      <c r="E34" s="399">
        <f t="shared" ref="E34:J34" si="14">SUM(E27:E33)</f>
        <v>5634</v>
      </c>
      <c r="F34" s="135">
        <f t="shared" si="14"/>
        <v>11401</v>
      </c>
      <c r="G34" s="408">
        <f t="shared" si="14"/>
        <v>2941</v>
      </c>
      <c r="H34" s="399">
        <f t="shared" si="14"/>
        <v>6480</v>
      </c>
      <c r="I34" s="136">
        <f t="shared" si="14"/>
        <v>5327</v>
      </c>
      <c r="J34" s="134">
        <f t="shared" si="14"/>
        <v>11929</v>
      </c>
      <c r="K34" s="408">
        <f t="shared" ref="K34" si="15">SUM(K27:K33)</f>
        <v>95555</v>
      </c>
    </row>
    <row r="35" spans="1:12" s="58" customFormat="1" ht="15" customHeight="1" outlineLevel="1" thickBot="1" x14ac:dyDescent="0.3">
      <c r="A35" s="127" t="s">
        <v>23</v>
      </c>
      <c r="B35" s="506"/>
      <c r="C35" s="131">
        <f>AVERAGE(C27:C33)</f>
        <v>6120.1428571428569</v>
      </c>
      <c r="D35" s="130">
        <f t="shared" ref="D35:J35" si="16">AVERAGE(D27:D33)</f>
        <v>1800.4</v>
      </c>
      <c r="E35" s="400">
        <f t="shared" si="16"/>
        <v>1126.8</v>
      </c>
      <c r="F35" s="130">
        <f t="shared" si="16"/>
        <v>2280.1999999999998</v>
      </c>
      <c r="G35" s="409">
        <f t="shared" si="16"/>
        <v>1470.5</v>
      </c>
      <c r="H35" s="400">
        <f t="shared" si="16"/>
        <v>925.71428571428567</v>
      </c>
      <c r="I35" s="131">
        <f t="shared" si="16"/>
        <v>1065.4000000000001</v>
      </c>
      <c r="J35" s="129">
        <f t="shared" si="16"/>
        <v>2385.8000000000002</v>
      </c>
      <c r="K35" s="409">
        <f t="shared" ref="K35" si="17">AVERAGE(K27:K33)</f>
        <v>13650.714285714286</v>
      </c>
    </row>
    <row r="36" spans="1:12" s="58" customFormat="1" ht="15" customHeight="1" thickBot="1" x14ac:dyDescent="0.3">
      <c r="A36" s="34" t="s">
        <v>20</v>
      </c>
      <c r="B36" s="506"/>
      <c r="C36" s="38">
        <f>SUM(C27:C31)</f>
        <v>35319</v>
      </c>
      <c r="D36" s="37">
        <f t="shared" ref="D36:J36" si="18">SUM(D27:D31)</f>
        <v>9002</v>
      </c>
      <c r="E36" s="401">
        <f t="shared" si="18"/>
        <v>5634</v>
      </c>
      <c r="F36" s="37">
        <f t="shared" si="18"/>
        <v>11401</v>
      </c>
      <c r="G36" s="411">
        <f>SUM(G27:G31)</f>
        <v>0</v>
      </c>
      <c r="H36" s="401">
        <f t="shared" si="18"/>
        <v>5933</v>
      </c>
      <c r="I36" s="38">
        <f t="shared" si="18"/>
        <v>5327</v>
      </c>
      <c r="J36" s="36">
        <f t="shared" si="18"/>
        <v>11929</v>
      </c>
      <c r="K36" s="411">
        <f>SUM(K27:K31)</f>
        <v>84545</v>
      </c>
    </row>
    <row r="37" spans="1:12" s="58" customFormat="1" ht="15" customHeight="1" thickBot="1" x14ac:dyDescent="0.3">
      <c r="A37" s="34" t="s">
        <v>22</v>
      </c>
      <c r="B37" s="507"/>
      <c r="C37" s="43">
        <f>AVERAGE(C27:C31)</f>
        <v>7063.8</v>
      </c>
      <c r="D37" s="42">
        <f t="shared" ref="D37:J37" si="19">AVERAGE(D27:D31)</f>
        <v>1800.4</v>
      </c>
      <c r="E37" s="402">
        <f t="shared" si="19"/>
        <v>1126.8</v>
      </c>
      <c r="F37" s="42">
        <f t="shared" si="19"/>
        <v>2280.1999999999998</v>
      </c>
      <c r="G37" s="410">
        <f>AVERAGE(G27:G33)</f>
        <v>1470.5</v>
      </c>
      <c r="H37" s="402">
        <f t="shared" si="19"/>
        <v>1186.5999999999999</v>
      </c>
      <c r="I37" s="43">
        <f t="shared" si="19"/>
        <v>1065.4000000000001</v>
      </c>
      <c r="J37" s="41">
        <f t="shared" si="19"/>
        <v>2385.8000000000002</v>
      </c>
      <c r="K37" s="410">
        <f t="shared" ref="K37" si="20">AVERAGE(K27:K31)</f>
        <v>16909</v>
      </c>
    </row>
    <row r="38" spans="1:12" s="58" customFormat="1" ht="15" customHeight="1" thickBot="1" x14ac:dyDescent="0.3">
      <c r="A38" s="33" t="s">
        <v>3</v>
      </c>
      <c r="B38" s="206">
        <f>B33+1</f>
        <v>43423</v>
      </c>
      <c r="C38" s="17">
        <v>6267</v>
      </c>
      <c r="D38" s="16">
        <v>1668</v>
      </c>
      <c r="E38" s="158">
        <v>1102</v>
      </c>
      <c r="F38" s="64">
        <v>2467</v>
      </c>
      <c r="G38" s="66"/>
      <c r="H38" s="158">
        <v>1172</v>
      </c>
      <c r="I38" s="17">
        <v>1230</v>
      </c>
      <c r="J38" s="15">
        <v>2726</v>
      </c>
      <c r="K38" s="19">
        <f t="shared" ref="K38:K44" si="21">SUM(C38:J38)</f>
        <v>16632</v>
      </c>
    </row>
    <row r="39" spans="1:12" s="58" customFormat="1" ht="15" customHeight="1" thickBot="1" x14ac:dyDescent="0.3">
      <c r="A39" s="33" t="s">
        <v>4</v>
      </c>
      <c r="B39" s="207">
        <f>B38+1</f>
        <v>43424</v>
      </c>
      <c r="C39" s="17">
        <v>7099</v>
      </c>
      <c r="D39" s="16">
        <v>1828</v>
      </c>
      <c r="E39" s="158">
        <v>1138</v>
      </c>
      <c r="F39" s="16">
        <v>3205</v>
      </c>
      <c r="G39" s="19"/>
      <c r="H39" s="158">
        <v>1239</v>
      </c>
      <c r="I39" s="17">
        <v>1262</v>
      </c>
      <c r="J39" s="15">
        <v>2581</v>
      </c>
      <c r="K39" s="66">
        <f t="shared" si="21"/>
        <v>18352</v>
      </c>
    </row>
    <row r="40" spans="1:12" s="58" customFormat="1" ht="15" customHeight="1" thickBot="1" x14ac:dyDescent="0.3">
      <c r="A40" s="33" t="s">
        <v>5</v>
      </c>
      <c r="B40" s="207">
        <f t="shared" ref="B40:B44" si="22">B39+1</f>
        <v>43425</v>
      </c>
      <c r="C40" s="17">
        <v>6377</v>
      </c>
      <c r="D40" s="16">
        <v>1307</v>
      </c>
      <c r="E40" s="158">
        <v>828</v>
      </c>
      <c r="F40" s="16">
        <v>1620</v>
      </c>
      <c r="G40" s="19"/>
      <c r="H40" s="158">
        <v>760</v>
      </c>
      <c r="I40" s="17">
        <v>714</v>
      </c>
      <c r="J40" s="15">
        <v>1678</v>
      </c>
      <c r="K40" s="66">
        <f t="shared" si="21"/>
        <v>13284</v>
      </c>
    </row>
    <row r="41" spans="1:12" s="58" customFormat="1" ht="15" customHeight="1" thickBot="1" x14ac:dyDescent="0.3">
      <c r="A41" s="33" t="s">
        <v>6</v>
      </c>
      <c r="B41" s="207">
        <f t="shared" si="22"/>
        <v>43426</v>
      </c>
      <c r="C41" s="17">
        <v>2024</v>
      </c>
      <c r="D41" s="16"/>
      <c r="E41" s="158"/>
      <c r="F41" s="16"/>
      <c r="G41" s="19">
        <v>810</v>
      </c>
      <c r="H41" s="158"/>
      <c r="I41" s="17"/>
      <c r="J41" s="15"/>
      <c r="K41" s="66">
        <f>SUM(C41:J41)</f>
        <v>2834</v>
      </c>
    </row>
    <row r="42" spans="1:12" s="58" customFormat="1" ht="15" customHeight="1" thickBot="1" x14ac:dyDescent="0.3">
      <c r="A42" s="33" t="s">
        <v>0</v>
      </c>
      <c r="B42" s="207">
        <f t="shared" si="22"/>
        <v>43427</v>
      </c>
      <c r="C42" s="24">
        <v>3849</v>
      </c>
      <c r="D42" s="23"/>
      <c r="E42" s="159">
        <v>150</v>
      </c>
      <c r="F42" s="23"/>
      <c r="G42" s="19">
        <v>1421</v>
      </c>
      <c r="H42" s="158">
        <v>314</v>
      </c>
      <c r="I42" s="17">
        <v>202</v>
      </c>
      <c r="J42" s="15">
        <v>429</v>
      </c>
      <c r="K42" s="66">
        <f t="shared" si="21"/>
        <v>6365</v>
      </c>
    </row>
    <row r="43" spans="1:12" s="58" customFormat="1" ht="15" customHeight="1" outlineLevel="1" thickBot="1" x14ac:dyDescent="0.3">
      <c r="A43" s="33" t="s">
        <v>1</v>
      </c>
      <c r="B43" s="207">
        <f t="shared" si="22"/>
        <v>43428</v>
      </c>
      <c r="C43" s="24">
        <v>3335</v>
      </c>
      <c r="D43" s="23"/>
      <c r="E43" s="159"/>
      <c r="F43" s="23"/>
      <c r="G43" s="391">
        <v>1096</v>
      </c>
      <c r="H43" s="159">
        <v>224</v>
      </c>
      <c r="I43" s="24"/>
      <c r="J43" s="22"/>
      <c r="K43" s="66">
        <f t="shared" si="21"/>
        <v>4655</v>
      </c>
      <c r="L43" s="144"/>
    </row>
    <row r="44" spans="1:12" s="58" customFormat="1" ht="15" customHeight="1" outlineLevel="1" thickBot="1" x14ac:dyDescent="0.3">
      <c r="A44" s="33" t="s">
        <v>2</v>
      </c>
      <c r="B44" s="207">
        <f t="shared" si="22"/>
        <v>43429</v>
      </c>
      <c r="C44" s="418">
        <v>3953</v>
      </c>
      <c r="D44" s="28"/>
      <c r="E44" s="160"/>
      <c r="F44" s="28"/>
      <c r="G44" s="396">
        <v>1193</v>
      </c>
      <c r="H44" s="160">
        <v>282</v>
      </c>
      <c r="I44" s="29"/>
      <c r="J44" s="27"/>
      <c r="K44" s="163">
        <f t="shared" si="21"/>
        <v>5428</v>
      </c>
      <c r="L44" s="144"/>
    </row>
    <row r="45" spans="1:12" s="58" customFormat="1" ht="15" customHeight="1" outlineLevel="1" thickBot="1" x14ac:dyDescent="0.3">
      <c r="A45" s="188" t="s">
        <v>21</v>
      </c>
      <c r="B45" s="505" t="s">
        <v>27</v>
      </c>
      <c r="C45" s="136">
        <f t="shared" ref="C45:K45" si="23">SUM(C38:C44)</f>
        <v>32904</v>
      </c>
      <c r="D45" s="135">
        <f t="shared" si="23"/>
        <v>4803</v>
      </c>
      <c r="E45" s="399">
        <f t="shared" si="23"/>
        <v>3218</v>
      </c>
      <c r="F45" s="135">
        <f t="shared" si="23"/>
        <v>7292</v>
      </c>
      <c r="G45" s="408">
        <f t="shared" si="23"/>
        <v>4520</v>
      </c>
      <c r="H45" s="399">
        <f t="shared" si="23"/>
        <v>3991</v>
      </c>
      <c r="I45" s="136">
        <f t="shared" si="23"/>
        <v>3408</v>
      </c>
      <c r="J45" s="134">
        <f t="shared" si="23"/>
        <v>7414</v>
      </c>
      <c r="K45" s="408">
        <f t="shared" si="23"/>
        <v>67550</v>
      </c>
    </row>
    <row r="46" spans="1:12" s="58" customFormat="1" ht="15" customHeight="1" outlineLevel="1" thickBot="1" x14ac:dyDescent="0.3">
      <c r="A46" s="127" t="s">
        <v>23</v>
      </c>
      <c r="B46" s="506"/>
      <c r="C46" s="131">
        <f t="shared" ref="C46:K46" si="24">AVERAGE(C38:C44)</f>
        <v>4700.5714285714284</v>
      </c>
      <c r="D46" s="130">
        <f t="shared" si="24"/>
        <v>1601</v>
      </c>
      <c r="E46" s="400">
        <f t="shared" si="24"/>
        <v>804.5</v>
      </c>
      <c r="F46" s="130">
        <f t="shared" si="24"/>
        <v>2430.6666666666665</v>
      </c>
      <c r="G46" s="409">
        <f t="shared" si="24"/>
        <v>1130</v>
      </c>
      <c r="H46" s="400">
        <f t="shared" si="24"/>
        <v>665.16666666666663</v>
      </c>
      <c r="I46" s="131">
        <f t="shared" si="24"/>
        <v>852</v>
      </c>
      <c r="J46" s="129">
        <f t="shared" si="24"/>
        <v>1853.5</v>
      </c>
      <c r="K46" s="409">
        <f t="shared" si="24"/>
        <v>9650</v>
      </c>
    </row>
    <row r="47" spans="1:12" s="58" customFormat="1" ht="15" customHeight="1" thickBot="1" x14ac:dyDescent="0.3">
      <c r="A47" s="34" t="s">
        <v>20</v>
      </c>
      <c r="B47" s="506"/>
      <c r="C47" s="38">
        <f t="shared" ref="C47:K47" si="25">SUM(C38:C42)</f>
        <v>25616</v>
      </c>
      <c r="D47" s="37">
        <f t="shared" si="25"/>
        <v>4803</v>
      </c>
      <c r="E47" s="401">
        <f t="shared" si="25"/>
        <v>3218</v>
      </c>
      <c r="F47" s="37">
        <f t="shared" si="25"/>
        <v>7292</v>
      </c>
      <c r="G47" s="411">
        <f t="shared" si="25"/>
        <v>2231</v>
      </c>
      <c r="H47" s="401">
        <f t="shared" si="25"/>
        <v>3485</v>
      </c>
      <c r="I47" s="38">
        <f t="shared" si="25"/>
        <v>3408</v>
      </c>
      <c r="J47" s="36">
        <f t="shared" si="25"/>
        <v>7414</v>
      </c>
      <c r="K47" s="411">
        <f t="shared" si="25"/>
        <v>57467</v>
      </c>
    </row>
    <row r="48" spans="1:12" s="58" customFormat="1" ht="15" customHeight="1" thickBot="1" x14ac:dyDescent="0.3">
      <c r="A48" s="34" t="s">
        <v>22</v>
      </c>
      <c r="B48" s="507"/>
      <c r="C48" s="43">
        <f t="shared" ref="C48:K48" si="26">AVERAGE(C38:C42)</f>
        <v>5123.2</v>
      </c>
      <c r="D48" s="422">
        <f t="shared" si="26"/>
        <v>1601</v>
      </c>
      <c r="E48" s="406">
        <f t="shared" si="26"/>
        <v>804.5</v>
      </c>
      <c r="F48" s="422">
        <f t="shared" si="26"/>
        <v>2430.6666666666665</v>
      </c>
      <c r="G48" s="410">
        <f>AVERAGE(G38:G44)</f>
        <v>1130</v>
      </c>
      <c r="H48" s="406">
        <f t="shared" si="26"/>
        <v>871.25</v>
      </c>
      <c r="I48" s="389">
        <f t="shared" si="26"/>
        <v>852</v>
      </c>
      <c r="J48" s="417">
        <f t="shared" si="26"/>
        <v>1853.5</v>
      </c>
      <c r="K48" s="410">
        <f t="shared" si="26"/>
        <v>11493.4</v>
      </c>
    </row>
    <row r="49" spans="1:11" s="58" customFormat="1" ht="15" customHeight="1" x14ac:dyDescent="0.25">
      <c r="A49" s="33" t="s">
        <v>3</v>
      </c>
      <c r="B49" s="206">
        <f>B44+1</f>
        <v>43430</v>
      </c>
      <c r="C49" s="262">
        <v>5437</v>
      </c>
      <c r="D49" s="261">
        <v>1492</v>
      </c>
      <c r="E49" s="407">
        <v>1104</v>
      </c>
      <c r="F49" s="263">
        <v>2166</v>
      </c>
      <c r="G49" s="397"/>
      <c r="H49" s="407">
        <v>1179</v>
      </c>
      <c r="I49" s="416">
        <v>1206</v>
      </c>
      <c r="J49" s="414">
        <v>2339</v>
      </c>
      <c r="K49" s="66">
        <f>SUM(C49:J49)</f>
        <v>14923</v>
      </c>
    </row>
    <row r="50" spans="1:11" s="58" customFormat="1" ht="15" customHeight="1" x14ac:dyDescent="0.25">
      <c r="A50" s="176" t="s">
        <v>4</v>
      </c>
      <c r="B50" s="207">
        <f>B49+1</f>
        <v>43431</v>
      </c>
      <c r="C50" s="390">
        <v>6669</v>
      </c>
      <c r="D50" s="423">
        <v>1758</v>
      </c>
      <c r="E50" s="264">
        <v>1182</v>
      </c>
      <c r="F50" s="266">
        <v>2381</v>
      </c>
      <c r="G50" s="397"/>
      <c r="H50" s="264">
        <v>1346</v>
      </c>
      <c r="I50" s="390">
        <v>1283</v>
      </c>
      <c r="J50" s="265">
        <v>2743</v>
      </c>
      <c r="K50" s="19">
        <f>SUM(C50:J50)</f>
        <v>17362</v>
      </c>
    </row>
    <row r="51" spans="1:11" s="58" customFormat="1" ht="13.5" x14ac:dyDescent="0.25">
      <c r="A51" s="176" t="s">
        <v>5</v>
      </c>
      <c r="B51" s="207">
        <f t="shared" ref="B51:B55" si="27">B50+1</f>
        <v>43432</v>
      </c>
      <c r="C51" s="390">
        <v>7217</v>
      </c>
      <c r="D51" s="266">
        <v>1827</v>
      </c>
      <c r="E51" s="264">
        <v>1070</v>
      </c>
      <c r="F51" s="266">
        <v>2202</v>
      </c>
      <c r="G51" s="397"/>
      <c r="H51" s="264">
        <v>1186</v>
      </c>
      <c r="I51" s="390">
        <v>1237</v>
      </c>
      <c r="J51" s="265">
        <v>2630</v>
      </c>
      <c r="K51" s="19">
        <f t="shared" ref="K51:K52" si="28">SUM(C51:J51)</f>
        <v>17369</v>
      </c>
    </row>
    <row r="52" spans="1:11" s="58" customFormat="1" ht="13.5" x14ac:dyDescent="0.25">
      <c r="A52" s="176" t="s">
        <v>6</v>
      </c>
      <c r="B52" s="207">
        <f t="shared" si="27"/>
        <v>43433</v>
      </c>
      <c r="C52" s="387">
        <v>6723</v>
      </c>
      <c r="D52" s="266">
        <v>1630</v>
      </c>
      <c r="E52" s="264">
        <v>1085</v>
      </c>
      <c r="F52" s="266">
        <v>2340</v>
      </c>
      <c r="G52" s="397"/>
      <c r="H52" s="264">
        <v>1269</v>
      </c>
      <c r="I52" s="390">
        <v>1120</v>
      </c>
      <c r="J52" s="265">
        <v>2687</v>
      </c>
      <c r="K52" s="19">
        <f t="shared" si="28"/>
        <v>16854</v>
      </c>
    </row>
    <row r="53" spans="1:11" s="58" customFormat="1" ht="14.25" thickBot="1" x14ac:dyDescent="0.3">
      <c r="A53" s="33" t="s">
        <v>0</v>
      </c>
      <c r="B53" s="209">
        <f t="shared" si="27"/>
        <v>43434</v>
      </c>
      <c r="C53" s="390">
        <v>5993</v>
      </c>
      <c r="D53" s="266">
        <v>1582</v>
      </c>
      <c r="E53" s="264">
        <v>994</v>
      </c>
      <c r="F53" s="266">
        <v>2258</v>
      </c>
      <c r="G53" s="397"/>
      <c r="H53" s="264">
        <v>1174</v>
      </c>
      <c r="I53" s="390">
        <v>1119</v>
      </c>
      <c r="J53" s="265">
        <v>1933</v>
      </c>
      <c r="K53" s="19">
        <f>SUM(C53:J53)</f>
        <v>15053</v>
      </c>
    </row>
    <row r="54" spans="1:11" s="58" customFormat="1" ht="13.5" hidden="1" outlineLevel="1" x14ac:dyDescent="0.25">
      <c r="A54" s="33" t="s">
        <v>1</v>
      </c>
      <c r="B54" s="209">
        <f t="shared" si="27"/>
        <v>43435</v>
      </c>
      <c r="C54" s="24"/>
      <c r="D54" s="23"/>
      <c r="E54" s="159"/>
      <c r="F54" s="23"/>
      <c r="G54" s="391"/>
      <c r="H54" s="159"/>
      <c r="I54" s="24"/>
      <c r="J54" s="22"/>
      <c r="K54" s="19">
        <f>SUM(C54:J54)</f>
        <v>0</v>
      </c>
    </row>
    <row r="55" spans="1:11" s="58" customFormat="1" ht="14.25" hidden="1" outlineLevel="1" thickBot="1" x14ac:dyDescent="0.3">
      <c r="A55" s="176" t="s">
        <v>2</v>
      </c>
      <c r="B55" s="209">
        <f t="shared" si="27"/>
        <v>43436</v>
      </c>
      <c r="C55" s="29"/>
      <c r="D55" s="28"/>
      <c r="E55" s="160"/>
      <c r="F55" s="28"/>
      <c r="G55" s="398"/>
      <c r="H55" s="160"/>
      <c r="I55" s="29"/>
      <c r="J55" s="27"/>
      <c r="K55" s="412">
        <f>SUM(C55:J55)</f>
        <v>0</v>
      </c>
    </row>
    <row r="56" spans="1:11" s="58" customFormat="1" ht="15" customHeight="1" outlineLevel="1" thickBot="1" x14ac:dyDescent="0.3">
      <c r="A56" s="188" t="s">
        <v>21</v>
      </c>
      <c r="B56" s="505" t="s">
        <v>28</v>
      </c>
      <c r="C56" s="136">
        <f>SUM(C49:C55)</f>
        <v>32039</v>
      </c>
      <c r="D56" s="135">
        <f t="shared" ref="D56:J56" si="29">SUM(D49:D55)</f>
        <v>8289</v>
      </c>
      <c r="E56" s="399">
        <f t="shared" si="29"/>
        <v>5435</v>
      </c>
      <c r="F56" s="135">
        <f t="shared" si="29"/>
        <v>11347</v>
      </c>
      <c r="G56" s="408">
        <f t="shared" si="29"/>
        <v>0</v>
      </c>
      <c r="H56" s="399">
        <f t="shared" si="29"/>
        <v>6154</v>
      </c>
      <c r="I56" s="136">
        <f t="shared" si="29"/>
        <v>5965</v>
      </c>
      <c r="J56" s="134">
        <f t="shared" si="29"/>
        <v>12332</v>
      </c>
      <c r="K56" s="195">
        <f t="shared" ref="K56" si="30">SUM(K49:K55)</f>
        <v>81561</v>
      </c>
    </row>
    <row r="57" spans="1:11" s="58" customFormat="1" ht="15" customHeight="1" outlineLevel="1" thickBot="1" x14ac:dyDescent="0.3">
      <c r="A57" s="127" t="s">
        <v>23</v>
      </c>
      <c r="B57" s="506"/>
      <c r="C57" s="131">
        <f t="shared" ref="C57:J57" si="31">AVERAGE(C49:C55)</f>
        <v>6407.8</v>
      </c>
      <c r="D57" s="130">
        <f t="shared" si="31"/>
        <v>1657.8</v>
      </c>
      <c r="E57" s="400">
        <f t="shared" si="31"/>
        <v>1087</v>
      </c>
      <c r="F57" s="130">
        <f t="shared" si="31"/>
        <v>2269.4</v>
      </c>
      <c r="G57" s="409" t="e">
        <f t="shared" si="31"/>
        <v>#DIV/0!</v>
      </c>
      <c r="H57" s="400">
        <f t="shared" si="31"/>
        <v>1230.8</v>
      </c>
      <c r="I57" s="131">
        <f t="shared" si="31"/>
        <v>1193</v>
      </c>
      <c r="J57" s="129">
        <f t="shared" si="31"/>
        <v>2466.4</v>
      </c>
      <c r="K57" s="196">
        <f t="shared" ref="K57" si="32">AVERAGE(K49:K55)</f>
        <v>11651.571428571429</v>
      </c>
    </row>
    <row r="58" spans="1:11" s="58" customFormat="1" ht="15" customHeight="1" thickBot="1" x14ac:dyDescent="0.3">
      <c r="A58" s="34" t="s">
        <v>20</v>
      </c>
      <c r="B58" s="506"/>
      <c r="C58" s="38">
        <f t="shared" ref="C58:J58" si="33">SUM(C49:C53)</f>
        <v>32039</v>
      </c>
      <c r="D58" s="37">
        <f t="shared" si="33"/>
        <v>8289</v>
      </c>
      <c r="E58" s="401">
        <f t="shared" si="33"/>
        <v>5435</v>
      </c>
      <c r="F58" s="37">
        <f t="shared" si="33"/>
        <v>11347</v>
      </c>
      <c r="G58" s="411">
        <f t="shared" si="33"/>
        <v>0</v>
      </c>
      <c r="H58" s="401">
        <f t="shared" si="33"/>
        <v>6154</v>
      </c>
      <c r="I58" s="38">
        <f t="shared" si="33"/>
        <v>5965</v>
      </c>
      <c r="J58" s="36">
        <f t="shared" si="33"/>
        <v>12332</v>
      </c>
      <c r="K58" s="197">
        <f t="shared" ref="K58" si="34">SUM(K49:K53)</f>
        <v>81561</v>
      </c>
    </row>
    <row r="59" spans="1:11" s="58" customFormat="1" ht="13.5" customHeight="1" thickBot="1" x14ac:dyDescent="0.3">
      <c r="A59" s="34" t="s">
        <v>22</v>
      </c>
      <c r="B59" s="507"/>
      <c r="C59" s="43">
        <f t="shared" ref="C59" si="35">AVERAGE(C49:C53)</f>
        <v>6407.8</v>
      </c>
      <c r="D59" s="42">
        <f>AVERAGE(D50:D53)</f>
        <v>1699.25</v>
      </c>
      <c r="E59" s="402">
        <f>AVERAGE(E50:E53)</f>
        <v>1082.75</v>
      </c>
      <c r="F59" s="42">
        <f t="shared" ref="F59:K59" si="36">AVERAGE(F49:F53)</f>
        <v>2269.4</v>
      </c>
      <c r="G59" s="410" t="e">
        <f t="shared" si="36"/>
        <v>#DIV/0!</v>
      </c>
      <c r="H59" s="402">
        <f>AVERAGE(H50:H53)</f>
        <v>1243.75</v>
      </c>
      <c r="I59" s="43">
        <f>AVERAGE(I50:I53)</f>
        <v>1189.75</v>
      </c>
      <c r="J59" s="41">
        <f t="shared" si="36"/>
        <v>2466.4</v>
      </c>
      <c r="K59" s="198">
        <f t="shared" si="36"/>
        <v>16312.2</v>
      </c>
    </row>
    <row r="60" spans="1:11" s="58" customFormat="1" ht="14.25" hidden="1" thickBot="1" x14ac:dyDescent="0.3">
      <c r="A60" s="176">
        <v>39</v>
      </c>
      <c r="B60" s="206">
        <f>B55+1</f>
        <v>43437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6" t="s">
        <v>4</v>
      </c>
      <c r="B61" s="206">
        <f>B60+1</f>
        <v>43438</v>
      </c>
      <c r="C61" s="14"/>
      <c r="D61" s="14"/>
      <c r="E61" s="17"/>
      <c r="F61" s="184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6"/>
      <c r="B62" s="206">
        <f>B61+1</f>
        <v>43439</v>
      </c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6"/>
      <c r="B63" s="206">
        <f t="shared" ref="B63:B65" si="37">B62+1</f>
        <v>43440</v>
      </c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6">
        <f t="shared" si="37"/>
        <v>43441</v>
      </c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6">
        <f t="shared" si="37"/>
        <v>43442</v>
      </c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06">
        <f t="shared" ref="B66" si="38">B61+1</f>
        <v>43439</v>
      </c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8" t="s">
        <v>21</v>
      </c>
      <c r="B67" s="505" t="s">
        <v>33</v>
      </c>
      <c r="C67" s="133">
        <f>SUM(C60:C66)</f>
        <v>0</v>
      </c>
      <c r="D67" s="133">
        <f t="shared" ref="D67:K67" si="39">SUM(D60:D66)</f>
        <v>0</v>
      </c>
      <c r="E67" s="133">
        <f t="shared" si="39"/>
        <v>0</v>
      </c>
      <c r="F67" s="133">
        <f t="shared" si="39"/>
        <v>0</v>
      </c>
      <c r="G67" s="133">
        <f t="shared" si="39"/>
        <v>0</v>
      </c>
      <c r="H67" s="133">
        <f t="shared" si="39"/>
        <v>0</v>
      </c>
      <c r="I67" s="133">
        <f t="shared" si="39"/>
        <v>0</v>
      </c>
      <c r="J67" s="133">
        <f t="shared" si="39"/>
        <v>0</v>
      </c>
      <c r="K67" s="133">
        <f t="shared" si="39"/>
        <v>0</v>
      </c>
    </row>
    <row r="68" spans="1:15" s="58" customFormat="1" ht="14.25" hidden="1" outlineLevel="1" thickBot="1" x14ac:dyDescent="0.3">
      <c r="A68" s="127" t="s">
        <v>23</v>
      </c>
      <c r="B68" s="506"/>
      <c r="C68" s="128" t="e">
        <f>AVERAGE(C60:C66)</f>
        <v>#DIV/0!</v>
      </c>
      <c r="D68" s="128" t="e">
        <f t="shared" ref="D68:K68" si="40">AVERAGE(D60:D66)</f>
        <v>#DIV/0!</v>
      </c>
      <c r="E68" s="128" t="e">
        <f t="shared" si="40"/>
        <v>#DIV/0!</v>
      </c>
      <c r="F68" s="128" t="e">
        <f t="shared" si="40"/>
        <v>#DIV/0!</v>
      </c>
      <c r="G68" s="128" t="e">
        <f t="shared" si="40"/>
        <v>#DIV/0!</v>
      </c>
      <c r="H68" s="128" t="e">
        <f t="shared" si="40"/>
        <v>#DIV/0!</v>
      </c>
      <c r="I68" s="128" t="e">
        <f t="shared" si="40"/>
        <v>#DIV/0!</v>
      </c>
      <c r="J68" s="128" t="e">
        <f t="shared" si="40"/>
        <v>#DIV/0!</v>
      </c>
      <c r="K68" s="128">
        <f t="shared" si="40"/>
        <v>0</v>
      </c>
    </row>
    <row r="69" spans="1:15" s="58" customFormat="1" ht="14.25" hidden="1" thickBot="1" x14ac:dyDescent="0.3">
      <c r="A69" s="34" t="s">
        <v>20</v>
      </c>
      <c r="B69" s="506"/>
      <c r="C69" s="35">
        <f>SUM(C60:C64)</f>
        <v>0</v>
      </c>
      <c r="D69" s="35">
        <f t="shared" ref="D69:K69" si="41">SUM(D60:D64)</f>
        <v>0</v>
      </c>
      <c r="E69" s="35">
        <f t="shared" si="41"/>
        <v>0</v>
      </c>
      <c r="F69" s="35">
        <f t="shared" si="41"/>
        <v>0</v>
      </c>
      <c r="G69" s="35">
        <f t="shared" si="41"/>
        <v>0</v>
      </c>
      <c r="H69" s="35">
        <f t="shared" si="41"/>
        <v>0</v>
      </c>
      <c r="I69" s="35">
        <f t="shared" si="41"/>
        <v>0</v>
      </c>
      <c r="J69" s="35">
        <f t="shared" si="41"/>
        <v>0</v>
      </c>
      <c r="K69" s="35">
        <f t="shared" si="41"/>
        <v>0</v>
      </c>
    </row>
    <row r="70" spans="1:15" s="58" customFormat="1" ht="14.25" hidden="1" thickBot="1" x14ac:dyDescent="0.3">
      <c r="A70" s="34" t="s">
        <v>22</v>
      </c>
      <c r="B70" s="507"/>
      <c r="C70" s="40" t="e">
        <f>AVERAGE(C60:C64)</f>
        <v>#DIV/0!</v>
      </c>
      <c r="D70" s="40" t="e">
        <f t="shared" ref="D70:K70" si="42">AVERAGE(D60:D64)</f>
        <v>#DIV/0!</v>
      </c>
      <c r="E70" s="40" t="e">
        <f t="shared" si="42"/>
        <v>#DIV/0!</v>
      </c>
      <c r="F70" s="40" t="e">
        <f t="shared" si="42"/>
        <v>#DIV/0!</v>
      </c>
      <c r="G70" s="40" t="e">
        <f t="shared" si="42"/>
        <v>#DIV/0!</v>
      </c>
      <c r="H70" s="40" t="e">
        <f t="shared" si="42"/>
        <v>#DIV/0!</v>
      </c>
      <c r="I70" s="40" t="e">
        <f t="shared" si="42"/>
        <v>#DIV/0!</v>
      </c>
      <c r="J70" s="40" t="e">
        <f t="shared" si="42"/>
        <v>#DIV/0!</v>
      </c>
      <c r="K70" s="40">
        <f t="shared" si="42"/>
        <v>0</v>
      </c>
    </row>
    <row r="71" spans="1:15" s="58" customFormat="1" ht="15" customHeight="1" x14ac:dyDescent="0.25">
      <c r="A71" s="4"/>
      <c r="B71" s="154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4"/>
      <c r="B72" s="47" t="s">
        <v>8</v>
      </c>
      <c r="C72" s="48" t="s">
        <v>9</v>
      </c>
      <c r="D72" s="48" t="s">
        <v>10</v>
      </c>
      <c r="E72" s="72"/>
      <c r="F72" s="512" t="s">
        <v>65</v>
      </c>
      <c r="G72" s="513"/>
      <c r="H72" s="514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5">
        <f>SUM(C58:G58, C47:G47, C36:G36, C25:G25, C14:G14, C69:G69 )</f>
        <v>244050</v>
      </c>
      <c r="C73" s="74">
        <f>SUM(H58:H58, H47:H47, H36:H36, H25:H25, H14:H14, H69:H69)</f>
        <v>24015</v>
      </c>
      <c r="D73" s="74">
        <f>SUM(I58:J58, I47:J47, I36:J36, I25:J25, I14:J14, I69:J69)</f>
        <v>71034</v>
      </c>
      <c r="E73" s="73"/>
      <c r="F73" s="499" t="s">
        <v>30</v>
      </c>
      <c r="G73" s="500"/>
      <c r="H73" s="119">
        <f>SUM(K14, K25, K36, K47, K58, K69)</f>
        <v>339099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3">
        <f>SUM(C56:G56, C45:G45, C34:G34, C23:G23, C12:G12, C67:G67  )</f>
        <v>287008</v>
      </c>
      <c r="C74" s="46">
        <f>SUM(H56:H56, H45:H45, H34:H34, H23:H23, H12:H12, H67:H67 )</f>
        <v>26625</v>
      </c>
      <c r="D74" s="46">
        <f>SUM(I56:J56, I45:J45, I34:J34, I23:J23, I12:J12, I67:J67)</f>
        <v>71034</v>
      </c>
      <c r="E74" s="73"/>
      <c r="F74" s="499" t="s">
        <v>29</v>
      </c>
      <c r="G74" s="500"/>
      <c r="H74" s="120">
        <f>SUM(K56, K45, K34, K23, K12, K67)</f>
        <v>384667</v>
      </c>
      <c r="I74" s="73"/>
      <c r="J74" s="73"/>
      <c r="K74" s="73"/>
      <c r="L74" s="73"/>
    </row>
    <row r="75" spans="1:15" ht="30" customHeight="1" x14ac:dyDescent="0.25">
      <c r="F75" s="499" t="s">
        <v>22</v>
      </c>
      <c r="G75" s="500"/>
      <c r="H75" s="120">
        <f>AVERAGE(K14, K25, K36, K47, K58, K69)</f>
        <v>56516.5</v>
      </c>
    </row>
    <row r="76" spans="1:15" ht="30" customHeight="1" x14ac:dyDescent="0.25">
      <c r="F76" s="499" t="s">
        <v>68</v>
      </c>
      <c r="G76" s="500"/>
      <c r="H76" s="119">
        <f>AVERAGE(K56, K45, K34, K23, K12, K67)</f>
        <v>64111.166666666664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0 K21:K35 K42:K49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F52" sqref="F52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199"/>
      <c r="C1" s="515" t="s">
        <v>10</v>
      </c>
      <c r="D1" s="524"/>
      <c r="E1" s="515" t="s">
        <v>14</v>
      </c>
      <c r="F1" s="524"/>
      <c r="G1" s="519" t="s">
        <v>19</v>
      </c>
    </row>
    <row r="2" spans="1:8" ht="14.25" customHeight="1" thickBot="1" x14ac:dyDescent="0.3">
      <c r="A2" s="32"/>
      <c r="B2" s="200"/>
      <c r="C2" s="517"/>
      <c r="D2" s="525"/>
      <c r="E2" s="517"/>
      <c r="F2" s="525"/>
      <c r="G2" s="520"/>
    </row>
    <row r="3" spans="1:8" ht="14.25" customHeight="1" x14ac:dyDescent="0.25">
      <c r="A3" s="501" t="s">
        <v>57</v>
      </c>
      <c r="B3" s="503" t="s">
        <v>58</v>
      </c>
      <c r="C3" s="564" t="s">
        <v>46</v>
      </c>
      <c r="D3" s="528" t="s">
        <v>47</v>
      </c>
      <c r="E3" s="564" t="s">
        <v>60</v>
      </c>
      <c r="F3" s="528" t="s">
        <v>47</v>
      </c>
      <c r="G3" s="520"/>
    </row>
    <row r="4" spans="1:8" ht="14.25" thickBot="1" x14ac:dyDescent="0.3">
      <c r="A4" s="502"/>
      <c r="B4" s="504"/>
      <c r="C4" s="502"/>
      <c r="D4" s="529"/>
      <c r="E4" s="502"/>
      <c r="F4" s="529"/>
      <c r="G4" s="520"/>
    </row>
    <row r="5" spans="1:8" s="57" customFormat="1" ht="14.25" hidden="1" thickBot="1" x14ac:dyDescent="0.3">
      <c r="A5" s="33" t="s">
        <v>3</v>
      </c>
      <c r="B5" s="201">
        <v>43402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01">
        <v>43403</v>
      </c>
      <c r="C6" s="17"/>
      <c r="D6" s="15"/>
      <c r="E6" s="24"/>
      <c r="F6" s="22"/>
      <c r="G6" s="20">
        <f t="shared" si="0"/>
        <v>0</v>
      </c>
    </row>
    <row r="7" spans="1:8" s="57" customFormat="1" ht="14.25" hidden="1" thickBot="1" x14ac:dyDescent="0.3">
      <c r="A7" s="33" t="s">
        <v>5</v>
      </c>
      <c r="B7" s="201">
        <v>43404</v>
      </c>
      <c r="C7" s="17"/>
      <c r="D7" s="15"/>
      <c r="E7" s="24"/>
      <c r="F7" s="22"/>
      <c r="G7" s="20">
        <f t="shared" si="0"/>
        <v>0</v>
      </c>
    </row>
    <row r="8" spans="1:8" s="57" customFormat="1" ht="14.25" thickBot="1" x14ac:dyDescent="0.3">
      <c r="A8" s="33" t="s">
        <v>6</v>
      </c>
      <c r="B8" s="201">
        <v>43405</v>
      </c>
      <c r="C8" s="17">
        <v>1324</v>
      </c>
      <c r="D8" s="15">
        <v>1104</v>
      </c>
      <c r="E8" s="24">
        <v>953</v>
      </c>
      <c r="F8" s="22">
        <v>1223</v>
      </c>
      <c r="G8" s="20">
        <f t="shared" si="0"/>
        <v>4604</v>
      </c>
      <c r="H8" s="177"/>
    </row>
    <row r="9" spans="1:8" s="57" customFormat="1" ht="14.25" thickBot="1" x14ac:dyDescent="0.3">
      <c r="A9" s="33" t="s">
        <v>0</v>
      </c>
      <c r="B9" s="201">
        <v>43406</v>
      </c>
      <c r="C9" s="17">
        <v>1116</v>
      </c>
      <c r="D9" s="15">
        <v>971</v>
      </c>
      <c r="E9" s="24">
        <v>796</v>
      </c>
      <c r="F9" s="22">
        <v>993</v>
      </c>
      <c r="G9" s="20">
        <f>SUM(C9:F9)</f>
        <v>3876</v>
      </c>
      <c r="H9" s="177"/>
    </row>
    <row r="10" spans="1:8" s="57" customFormat="1" ht="14.25" outlineLevel="1" thickBot="1" x14ac:dyDescent="0.3">
      <c r="A10" s="33" t="s">
        <v>1</v>
      </c>
      <c r="B10" s="201">
        <v>43407</v>
      </c>
      <c r="C10" s="24"/>
      <c r="D10" s="22">
        <v>506</v>
      </c>
      <c r="E10" s="24"/>
      <c r="F10" s="22">
        <v>416</v>
      </c>
      <c r="G10" s="20">
        <f>SUM(C10:F10)</f>
        <v>922</v>
      </c>
      <c r="H10" s="177"/>
    </row>
    <row r="11" spans="1:8" s="57" customFormat="1" ht="15" customHeight="1" outlineLevel="1" thickBot="1" x14ac:dyDescent="0.3">
      <c r="A11" s="33" t="s">
        <v>2</v>
      </c>
      <c r="B11" s="201">
        <v>43408</v>
      </c>
      <c r="C11" s="29"/>
      <c r="D11" s="27">
        <v>567</v>
      </c>
      <c r="E11" s="29"/>
      <c r="F11" s="27">
        <v>633</v>
      </c>
      <c r="G11" s="20">
        <f>SUM(C11:F11)</f>
        <v>1200</v>
      </c>
      <c r="H11" s="177"/>
    </row>
    <row r="12" spans="1:8" s="58" customFormat="1" ht="15" customHeight="1" outlineLevel="1" thickBot="1" x14ac:dyDescent="0.3">
      <c r="A12" s="188" t="s">
        <v>21</v>
      </c>
      <c r="B12" s="505" t="s">
        <v>24</v>
      </c>
      <c r="C12" s="136">
        <f>SUM(C5:C11)</f>
        <v>2440</v>
      </c>
      <c r="D12" s="134">
        <f>SUM(D5:D11)</f>
        <v>3148</v>
      </c>
      <c r="E12" s="136">
        <f>SUM(E5:E11)</f>
        <v>1749</v>
      </c>
      <c r="F12" s="134">
        <f>SUM(F5:F11)</f>
        <v>3265</v>
      </c>
      <c r="G12" s="137">
        <f>SUM(G5:G11)</f>
        <v>10602</v>
      </c>
    </row>
    <row r="13" spans="1:8" s="58" customFormat="1" ht="15" customHeight="1" outlineLevel="1" thickBot="1" x14ac:dyDescent="0.3">
      <c r="A13" s="127" t="s">
        <v>23</v>
      </c>
      <c r="B13" s="506"/>
      <c r="C13" s="131">
        <f>AVERAGE(C5:C11)</f>
        <v>1220</v>
      </c>
      <c r="D13" s="129">
        <f>AVERAGE(D5:D11)</f>
        <v>787</v>
      </c>
      <c r="E13" s="131">
        <f>AVERAGE(E5:E11)</f>
        <v>874.5</v>
      </c>
      <c r="F13" s="129">
        <f>AVERAGE(F5:F11)</f>
        <v>816.25</v>
      </c>
      <c r="G13" s="132">
        <f>AVERAGE(G5:G11)</f>
        <v>1514.5714285714287</v>
      </c>
    </row>
    <row r="14" spans="1:8" s="58" customFormat="1" ht="15" customHeight="1" thickBot="1" x14ac:dyDescent="0.3">
      <c r="A14" s="34" t="s">
        <v>20</v>
      </c>
      <c r="B14" s="506"/>
      <c r="C14" s="38">
        <f>SUM(C5:C9)</f>
        <v>2440</v>
      </c>
      <c r="D14" s="36">
        <f>SUM(D5:D9)</f>
        <v>2075</v>
      </c>
      <c r="E14" s="38">
        <f>SUM(E5:E9)</f>
        <v>1749</v>
      </c>
      <c r="F14" s="36">
        <f>SUM(F5:F9)</f>
        <v>2216</v>
      </c>
      <c r="G14" s="35">
        <f>SUM(G5:G9)</f>
        <v>8480</v>
      </c>
    </row>
    <row r="15" spans="1:8" s="58" customFormat="1" ht="15" customHeight="1" thickBot="1" x14ac:dyDescent="0.3">
      <c r="A15" s="34" t="s">
        <v>22</v>
      </c>
      <c r="B15" s="506"/>
      <c r="C15" s="43">
        <f>AVERAGE(C5:C9)</f>
        <v>1220</v>
      </c>
      <c r="D15" s="41">
        <f>AVERAGE(D5:D9)</f>
        <v>1037.5</v>
      </c>
      <c r="E15" s="43">
        <f>AVERAGE(E5:E9)</f>
        <v>874.5</v>
      </c>
      <c r="F15" s="41">
        <f>AVERAGE(F5:F9)</f>
        <v>1108</v>
      </c>
      <c r="G15" s="40">
        <f>AVERAGE(G5:G9)</f>
        <v>1696</v>
      </c>
    </row>
    <row r="16" spans="1:8" s="58" customFormat="1" ht="15" customHeight="1" thickBot="1" x14ac:dyDescent="0.3">
      <c r="A16" s="33" t="s">
        <v>3</v>
      </c>
      <c r="B16" s="201">
        <f>B11+1</f>
        <v>43409</v>
      </c>
      <c r="C16" s="17">
        <v>1145</v>
      </c>
      <c r="D16" s="15">
        <v>1236</v>
      </c>
      <c r="E16" s="17">
        <v>890</v>
      </c>
      <c r="F16" s="15">
        <v>875</v>
      </c>
      <c r="G16" s="18">
        <f>SUM(C16:F16)</f>
        <v>4146</v>
      </c>
    </row>
    <row r="17" spans="1:8" s="58" customFormat="1" ht="15" customHeight="1" thickBot="1" x14ac:dyDescent="0.3">
      <c r="A17" s="33" t="s">
        <v>4</v>
      </c>
      <c r="B17" s="202">
        <f>B16+1</f>
        <v>43410</v>
      </c>
      <c r="C17" s="17">
        <v>1194</v>
      </c>
      <c r="D17" s="22">
        <v>1197</v>
      </c>
      <c r="E17" s="24">
        <v>834</v>
      </c>
      <c r="F17" s="22">
        <v>872</v>
      </c>
      <c r="G17" s="20">
        <f>SUM(C17:F17)</f>
        <v>4097</v>
      </c>
    </row>
    <row r="18" spans="1:8" s="58" customFormat="1" ht="15" customHeight="1" thickBot="1" x14ac:dyDescent="0.3">
      <c r="A18" s="33" t="s">
        <v>5</v>
      </c>
      <c r="B18" s="202">
        <f t="shared" ref="B18:B22" si="1">B17+1</f>
        <v>43411</v>
      </c>
      <c r="C18" s="17">
        <v>1277</v>
      </c>
      <c r="D18" s="22">
        <v>996</v>
      </c>
      <c r="E18" s="24">
        <v>1068</v>
      </c>
      <c r="F18" s="22">
        <v>1031</v>
      </c>
      <c r="G18" s="20">
        <f t="shared" ref="G18:G22" si="2">SUM(C18:F18)</f>
        <v>4372</v>
      </c>
    </row>
    <row r="19" spans="1:8" s="58" customFormat="1" ht="15" customHeight="1" thickBot="1" x14ac:dyDescent="0.3">
      <c r="A19" s="33" t="s">
        <v>6</v>
      </c>
      <c r="B19" s="203">
        <f t="shared" si="1"/>
        <v>43412</v>
      </c>
      <c r="C19" s="17">
        <v>1443</v>
      </c>
      <c r="D19" s="22">
        <v>1045</v>
      </c>
      <c r="E19" s="24">
        <v>1044</v>
      </c>
      <c r="F19" s="22">
        <v>834</v>
      </c>
      <c r="G19" s="20">
        <f t="shared" si="2"/>
        <v>4366</v>
      </c>
    </row>
    <row r="20" spans="1:8" s="58" customFormat="1" ht="15" customHeight="1" thickBot="1" x14ac:dyDescent="0.3">
      <c r="A20" s="33" t="s">
        <v>0</v>
      </c>
      <c r="B20" s="203">
        <f t="shared" si="1"/>
        <v>43413</v>
      </c>
      <c r="C20" s="17">
        <v>969</v>
      </c>
      <c r="D20" s="22">
        <v>963</v>
      </c>
      <c r="E20" s="24">
        <v>770</v>
      </c>
      <c r="F20" s="22">
        <v>764</v>
      </c>
      <c r="G20" s="20">
        <f t="shared" si="2"/>
        <v>3466</v>
      </c>
    </row>
    <row r="21" spans="1:8" s="58" customFormat="1" ht="15" customHeight="1" outlineLevel="1" thickBot="1" x14ac:dyDescent="0.3">
      <c r="A21" s="33" t="s">
        <v>1</v>
      </c>
      <c r="B21" s="216">
        <f t="shared" si="1"/>
        <v>43414</v>
      </c>
      <c r="C21" s="24"/>
      <c r="D21" s="22">
        <v>421</v>
      </c>
      <c r="E21" s="24"/>
      <c r="F21" s="22">
        <v>473</v>
      </c>
      <c r="G21" s="20">
        <f t="shared" si="2"/>
        <v>894</v>
      </c>
      <c r="H21" s="180"/>
    </row>
    <row r="22" spans="1:8" s="58" customFormat="1" ht="15" customHeight="1" outlineLevel="1" thickBot="1" x14ac:dyDescent="0.3">
      <c r="A22" s="33" t="s">
        <v>2</v>
      </c>
      <c r="B22" s="202">
        <f t="shared" si="1"/>
        <v>43415</v>
      </c>
      <c r="C22" s="29"/>
      <c r="D22" s="27">
        <v>452</v>
      </c>
      <c r="E22" s="29"/>
      <c r="F22" s="27">
        <v>482</v>
      </c>
      <c r="G22" s="78">
        <f t="shared" si="2"/>
        <v>934</v>
      </c>
    </row>
    <row r="23" spans="1:8" s="58" customFormat="1" ht="15" customHeight="1" outlineLevel="1" thickBot="1" x14ac:dyDescent="0.3">
      <c r="A23" s="188" t="s">
        <v>21</v>
      </c>
      <c r="B23" s="505" t="s">
        <v>25</v>
      </c>
      <c r="C23" s="136">
        <f>SUM(C16:C22)</f>
        <v>6028</v>
      </c>
      <c r="D23" s="134">
        <f>SUM(D16:D22)</f>
        <v>6310</v>
      </c>
      <c r="E23" s="136">
        <f>SUM(E16:E22)</f>
        <v>4606</v>
      </c>
      <c r="F23" s="134">
        <f>SUM(F16:F22)</f>
        <v>5331</v>
      </c>
      <c r="G23" s="133">
        <f t="shared" ref="G23" si="3">SUM(G16:G22)</f>
        <v>22275</v>
      </c>
    </row>
    <row r="24" spans="1:8" s="58" customFormat="1" ht="15" customHeight="1" outlineLevel="1" thickBot="1" x14ac:dyDescent="0.3">
      <c r="A24" s="127" t="s">
        <v>23</v>
      </c>
      <c r="B24" s="506"/>
      <c r="C24" s="131">
        <f>AVERAGE(C16:C22)</f>
        <v>1205.5999999999999</v>
      </c>
      <c r="D24" s="129">
        <f t="shared" ref="D24:F24" si="4">AVERAGE(D16:D22)</f>
        <v>901.42857142857144</v>
      </c>
      <c r="E24" s="131">
        <f t="shared" si="4"/>
        <v>921.2</v>
      </c>
      <c r="F24" s="129">
        <f t="shared" si="4"/>
        <v>761.57142857142856</v>
      </c>
      <c r="G24" s="128">
        <f t="shared" ref="G24" si="5">AVERAGE(G16:G22)</f>
        <v>3182.1428571428573</v>
      </c>
    </row>
    <row r="25" spans="1:8" s="58" customFormat="1" ht="15" customHeight="1" thickBot="1" x14ac:dyDescent="0.3">
      <c r="A25" s="34" t="s">
        <v>20</v>
      </c>
      <c r="B25" s="506"/>
      <c r="C25" s="38">
        <f>SUM(C16:C20)</f>
        <v>6028</v>
      </c>
      <c r="D25" s="36">
        <f>SUM(D16:D20)</f>
        <v>5437</v>
      </c>
      <c r="E25" s="38">
        <f>SUM(E16:E20)</f>
        <v>4606</v>
      </c>
      <c r="F25" s="36">
        <f>SUM(F16:F20)</f>
        <v>4376</v>
      </c>
      <c r="G25" s="35">
        <f t="shared" ref="G25" si="6">SUM(G16:G20)</f>
        <v>20447</v>
      </c>
    </row>
    <row r="26" spans="1:8" s="58" customFormat="1" ht="15" customHeight="1" thickBot="1" x14ac:dyDescent="0.3">
      <c r="A26" s="34" t="s">
        <v>22</v>
      </c>
      <c r="B26" s="507"/>
      <c r="C26" s="43">
        <f>AVERAGE(C16:C20)</f>
        <v>1205.5999999999999</v>
      </c>
      <c r="D26" s="41">
        <f>AVERAGE(D16:D20)</f>
        <v>1087.4000000000001</v>
      </c>
      <c r="E26" s="43">
        <f t="shared" ref="E26:F26" si="7">AVERAGE(E16:E20)</f>
        <v>921.2</v>
      </c>
      <c r="F26" s="41">
        <f t="shared" si="7"/>
        <v>875.2</v>
      </c>
      <c r="G26" s="40">
        <f t="shared" ref="G26" si="8">AVERAGE(G16:G20)</f>
        <v>4089.4</v>
      </c>
    </row>
    <row r="27" spans="1:8" s="58" customFormat="1" ht="15" customHeight="1" thickBot="1" x14ac:dyDescent="0.3">
      <c r="A27" s="33" t="s">
        <v>3</v>
      </c>
      <c r="B27" s="204">
        <f>B22+1</f>
        <v>43416</v>
      </c>
      <c r="C27" s="17">
        <v>957</v>
      </c>
      <c r="D27" s="17">
        <v>894</v>
      </c>
      <c r="E27" s="17">
        <v>665</v>
      </c>
      <c r="F27" s="15">
        <v>978</v>
      </c>
      <c r="G27" s="18">
        <f>SUM(C27:F27)</f>
        <v>3494</v>
      </c>
    </row>
    <row r="28" spans="1:8" s="58" customFormat="1" ht="15" customHeight="1" thickBot="1" x14ac:dyDescent="0.3">
      <c r="A28" s="33" t="s">
        <v>4</v>
      </c>
      <c r="B28" s="205">
        <f>B27+1</f>
        <v>43417</v>
      </c>
      <c r="C28" s="17">
        <v>1216</v>
      </c>
      <c r="D28" s="24">
        <v>965</v>
      </c>
      <c r="E28" s="24">
        <v>845</v>
      </c>
      <c r="F28" s="22">
        <v>1061</v>
      </c>
      <c r="G28" s="20">
        <f t="shared" ref="G28:G33" si="9">SUM(C28:F28)</f>
        <v>4087</v>
      </c>
    </row>
    <row r="29" spans="1:8" s="58" customFormat="1" ht="15" customHeight="1" thickBot="1" x14ac:dyDescent="0.3">
      <c r="A29" s="33" t="s">
        <v>5</v>
      </c>
      <c r="B29" s="205">
        <f t="shared" ref="B29:B33" si="10">B28+1</f>
        <v>43418</v>
      </c>
      <c r="C29" s="17">
        <v>1269</v>
      </c>
      <c r="D29" s="24">
        <v>1175</v>
      </c>
      <c r="E29" s="24">
        <v>875</v>
      </c>
      <c r="F29" s="22">
        <v>865</v>
      </c>
      <c r="G29" s="20">
        <f t="shared" si="9"/>
        <v>4184</v>
      </c>
    </row>
    <row r="30" spans="1:8" s="58" customFormat="1" ht="15" customHeight="1" thickBot="1" x14ac:dyDescent="0.3">
      <c r="A30" s="33" t="s">
        <v>6</v>
      </c>
      <c r="B30" s="205">
        <f t="shared" si="10"/>
        <v>43419</v>
      </c>
      <c r="C30" s="17">
        <v>1215</v>
      </c>
      <c r="D30" s="24">
        <v>1147</v>
      </c>
      <c r="E30" s="24">
        <v>814</v>
      </c>
      <c r="F30" s="22">
        <v>874</v>
      </c>
      <c r="G30" s="20">
        <f t="shared" si="9"/>
        <v>4050</v>
      </c>
    </row>
    <row r="31" spans="1:8" s="58" customFormat="1" ht="15" customHeight="1" thickBot="1" x14ac:dyDescent="0.3">
      <c r="A31" s="33" t="s">
        <v>0</v>
      </c>
      <c r="B31" s="205">
        <f t="shared" si="10"/>
        <v>43420</v>
      </c>
      <c r="C31" s="17">
        <v>879</v>
      </c>
      <c r="D31" s="15">
        <v>792</v>
      </c>
      <c r="E31" s="24">
        <v>732</v>
      </c>
      <c r="F31" s="22">
        <v>808</v>
      </c>
      <c r="G31" s="20">
        <f t="shared" si="9"/>
        <v>3211</v>
      </c>
    </row>
    <row r="32" spans="1:8" s="58" customFormat="1" ht="15" customHeight="1" outlineLevel="1" thickBot="1" x14ac:dyDescent="0.3">
      <c r="A32" s="33" t="s">
        <v>1</v>
      </c>
      <c r="B32" s="205">
        <f t="shared" si="10"/>
        <v>43421</v>
      </c>
      <c r="C32" s="24"/>
      <c r="D32" s="22">
        <v>375</v>
      </c>
      <c r="E32" s="24"/>
      <c r="F32" s="22">
        <v>504</v>
      </c>
      <c r="G32" s="20">
        <f t="shared" si="9"/>
        <v>879</v>
      </c>
    </row>
    <row r="33" spans="1:8" s="58" customFormat="1" ht="15" customHeight="1" outlineLevel="1" thickBot="1" x14ac:dyDescent="0.3">
      <c r="A33" s="33" t="s">
        <v>2</v>
      </c>
      <c r="B33" s="205">
        <f t="shared" si="10"/>
        <v>43422</v>
      </c>
      <c r="C33" s="29"/>
      <c r="D33" s="27">
        <v>310</v>
      </c>
      <c r="E33" s="29"/>
      <c r="F33" s="27">
        <v>363</v>
      </c>
      <c r="G33" s="78">
        <f t="shared" si="9"/>
        <v>673</v>
      </c>
      <c r="H33" s="180"/>
    </row>
    <row r="34" spans="1:8" s="58" customFormat="1" ht="15" customHeight="1" outlineLevel="1" thickBot="1" x14ac:dyDescent="0.3">
      <c r="A34" s="188" t="s">
        <v>21</v>
      </c>
      <c r="B34" s="505" t="s">
        <v>26</v>
      </c>
      <c r="C34" s="136">
        <f>SUM(C27:C33)</f>
        <v>5536</v>
      </c>
      <c r="D34" s="134">
        <f t="shared" ref="D34:G34" si="11">SUM(D27:D33)</f>
        <v>5658</v>
      </c>
      <c r="E34" s="136">
        <f t="shared" si="11"/>
        <v>3931</v>
      </c>
      <c r="F34" s="134">
        <f t="shared" si="11"/>
        <v>5453</v>
      </c>
      <c r="G34" s="133">
        <f t="shared" si="11"/>
        <v>20578</v>
      </c>
    </row>
    <row r="35" spans="1:8" s="58" customFormat="1" ht="15" customHeight="1" outlineLevel="1" thickBot="1" x14ac:dyDescent="0.3">
      <c r="A35" s="127" t="s">
        <v>23</v>
      </c>
      <c r="B35" s="506"/>
      <c r="C35" s="131">
        <f>AVERAGE(C27:C33)</f>
        <v>1107.2</v>
      </c>
      <c r="D35" s="129">
        <f t="shared" ref="D35:G35" si="12">AVERAGE(D27:D33)</f>
        <v>808.28571428571433</v>
      </c>
      <c r="E35" s="131">
        <f t="shared" si="12"/>
        <v>786.2</v>
      </c>
      <c r="F35" s="129">
        <f t="shared" si="12"/>
        <v>779</v>
      </c>
      <c r="G35" s="128">
        <f t="shared" si="12"/>
        <v>2939.7142857142858</v>
      </c>
    </row>
    <row r="36" spans="1:8" s="58" customFormat="1" ht="15" customHeight="1" thickBot="1" x14ac:dyDescent="0.3">
      <c r="A36" s="34" t="s">
        <v>20</v>
      </c>
      <c r="B36" s="506"/>
      <c r="C36" s="38">
        <f>SUM(C27:C31)</f>
        <v>5536</v>
      </c>
      <c r="D36" s="36">
        <f t="shared" ref="D36:G36" si="13">SUM(D27:D31)</f>
        <v>4973</v>
      </c>
      <c r="E36" s="38">
        <f t="shared" si="13"/>
        <v>3931</v>
      </c>
      <c r="F36" s="36">
        <f t="shared" si="13"/>
        <v>4586</v>
      </c>
      <c r="G36" s="35">
        <f t="shared" si="13"/>
        <v>19026</v>
      </c>
    </row>
    <row r="37" spans="1:8" s="58" customFormat="1" ht="15" customHeight="1" thickBot="1" x14ac:dyDescent="0.3">
      <c r="A37" s="34" t="s">
        <v>22</v>
      </c>
      <c r="B37" s="507"/>
      <c r="C37" s="43">
        <f>AVERAGE(C27:C31)</f>
        <v>1107.2</v>
      </c>
      <c r="D37" s="41">
        <f t="shared" ref="D37:G37" si="14">AVERAGE(D27:D31)</f>
        <v>994.6</v>
      </c>
      <c r="E37" s="43">
        <f t="shared" si="14"/>
        <v>786.2</v>
      </c>
      <c r="F37" s="41">
        <f>AVERAGE(F27:F31)</f>
        <v>917.2</v>
      </c>
      <c r="G37" s="40">
        <f t="shared" si="14"/>
        <v>3805.2</v>
      </c>
    </row>
    <row r="38" spans="1:8" s="58" customFormat="1" ht="15" customHeight="1" thickBot="1" x14ac:dyDescent="0.3">
      <c r="A38" s="33" t="s">
        <v>3</v>
      </c>
      <c r="B38" s="206">
        <f>B33+1</f>
        <v>43423</v>
      </c>
      <c r="C38" s="17">
        <v>1274</v>
      </c>
      <c r="D38" s="15">
        <v>1300</v>
      </c>
      <c r="E38" s="17">
        <v>890</v>
      </c>
      <c r="F38" s="15">
        <v>1023</v>
      </c>
      <c r="G38" s="18">
        <f>SUM(C38:F38)</f>
        <v>4487</v>
      </c>
      <c r="H38" s="180"/>
    </row>
    <row r="39" spans="1:8" s="58" customFormat="1" ht="15" customHeight="1" thickBot="1" x14ac:dyDescent="0.3">
      <c r="A39" s="33" t="s">
        <v>4</v>
      </c>
      <c r="B39" s="207">
        <f>B38+1</f>
        <v>43424</v>
      </c>
      <c r="C39" s="17">
        <v>1321</v>
      </c>
      <c r="D39" s="22">
        <v>1193</v>
      </c>
      <c r="E39" s="24">
        <v>1035</v>
      </c>
      <c r="F39" s="22">
        <v>1060</v>
      </c>
      <c r="G39" s="20">
        <f t="shared" ref="G39:G44" si="15">SUM(C39:F39)</f>
        <v>4609</v>
      </c>
      <c r="H39" s="180"/>
    </row>
    <row r="40" spans="1:8" s="58" customFormat="1" ht="15" customHeight="1" thickBot="1" x14ac:dyDescent="0.3">
      <c r="A40" s="33" t="s">
        <v>5</v>
      </c>
      <c r="B40" s="207">
        <f t="shared" ref="B40:B44" si="16">B39+1</f>
        <v>43425</v>
      </c>
      <c r="C40" s="17">
        <v>855</v>
      </c>
      <c r="D40" s="22">
        <v>1040</v>
      </c>
      <c r="E40" s="24">
        <v>753</v>
      </c>
      <c r="F40" s="15">
        <v>968</v>
      </c>
      <c r="G40" s="20">
        <f>SUM(C40:F40)</f>
        <v>3616</v>
      </c>
      <c r="H40" s="180"/>
    </row>
    <row r="41" spans="1:8" s="58" customFormat="1" ht="15" customHeight="1" thickBot="1" x14ac:dyDescent="0.3">
      <c r="A41" s="33" t="s">
        <v>6</v>
      </c>
      <c r="B41" s="207">
        <f t="shared" si="16"/>
        <v>43426</v>
      </c>
      <c r="C41" s="17"/>
      <c r="D41" s="22">
        <v>31</v>
      </c>
      <c r="E41" s="24"/>
      <c r="F41" s="22">
        <v>381</v>
      </c>
      <c r="G41" s="20">
        <f t="shared" si="15"/>
        <v>412</v>
      </c>
      <c r="H41" s="180"/>
    </row>
    <row r="42" spans="1:8" s="58" customFormat="1" ht="15" customHeight="1" thickBot="1" x14ac:dyDescent="0.3">
      <c r="A42" s="33" t="s">
        <v>0</v>
      </c>
      <c r="B42" s="207">
        <f t="shared" si="16"/>
        <v>43427</v>
      </c>
      <c r="C42" s="17"/>
      <c r="D42" s="22">
        <v>753</v>
      </c>
      <c r="E42" s="24"/>
      <c r="F42" s="22">
        <v>749</v>
      </c>
      <c r="G42" s="20">
        <f t="shared" si="15"/>
        <v>1502</v>
      </c>
      <c r="H42" s="180"/>
    </row>
    <row r="43" spans="1:8" s="58" customFormat="1" ht="15" customHeight="1" outlineLevel="1" thickBot="1" x14ac:dyDescent="0.3">
      <c r="A43" s="33" t="s">
        <v>1</v>
      </c>
      <c r="B43" s="207">
        <f t="shared" si="16"/>
        <v>43428</v>
      </c>
      <c r="C43" s="24"/>
      <c r="D43" s="22">
        <v>393</v>
      </c>
      <c r="E43" s="24"/>
      <c r="F43" s="22">
        <v>599</v>
      </c>
      <c r="G43" s="20">
        <f t="shared" si="15"/>
        <v>992</v>
      </c>
      <c r="H43" s="180"/>
    </row>
    <row r="44" spans="1:8" s="58" customFormat="1" ht="15" customHeight="1" outlineLevel="1" thickBot="1" x14ac:dyDescent="0.3">
      <c r="A44" s="33" t="s">
        <v>2</v>
      </c>
      <c r="B44" s="207">
        <f t="shared" si="16"/>
        <v>43429</v>
      </c>
      <c r="C44" s="29"/>
      <c r="D44" s="27">
        <v>524</v>
      </c>
      <c r="E44" s="29"/>
      <c r="F44" s="27">
        <v>591</v>
      </c>
      <c r="G44" s="78">
        <f t="shared" si="15"/>
        <v>1115</v>
      </c>
      <c r="H44" s="180"/>
    </row>
    <row r="45" spans="1:8" s="58" customFormat="1" ht="15" customHeight="1" outlineLevel="1" thickBot="1" x14ac:dyDescent="0.3">
      <c r="A45" s="188" t="s">
        <v>21</v>
      </c>
      <c r="B45" s="505" t="s">
        <v>27</v>
      </c>
      <c r="C45" s="136">
        <f>SUM(C38:C44)</f>
        <v>3450</v>
      </c>
      <c r="D45" s="134">
        <f>SUM(D38:D44)</f>
        <v>5234</v>
      </c>
      <c r="E45" s="136">
        <f t="shared" ref="E45:G45" si="17">SUM(E38:E44)</f>
        <v>2678</v>
      </c>
      <c r="F45" s="134">
        <f>SUM(F38:F44)</f>
        <v>5371</v>
      </c>
      <c r="G45" s="133">
        <f t="shared" si="17"/>
        <v>16733</v>
      </c>
    </row>
    <row r="46" spans="1:8" s="58" customFormat="1" ht="15" customHeight="1" outlineLevel="1" thickBot="1" x14ac:dyDescent="0.3">
      <c r="A46" s="127" t="s">
        <v>23</v>
      </c>
      <c r="B46" s="506"/>
      <c r="C46" s="131">
        <f>AVERAGE(C38:C44)</f>
        <v>1150</v>
      </c>
      <c r="D46" s="129">
        <f t="shared" ref="D46:G46" si="18">AVERAGE(D38:D44)</f>
        <v>747.71428571428567</v>
      </c>
      <c r="E46" s="131">
        <f t="shared" si="18"/>
        <v>892.66666666666663</v>
      </c>
      <c r="F46" s="129">
        <f>AVERAGE(F38:F44)</f>
        <v>767.28571428571433</v>
      </c>
      <c r="G46" s="128">
        <f t="shared" si="18"/>
        <v>2390.4285714285716</v>
      </c>
    </row>
    <row r="47" spans="1:8" s="58" customFormat="1" ht="15" customHeight="1" thickBot="1" x14ac:dyDescent="0.3">
      <c r="A47" s="34" t="s">
        <v>20</v>
      </c>
      <c r="B47" s="506"/>
      <c r="C47" s="38">
        <f>SUM(C38:C42)</f>
        <v>3450</v>
      </c>
      <c r="D47" s="36">
        <f t="shared" ref="D47:G47" si="19">SUM(D38:D42)</f>
        <v>4317</v>
      </c>
      <c r="E47" s="38">
        <f t="shared" si="19"/>
        <v>2678</v>
      </c>
      <c r="F47" s="36">
        <f>SUM(F38:F42)</f>
        <v>4181</v>
      </c>
      <c r="G47" s="35">
        <f t="shared" si="19"/>
        <v>14626</v>
      </c>
    </row>
    <row r="48" spans="1:8" s="58" customFormat="1" ht="15" customHeight="1" thickBot="1" x14ac:dyDescent="0.3">
      <c r="A48" s="34" t="s">
        <v>22</v>
      </c>
      <c r="B48" s="507"/>
      <c r="C48" s="43">
        <f>AVERAGE(C38:C42)</f>
        <v>1150</v>
      </c>
      <c r="D48" s="41">
        <f t="shared" ref="D48:G48" si="20">AVERAGE(D38:D42)</f>
        <v>863.4</v>
      </c>
      <c r="E48" s="43">
        <f t="shared" si="20"/>
        <v>892.66666666666663</v>
      </c>
      <c r="F48" s="41">
        <f>AVERAGE(F38:F42)</f>
        <v>836.2</v>
      </c>
      <c r="G48" s="40">
        <f t="shared" si="20"/>
        <v>2925.2</v>
      </c>
    </row>
    <row r="49" spans="1:8" s="58" customFormat="1" ht="15" customHeight="1" thickBot="1" x14ac:dyDescent="0.3">
      <c r="A49" s="33" t="s">
        <v>3</v>
      </c>
      <c r="B49" s="206">
        <f>B44+1</f>
        <v>43430</v>
      </c>
      <c r="C49" s="65">
        <v>1184</v>
      </c>
      <c r="D49" s="63">
        <v>1178</v>
      </c>
      <c r="E49" s="65">
        <v>852</v>
      </c>
      <c r="F49" s="63">
        <v>873</v>
      </c>
      <c r="G49" s="20">
        <f>SUM(C49:F49)</f>
        <v>4087</v>
      </c>
      <c r="H49" s="180"/>
    </row>
    <row r="50" spans="1:8" s="58" customFormat="1" ht="15" customHeight="1" thickBot="1" x14ac:dyDescent="0.3">
      <c r="A50" s="176" t="s">
        <v>4</v>
      </c>
      <c r="B50" s="207">
        <f>B49+1</f>
        <v>43431</v>
      </c>
      <c r="C50" s="17">
        <v>1431</v>
      </c>
      <c r="D50" s="15">
        <v>838</v>
      </c>
      <c r="E50" s="17">
        <v>1081</v>
      </c>
      <c r="F50" s="22">
        <v>922</v>
      </c>
      <c r="G50" s="20">
        <f t="shared" ref="G50:G52" si="21">SUM(C50:F50)</f>
        <v>4272</v>
      </c>
      <c r="H50" s="180"/>
    </row>
    <row r="51" spans="1:8" s="58" customFormat="1" ht="15" customHeight="1" thickBot="1" x14ac:dyDescent="0.3">
      <c r="A51" s="176" t="s">
        <v>5</v>
      </c>
      <c r="B51" s="207">
        <f t="shared" ref="B51:B55" si="22">B50+1</f>
        <v>43432</v>
      </c>
      <c r="C51" s="17">
        <v>1159</v>
      </c>
      <c r="D51" s="22">
        <v>1262</v>
      </c>
      <c r="E51" s="385">
        <v>766</v>
      </c>
      <c r="F51" s="22">
        <v>1064</v>
      </c>
      <c r="G51" s="20">
        <f t="shared" si="21"/>
        <v>4251</v>
      </c>
      <c r="H51" s="180"/>
    </row>
    <row r="52" spans="1:8" s="58" customFormat="1" ht="14.25" thickBot="1" x14ac:dyDescent="0.3">
      <c r="A52" s="176" t="s">
        <v>6</v>
      </c>
      <c r="B52" s="207">
        <f t="shared" si="22"/>
        <v>43433</v>
      </c>
      <c r="C52" s="17">
        <v>1351</v>
      </c>
      <c r="D52" s="22">
        <v>1156</v>
      </c>
      <c r="E52" s="24">
        <v>927</v>
      </c>
      <c r="F52" s="22">
        <v>930</v>
      </c>
      <c r="G52" s="20">
        <f t="shared" si="21"/>
        <v>4364</v>
      </c>
      <c r="H52" s="180"/>
    </row>
    <row r="53" spans="1:8" s="58" customFormat="1" ht="14.25" thickBot="1" x14ac:dyDescent="0.3">
      <c r="A53" s="33" t="s">
        <v>0</v>
      </c>
      <c r="B53" s="209">
        <f t="shared" si="22"/>
        <v>43434</v>
      </c>
      <c r="C53" s="17">
        <v>999</v>
      </c>
      <c r="D53" s="22">
        <v>1107</v>
      </c>
      <c r="E53" s="24">
        <v>679</v>
      </c>
      <c r="F53" s="22">
        <v>901</v>
      </c>
      <c r="G53" s="20">
        <f>SUM(C53:F53)</f>
        <v>3686</v>
      </c>
      <c r="H53" s="180"/>
    </row>
    <row r="54" spans="1:8" s="58" customFormat="1" ht="14.25" hidden="1" outlineLevel="1" thickBot="1" x14ac:dyDescent="0.3">
      <c r="A54" s="33" t="s">
        <v>1</v>
      </c>
      <c r="B54" s="209">
        <f t="shared" si="22"/>
        <v>43435</v>
      </c>
      <c r="C54" s="24"/>
      <c r="D54" s="22"/>
      <c r="E54" s="24"/>
      <c r="F54" s="22"/>
      <c r="G54" s="20">
        <f>SUM(C54:F54)</f>
        <v>0</v>
      </c>
      <c r="H54" s="180"/>
    </row>
    <row r="55" spans="1:8" s="58" customFormat="1" ht="14.25" hidden="1" outlineLevel="1" thickBot="1" x14ac:dyDescent="0.3">
      <c r="A55" s="176" t="s">
        <v>2</v>
      </c>
      <c r="B55" s="209">
        <f t="shared" si="22"/>
        <v>43436</v>
      </c>
      <c r="C55" s="29"/>
      <c r="D55" s="27"/>
      <c r="E55" s="29"/>
      <c r="F55" s="27"/>
      <c r="G55" s="20">
        <f>SUM(C55:F55)</f>
        <v>0</v>
      </c>
    </row>
    <row r="56" spans="1:8" s="58" customFormat="1" ht="15" customHeight="1" outlineLevel="1" thickBot="1" x14ac:dyDescent="0.3">
      <c r="A56" s="188" t="s">
        <v>21</v>
      </c>
      <c r="B56" s="505" t="s">
        <v>28</v>
      </c>
      <c r="C56" s="136">
        <f>SUM(C49:C55)</f>
        <v>6124</v>
      </c>
      <c r="D56" s="134">
        <f>SUM(D49:D55)</f>
        <v>5541</v>
      </c>
      <c r="E56" s="136">
        <f>SUM(E49:E55)</f>
        <v>4305</v>
      </c>
      <c r="F56" s="134">
        <f>SUM(F49:F55)</f>
        <v>4690</v>
      </c>
      <c r="G56" s="137">
        <f>SUM(G49:G55)</f>
        <v>20660</v>
      </c>
    </row>
    <row r="57" spans="1:8" s="58" customFormat="1" ht="15" customHeight="1" outlineLevel="1" thickBot="1" x14ac:dyDescent="0.3">
      <c r="A57" s="127" t="s">
        <v>23</v>
      </c>
      <c r="B57" s="506"/>
      <c r="C57" s="131">
        <f>AVERAGE(C49:C55)</f>
        <v>1224.8</v>
      </c>
      <c r="D57" s="129">
        <f>AVERAGE(D49:D55)</f>
        <v>1108.2</v>
      </c>
      <c r="E57" s="131">
        <f>AVERAGE(E49:E55)</f>
        <v>861</v>
      </c>
      <c r="F57" s="129">
        <f>AVERAGE(F49:F55)</f>
        <v>938</v>
      </c>
      <c r="G57" s="132">
        <f>AVERAGE(G49:G55)</f>
        <v>2951.4285714285716</v>
      </c>
    </row>
    <row r="58" spans="1:8" s="58" customFormat="1" ht="15" customHeight="1" thickBot="1" x14ac:dyDescent="0.3">
      <c r="A58" s="34" t="s">
        <v>20</v>
      </c>
      <c r="B58" s="506"/>
      <c r="C58" s="38">
        <f>SUM(C49:C53)</f>
        <v>6124</v>
      </c>
      <c r="D58" s="36">
        <f>SUM(D49:D53)</f>
        <v>5541</v>
      </c>
      <c r="E58" s="38">
        <f>SUM(E49:E53)</f>
        <v>4305</v>
      </c>
      <c r="F58" s="36">
        <f>SUM(F49:F53)</f>
        <v>4690</v>
      </c>
      <c r="G58" s="35">
        <f>SUM(G49:G53)</f>
        <v>20660</v>
      </c>
    </row>
    <row r="59" spans="1:8" s="58" customFormat="1" ht="14.25" thickBot="1" x14ac:dyDescent="0.3">
      <c r="A59" s="34" t="s">
        <v>22</v>
      </c>
      <c r="B59" s="507"/>
      <c r="C59" s="43">
        <f>AVERAGE(C49:C53)</f>
        <v>1224.8</v>
      </c>
      <c r="D59" s="41">
        <f>AVERAGE(D49:D53)</f>
        <v>1108.2</v>
      </c>
      <c r="E59" s="43">
        <f>AVERAGE(E49:E53)</f>
        <v>861</v>
      </c>
      <c r="F59" s="41">
        <f>AVERAGE(F49:F53)</f>
        <v>938</v>
      </c>
      <c r="G59" s="40">
        <f>AVERAGE(G49:G53)</f>
        <v>4132</v>
      </c>
    </row>
    <row r="60" spans="1:8" s="58" customFormat="1" ht="14.25" hidden="1" thickBot="1" x14ac:dyDescent="0.3">
      <c r="A60" s="176" t="s">
        <v>3</v>
      </c>
      <c r="B60" s="206">
        <f>B55+1</f>
        <v>43437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6" t="s">
        <v>4</v>
      </c>
      <c r="B61" s="207">
        <f>B60+1</f>
        <v>43438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6"/>
      <c r="B62" s="207">
        <f t="shared" ref="B62:B66" si="23">B61+1</f>
        <v>43439</v>
      </c>
      <c r="C62" s="14"/>
      <c r="D62" s="75"/>
      <c r="E62" s="21"/>
      <c r="F62" s="22"/>
      <c r="G62" s="20"/>
    </row>
    <row r="63" spans="1:8" s="58" customFormat="1" ht="14.25" hidden="1" thickBot="1" x14ac:dyDescent="0.3">
      <c r="A63" s="176"/>
      <c r="B63" s="207">
        <f t="shared" si="23"/>
        <v>43440</v>
      </c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7">
        <f t="shared" si="23"/>
        <v>43441</v>
      </c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7">
        <f t="shared" si="23"/>
        <v>43442</v>
      </c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07">
        <f t="shared" si="23"/>
        <v>43443</v>
      </c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8" t="s">
        <v>21</v>
      </c>
      <c r="B67" s="505" t="s">
        <v>33</v>
      </c>
      <c r="C67" s="133">
        <f>SUM(C60:C66)</f>
        <v>0</v>
      </c>
      <c r="D67" s="133">
        <f t="shared" ref="D67:G67" si="24">SUM(D60:D66)</f>
        <v>0</v>
      </c>
      <c r="E67" s="133">
        <f t="shared" si="24"/>
        <v>0</v>
      </c>
      <c r="F67" s="133">
        <f t="shared" si="24"/>
        <v>0</v>
      </c>
      <c r="G67" s="133">
        <f t="shared" si="24"/>
        <v>0</v>
      </c>
    </row>
    <row r="68" spans="1:7" s="58" customFormat="1" ht="14.25" hidden="1" outlineLevel="1" thickBot="1" x14ac:dyDescent="0.3">
      <c r="A68" s="127" t="s">
        <v>23</v>
      </c>
      <c r="B68" s="506"/>
      <c r="C68" s="128" t="e">
        <f>AVERAGE(C60:C66)</f>
        <v>#DIV/0!</v>
      </c>
      <c r="D68" s="128" t="e">
        <f t="shared" ref="D68:G68" si="25">AVERAGE(D60:D66)</f>
        <v>#DIV/0!</v>
      </c>
      <c r="E68" s="128" t="e">
        <f t="shared" si="25"/>
        <v>#DIV/0!</v>
      </c>
      <c r="F68" s="128" t="e">
        <f t="shared" si="25"/>
        <v>#DIV/0!</v>
      </c>
      <c r="G68" s="128">
        <f t="shared" si="25"/>
        <v>0</v>
      </c>
    </row>
    <row r="69" spans="1:7" s="58" customFormat="1" ht="14.25" hidden="1" thickBot="1" x14ac:dyDescent="0.3">
      <c r="A69" s="34" t="s">
        <v>20</v>
      </c>
      <c r="B69" s="506"/>
      <c r="C69" s="35">
        <f>SUM(C60:C64)</f>
        <v>0</v>
      </c>
      <c r="D69" s="35">
        <f t="shared" ref="D69:G69" si="26">SUM(D60:D64)</f>
        <v>0</v>
      </c>
      <c r="E69" s="35">
        <f t="shared" si="26"/>
        <v>0</v>
      </c>
      <c r="F69" s="35">
        <f t="shared" si="26"/>
        <v>0</v>
      </c>
      <c r="G69" s="35">
        <f t="shared" si="26"/>
        <v>0</v>
      </c>
    </row>
    <row r="70" spans="1:7" s="58" customFormat="1" ht="14.25" hidden="1" thickBot="1" x14ac:dyDescent="0.3">
      <c r="A70" s="34" t="s">
        <v>22</v>
      </c>
      <c r="B70" s="507"/>
      <c r="C70" s="40" t="e">
        <f>AVERAGE(C60:C64)</f>
        <v>#DIV/0!</v>
      </c>
      <c r="D70" s="40" t="e">
        <f t="shared" ref="D70:G70" si="27">AVERAGE(D60:D64)</f>
        <v>#DIV/0!</v>
      </c>
      <c r="E70" s="40" t="e">
        <f t="shared" si="27"/>
        <v>#DIV/0!</v>
      </c>
      <c r="F70" s="40" t="e">
        <f t="shared" si="27"/>
        <v>#DIV/0!</v>
      </c>
      <c r="G70" s="40">
        <f t="shared" si="27"/>
        <v>0</v>
      </c>
    </row>
    <row r="71" spans="1:7" s="58" customFormat="1" ht="15" customHeight="1" x14ac:dyDescent="0.25">
      <c r="A71" s="4"/>
      <c r="B71" s="154"/>
      <c r="C71" s="61"/>
      <c r="D71" s="61"/>
      <c r="E71" s="61"/>
      <c r="F71" s="61"/>
      <c r="G71" s="61"/>
    </row>
    <row r="72" spans="1:7" s="58" customFormat="1" ht="30" customHeight="1" x14ac:dyDescent="0.25">
      <c r="A72" s="220"/>
      <c r="B72" s="48" t="s">
        <v>10</v>
      </c>
      <c r="C72" s="48" t="s">
        <v>14</v>
      </c>
      <c r="D72" s="61"/>
      <c r="E72" s="512" t="s">
        <v>66</v>
      </c>
      <c r="F72" s="513"/>
      <c r="G72" s="514"/>
    </row>
    <row r="73" spans="1:7" ht="30" customHeight="1" x14ac:dyDescent="0.25">
      <c r="A73" s="53" t="s">
        <v>30</v>
      </c>
      <c r="B73" s="223">
        <f>SUM(C58:D58, C47:D47, C36:D36, C25:D25, C14:D14, C69:D69)</f>
        <v>45921</v>
      </c>
      <c r="C73" s="46">
        <f>SUM(E69:F69, E58:F58, E47:F47, E36:F36, E25:F25, E14:F14)</f>
        <v>37318</v>
      </c>
      <c r="D73" s="139"/>
      <c r="E73" s="499" t="s">
        <v>30</v>
      </c>
      <c r="F73" s="500"/>
      <c r="G73" s="119">
        <f>SUM(G14, G25, G36, G47, G58, G69)</f>
        <v>83239</v>
      </c>
    </row>
    <row r="74" spans="1:7" ht="30" customHeight="1" x14ac:dyDescent="0.25">
      <c r="A74" s="53" t="s">
        <v>29</v>
      </c>
      <c r="B74" s="223">
        <f>SUM(C56:D56, C45:D45, C34:D34, C23:D23, C12:D12, C67:D67)</f>
        <v>49469</v>
      </c>
      <c r="C74" s="46">
        <f>SUM(E67:F67, E56:F56, E45:F45, E34:F34, E23:F23, E12:F12)</f>
        <v>41379</v>
      </c>
      <c r="D74" s="139"/>
      <c r="E74" s="499" t="s">
        <v>29</v>
      </c>
      <c r="F74" s="500"/>
      <c r="G74" s="120">
        <f>SUM(G56, G45, G34, G23, G12, G67)</f>
        <v>90848</v>
      </c>
    </row>
    <row r="75" spans="1:7" ht="30" customHeight="1" x14ac:dyDescent="0.25">
      <c r="E75" s="499" t="s">
        <v>22</v>
      </c>
      <c r="F75" s="500"/>
      <c r="G75" s="120">
        <f>AVERAGE(G14, G25, G36, G47, G58, G69)</f>
        <v>13873.166666666666</v>
      </c>
    </row>
    <row r="76" spans="1:7" x14ac:dyDescent="0.25">
      <c r="E76" s="499" t="s">
        <v>68</v>
      </c>
      <c r="F76" s="500"/>
      <c r="G76" s="119">
        <f>AVERAGE(G56, G45, G34, G23, G12, G67)</f>
        <v>15141.333333333334</v>
      </c>
    </row>
    <row r="78" spans="1:7" x14ac:dyDescent="0.25">
      <c r="C78" s="178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37 D46:F48 D56:F58 D15:F15 G13 G45:G48 C46:C48 C56:C58 C45 C35:C37 C59 G15 G39:G42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A89382-333D-43B9-A8BD-3DF4B12F7116}"/>
</file>

<file path=customXml/itemProps2.xml><?xml version="1.0" encoding="utf-8"?>
<ds:datastoreItem xmlns:ds="http://schemas.openxmlformats.org/officeDocument/2006/customXml" ds:itemID="{E99D1B6B-D886-4B4E-BE59-D87EE015A4EC}"/>
</file>

<file path=customXml/itemProps3.xml><?xml version="1.0" encoding="utf-8"?>
<ds:datastoreItem xmlns:ds="http://schemas.openxmlformats.org/officeDocument/2006/customXml" ds:itemID="{BC15DB01-7ECB-4520-AACF-3C4EA012ED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2019-03-19T17:11:47Z</dcterms:created>
  <dcterms:modified xsi:type="dcterms:W3CDTF">2019-03-19T17:11:47Z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