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0" yWindow="0" windowWidth="28800" windowHeight="12135" tabRatio="673"/>
  </bookViews>
  <sheets>
    <sheet name="Weekday Totals" sheetId="6" r:id="rId1"/>
    <sheet name="Monthly Totals" sheetId="7" r:id="rId2"/>
    <sheet name="Sheet2" sheetId="12" state="hidden" r:id="rId3"/>
    <sheet name="Billy Bey" sheetId="3" r:id="rId4"/>
    <sheet name="NYC Ferry" sheetId="10" r:id="rId5"/>
    <sheet name="Liberty Landing Ferry" sheetId="5" r:id="rId6"/>
    <sheet name="New York Water Taxi" sheetId="2" r:id="rId7"/>
    <sheet name="NY Waterway" sheetId="1" r:id="rId8"/>
    <sheet name="SeaStreak" sheetId="4" r:id="rId9"/>
    <sheet name="Water Tours" sheetId="11" state="hidden" r:id="rId10"/>
    <sheet name="Baseball" sheetId="8" state="hidden" r:id="rId11"/>
    <sheet name="Sheet1" sheetId="9" state="hidden" r:id="rId12"/>
  </sheets>
  <definedNames>
    <definedName name="_xlnm.Print_Area" localSheetId="10">Baseball!$A$1:$G$76</definedName>
    <definedName name="_xlnm.Print_Area" localSheetId="3">'Billy Bey'!$A$1:$M$76</definedName>
    <definedName name="_xlnm.Print_Area" localSheetId="1">'Monthly Totals'!$A$1:$B$73</definedName>
    <definedName name="_xlnm.Print_Area" localSheetId="0">'Weekday Totals'!$A$1:$T$75</definedName>
  </definedNames>
  <calcPr calcId="152511"/>
</workbook>
</file>

<file path=xl/calcChain.xml><?xml version="1.0" encoding="utf-8"?>
<calcChain xmlns="http://schemas.openxmlformats.org/spreadsheetml/2006/main">
  <c r="H46" i="6" l="1"/>
  <c r="AI27" i="10"/>
  <c r="AI28" i="10"/>
  <c r="AI29" i="10"/>
  <c r="AI30" i="10"/>
  <c r="AI31" i="10"/>
  <c r="AI32" i="10"/>
  <c r="AI33" i="10"/>
  <c r="AI34" i="10"/>
  <c r="AB34" i="10"/>
  <c r="AA34" i="10"/>
  <c r="Z34" i="10"/>
  <c r="Y34" i="10"/>
  <c r="X34" i="10"/>
  <c r="W34" i="10"/>
  <c r="V34" i="10"/>
  <c r="U34" i="10"/>
  <c r="T34" i="10"/>
  <c r="S34" i="10"/>
  <c r="R34" i="10"/>
  <c r="P34" i="10"/>
  <c r="N34" i="10"/>
  <c r="L34" i="10"/>
  <c r="M34" i="10"/>
  <c r="AI16" i="10"/>
  <c r="AI17" i="10"/>
  <c r="AI18" i="10"/>
  <c r="AI19" i="10"/>
  <c r="AI20" i="10"/>
  <c r="AI25" i="10"/>
  <c r="E14" i="6"/>
  <c r="AI61" i="10"/>
  <c r="AI62" i="10"/>
  <c r="AI63" i="10"/>
  <c r="AI64" i="10"/>
  <c r="AI65" i="10"/>
  <c r="AI66" i="10"/>
  <c r="AI60" i="10"/>
  <c r="AI50" i="10"/>
  <c r="AI51" i="10"/>
  <c r="Q45" i="10"/>
  <c r="AI52" i="10"/>
  <c r="Q46" i="10"/>
  <c r="AI53" i="10"/>
  <c r="Q47" i="10"/>
  <c r="AI54" i="10"/>
  <c r="Q48" i="10"/>
  <c r="AI55" i="10"/>
  <c r="AI49" i="10"/>
  <c r="AI39" i="10"/>
  <c r="AI40" i="10"/>
  <c r="Q34" i="10"/>
  <c r="AI41" i="10"/>
  <c r="Q35" i="10"/>
  <c r="AI42" i="10"/>
  <c r="Q36" i="10"/>
  <c r="AI43" i="10"/>
  <c r="Q37" i="10"/>
  <c r="AI44" i="10"/>
  <c r="AI38" i="10"/>
  <c r="Q26" i="10"/>
  <c r="Q25" i="10"/>
  <c r="Q24" i="10"/>
  <c r="Q23" i="10"/>
  <c r="AI22" i="10"/>
  <c r="AI21" i="10"/>
  <c r="AI10" i="10"/>
  <c r="AI11" i="10"/>
  <c r="AI5" i="10"/>
  <c r="AI6" i="10"/>
  <c r="AI7" i="10"/>
  <c r="AI8" i="10"/>
  <c r="AI9" i="10"/>
  <c r="AI12" i="10"/>
  <c r="N67" i="10"/>
  <c r="N12" i="10"/>
  <c r="N23" i="10"/>
  <c r="N45" i="10"/>
  <c r="N56" i="10"/>
  <c r="M73" i="10"/>
  <c r="E23" i="10"/>
  <c r="F23" i="10"/>
  <c r="H67" i="10"/>
  <c r="K67" i="10"/>
  <c r="J34" i="10"/>
  <c r="J23" i="10"/>
  <c r="D58" i="10"/>
  <c r="I23" i="10"/>
  <c r="H56" i="1"/>
  <c r="H45" i="1"/>
  <c r="C25" i="2"/>
  <c r="E32" i="6"/>
  <c r="N32" i="6"/>
  <c r="J47" i="2"/>
  <c r="I58" i="2"/>
  <c r="J58" i="2"/>
  <c r="C58" i="2"/>
  <c r="C47" i="2"/>
  <c r="J56" i="2"/>
  <c r="I56" i="2"/>
  <c r="H56" i="2"/>
  <c r="E56" i="2"/>
  <c r="D56" i="2"/>
  <c r="C56" i="2"/>
  <c r="J55" i="2"/>
  <c r="J54" i="2"/>
  <c r="J53" i="2"/>
  <c r="J52" i="2"/>
  <c r="J51" i="2"/>
  <c r="J49" i="2"/>
  <c r="I23" i="2"/>
  <c r="F45" i="4"/>
  <c r="D59" i="4"/>
  <c r="C59" i="4"/>
  <c r="B6" i="5"/>
  <c r="B7" i="5"/>
  <c r="B8" i="5"/>
  <c r="B9" i="5"/>
  <c r="B10" i="5"/>
  <c r="B11" i="5"/>
  <c r="G38" i="4"/>
  <c r="AA67" i="10"/>
  <c r="AB67" i="10"/>
  <c r="AC67" i="10"/>
  <c r="AD67" i="10"/>
  <c r="AE67" i="10"/>
  <c r="AF67" i="10"/>
  <c r="AG67" i="10"/>
  <c r="AH67" i="10"/>
  <c r="AA68" i="10"/>
  <c r="AB68" i="10"/>
  <c r="AC68" i="10"/>
  <c r="AD68" i="10"/>
  <c r="AE68" i="10"/>
  <c r="AF68" i="10"/>
  <c r="AG68" i="10"/>
  <c r="AH68" i="10"/>
  <c r="AA69" i="10"/>
  <c r="AB69" i="10"/>
  <c r="AC69" i="10"/>
  <c r="AD69" i="10"/>
  <c r="AE69" i="10"/>
  <c r="AF69" i="10"/>
  <c r="AG69" i="10"/>
  <c r="AH69" i="10"/>
  <c r="AA70" i="10"/>
  <c r="AB70" i="10"/>
  <c r="AC70" i="10"/>
  <c r="AD70" i="10"/>
  <c r="AE70" i="10"/>
  <c r="AF70" i="10"/>
  <c r="AG70" i="10"/>
  <c r="AH70" i="10"/>
  <c r="Z67" i="10"/>
  <c r="Z68" i="10"/>
  <c r="Z69" i="10"/>
  <c r="Z70" i="10"/>
  <c r="AI68" i="10"/>
  <c r="AI67" i="10"/>
  <c r="AI69" i="10"/>
  <c r="Q14" i="6"/>
  <c r="AI70" i="10"/>
  <c r="Q58" i="6"/>
  <c r="Q56" i="6"/>
  <c r="Q54" i="6"/>
  <c r="AE58" i="10"/>
  <c r="N56" i="6"/>
  <c r="AF47" i="10"/>
  <c r="K58" i="6"/>
  <c r="AE47" i="10"/>
  <c r="K56" i="6"/>
  <c r="AF36" i="10"/>
  <c r="H58" i="6"/>
  <c r="AE36" i="10"/>
  <c r="H56" i="6"/>
  <c r="AC36" i="10"/>
  <c r="H54" i="6"/>
  <c r="AF25" i="10"/>
  <c r="E58" i="6"/>
  <c r="AH59" i="10"/>
  <c r="AG59" i="10"/>
  <c r="AF59" i="10"/>
  <c r="AE59" i="10"/>
  <c r="AH58" i="10"/>
  <c r="AG58" i="10"/>
  <c r="AF58" i="10"/>
  <c r="AH57" i="10"/>
  <c r="AG57" i="10"/>
  <c r="AF57" i="10"/>
  <c r="AE57" i="10"/>
  <c r="AH56" i="10"/>
  <c r="AG56" i="10"/>
  <c r="AF56" i="10"/>
  <c r="AE56" i="10"/>
  <c r="AH48" i="10"/>
  <c r="AG48" i="10"/>
  <c r="AF48" i="10"/>
  <c r="AE48" i="10"/>
  <c r="AH47" i="10"/>
  <c r="AG47" i="10"/>
  <c r="AH46" i="10"/>
  <c r="AG46" i="10"/>
  <c r="AF46" i="10"/>
  <c r="AE46" i="10"/>
  <c r="AH45" i="10"/>
  <c r="AG45" i="10"/>
  <c r="AF45" i="10"/>
  <c r="AE45" i="10"/>
  <c r="AH37" i="10"/>
  <c r="AG37" i="10"/>
  <c r="AF37" i="10"/>
  <c r="AE37" i="10"/>
  <c r="AH36" i="10"/>
  <c r="AG36" i="10"/>
  <c r="AH35" i="10"/>
  <c r="AG35" i="10"/>
  <c r="AF35" i="10"/>
  <c r="AE35" i="10"/>
  <c r="AH34" i="10"/>
  <c r="AG34" i="10"/>
  <c r="AF34" i="10"/>
  <c r="AE34" i="10"/>
  <c r="AH26" i="10"/>
  <c r="AG26" i="10"/>
  <c r="AF26" i="10"/>
  <c r="AE26" i="10"/>
  <c r="AH25" i="10"/>
  <c r="AG25" i="10"/>
  <c r="AE25" i="10"/>
  <c r="E56" i="6"/>
  <c r="AH24" i="10"/>
  <c r="AG24" i="10"/>
  <c r="AF24" i="10"/>
  <c r="AE24" i="10"/>
  <c r="AH23" i="10"/>
  <c r="AG23" i="10"/>
  <c r="AF23" i="10"/>
  <c r="AE23" i="10"/>
  <c r="AH15" i="10"/>
  <c r="AG15" i="10"/>
  <c r="AF15" i="10"/>
  <c r="AE15" i="10"/>
  <c r="AH14" i="10"/>
  <c r="AG14" i="10"/>
  <c r="AF14" i="10"/>
  <c r="B58" i="6"/>
  <c r="AE14" i="10"/>
  <c r="B56" i="6"/>
  <c r="AH13" i="10"/>
  <c r="AG13" i="10"/>
  <c r="AF13" i="10"/>
  <c r="AE13" i="10"/>
  <c r="AH12" i="10"/>
  <c r="AG12" i="10"/>
  <c r="AF12" i="10"/>
  <c r="AE12" i="10"/>
  <c r="Q52" i="6"/>
  <c r="AD59" i="10"/>
  <c r="AC59" i="10"/>
  <c r="AB59" i="10"/>
  <c r="AA59" i="10"/>
  <c r="Z59" i="10"/>
  <c r="AD58" i="10"/>
  <c r="AC58" i="10"/>
  <c r="N54" i="6"/>
  <c r="AB58" i="10"/>
  <c r="N52" i="6"/>
  <c r="AA58" i="10"/>
  <c r="Z58" i="10"/>
  <c r="AD57" i="10"/>
  <c r="AC57" i="10"/>
  <c r="AB57" i="10"/>
  <c r="AA57" i="10"/>
  <c r="Z57" i="10"/>
  <c r="AD56" i="10"/>
  <c r="AC56" i="10"/>
  <c r="AB56" i="10"/>
  <c r="AA56" i="10"/>
  <c r="Z56" i="10"/>
  <c r="AD48" i="10"/>
  <c r="AC48" i="10"/>
  <c r="AB48" i="10"/>
  <c r="AA48" i="10"/>
  <c r="Z48" i="10"/>
  <c r="AD47" i="10"/>
  <c r="AC47" i="10"/>
  <c r="K54" i="6"/>
  <c r="AB47" i="10"/>
  <c r="K52" i="6"/>
  <c r="AA47" i="10"/>
  <c r="Z47" i="10"/>
  <c r="AD46" i="10"/>
  <c r="AC46" i="10"/>
  <c r="AB46" i="10"/>
  <c r="AA46" i="10"/>
  <c r="Z46" i="10"/>
  <c r="AD45" i="10"/>
  <c r="AC45" i="10"/>
  <c r="AB45" i="10"/>
  <c r="AA45" i="10"/>
  <c r="Z45" i="10"/>
  <c r="AD37" i="10"/>
  <c r="AC37" i="10"/>
  <c r="AB37" i="10"/>
  <c r="AA37" i="10"/>
  <c r="Z37" i="10"/>
  <c r="AD36" i="10"/>
  <c r="AB36" i="10"/>
  <c r="H52" i="6"/>
  <c r="AA36" i="10"/>
  <c r="Z36" i="10"/>
  <c r="AD35" i="10"/>
  <c r="AC35" i="10"/>
  <c r="AB35" i="10"/>
  <c r="AA35" i="10"/>
  <c r="Z35" i="10"/>
  <c r="AD34" i="10"/>
  <c r="AC34" i="10"/>
  <c r="AD26" i="10"/>
  <c r="AC26" i="10"/>
  <c r="AB26" i="10"/>
  <c r="AA26" i="10"/>
  <c r="Z26" i="10"/>
  <c r="AD25" i="10"/>
  <c r="AC25" i="10"/>
  <c r="AB25" i="10"/>
  <c r="E52" i="6"/>
  <c r="AA25" i="10"/>
  <c r="Z25" i="10"/>
  <c r="AD24" i="10"/>
  <c r="AC24" i="10"/>
  <c r="AB24" i="10"/>
  <c r="AA24" i="10"/>
  <c r="Z24" i="10"/>
  <c r="AD23" i="10"/>
  <c r="AC23" i="10"/>
  <c r="AB23" i="10"/>
  <c r="AA23" i="10"/>
  <c r="Z23" i="10"/>
  <c r="AD15" i="10"/>
  <c r="AC15" i="10"/>
  <c r="AB15" i="10"/>
  <c r="AA15" i="10"/>
  <c r="Z15" i="10"/>
  <c r="AD14" i="10"/>
  <c r="AC14" i="10"/>
  <c r="B54" i="6"/>
  <c r="AB14" i="10"/>
  <c r="B52" i="6"/>
  <c r="AA14" i="10"/>
  <c r="Z14" i="10"/>
  <c r="AD13" i="10"/>
  <c r="AC13" i="10"/>
  <c r="AB13" i="10"/>
  <c r="AA13" i="10"/>
  <c r="Z13" i="10"/>
  <c r="AD12" i="10"/>
  <c r="AC12" i="10"/>
  <c r="AB12" i="10"/>
  <c r="AA12" i="10"/>
  <c r="Z12" i="10"/>
  <c r="S74" i="10"/>
  <c r="U74" i="10"/>
  <c r="E54" i="6"/>
  <c r="N58" i="6"/>
  <c r="U73" i="10"/>
  <c r="B60" i="7"/>
  <c r="T73" i="10"/>
  <c r="B58" i="7"/>
  <c r="T74" i="10"/>
  <c r="R73" i="10"/>
  <c r="B54" i="7"/>
  <c r="S73" i="10"/>
  <c r="B56" i="7"/>
  <c r="AI37" i="10"/>
  <c r="AI48" i="10"/>
  <c r="R74" i="10"/>
  <c r="AI46" i="10"/>
  <c r="AI45" i="10"/>
  <c r="AI47" i="10"/>
  <c r="K14" i="6"/>
  <c r="AI36" i="10"/>
  <c r="H14" i="6"/>
  <c r="AI35" i="10"/>
  <c r="B6" i="10"/>
  <c r="B7" i="10"/>
  <c r="B8" i="10"/>
  <c r="B9" i="10"/>
  <c r="B10" i="10"/>
  <c r="B11" i="10"/>
  <c r="AI58" i="10"/>
  <c r="N14" i="6"/>
  <c r="AI59" i="10"/>
  <c r="AI56" i="10"/>
  <c r="AI14" i="10"/>
  <c r="AI57" i="10"/>
  <c r="AI13" i="10"/>
  <c r="AI15" i="10"/>
  <c r="B6" i="3"/>
  <c r="B7" i="3"/>
  <c r="B8" i="3"/>
  <c r="B9" i="3"/>
  <c r="B10" i="3"/>
  <c r="B14" i="6"/>
  <c r="B11" i="3"/>
  <c r="H12" i="2"/>
  <c r="H23" i="2"/>
  <c r="K41" i="1"/>
  <c r="C34" i="1"/>
  <c r="D5" i="5"/>
  <c r="B6" i="2"/>
  <c r="B7" i="2"/>
  <c r="B8" i="2"/>
  <c r="B9" i="2"/>
  <c r="B10" i="2"/>
  <c r="B11" i="2"/>
  <c r="B16" i="2"/>
  <c r="K46" i="10"/>
  <c r="K45" i="10"/>
  <c r="E58" i="2"/>
  <c r="H58" i="2"/>
  <c r="J50" i="2"/>
  <c r="N10" i="6"/>
  <c r="H67" i="3"/>
  <c r="H68" i="3"/>
  <c r="H69" i="3"/>
  <c r="H70" i="3"/>
  <c r="H56" i="3"/>
  <c r="H57" i="3"/>
  <c r="H58" i="3"/>
  <c r="H59" i="3"/>
  <c r="H45" i="3"/>
  <c r="H46" i="3"/>
  <c r="H47" i="3"/>
  <c r="H48" i="3"/>
  <c r="H34" i="3"/>
  <c r="H35" i="3"/>
  <c r="H36" i="3"/>
  <c r="H37" i="3"/>
  <c r="H23" i="3"/>
  <c r="H24" i="3"/>
  <c r="H25" i="3"/>
  <c r="H26" i="3"/>
  <c r="H12" i="3"/>
  <c r="H13" i="3"/>
  <c r="H14" i="3"/>
  <c r="H15" i="3"/>
  <c r="E12" i="3"/>
  <c r="E13" i="3"/>
  <c r="E14" i="3"/>
  <c r="E15" i="3"/>
  <c r="E23" i="3"/>
  <c r="E24" i="3"/>
  <c r="E25" i="3"/>
  <c r="E26" i="3"/>
  <c r="E45" i="3"/>
  <c r="E46" i="3"/>
  <c r="E47" i="3"/>
  <c r="E48" i="3"/>
  <c r="E34" i="3"/>
  <c r="E35" i="3"/>
  <c r="E36" i="3"/>
  <c r="E37" i="3"/>
  <c r="E67" i="3"/>
  <c r="E68" i="3"/>
  <c r="E69" i="3"/>
  <c r="E70" i="3"/>
  <c r="E56" i="3"/>
  <c r="E57" i="3"/>
  <c r="E58" i="3"/>
  <c r="E59" i="3"/>
  <c r="Y45" i="10"/>
  <c r="Y12" i="10"/>
  <c r="X45" i="10"/>
  <c r="M47" i="10"/>
  <c r="M46" i="10"/>
  <c r="M45" i="10"/>
  <c r="E12" i="10"/>
  <c r="E13" i="10"/>
  <c r="C23" i="10"/>
  <c r="K61" i="1"/>
  <c r="K60" i="1"/>
  <c r="M54" i="3"/>
  <c r="G61" i="4"/>
  <c r="F56" i="4"/>
  <c r="D34" i="1"/>
  <c r="Q16" i="6"/>
  <c r="F15" i="2"/>
  <c r="F14" i="2"/>
  <c r="F13" i="2"/>
  <c r="F12" i="2"/>
  <c r="P25" i="10"/>
  <c r="E48" i="6"/>
  <c r="W25" i="10"/>
  <c r="I25" i="10"/>
  <c r="E46" i="6"/>
  <c r="H25" i="10"/>
  <c r="E44" i="6"/>
  <c r="G25" i="10"/>
  <c r="E42" i="6"/>
  <c r="F25" i="10"/>
  <c r="E40" i="6"/>
  <c r="E25" i="10"/>
  <c r="S25" i="10"/>
  <c r="X25" i="10"/>
  <c r="D25" i="10"/>
  <c r="K25" i="3"/>
  <c r="E24" i="6"/>
  <c r="M21" i="3"/>
  <c r="M20" i="3"/>
  <c r="M19" i="3"/>
  <c r="M18" i="3"/>
  <c r="M17" i="3"/>
  <c r="M16" i="3"/>
  <c r="M25" i="3"/>
  <c r="E6" i="6"/>
  <c r="G14" i="3"/>
  <c r="F14" i="3"/>
  <c r="C14" i="3"/>
  <c r="M9" i="3"/>
  <c r="J14" i="3"/>
  <c r="J12" i="3"/>
  <c r="D14" i="3"/>
  <c r="L14" i="3"/>
  <c r="G14" i="1"/>
  <c r="C14" i="1"/>
  <c r="F23" i="4"/>
  <c r="E23" i="4"/>
  <c r="I25" i="2"/>
  <c r="G25" i="2"/>
  <c r="E25" i="2"/>
  <c r="E25" i="4"/>
  <c r="D25" i="4"/>
  <c r="D26" i="4"/>
  <c r="D23" i="4"/>
  <c r="C26" i="4"/>
  <c r="C23" i="4"/>
  <c r="F14" i="4"/>
  <c r="F12" i="4"/>
  <c r="E14" i="4"/>
  <c r="E12" i="4"/>
  <c r="D14" i="4"/>
  <c r="D13" i="4"/>
  <c r="C15" i="4"/>
  <c r="C14" i="4"/>
  <c r="G11" i="4"/>
  <c r="G10" i="4"/>
  <c r="G9" i="4"/>
  <c r="G17" i="4"/>
  <c r="G16" i="4"/>
  <c r="G23" i="2"/>
  <c r="E23" i="2"/>
  <c r="E24" i="2"/>
  <c r="C24" i="2"/>
  <c r="C13" i="2"/>
  <c r="E13" i="2"/>
  <c r="G13" i="2"/>
  <c r="H13" i="2"/>
  <c r="I13" i="2"/>
  <c r="I15" i="2"/>
  <c r="I24" i="2"/>
  <c r="I14" i="2"/>
  <c r="H25" i="2"/>
  <c r="H14" i="2"/>
  <c r="G14" i="2"/>
  <c r="E14" i="2"/>
  <c r="C14" i="2"/>
  <c r="B32" i="6"/>
  <c r="J9" i="2"/>
  <c r="J16" i="2"/>
  <c r="J22" i="2"/>
  <c r="J27" i="2"/>
  <c r="J20" i="2"/>
  <c r="J21" i="2"/>
  <c r="J19" i="2"/>
  <c r="J18" i="2"/>
  <c r="J17" i="2"/>
  <c r="J11" i="2"/>
  <c r="J10" i="2"/>
  <c r="J23" i="2"/>
  <c r="J25" i="2"/>
  <c r="C12" i="5"/>
  <c r="C13" i="5"/>
  <c r="O23" i="10"/>
  <c r="P23" i="10"/>
  <c r="R23" i="10"/>
  <c r="S23" i="10"/>
  <c r="T23" i="10"/>
  <c r="N24" i="10"/>
  <c r="O24" i="10"/>
  <c r="P24" i="10"/>
  <c r="R24" i="10"/>
  <c r="S24" i="10"/>
  <c r="T24" i="10"/>
  <c r="N25" i="10"/>
  <c r="E50" i="6"/>
  <c r="O25" i="10"/>
  <c r="R25" i="10"/>
  <c r="T25" i="10"/>
  <c r="N26" i="10"/>
  <c r="O26" i="10"/>
  <c r="P26" i="10"/>
  <c r="R26" i="10"/>
  <c r="S26" i="10"/>
  <c r="T26" i="10"/>
  <c r="K11" i="1"/>
  <c r="K10" i="1"/>
  <c r="K9" i="1"/>
  <c r="K8" i="1"/>
  <c r="K7" i="1"/>
  <c r="K6" i="1"/>
  <c r="E11" i="11"/>
  <c r="E10" i="11"/>
  <c r="E9" i="11"/>
  <c r="E8" i="11"/>
  <c r="E7" i="11"/>
  <c r="E6" i="11"/>
  <c r="E5" i="11"/>
  <c r="J8" i="2"/>
  <c r="J7" i="2"/>
  <c r="J6" i="2"/>
  <c r="G8" i="4"/>
  <c r="G7" i="4"/>
  <c r="G6" i="4"/>
  <c r="M11" i="3"/>
  <c r="M10" i="3"/>
  <c r="M8" i="3"/>
  <c r="M7" i="3"/>
  <c r="M6" i="3"/>
  <c r="E14" i="11"/>
  <c r="U67" i="10"/>
  <c r="V67" i="10"/>
  <c r="W67" i="10"/>
  <c r="X67" i="10"/>
  <c r="Y67" i="10"/>
  <c r="U68" i="10"/>
  <c r="V68" i="10"/>
  <c r="W68" i="10"/>
  <c r="X68" i="10"/>
  <c r="Y68" i="10"/>
  <c r="U69" i="10"/>
  <c r="Q68" i="6"/>
  <c r="V69" i="10"/>
  <c r="Q70" i="6"/>
  <c r="W69" i="10"/>
  <c r="X69" i="10"/>
  <c r="Y69" i="10"/>
  <c r="U70" i="10"/>
  <c r="V70" i="10"/>
  <c r="W70" i="10"/>
  <c r="X70" i="10"/>
  <c r="Y70" i="10"/>
  <c r="U12" i="10"/>
  <c r="V12" i="10"/>
  <c r="W12" i="10"/>
  <c r="X12" i="10"/>
  <c r="U13" i="10"/>
  <c r="V13" i="10"/>
  <c r="W13" i="10"/>
  <c r="X13" i="10"/>
  <c r="Y13" i="10"/>
  <c r="U14" i="10"/>
  <c r="V14" i="10"/>
  <c r="W14" i="10"/>
  <c r="X14" i="10"/>
  <c r="Y14" i="10"/>
  <c r="U15" i="10"/>
  <c r="V15" i="10"/>
  <c r="W15" i="10"/>
  <c r="X15" i="10"/>
  <c r="Y15" i="10"/>
  <c r="U23" i="10"/>
  <c r="V23" i="10"/>
  <c r="W23" i="10"/>
  <c r="X23" i="10"/>
  <c r="Y23" i="10"/>
  <c r="U24" i="10"/>
  <c r="V24" i="10"/>
  <c r="W24" i="10"/>
  <c r="X24" i="10"/>
  <c r="Y24" i="10"/>
  <c r="U25" i="10"/>
  <c r="E68" i="6"/>
  <c r="V25" i="10"/>
  <c r="E70" i="6"/>
  <c r="Y25" i="10"/>
  <c r="U26" i="10"/>
  <c r="V26" i="10"/>
  <c r="W26" i="10"/>
  <c r="X26" i="10"/>
  <c r="Y26" i="10"/>
  <c r="U35" i="10"/>
  <c r="V35" i="10"/>
  <c r="W35" i="10"/>
  <c r="X35" i="10"/>
  <c r="Y35" i="10"/>
  <c r="U36" i="10"/>
  <c r="H68" i="6"/>
  <c r="V36" i="10"/>
  <c r="W36" i="10"/>
  <c r="X36" i="10"/>
  <c r="Y36" i="10"/>
  <c r="U37" i="10"/>
  <c r="V37" i="10"/>
  <c r="W37" i="10"/>
  <c r="X37" i="10"/>
  <c r="Y37" i="10"/>
  <c r="U45" i="10"/>
  <c r="V45" i="10"/>
  <c r="W45" i="10"/>
  <c r="U46" i="10"/>
  <c r="V46" i="10"/>
  <c r="W46" i="10"/>
  <c r="X46" i="10"/>
  <c r="Y46" i="10"/>
  <c r="U47" i="10"/>
  <c r="K68" i="6"/>
  <c r="V47" i="10"/>
  <c r="K70" i="6"/>
  <c r="W47" i="10"/>
  <c r="X47" i="10"/>
  <c r="Y47" i="10"/>
  <c r="U48" i="10"/>
  <c r="V48" i="10"/>
  <c r="W48" i="10"/>
  <c r="X48" i="10"/>
  <c r="Y48" i="10"/>
  <c r="U56" i="10"/>
  <c r="V56" i="10"/>
  <c r="W56" i="10"/>
  <c r="X56" i="10"/>
  <c r="Y56" i="10"/>
  <c r="U57" i="10"/>
  <c r="V57" i="10"/>
  <c r="W57" i="10"/>
  <c r="X57" i="10"/>
  <c r="Y57" i="10"/>
  <c r="U58" i="10"/>
  <c r="N68" i="6"/>
  <c r="V58" i="10"/>
  <c r="N70" i="6"/>
  <c r="W58" i="10"/>
  <c r="X58" i="10"/>
  <c r="Y58" i="10"/>
  <c r="U59" i="10"/>
  <c r="V59" i="10"/>
  <c r="W59" i="10"/>
  <c r="X59" i="10"/>
  <c r="Y59" i="10"/>
  <c r="B70" i="6"/>
  <c r="Q74" i="10"/>
  <c r="P73" i="10"/>
  <c r="B68" i="7"/>
  <c r="Q73" i="10"/>
  <c r="B70" i="7"/>
  <c r="H70" i="6"/>
  <c r="P74" i="10"/>
  <c r="B68" i="6"/>
  <c r="B8" i="11"/>
  <c r="B9" i="11"/>
  <c r="B10" i="11"/>
  <c r="B11" i="11"/>
  <c r="B34" i="6"/>
  <c r="T70" i="10"/>
  <c r="S70" i="10"/>
  <c r="R70" i="10"/>
  <c r="Q70" i="10"/>
  <c r="P70" i="10"/>
  <c r="O70" i="10"/>
  <c r="N70" i="10"/>
  <c r="T69" i="10"/>
  <c r="S69" i="10"/>
  <c r="R69" i="10"/>
  <c r="Q60" i="6"/>
  <c r="Q69" i="10"/>
  <c r="P69" i="10"/>
  <c r="Q48" i="6"/>
  <c r="O69" i="10"/>
  <c r="N69" i="10"/>
  <c r="Q50" i="6"/>
  <c r="T68" i="10"/>
  <c r="S68" i="10"/>
  <c r="R68" i="10"/>
  <c r="Q68" i="10"/>
  <c r="P68" i="10"/>
  <c r="O68" i="10"/>
  <c r="N68" i="10"/>
  <c r="T67" i="10"/>
  <c r="S67" i="10"/>
  <c r="R67" i="10"/>
  <c r="Q67" i="10"/>
  <c r="P67" i="10"/>
  <c r="O67" i="10"/>
  <c r="T59" i="10"/>
  <c r="S59" i="10"/>
  <c r="R59" i="10"/>
  <c r="Q59" i="10"/>
  <c r="P59" i="10"/>
  <c r="O59" i="10"/>
  <c r="N59" i="10"/>
  <c r="T58" i="10"/>
  <c r="S58" i="10"/>
  <c r="R58" i="10"/>
  <c r="N60" i="6"/>
  <c r="Q58" i="10"/>
  <c r="P58" i="10"/>
  <c r="N48" i="6"/>
  <c r="O58" i="10"/>
  <c r="N58" i="10"/>
  <c r="N50" i="6"/>
  <c r="T57" i="10"/>
  <c r="S57" i="10"/>
  <c r="R57" i="10"/>
  <c r="Q57" i="10"/>
  <c r="P57" i="10"/>
  <c r="O57" i="10"/>
  <c r="N57" i="10"/>
  <c r="T56" i="10"/>
  <c r="S56" i="10"/>
  <c r="R56" i="10"/>
  <c r="Q56" i="10"/>
  <c r="P56" i="10"/>
  <c r="O56" i="10"/>
  <c r="T48" i="10"/>
  <c r="S48" i="10"/>
  <c r="R48" i="10"/>
  <c r="P48" i="10"/>
  <c r="O48" i="10"/>
  <c r="N48" i="10"/>
  <c r="T47" i="10"/>
  <c r="S47" i="10"/>
  <c r="R47" i="10"/>
  <c r="K60" i="6"/>
  <c r="P47" i="10"/>
  <c r="K48" i="6"/>
  <c r="O47" i="10"/>
  <c r="N47" i="10"/>
  <c r="K50" i="6"/>
  <c r="T46" i="10"/>
  <c r="S46" i="10"/>
  <c r="R46" i="10"/>
  <c r="P46" i="10"/>
  <c r="O46" i="10"/>
  <c r="N46" i="10"/>
  <c r="T45" i="10"/>
  <c r="S45" i="10"/>
  <c r="R45" i="10"/>
  <c r="P45" i="10"/>
  <c r="O45" i="10"/>
  <c r="T37" i="10"/>
  <c r="S37" i="10"/>
  <c r="R37" i="10"/>
  <c r="P37" i="10"/>
  <c r="O37" i="10"/>
  <c r="N37" i="10"/>
  <c r="T36" i="10"/>
  <c r="S36" i="10"/>
  <c r="R36" i="10"/>
  <c r="H60" i="6"/>
  <c r="P36" i="10"/>
  <c r="H48" i="6"/>
  <c r="O36" i="10"/>
  <c r="N36" i="10"/>
  <c r="H50" i="6"/>
  <c r="T35" i="10"/>
  <c r="S35" i="10"/>
  <c r="R35" i="10"/>
  <c r="P35" i="10"/>
  <c r="O35" i="10"/>
  <c r="N35" i="10"/>
  <c r="O34" i="10"/>
  <c r="E60" i="6"/>
  <c r="T15" i="10"/>
  <c r="S15" i="10"/>
  <c r="R15" i="10"/>
  <c r="Q15" i="10"/>
  <c r="P15" i="10"/>
  <c r="O15" i="10"/>
  <c r="N15" i="10"/>
  <c r="T14" i="10"/>
  <c r="S14" i="10"/>
  <c r="R14" i="10"/>
  <c r="B60" i="6"/>
  <c r="Q14" i="10"/>
  <c r="P14" i="10"/>
  <c r="B48" i="6"/>
  <c r="O14" i="10"/>
  <c r="N14" i="10"/>
  <c r="B50" i="6"/>
  <c r="T13" i="10"/>
  <c r="S13" i="10"/>
  <c r="R13" i="10"/>
  <c r="Q13" i="10"/>
  <c r="P13" i="10"/>
  <c r="O13" i="10"/>
  <c r="N13" i="10"/>
  <c r="T12" i="10"/>
  <c r="S12" i="10"/>
  <c r="R12" i="10"/>
  <c r="Q12" i="10"/>
  <c r="P12" i="10"/>
  <c r="O12" i="10"/>
  <c r="M70" i="10"/>
  <c r="L70" i="10"/>
  <c r="K70" i="10"/>
  <c r="M69" i="10"/>
  <c r="L69" i="10"/>
  <c r="K69" i="10"/>
  <c r="Q66" i="6"/>
  <c r="M68" i="10"/>
  <c r="L68" i="10"/>
  <c r="K68" i="10"/>
  <c r="M67" i="10"/>
  <c r="L67" i="10"/>
  <c r="M59" i="10"/>
  <c r="L59" i="10"/>
  <c r="K59" i="10"/>
  <c r="M58" i="10"/>
  <c r="L58" i="10"/>
  <c r="K58" i="10"/>
  <c r="N66" i="6"/>
  <c r="M57" i="10"/>
  <c r="L57" i="10"/>
  <c r="K57" i="10"/>
  <c r="M56" i="10"/>
  <c r="L56" i="10"/>
  <c r="K56" i="10"/>
  <c r="M48" i="10"/>
  <c r="L48" i="10"/>
  <c r="K48" i="10"/>
  <c r="L47" i="10"/>
  <c r="K47" i="10"/>
  <c r="K66" i="6"/>
  <c r="L46" i="10"/>
  <c r="L45" i="10"/>
  <c r="M37" i="10"/>
  <c r="L37" i="10"/>
  <c r="K37" i="10"/>
  <c r="M36" i="10"/>
  <c r="L36" i="10"/>
  <c r="K36" i="10"/>
  <c r="H66" i="6"/>
  <c r="M35" i="10"/>
  <c r="L35" i="10"/>
  <c r="K35" i="10"/>
  <c r="K34" i="10"/>
  <c r="M26" i="10"/>
  <c r="L26" i="10"/>
  <c r="K26" i="10"/>
  <c r="M25" i="10"/>
  <c r="L25" i="10"/>
  <c r="E64" i="6"/>
  <c r="K25" i="10"/>
  <c r="E66" i="6"/>
  <c r="M24" i="10"/>
  <c r="L24" i="10"/>
  <c r="K24" i="10"/>
  <c r="M23" i="10"/>
  <c r="L23" i="10"/>
  <c r="K23" i="10"/>
  <c r="M15" i="10"/>
  <c r="L15" i="10"/>
  <c r="K15" i="10"/>
  <c r="M14" i="10"/>
  <c r="L14" i="10"/>
  <c r="K14" i="10"/>
  <c r="B66" i="6"/>
  <c r="M13" i="10"/>
  <c r="L13" i="10"/>
  <c r="K13" i="10"/>
  <c r="M12" i="10"/>
  <c r="L12" i="10"/>
  <c r="K12" i="10"/>
  <c r="N64" i="6"/>
  <c r="Q64" i="6"/>
  <c r="K64" i="6"/>
  <c r="H64" i="6"/>
  <c r="B64" i="6"/>
  <c r="K73" i="10"/>
  <c r="B66" i="7"/>
  <c r="O74" i="10"/>
  <c r="L74" i="10"/>
  <c r="N74" i="10"/>
  <c r="N73" i="10"/>
  <c r="B50" i="7"/>
  <c r="B52" i="7"/>
  <c r="L73" i="10"/>
  <c r="O73" i="10"/>
  <c r="K74" i="10"/>
  <c r="M74" i="10"/>
  <c r="B7" i="11"/>
  <c r="B62" i="7"/>
  <c r="C56" i="11"/>
  <c r="D56" i="11"/>
  <c r="C45" i="1"/>
  <c r="C56" i="1"/>
  <c r="D56" i="1"/>
  <c r="E56" i="1"/>
  <c r="F56" i="1"/>
  <c r="G45" i="1"/>
  <c r="G56" i="1"/>
  <c r="C56" i="3"/>
  <c r="G56" i="2"/>
  <c r="I56" i="1"/>
  <c r="J56" i="1"/>
  <c r="I56" i="3"/>
  <c r="J56" i="3"/>
  <c r="K56" i="3"/>
  <c r="L56" i="3"/>
  <c r="C56" i="10"/>
  <c r="C67" i="10"/>
  <c r="F56" i="3"/>
  <c r="F45" i="3"/>
  <c r="G56" i="3"/>
  <c r="D56" i="10"/>
  <c r="D67" i="10"/>
  <c r="E56" i="10"/>
  <c r="E67" i="10"/>
  <c r="F56" i="10"/>
  <c r="F67" i="10"/>
  <c r="G56" i="10"/>
  <c r="G67" i="10"/>
  <c r="H56" i="10"/>
  <c r="I56" i="10"/>
  <c r="I67" i="10"/>
  <c r="J56" i="10"/>
  <c r="J67" i="10"/>
  <c r="C58" i="10"/>
  <c r="C69" i="10"/>
  <c r="G58" i="2"/>
  <c r="I58" i="1"/>
  <c r="J58" i="1"/>
  <c r="I58" i="3"/>
  <c r="J58" i="3"/>
  <c r="K58" i="3"/>
  <c r="N24" i="6"/>
  <c r="L58" i="3"/>
  <c r="D69" i="10"/>
  <c r="E69" i="10"/>
  <c r="Q38" i="6"/>
  <c r="F69" i="10"/>
  <c r="Q40" i="6"/>
  <c r="G69" i="10"/>
  <c r="Q42" i="6"/>
  <c r="H69" i="10"/>
  <c r="Q44" i="6"/>
  <c r="J69" i="10"/>
  <c r="Q62" i="6"/>
  <c r="C58" i="11"/>
  <c r="D58" i="11"/>
  <c r="C58" i="1"/>
  <c r="D58" i="1"/>
  <c r="E58" i="1"/>
  <c r="F58" i="1"/>
  <c r="G58" i="1"/>
  <c r="C58" i="3"/>
  <c r="H58" i="1"/>
  <c r="F58" i="3"/>
  <c r="G58" i="3"/>
  <c r="E58" i="10"/>
  <c r="N38" i="6"/>
  <c r="F58" i="10"/>
  <c r="G58" i="10"/>
  <c r="H58" i="10"/>
  <c r="I58" i="10"/>
  <c r="N46" i="6"/>
  <c r="J58" i="10"/>
  <c r="N62" i="6"/>
  <c r="J5" i="2"/>
  <c r="D6" i="5"/>
  <c r="D7" i="5"/>
  <c r="D8" i="5"/>
  <c r="D9" i="5"/>
  <c r="B16" i="11"/>
  <c r="B17" i="11"/>
  <c r="B18" i="11"/>
  <c r="B19" i="11"/>
  <c r="B20" i="11"/>
  <c r="B21" i="11"/>
  <c r="B22" i="11"/>
  <c r="B27" i="11"/>
  <c r="B28" i="11"/>
  <c r="B29" i="11"/>
  <c r="B30" i="11"/>
  <c r="B31" i="11"/>
  <c r="B32" i="11"/>
  <c r="B33" i="11"/>
  <c r="B38" i="11"/>
  <c r="B39" i="11"/>
  <c r="B40" i="11"/>
  <c r="B41" i="11"/>
  <c r="B42" i="11"/>
  <c r="B43" i="11"/>
  <c r="B44" i="11"/>
  <c r="B49" i="11"/>
  <c r="B50" i="11"/>
  <c r="B51" i="11"/>
  <c r="B52" i="11"/>
  <c r="B53" i="11"/>
  <c r="B54" i="11"/>
  <c r="B55" i="11"/>
  <c r="B60" i="11"/>
  <c r="B61" i="11"/>
  <c r="B16" i="4"/>
  <c r="B17" i="4"/>
  <c r="B18" i="4"/>
  <c r="B19" i="4"/>
  <c r="B20" i="4"/>
  <c r="B21" i="4"/>
  <c r="B22" i="4"/>
  <c r="B27" i="4"/>
  <c r="B28" i="4"/>
  <c r="B29" i="4"/>
  <c r="B30" i="4"/>
  <c r="B31" i="4"/>
  <c r="B32" i="4"/>
  <c r="B33" i="4"/>
  <c r="B38" i="4"/>
  <c r="B39" i="4"/>
  <c r="B40" i="4"/>
  <c r="B41" i="4"/>
  <c r="B42" i="4"/>
  <c r="B43" i="4"/>
  <c r="B44" i="4"/>
  <c r="B49" i="4"/>
  <c r="B50" i="4"/>
  <c r="B51" i="4"/>
  <c r="B52" i="4"/>
  <c r="B53" i="4"/>
  <c r="B54" i="4"/>
  <c r="B55" i="4"/>
  <c r="B60" i="4"/>
  <c r="B61" i="4"/>
  <c r="B62" i="4"/>
  <c r="B63" i="4"/>
  <c r="B64" i="4"/>
  <c r="B65" i="4"/>
  <c r="B66" i="4"/>
  <c r="B17" i="2"/>
  <c r="B18" i="2"/>
  <c r="B19" i="2"/>
  <c r="B20" i="2"/>
  <c r="B21" i="2"/>
  <c r="B22" i="2"/>
  <c r="B27" i="2"/>
  <c r="B28" i="2"/>
  <c r="B29" i="2"/>
  <c r="B30" i="2"/>
  <c r="B31" i="2"/>
  <c r="B32" i="2"/>
  <c r="B33" i="2"/>
  <c r="B38" i="2"/>
  <c r="B39" i="2"/>
  <c r="B40" i="2"/>
  <c r="B41" i="2"/>
  <c r="B42" i="2"/>
  <c r="B43" i="2"/>
  <c r="B44" i="2"/>
  <c r="B49" i="2"/>
  <c r="B50" i="2"/>
  <c r="B51" i="2"/>
  <c r="B52" i="2"/>
  <c r="B53" i="2"/>
  <c r="B54" i="2"/>
  <c r="B55" i="2"/>
  <c r="B60" i="2"/>
  <c r="B61" i="2"/>
  <c r="B62" i="2"/>
  <c r="B63" i="2"/>
  <c r="B64" i="2"/>
  <c r="B65" i="2"/>
  <c r="B66" i="2"/>
  <c r="B16" i="5"/>
  <c r="B17" i="5"/>
  <c r="B18" i="5"/>
  <c r="B19" i="5"/>
  <c r="B20" i="5"/>
  <c r="B21" i="5"/>
  <c r="B22" i="5"/>
  <c r="B27" i="5"/>
  <c r="B28" i="5"/>
  <c r="B29" i="5"/>
  <c r="B30" i="5"/>
  <c r="B31" i="5"/>
  <c r="B32" i="5"/>
  <c r="B33" i="5"/>
  <c r="B38" i="5"/>
  <c r="B39" i="5"/>
  <c r="B40" i="5"/>
  <c r="B41" i="5"/>
  <c r="B42" i="5"/>
  <c r="B43" i="5"/>
  <c r="B44" i="5"/>
  <c r="B49" i="5"/>
  <c r="B50" i="5"/>
  <c r="B51" i="5"/>
  <c r="B52" i="5"/>
  <c r="B53" i="5"/>
  <c r="B54" i="5"/>
  <c r="B55" i="5"/>
  <c r="B60" i="5"/>
  <c r="B61" i="5"/>
  <c r="B62" i="5"/>
  <c r="B63" i="5"/>
  <c r="B64" i="5"/>
  <c r="B65" i="5"/>
  <c r="B66" i="5"/>
  <c r="B16" i="3"/>
  <c r="B17" i="3"/>
  <c r="B18" i="3"/>
  <c r="B19" i="3"/>
  <c r="B20" i="3"/>
  <c r="B21" i="3"/>
  <c r="B22" i="3"/>
  <c r="B27" i="3"/>
  <c r="B28" i="3"/>
  <c r="B29" i="3"/>
  <c r="B30" i="3"/>
  <c r="B31" i="3"/>
  <c r="B32" i="3"/>
  <c r="B33" i="3"/>
  <c r="B38" i="3"/>
  <c r="B39" i="3"/>
  <c r="B40" i="3"/>
  <c r="B41" i="3"/>
  <c r="B42" i="3"/>
  <c r="B43" i="3"/>
  <c r="B44" i="3"/>
  <c r="B49" i="3"/>
  <c r="B50" i="3"/>
  <c r="B51" i="3"/>
  <c r="B52" i="3"/>
  <c r="B53" i="3"/>
  <c r="B54" i="3"/>
  <c r="B55" i="3"/>
  <c r="B60" i="3"/>
  <c r="B61" i="3"/>
  <c r="D69" i="11"/>
  <c r="C69" i="3"/>
  <c r="D69" i="3"/>
  <c r="E69" i="2"/>
  <c r="C69" i="1"/>
  <c r="D69" i="1"/>
  <c r="E69" i="1"/>
  <c r="F69" i="1"/>
  <c r="G69" i="1"/>
  <c r="C69" i="11"/>
  <c r="D58" i="3"/>
  <c r="C47" i="3"/>
  <c r="D47" i="3"/>
  <c r="E47" i="2"/>
  <c r="C47" i="1"/>
  <c r="D47" i="1"/>
  <c r="E47" i="1"/>
  <c r="F47" i="1"/>
  <c r="G47" i="1"/>
  <c r="D47" i="11"/>
  <c r="C47" i="11"/>
  <c r="C36" i="3"/>
  <c r="D36" i="3"/>
  <c r="E36" i="2"/>
  <c r="C36" i="1"/>
  <c r="D36" i="1"/>
  <c r="E36" i="1"/>
  <c r="F36" i="1"/>
  <c r="G36" i="1"/>
  <c r="D36" i="11"/>
  <c r="C36" i="11"/>
  <c r="C25" i="3"/>
  <c r="D25" i="3"/>
  <c r="C25" i="1"/>
  <c r="D25" i="1"/>
  <c r="E25" i="1"/>
  <c r="F25" i="1"/>
  <c r="G25" i="1"/>
  <c r="D25" i="11"/>
  <c r="C25" i="11"/>
  <c r="C14" i="11"/>
  <c r="D14" i="11"/>
  <c r="D14" i="1"/>
  <c r="E14" i="1"/>
  <c r="F14" i="1"/>
  <c r="E49" i="11"/>
  <c r="E50" i="11"/>
  <c r="E51" i="11"/>
  <c r="E52" i="11"/>
  <c r="E53" i="11"/>
  <c r="E54" i="11"/>
  <c r="E55" i="11"/>
  <c r="E60" i="11"/>
  <c r="E68" i="11"/>
  <c r="E21" i="11"/>
  <c r="E22" i="11"/>
  <c r="E16" i="11"/>
  <c r="E18" i="11"/>
  <c r="E19" i="11"/>
  <c r="E20" i="11"/>
  <c r="E27" i="11"/>
  <c r="E28" i="11"/>
  <c r="E29" i="11"/>
  <c r="E30" i="11"/>
  <c r="E31" i="11"/>
  <c r="E32" i="11"/>
  <c r="E33" i="11"/>
  <c r="E38" i="11"/>
  <c r="E39" i="11"/>
  <c r="E40" i="11"/>
  <c r="E41" i="11"/>
  <c r="E42" i="11"/>
  <c r="E43" i="11"/>
  <c r="E44" i="11"/>
  <c r="D12" i="11"/>
  <c r="D67" i="11"/>
  <c r="D23" i="11"/>
  <c r="D34" i="11"/>
  <c r="D45" i="11"/>
  <c r="C12" i="1"/>
  <c r="D12" i="1"/>
  <c r="E12" i="1"/>
  <c r="F12" i="1"/>
  <c r="G12" i="1"/>
  <c r="D45" i="1"/>
  <c r="E45" i="1"/>
  <c r="F45" i="1"/>
  <c r="E34" i="1"/>
  <c r="F34" i="1"/>
  <c r="G34" i="1"/>
  <c r="C23" i="1"/>
  <c r="D23" i="1"/>
  <c r="E23" i="1"/>
  <c r="F23" i="1"/>
  <c r="G23" i="1"/>
  <c r="C67" i="1"/>
  <c r="D67" i="1"/>
  <c r="E67" i="1"/>
  <c r="F67" i="1"/>
  <c r="G67" i="1"/>
  <c r="C12" i="3"/>
  <c r="D12" i="3"/>
  <c r="C67" i="3"/>
  <c r="D67" i="3"/>
  <c r="C23" i="3"/>
  <c r="D23" i="3"/>
  <c r="C34" i="3"/>
  <c r="D34" i="3"/>
  <c r="C45" i="3"/>
  <c r="D45" i="3"/>
  <c r="D56" i="3"/>
  <c r="E12" i="2"/>
  <c r="E67" i="2"/>
  <c r="E34" i="2"/>
  <c r="E45" i="2"/>
  <c r="C12" i="11"/>
  <c r="C67" i="11"/>
  <c r="C23" i="11"/>
  <c r="C34" i="11"/>
  <c r="C45" i="11"/>
  <c r="F12" i="10"/>
  <c r="F45" i="10"/>
  <c r="F34" i="10"/>
  <c r="K5" i="1"/>
  <c r="K14" i="1"/>
  <c r="K49" i="1"/>
  <c r="K50" i="1"/>
  <c r="K51" i="1"/>
  <c r="K52" i="1"/>
  <c r="K53" i="1"/>
  <c r="K54" i="1"/>
  <c r="K55" i="1"/>
  <c r="K38" i="1"/>
  <c r="K39" i="1"/>
  <c r="K40" i="1"/>
  <c r="K42" i="1"/>
  <c r="K43" i="1"/>
  <c r="K44" i="1"/>
  <c r="K27" i="1"/>
  <c r="K28" i="1"/>
  <c r="K29" i="1"/>
  <c r="K30" i="1"/>
  <c r="K31" i="1"/>
  <c r="K32" i="1"/>
  <c r="K33" i="1"/>
  <c r="K16" i="1"/>
  <c r="K17" i="1"/>
  <c r="K18" i="1"/>
  <c r="K19" i="1"/>
  <c r="K20" i="1"/>
  <c r="K21" i="1"/>
  <c r="K22" i="1"/>
  <c r="K70" i="1"/>
  <c r="M5" i="3"/>
  <c r="M14" i="3"/>
  <c r="M61" i="3"/>
  <c r="M60" i="3"/>
  <c r="M27" i="3"/>
  <c r="M28" i="3"/>
  <c r="M29" i="3"/>
  <c r="M30" i="3"/>
  <c r="M31" i="3"/>
  <c r="M38" i="3"/>
  <c r="M39" i="3"/>
  <c r="M40" i="3"/>
  <c r="M41" i="3"/>
  <c r="M42" i="3"/>
  <c r="M49" i="3"/>
  <c r="M50" i="3"/>
  <c r="M51" i="3"/>
  <c r="M52" i="3"/>
  <c r="M53" i="3"/>
  <c r="D10" i="5"/>
  <c r="D11" i="5"/>
  <c r="C67" i="5"/>
  <c r="D67" i="5"/>
  <c r="C56" i="5"/>
  <c r="D56" i="5"/>
  <c r="D38" i="5"/>
  <c r="D39" i="5"/>
  <c r="D40" i="5"/>
  <c r="D41" i="5"/>
  <c r="D42" i="5"/>
  <c r="D43" i="5"/>
  <c r="D44" i="5"/>
  <c r="D27" i="5"/>
  <c r="D28" i="5"/>
  <c r="D29" i="5"/>
  <c r="D30" i="5"/>
  <c r="D31" i="5"/>
  <c r="D32" i="5"/>
  <c r="D33" i="5"/>
  <c r="D16" i="5"/>
  <c r="D17" i="5"/>
  <c r="D18" i="5"/>
  <c r="D19" i="5"/>
  <c r="D20" i="5"/>
  <c r="D21" i="5"/>
  <c r="D22" i="5"/>
  <c r="J61" i="2"/>
  <c r="J60" i="2"/>
  <c r="J28" i="2"/>
  <c r="J29" i="2"/>
  <c r="J30" i="2"/>
  <c r="J31" i="2"/>
  <c r="J32" i="2"/>
  <c r="J33" i="2"/>
  <c r="J38" i="2"/>
  <c r="J39" i="2"/>
  <c r="J40" i="2"/>
  <c r="J41" i="2"/>
  <c r="J42" i="2"/>
  <c r="J43" i="2"/>
  <c r="J44" i="2"/>
  <c r="G5" i="4"/>
  <c r="G14" i="4"/>
  <c r="G60" i="4"/>
  <c r="G70" i="4"/>
  <c r="G18" i="4"/>
  <c r="G19" i="4"/>
  <c r="G20" i="4"/>
  <c r="G21" i="4"/>
  <c r="G22" i="4"/>
  <c r="G27" i="4"/>
  <c r="G28" i="4"/>
  <c r="G29" i="4"/>
  <c r="G30" i="4"/>
  <c r="G31" i="4"/>
  <c r="G32" i="4"/>
  <c r="G33" i="4"/>
  <c r="G39" i="4"/>
  <c r="G40" i="4"/>
  <c r="G41" i="4"/>
  <c r="G42" i="4"/>
  <c r="G43" i="4"/>
  <c r="G44" i="4"/>
  <c r="G50" i="4"/>
  <c r="G51" i="4"/>
  <c r="G52" i="4"/>
  <c r="G53" i="4"/>
  <c r="G54" i="4"/>
  <c r="G55" i="4"/>
  <c r="G49" i="4"/>
  <c r="E17" i="11"/>
  <c r="D15" i="11"/>
  <c r="C15" i="11"/>
  <c r="D13" i="11"/>
  <c r="C13" i="11"/>
  <c r="D26" i="11"/>
  <c r="C26" i="11"/>
  <c r="D24" i="11"/>
  <c r="C24" i="11"/>
  <c r="D37" i="11"/>
  <c r="C37" i="11"/>
  <c r="D35" i="11"/>
  <c r="C35" i="11"/>
  <c r="M22" i="3"/>
  <c r="M32" i="3"/>
  <c r="M33" i="3"/>
  <c r="M43" i="3"/>
  <c r="M44" i="3"/>
  <c r="M55" i="3"/>
  <c r="C58" i="5"/>
  <c r="D58" i="5"/>
  <c r="N12" i="6"/>
  <c r="H36" i="10"/>
  <c r="H44" i="6"/>
  <c r="G36" i="10"/>
  <c r="H42" i="6"/>
  <c r="F36" i="10"/>
  <c r="H40" i="6"/>
  <c r="E36" i="10"/>
  <c r="H38" i="6"/>
  <c r="D36" i="10"/>
  <c r="I36" i="10"/>
  <c r="D57" i="1"/>
  <c r="E57" i="1"/>
  <c r="F57" i="1"/>
  <c r="G57" i="1"/>
  <c r="H57" i="1"/>
  <c r="I57" i="1"/>
  <c r="J57" i="1"/>
  <c r="C34" i="5"/>
  <c r="C35" i="5"/>
  <c r="C36" i="5"/>
  <c r="C37" i="5"/>
  <c r="G37" i="1"/>
  <c r="D70" i="11"/>
  <c r="C70" i="11"/>
  <c r="D68" i="11"/>
  <c r="C68" i="11"/>
  <c r="D59" i="11"/>
  <c r="C59" i="11"/>
  <c r="D57" i="11"/>
  <c r="C57" i="11"/>
  <c r="D48" i="11"/>
  <c r="C48" i="11"/>
  <c r="D46" i="11"/>
  <c r="C46" i="11"/>
  <c r="G26" i="1"/>
  <c r="H14" i="1"/>
  <c r="I14" i="1"/>
  <c r="J14" i="1"/>
  <c r="D61" i="5"/>
  <c r="E69" i="4"/>
  <c r="F69" i="4"/>
  <c r="E58" i="4"/>
  <c r="F58" i="4"/>
  <c r="J47" i="10"/>
  <c r="K62" i="6"/>
  <c r="I47" i="10"/>
  <c r="K46" i="6"/>
  <c r="H47" i="10"/>
  <c r="K44" i="6"/>
  <c r="G47" i="10"/>
  <c r="K42" i="6"/>
  <c r="F47" i="10"/>
  <c r="K40" i="6"/>
  <c r="E47" i="10"/>
  <c r="K38" i="6"/>
  <c r="D47" i="10"/>
  <c r="E47" i="4"/>
  <c r="F47" i="4"/>
  <c r="J36" i="10"/>
  <c r="H62" i="6"/>
  <c r="E36" i="4"/>
  <c r="F36" i="4"/>
  <c r="J14" i="10"/>
  <c r="B62" i="6"/>
  <c r="I14" i="10"/>
  <c r="H14" i="10"/>
  <c r="B44" i="6"/>
  <c r="G14" i="10"/>
  <c r="B42" i="6"/>
  <c r="F14" i="10"/>
  <c r="B40" i="6"/>
  <c r="E14" i="10"/>
  <c r="B38" i="6"/>
  <c r="D14" i="10"/>
  <c r="B28" i="6"/>
  <c r="E38" i="6"/>
  <c r="J25" i="10"/>
  <c r="E62" i="6"/>
  <c r="F25" i="4"/>
  <c r="E28" i="6"/>
  <c r="J12" i="10"/>
  <c r="J45" i="10"/>
  <c r="I12" i="10"/>
  <c r="I34" i="10"/>
  <c r="I45" i="10"/>
  <c r="H12" i="10"/>
  <c r="H23" i="10"/>
  <c r="H34" i="10"/>
  <c r="H45" i="10"/>
  <c r="G12" i="10"/>
  <c r="G23" i="10"/>
  <c r="G34" i="10"/>
  <c r="G45" i="10"/>
  <c r="E34" i="10"/>
  <c r="E45" i="10"/>
  <c r="D12" i="10"/>
  <c r="D23" i="10"/>
  <c r="D34" i="10"/>
  <c r="D45" i="10"/>
  <c r="E67" i="4"/>
  <c r="F67" i="4"/>
  <c r="E56" i="4"/>
  <c r="E45" i="4"/>
  <c r="E34" i="4"/>
  <c r="F34" i="4"/>
  <c r="I69" i="3"/>
  <c r="J69" i="3"/>
  <c r="K69" i="3"/>
  <c r="Q24" i="6"/>
  <c r="L69" i="3"/>
  <c r="G69" i="2"/>
  <c r="H69" i="2"/>
  <c r="I69" i="2"/>
  <c r="I69" i="1"/>
  <c r="J69" i="1"/>
  <c r="C69" i="4"/>
  <c r="D69" i="4"/>
  <c r="C36" i="10"/>
  <c r="I36" i="3"/>
  <c r="J36" i="3"/>
  <c r="K36" i="3"/>
  <c r="H24" i="6"/>
  <c r="L36" i="3"/>
  <c r="G36" i="2"/>
  <c r="H36" i="2"/>
  <c r="I36" i="2"/>
  <c r="I36" i="1"/>
  <c r="J36" i="1"/>
  <c r="C36" i="4"/>
  <c r="D36" i="4"/>
  <c r="C25" i="10"/>
  <c r="I25" i="3"/>
  <c r="I25" i="1"/>
  <c r="J25" i="1"/>
  <c r="J25" i="3"/>
  <c r="L25" i="3"/>
  <c r="C25" i="4"/>
  <c r="C14" i="10"/>
  <c r="I14" i="3"/>
  <c r="K14" i="3"/>
  <c r="B24" i="6"/>
  <c r="C58" i="4"/>
  <c r="D58" i="4"/>
  <c r="C47" i="10"/>
  <c r="I47" i="3"/>
  <c r="J47" i="3"/>
  <c r="K47" i="3"/>
  <c r="K24" i="6"/>
  <c r="L47" i="3"/>
  <c r="G47" i="2"/>
  <c r="H47" i="2"/>
  <c r="I47" i="2"/>
  <c r="I47" i="1"/>
  <c r="J47" i="1"/>
  <c r="C47" i="4"/>
  <c r="D47" i="4"/>
  <c r="C69" i="5"/>
  <c r="D69" i="5"/>
  <c r="Q12" i="6"/>
  <c r="I67" i="3"/>
  <c r="J67" i="3"/>
  <c r="K67" i="3"/>
  <c r="L67" i="3"/>
  <c r="I12" i="3"/>
  <c r="K12" i="3"/>
  <c r="L12" i="3"/>
  <c r="I23" i="3"/>
  <c r="J23" i="3"/>
  <c r="K23" i="3"/>
  <c r="L23" i="3"/>
  <c r="I34" i="3"/>
  <c r="J34" i="3"/>
  <c r="K34" i="3"/>
  <c r="L34" i="3"/>
  <c r="I45" i="3"/>
  <c r="J45" i="3"/>
  <c r="K45" i="3"/>
  <c r="L45" i="3"/>
  <c r="C34" i="10"/>
  <c r="C45" i="10"/>
  <c r="C12" i="10"/>
  <c r="G12" i="2"/>
  <c r="I12" i="2"/>
  <c r="G34" i="2"/>
  <c r="H34" i="2"/>
  <c r="I34" i="2"/>
  <c r="G45" i="2"/>
  <c r="H45" i="2"/>
  <c r="I45" i="2"/>
  <c r="G67" i="2"/>
  <c r="H67" i="2"/>
  <c r="I67" i="2"/>
  <c r="I45" i="1"/>
  <c r="J45" i="1"/>
  <c r="I34" i="1"/>
  <c r="J34" i="1"/>
  <c r="I23" i="1"/>
  <c r="J23" i="1"/>
  <c r="I12" i="1"/>
  <c r="J12" i="1"/>
  <c r="I67" i="1"/>
  <c r="J67" i="1"/>
  <c r="C56" i="4"/>
  <c r="D56" i="4"/>
  <c r="C45" i="4"/>
  <c r="D45" i="4"/>
  <c r="C34" i="4"/>
  <c r="D34" i="4"/>
  <c r="C12" i="4"/>
  <c r="D12" i="4"/>
  <c r="C67" i="4"/>
  <c r="D67" i="4"/>
  <c r="I69" i="10"/>
  <c r="Q46" i="6"/>
  <c r="J70" i="10"/>
  <c r="I70" i="10"/>
  <c r="H70" i="10"/>
  <c r="G70" i="10"/>
  <c r="F70" i="10"/>
  <c r="E70" i="10"/>
  <c r="D70" i="10"/>
  <c r="C70" i="10"/>
  <c r="J68" i="10"/>
  <c r="I68" i="10"/>
  <c r="H68" i="10"/>
  <c r="G68" i="10"/>
  <c r="F68" i="10"/>
  <c r="E68" i="10"/>
  <c r="D68" i="10"/>
  <c r="C68" i="10"/>
  <c r="J59" i="10"/>
  <c r="I59" i="10"/>
  <c r="H59" i="10"/>
  <c r="G59" i="10"/>
  <c r="F59" i="10"/>
  <c r="E59" i="10"/>
  <c r="D59" i="10"/>
  <c r="C59" i="10"/>
  <c r="J57" i="10"/>
  <c r="I57" i="10"/>
  <c r="H57" i="10"/>
  <c r="G57" i="10"/>
  <c r="F57" i="10"/>
  <c r="E57" i="10"/>
  <c r="D57" i="10"/>
  <c r="C57" i="10"/>
  <c r="J48" i="10"/>
  <c r="I48" i="10"/>
  <c r="H48" i="10"/>
  <c r="G48" i="10"/>
  <c r="F48" i="10"/>
  <c r="E48" i="10"/>
  <c r="D48" i="10"/>
  <c r="C48" i="10"/>
  <c r="J46" i="10"/>
  <c r="I46" i="10"/>
  <c r="H46" i="10"/>
  <c r="G46" i="10"/>
  <c r="F46" i="10"/>
  <c r="E46" i="10"/>
  <c r="D46" i="10"/>
  <c r="C46" i="10"/>
  <c r="J37" i="10"/>
  <c r="I37" i="10"/>
  <c r="H37" i="10"/>
  <c r="G37" i="10"/>
  <c r="F37" i="10"/>
  <c r="E37" i="10"/>
  <c r="D37" i="10"/>
  <c r="C37" i="10"/>
  <c r="J35" i="10"/>
  <c r="I35" i="10"/>
  <c r="H35" i="10"/>
  <c r="G35" i="10"/>
  <c r="F35" i="10"/>
  <c r="E35" i="10"/>
  <c r="D35" i="10"/>
  <c r="C35" i="10"/>
  <c r="J26" i="10"/>
  <c r="I26" i="10"/>
  <c r="H26" i="10"/>
  <c r="G26" i="10"/>
  <c r="F26" i="10"/>
  <c r="E26" i="10"/>
  <c r="D26" i="10"/>
  <c r="C26" i="10"/>
  <c r="J24" i="10"/>
  <c r="I24" i="10"/>
  <c r="H24" i="10"/>
  <c r="G24" i="10"/>
  <c r="F24" i="10"/>
  <c r="E24" i="10"/>
  <c r="D24" i="10"/>
  <c r="C24" i="10"/>
  <c r="J15" i="10"/>
  <c r="I15" i="10"/>
  <c r="H15" i="10"/>
  <c r="G15" i="10"/>
  <c r="F15" i="10"/>
  <c r="E15" i="10"/>
  <c r="D15" i="10"/>
  <c r="C15" i="10"/>
  <c r="J13" i="10"/>
  <c r="I13" i="10"/>
  <c r="H13" i="10"/>
  <c r="G13" i="10"/>
  <c r="F13" i="10"/>
  <c r="D13" i="10"/>
  <c r="C13" i="10"/>
  <c r="H34" i="1"/>
  <c r="D35" i="1"/>
  <c r="E35" i="1"/>
  <c r="F35" i="1"/>
  <c r="G35" i="1"/>
  <c r="H35" i="1"/>
  <c r="I35" i="1"/>
  <c r="J35" i="1"/>
  <c r="H36" i="1"/>
  <c r="D37" i="1"/>
  <c r="E37" i="1"/>
  <c r="F37" i="1"/>
  <c r="H37" i="1"/>
  <c r="I37" i="1"/>
  <c r="J37" i="1"/>
  <c r="D26" i="1"/>
  <c r="I26" i="1"/>
  <c r="H25" i="1"/>
  <c r="E26" i="2"/>
  <c r="F23" i="3"/>
  <c r="K24" i="3"/>
  <c r="G55" i="8"/>
  <c r="G56" i="8"/>
  <c r="G54" i="8"/>
  <c r="D60" i="5"/>
  <c r="D55" i="5"/>
  <c r="D54" i="5"/>
  <c r="D53" i="5"/>
  <c r="F34" i="3"/>
  <c r="G48" i="1"/>
  <c r="G10" i="8"/>
  <c r="B16" i="1"/>
  <c r="B17" i="1"/>
  <c r="B18" i="1"/>
  <c r="B19" i="1"/>
  <c r="B20" i="1"/>
  <c r="B21" i="1"/>
  <c r="B22" i="1"/>
  <c r="B27" i="1"/>
  <c r="B28" i="1"/>
  <c r="B29" i="1"/>
  <c r="B30" i="1"/>
  <c r="B31" i="1"/>
  <c r="B32" i="1"/>
  <c r="B33" i="1"/>
  <c r="B38" i="1"/>
  <c r="B39" i="1"/>
  <c r="B40" i="1"/>
  <c r="B41" i="1"/>
  <c r="B42" i="1"/>
  <c r="B43" i="1"/>
  <c r="B44" i="1"/>
  <c r="B49" i="1"/>
  <c r="B50" i="1"/>
  <c r="B51" i="1"/>
  <c r="B52" i="1"/>
  <c r="B53" i="1"/>
  <c r="B54" i="1"/>
  <c r="B55" i="1"/>
  <c r="B60" i="1"/>
  <c r="B61" i="1"/>
  <c r="F26" i="4"/>
  <c r="D24" i="4"/>
  <c r="E24" i="4"/>
  <c r="F24" i="4"/>
  <c r="E26" i="4"/>
  <c r="B55" i="8"/>
  <c r="D50" i="5"/>
  <c r="D51" i="5"/>
  <c r="D52" i="5"/>
  <c r="F15" i="3"/>
  <c r="G33" i="8"/>
  <c r="G32" i="8"/>
  <c r="E15" i="2"/>
  <c r="E13" i="1"/>
  <c r="D49" i="5"/>
  <c r="F59" i="3"/>
  <c r="D59" i="3"/>
  <c r="G59" i="3"/>
  <c r="I59" i="3"/>
  <c r="J59" i="3"/>
  <c r="K59" i="3"/>
  <c r="L59" i="3"/>
  <c r="C59" i="8"/>
  <c r="D23" i="2"/>
  <c r="F23" i="2"/>
  <c r="F35" i="3"/>
  <c r="F37" i="3"/>
  <c r="I57" i="3"/>
  <c r="F36" i="3"/>
  <c r="C37" i="8"/>
  <c r="C15" i="5"/>
  <c r="C14" i="5"/>
  <c r="E68" i="2"/>
  <c r="E70" i="2"/>
  <c r="F45" i="2"/>
  <c r="F34" i="2"/>
  <c r="F35" i="2"/>
  <c r="F36" i="2"/>
  <c r="H36" i="6"/>
  <c r="F37" i="2"/>
  <c r="C59" i="5"/>
  <c r="D59" i="5"/>
  <c r="C48" i="5"/>
  <c r="C47" i="5"/>
  <c r="E13" i="4"/>
  <c r="F13" i="4"/>
  <c r="D15" i="4"/>
  <c r="E15" i="4"/>
  <c r="F15" i="4"/>
  <c r="C25" i="5"/>
  <c r="D12" i="8"/>
  <c r="C45" i="5"/>
  <c r="E57" i="2"/>
  <c r="C13" i="1"/>
  <c r="C15" i="1"/>
  <c r="D67" i="2"/>
  <c r="F67" i="2"/>
  <c r="D68" i="2"/>
  <c r="F68" i="2"/>
  <c r="G68" i="2"/>
  <c r="H68" i="2"/>
  <c r="I68" i="2"/>
  <c r="D69" i="2"/>
  <c r="Q34" i="6"/>
  <c r="F69" i="2"/>
  <c r="Q36" i="6"/>
  <c r="D70" i="2"/>
  <c r="F70" i="2"/>
  <c r="G70" i="2"/>
  <c r="H70" i="2"/>
  <c r="I70" i="2"/>
  <c r="H67" i="1"/>
  <c r="D68" i="1"/>
  <c r="E68" i="1"/>
  <c r="F68" i="1"/>
  <c r="G68" i="1"/>
  <c r="H68" i="1"/>
  <c r="I68" i="1"/>
  <c r="J68" i="1"/>
  <c r="H69" i="1"/>
  <c r="D70" i="1"/>
  <c r="E70" i="1"/>
  <c r="F70" i="1"/>
  <c r="G70" i="1"/>
  <c r="H70" i="1"/>
  <c r="I70" i="1"/>
  <c r="J70" i="1"/>
  <c r="D59" i="1"/>
  <c r="E59" i="1"/>
  <c r="F59" i="1"/>
  <c r="G59" i="1"/>
  <c r="H59" i="1"/>
  <c r="I59" i="1"/>
  <c r="J59" i="1"/>
  <c r="G21" i="8"/>
  <c r="G22" i="8"/>
  <c r="G24" i="8"/>
  <c r="G43" i="8"/>
  <c r="G44" i="8"/>
  <c r="G11" i="8"/>
  <c r="G13" i="8"/>
  <c r="G15" i="2"/>
  <c r="G24" i="2"/>
  <c r="G26" i="2"/>
  <c r="G35" i="2"/>
  <c r="G37" i="2"/>
  <c r="F56" i="2"/>
  <c r="D57" i="2"/>
  <c r="F57" i="2"/>
  <c r="G57" i="2"/>
  <c r="H57" i="2"/>
  <c r="I57" i="2"/>
  <c r="D58" i="2"/>
  <c r="N34" i="6"/>
  <c r="F58" i="2"/>
  <c r="N36" i="6"/>
  <c r="D59" i="2"/>
  <c r="E59" i="2"/>
  <c r="F59" i="2"/>
  <c r="G59" i="2"/>
  <c r="H59" i="2"/>
  <c r="I59" i="2"/>
  <c r="D45" i="2"/>
  <c r="D46" i="2"/>
  <c r="E46" i="2"/>
  <c r="F46" i="2"/>
  <c r="G46" i="2"/>
  <c r="H46" i="2"/>
  <c r="I46" i="2"/>
  <c r="D47" i="2"/>
  <c r="K34" i="6"/>
  <c r="F47" i="2"/>
  <c r="K36" i="6"/>
  <c r="D48" i="2"/>
  <c r="E48" i="2"/>
  <c r="F48" i="2"/>
  <c r="G48" i="2"/>
  <c r="H48" i="2"/>
  <c r="I48" i="2"/>
  <c r="D34" i="2"/>
  <c r="D35" i="2"/>
  <c r="E35" i="2"/>
  <c r="H35" i="2"/>
  <c r="I35" i="2"/>
  <c r="D36" i="2"/>
  <c r="H34" i="6"/>
  <c r="D37" i="2"/>
  <c r="E37" i="2"/>
  <c r="H37" i="2"/>
  <c r="I37" i="2"/>
  <c r="D24" i="2"/>
  <c r="F24" i="2"/>
  <c r="H24" i="2"/>
  <c r="D25" i="2"/>
  <c r="E34" i="6"/>
  <c r="F25" i="2"/>
  <c r="E36" i="6"/>
  <c r="D26" i="2"/>
  <c r="F26" i="2"/>
  <c r="H26" i="2"/>
  <c r="I26" i="2"/>
  <c r="D12" i="2"/>
  <c r="D13" i="2"/>
  <c r="D14" i="2"/>
  <c r="B36" i="6"/>
  <c r="D15" i="2"/>
  <c r="H15" i="2"/>
  <c r="C15" i="2"/>
  <c r="C12" i="2"/>
  <c r="J46" i="1"/>
  <c r="D67" i="8"/>
  <c r="E67" i="8"/>
  <c r="F67" i="8"/>
  <c r="G67" i="8"/>
  <c r="D68" i="8"/>
  <c r="E68" i="8"/>
  <c r="F68" i="8"/>
  <c r="G68" i="8"/>
  <c r="D69" i="8"/>
  <c r="E69" i="8"/>
  <c r="F69" i="8"/>
  <c r="G69" i="8"/>
  <c r="G76" i="8"/>
  <c r="D70" i="8"/>
  <c r="E70" i="8"/>
  <c r="F70" i="8"/>
  <c r="G70" i="8"/>
  <c r="C70" i="8"/>
  <c r="C69" i="8"/>
  <c r="C68" i="8"/>
  <c r="C67" i="8"/>
  <c r="D56" i="8"/>
  <c r="E56" i="8"/>
  <c r="F56" i="8"/>
  <c r="D57" i="8"/>
  <c r="E57" i="8"/>
  <c r="F57" i="8"/>
  <c r="D58" i="8"/>
  <c r="E58" i="8"/>
  <c r="D74" i="8"/>
  <c r="F58" i="8"/>
  <c r="G58" i="8"/>
  <c r="D59" i="8"/>
  <c r="E59" i="8"/>
  <c r="F59" i="8"/>
  <c r="G59" i="8"/>
  <c r="C58" i="8"/>
  <c r="C57" i="8"/>
  <c r="C56" i="8"/>
  <c r="D45" i="8"/>
  <c r="C73" i="8"/>
  <c r="E45" i="8"/>
  <c r="F45" i="8"/>
  <c r="D46" i="8"/>
  <c r="E46" i="8"/>
  <c r="F46" i="8"/>
  <c r="D47" i="8"/>
  <c r="E47" i="8"/>
  <c r="F47" i="8"/>
  <c r="G47" i="8"/>
  <c r="D48" i="8"/>
  <c r="E48" i="8"/>
  <c r="F48" i="8"/>
  <c r="G48" i="8"/>
  <c r="C48" i="8"/>
  <c r="C47" i="8"/>
  <c r="C46" i="8"/>
  <c r="C45" i="8"/>
  <c r="D34" i="8"/>
  <c r="E34" i="8"/>
  <c r="F34" i="8"/>
  <c r="D35" i="8"/>
  <c r="E35" i="8"/>
  <c r="F35" i="8"/>
  <c r="D36" i="8"/>
  <c r="E36" i="8"/>
  <c r="F36" i="8"/>
  <c r="G36" i="8"/>
  <c r="D37" i="8"/>
  <c r="E37" i="8"/>
  <c r="F37" i="8"/>
  <c r="G37" i="8"/>
  <c r="C36" i="8"/>
  <c r="C35" i="8"/>
  <c r="C34" i="8"/>
  <c r="D23" i="8"/>
  <c r="E23" i="8"/>
  <c r="F23" i="8"/>
  <c r="D24" i="8"/>
  <c r="E24" i="8"/>
  <c r="F24" i="8"/>
  <c r="D25" i="8"/>
  <c r="E25" i="8"/>
  <c r="F25" i="8"/>
  <c r="G25" i="8"/>
  <c r="D26" i="8"/>
  <c r="E26" i="8"/>
  <c r="F26" i="8"/>
  <c r="G26" i="8"/>
  <c r="C26" i="8"/>
  <c r="C25" i="8"/>
  <c r="C24" i="8"/>
  <c r="C23" i="8"/>
  <c r="E12" i="8"/>
  <c r="F12" i="8"/>
  <c r="D13" i="8"/>
  <c r="E13" i="8"/>
  <c r="F13" i="8"/>
  <c r="D14" i="8"/>
  <c r="E14" i="8"/>
  <c r="F14" i="8"/>
  <c r="G14" i="8"/>
  <c r="D15" i="8"/>
  <c r="E15" i="8"/>
  <c r="F15" i="8"/>
  <c r="G15" i="8"/>
  <c r="C15" i="8"/>
  <c r="C14" i="8"/>
  <c r="C13" i="8"/>
  <c r="C12" i="8"/>
  <c r="G23" i="8"/>
  <c r="G57" i="8"/>
  <c r="G45" i="8"/>
  <c r="G46" i="8"/>
  <c r="F46" i="3"/>
  <c r="F47" i="3"/>
  <c r="C23" i="2"/>
  <c r="C26" i="2"/>
  <c r="C34" i="2"/>
  <c r="C35" i="2"/>
  <c r="C36" i="2"/>
  <c r="H32" i="6"/>
  <c r="C37" i="2"/>
  <c r="C45" i="2"/>
  <c r="C46" i="2"/>
  <c r="K32" i="6"/>
  <c r="C48" i="2"/>
  <c r="D15" i="3"/>
  <c r="G15" i="3"/>
  <c r="I15" i="3"/>
  <c r="J15" i="3"/>
  <c r="K15" i="3"/>
  <c r="L15" i="3"/>
  <c r="C15" i="3"/>
  <c r="F12" i="3"/>
  <c r="H23" i="1"/>
  <c r="F13" i="3"/>
  <c r="G23" i="3"/>
  <c r="D24" i="3"/>
  <c r="F24" i="3"/>
  <c r="G24" i="3"/>
  <c r="I24" i="3"/>
  <c r="J24" i="3"/>
  <c r="L24" i="3"/>
  <c r="F25" i="3"/>
  <c r="G25" i="3"/>
  <c r="D26" i="3"/>
  <c r="F26" i="3"/>
  <c r="G26" i="3"/>
  <c r="I26" i="3"/>
  <c r="J26" i="3"/>
  <c r="K26" i="3"/>
  <c r="L26" i="3"/>
  <c r="G12" i="3"/>
  <c r="D13" i="3"/>
  <c r="G13" i="3"/>
  <c r="I13" i="3"/>
  <c r="J13" i="3"/>
  <c r="K13" i="3"/>
  <c r="L13" i="3"/>
  <c r="D13" i="1"/>
  <c r="D68" i="4"/>
  <c r="E68" i="4"/>
  <c r="F68" i="4"/>
  <c r="D70" i="4"/>
  <c r="E70" i="4"/>
  <c r="F70" i="4"/>
  <c r="C70" i="4"/>
  <c r="C68" i="4"/>
  <c r="E59" i="4"/>
  <c r="D57" i="4"/>
  <c r="E57" i="4"/>
  <c r="F57" i="4"/>
  <c r="F59" i="4"/>
  <c r="C57" i="4"/>
  <c r="D46" i="4"/>
  <c r="E46" i="4"/>
  <c r="D48" i="4"/>
  <c r="E48" i="4"/>
  <c r="C46" i="4"/>
  <c r="C48" i="4"/>
  <c r="F37" i="4"/>
  <c r="D35" i="4"/>
  <c r="E35" i="4"/>
  <c r="F35" i="4"/>
  <c r="D37" i="4"/>
  <c r="E37" i="4"/>
  <c r="C37" i="4"/>
  <c r="C35" i="4"/>
  <c r="C24" i="4"/>
  <c r="C13" i="4"/>
  <c r="C59" i="1"/>
  <c r="C57" i="1"/>
  <c r="C37" i="1"/>
  <c r="C35" i="1"/>
  <c r="C26" i="1"/>
  <c r="C24" i="1"/>
  <c r="C69" i="2"/>
  <c r="Q32" i="6"/>
  <c r="C26" i="5"/>
  <c r="C23" i="5"/>
  <c r="C70" i="3"/>
  <c r="C68" i="3"/>
  <c r="C59" i="3"/>
  <c r="C57" i="3"/>
  <c r="C48" i="3"/>
  <c r="C46" i="3"/>
  <c r="D37" i="3"/>
  <c r="C37" i="3"/>
  <c r="C26" i="3"/>
  <c r="C13" i="3"/>
  <c r="H47" i="1"/>
  <c r="D48" i="1"/>
  <c r="E48" i="1"/>
  <c r="F48" i="1"/>
  <c r="H48" i="1"/>
  <c r="I48" i="1"/>
  <c r="J48" i="1"/>
  <c r="D46" i="1"/>
  <c r="E46" i="1"/>
  <c r="F46" i="1"/>
  <c r="G46" i="1"/>
  <c r="H46" i="1"/>
  <c r="I46" i="1"/>
  <c r="C48" i="1"/>
  <c r="E26" i="1"/>
  <c r="F26" i="1"/>
  <c r="J26" i="1"/>
  <c r="D24" i="1"/>
  <c r="E24" i="1"/>
  <c r="F24" i="1"/>
  <c r="G24" i="1"/>
  <c r="H24" i="1"/>
  <c r="I24" i="1"/>
  <c r="J24" i="1"/>
  <c r="D15" i="1"/>
  <c r="E15" i="1"/>
  <c r="F15" i="1"/>
  <c r="G15" i="1"/>
  <c r="H15" i="1"/>
  <c r="I15" i="1"/>
  <c r="J15" i="1"/>
  <c r="H12" i="1"/>
  <c r="F13" i="1"/>
  <c r="G13" i="1"/>
  <c r="H13" i="1"/>
  <c r="I13" i="1"/>
  <c r="J13" i="1"/>
  <c r="D57" i="3"/>
  <c r="F57" i="3"/>
  <c r="G57" i="3"/>
  <c r="J57" i="3"/>
  <c r="K57" i="3"/>
  <c r="L57" i="3"/>
  <c r="G47" i="3"/>
  <c r="D48" i="3"/>
  <c r="F48" i="3"/>
  <c r="G48" i="3"/>
  <c r="I48" i="3"/>
  <c r="J48" i="3"/>
  <c r="K48" i="3"/>
  <c r="L48" i="3"/>
  <c r="G45" i="3"/>
  <c r="D46" i="3"/>
  <c r="G46" i="3"/>
  <c r="I46" i="3"/>
  <c r="J46" i="3"/>
  <c r="K46" i="3"/>
  <c r="L46" i="3"/>
  <c r="G36" i="3"/>
  <c r="G37" i="3"/>
  <c r="I37" i="3"/>
  <c r="J37" i="3"/>
  <c r="K37" i="3"/>
  <c r="L37" i="3"/>
  <c r="G34" i="3"/>
  <c r="D35" i="3"/>
  <c r="G35" i="3"/>
  <c r="I35" i="3"/>
  <c r="J35" i="3"/>
  <c r="K35" i="3"/>
  <c r="L35" i="3"/>
  <c r="C68" i="1"/>
  <c r="C70" i="1"/>
  <c r="C46" i="1"/>
  <c r="C68" i="2"/>
  <c r="C67" i="2"/>
  <c r="C70" i="2"/>
  <c r="C57" i="2"/>
  <c r="C59" i="2"/>
  <c r="C68" i="5"/>
  <c r="D68" i="5"/>
  <c r="C70" i="5"/>
  <c r="D70" i="5"/>
  <c r="C57" i="5"/>
  <c r="D57" i="5"/>
  <c r="C46" i="5"/>
  <c r="C24" i="5"/>
  <c r="L68" i="3"/>
  <c r="K68" i="3"/>
  <c r="J68" i="3"/>
  <c r="I68" i="3"/>
  <c r="G68" i="3"/>
  <c r="F68" i="3"/>
  <c r="D68" i="3"/>
  <c r="G67" i="3"/>
  <c r="F67" i="3"/>
  <c r="L70" i="3"/>
  <c r="K70" i="3"/>
  <c r="J70" i="3"/>
  <c r="I70" i="3"/>
  <c r="G70" i="3"/>
  <c r="F70" i="3"/>
  <c r="D70" i="3"/>
  <c r="G69" i="3"/>
  <c r="F69" i="3"/>
  <c r="C24" i="3"/>
  <c r="C35" i="3"/>
  <c r="F48" i="4"/>
  <c r="F46" i="4"/>
  <c r="G74" i="8"/>
  <c r="D73" i="8"/>
  <c r="G34" i="8"/>
  <c r="G35" i="8"/>
  <c r="G12" i="8"/>
  <c r="C74" i="8"/>
  <c r="G75" i="8"/>
  <c r="G73" i="8"/>
  <c r="N28" i="6"/>
  <c r="N22" i="6"/>
  <c r="B22" i="6"/>
  <c r="K22" i="6"/>
  <c r="K28" i="6"/>
  <c r="H28" i="6"/>
  <c r="H22" i="6"/>
  <c r="E22" i="6"/>
  <c r="Q28" i="6"/>
  <c r="D74" i="10"/>
  <c r="Q22" i="6"/>
  <c r="C74" i="10"/>
  <c r="C73" i="10"/>
  <c r="D73" i="10"/>
  <c r="I73" i="10"/>
  <c r="B46" i="7"/>
  <c r="B46" i="6"/>
  <c r="I74" i="10"/>
  <c r="B62" i="1"/>
  <c r="B63" i="1"/>
  <c r="B64" i="1"/>
  <c r="B65" i="1"/>
  <c r="B66" i="1"/>
  <c r="D74" i="2"/>
  <c r="H26" i="6"/>
  <c r="E30" i="6"/>
  <c r="B26" i="6"/>
  <c r="B30" i="6"/>
  <c r="N26" i="6"/>
  <c r="D73" i="3"/>
  <c r="K26" i="6"/>
  <c r="N30" i="6"/>
  <c r="K30" i="6"/>
  <c r="H30" i="6"/>
  <c r="E26" i="6"/>
  <c r="Q26" i="6"/>
  <c r="D74" i="3"/>
  <c r="Q30" i="6"/>
  <c r="F74" i="3"/>
  <c r="F73" i="3"/>
  <c r="J14" i="2"/>
  <c r="B10" i="6"/>
  <c r="M69" i="3"/>
  <c r="Q6" i="6"/>
  <c r="D14" i="5"/>
  <c r="B12" i="6"/>
  <c r="B16" i="10"/>
  <c r="B17" i="10"/>
  <c r="B18" i="10"/>
  <c r="B19" i="10"/>
  <c r="B20" i="10"/>
  <c r="B21" i="10"/>
  <c r="B22" i="10"/>
  <c r="B27" i="10"/>
  <c r="B28" i="10"/>
  <c r="B29" i="10"/>
  <c r="B30" i="10"/>
  <c r="B31" i="10"/>
  <c r="B32" i="10"/>
  <c r="B33" i="10"/>
  <c r="B38" i="10"/>
  <c r="B39" i="10"/>
  <c r="B40" i="10"/>
  <c r="B41" i="10"/>
  <c r="B42" i="10"/>
  <c r="B43" i="10"/>
  <c r="J68" i="2"/>
  <c r="J70" i="2"/>
  <c r="G69" i="4"/>
  <c r="Q8" i="6"/>
  <c r="G68" i="4"/>
  <c r="G67" i="4"/>
  <c r="M67" i="3"/>
  <c r="K67" i="1"/>
  <c r="K69" i="1"/>
  <c r="Q4" i="6"/>
  <c r="E69" i="11"/>
  <c r="E70" i="11"/>
  <c r="E67" i="11"/>
  <c r="J48" i="2"/>
  <c r="J37" i="2"/>
  <c r="K68" i="1"/>
  <c r="K15" i="1"/>
  <c r="J69" i="2"/>
  <c r="Q10" i="6"/>
  <c r="J67" i="2"/>
  <c r="B73" i="2"/>
  <c r="M70" i="3"/>
  <c r="J73" i="10"/>
  <c r="B48" i="7"/>
  <c r="F73" i="10"/>
  <c r="B40" i="7"/>
  <c r="E73" i="10"/>
  <c r="B36" i="7"/>
  <c r="G73" i="10"/>
  <c r="B42" i="7"/>
  <c r="H73" i="10"/>
  <c r="B44" i="7"/>
  <c r="N42" i="6"/>
  <c r="G74" i="10"/>
  <c r="N40" i="6"/>
  <c r="F74" i="10"/>
  <c r="E74" i="10"/>
  <c r="J74" i="10"/>
  <c r="N44" i="6"/>
  <c r="H74" i="10"/>
  <c r="J59" i="2"/>
  <c r="J45" i="2"/>
  <c r="J36" i="2"/>
  <c r="H10" i="6"/>
  <c r="J35" i="2"/>
  <c r="J26" i="2"/>
  <c r="J24" i="2"/>
  <c r="M59" i="3"/>
  <c r="D46" i="5"/>
  <c r="D36" i="5"/>
  <c r="H12" i="6"/>
  <c r="D25" i="5"/>
  <c r="E12" i="6"/>
  <c r="B73" i="5"/>
  <c r="D13" i="5"/>
  <c r="D12" i="5"/>
  <c r="D15" i="5"/>
  <c r="M45" i="3"/>
  <c r="M48" i="3"/>
  <c r="M34" i="3"/>
  <c r="M35" i="3"/>
  <c r="M24" i="3"/>
  <c r="M26" i="3"/>
  <c r="M12" i="3"/>
  <c r="K45" i="1"/>
  <c r="K48" i="1"/>
  <c r="K36" i="1"/>
  <c r="H4" i="6"/>
  <c r="K34" i="1"/>
  <c r="K37" i="1"/>
  <c r="K25" i="1"/>
  <c r="E4" i="6"/>
  <c r="K26" i="1"/>
  <c r="K23" i="1"/>
  <c r="K24" i="1"/>
  <c r="E59" i="11"/>
  <c r="E46" i="11"/>
  <c r="E48" i="11"/>
  <c r="E45" i="11"/>
  <c r="E36" i="11"/>
  <c r="H16" i="6"/>
  <c r="E35" i="11"/>
  <c r="E34" i="11"/>
  <c r="E26" i="11"/>
  <c r="E12" i="11"/>
  <c r="B16" i="6"/>
  <c r="J12" i="2"/>
  <c r="G13" i="4"/>
  <c r="G45" i="4"/>
  <c r="G46" i="4"/>
  <c r="G47" i="4"/>
  <c r="K8" i="6"/>
  <c r="G36" i="4"/>
  <c r="H8" i="6"/>
  <c r="G34" i="4"/>
  <c r="G24" i="4"/>
  <c r="G25" i="4"/>
  <c r="E8" i="6"/>
  <c r="G23" i="4"/>
  <c r="E47" i="11"/>
  <c r="K16" i="6"/>
  <c r="E37" i="11"/>
  <c r="E24" i="11"/>
  <c r="E25" i="11"/>
  <c r="E16" i="6"/>
  <c r="E23" i="11"/>
  <c r="E15" i="11"/>
  <c r="D74" i="11"/>
  <c r="E13" i="11"/>
  <c r="D73" i="11"/>
  <c r="G57" i="4"/>
  <c r="G56" i="4"/>
  <c r="G15" i="4"/>
  <c r="G48" i="4"/>
  <c r="G37" i="4"/>
  <c r="G35" i="4"/>
  <c r="G26" i="4"/>
  <c r="B8" i="6"/>
  <c r="G12" i="4"/>
  <c r="B4" i="6"/>
  <c r="K13" i="1"/>
  <c r="K56" i="1"/>
  <c r="K46" i="1"/>
  <c r="K47" i="1"/>
  <c r="K4" i="6"/>
  <c r="K35" i="1"/>
  <c r="K12" i="1"/>
  <c r="C73" i="1"/>
  <c r="J57" i="2"/>
  <c r="K10" i="6"/>
  <c r="J46" i="2"/>
  <c r="J34" i="2"/>
  <c r="D73" i="2"/>
  <c r="E10" i="6"/>
  <c r="J15" i="2"/>
  <c r="J13" i="2"/>
  <c r="D45" i="5"/>
  <c r="D47" i="5"/>
  <c r="K12" i="6"/>
  <c r="D48" i="5"/>
  <c r="D35" i="5"/>
  <c r="D34" i="5"/>
  <c r="D37" i="5"/>
  <c r="B74" i="5"/>
  <c r="D26" i="5"/>
  <c r="D24" i="5"/>
  <c r="D23" i="5"/>
  <c r="M15" i="3"/>
  <c r="B6" i="6"/>
  <c r="M58" i="3"/>
  <c r="N6" i="6"/>
  <c r="M46" i="3"/>
  <c r="M47" i="3"/>
  <c r="K6" i="6"/>
  <c r="M37" i="3"/>
  <c r="M36" i="3"/>
  <c r="H6" i="6"/>
  <c r="M23" i="3"/>
  <c r="M13" i="3"/>
  <c r="C73" i="11"/>
  <c r="C74" i="11"/>
  <c r="B24" i="7"/>
  <c r="E56" i="11"/>
  <c r="E58" i="11"/>
  <c r="E57" i="11"/>
  <c r="B73" i="4"/>
  <c r="C73" i="4"/>
  <c r="C74" i="4"/>
  <c r="G58" i="4"/>
  <c r="B74" i="4"/>
  <c r="G59" i="4"/>
  <c r="D74" i="1"/>
  <c r="C74" i="1"/>
  <c r="D73" i="1"/>
  <c r="B73" i="1"/>
  <c r="K59" i="1"/>
  <c r="K58" i="1"/>
  <c r="K57" i="1"/>
  <c r="B74" i="1"/>
  <c r="F74" i="2"/>
  <c r="B38" i="7"/>
  <c r="C73" i="2"/>
  <c r="E73" i="2"/>
  <c r="F73" i="2"/>
  <c r="E74" i="2"/>
  <c r="C74" i="2"/>
  <c r="B34" i="7"/>
  <c r="B74" i="2"/>
  <c r="B32" i="7"/>
  <c r="M68" i="3"/>
  <c r="G73" i="3"/>
  <c r="G74" i="3"/>
  <c r="M56" i="3"/>
  <c r="M57" i="3"/>
  <c r="B64" i="7"/>
  <c r="N72" i="6"/>
  <c r="F77" i="3"/>
  <c r="B6" i="7"/>
  <c r="B44" i="10"/>
  <c r="B49" i="10"/>
  <c r="B50" i="10"/>
  <c r="B51" i="10"/>
  <c r="B52" i="10"/>
  <c r="B53" i="10"/>
  <c r="K18" i="6"/>
  <c r="B18" i="6"/>
  <c r="H72" i="6"/>
  <c r="Q72" i="6"/>
  <c r="K72" i="6"/>
  <c r="Q18" i="6"/>
  <c r="F75" i="5"/>
  <c r="F73" i="5"/>
  <c r="F79" i="3"/>
  <c r="F74" i="11"/>
  <c r="B16" i="7"/>
  <c r="H18" i="6"/>
  <c r="G74" i="4"/>
  <c r="B8" i="7"/>
  <c r="F76" i="11"/>
  <c r="G76" i="4"/>
  <c r="H74" i="1"/>
  <c r="B4" i="7"/>
  <c r="H76" i="1"/>
  <c r="K73" i="2"/>
  <c r="K74" i="2"/>
  <c r="B10" i="7"/>
  <c r="E18" i="6"/>
  <c r="K76" i="2"/>
  <c r="K75" i="2"/>
  <c r="F76" i="5"/>
  <c r="B30" i="7"/>
  <c r="F74" i="5"/>
  <c r="B12" i="7"/>
  <c r="F80" i="3"/>
  <c r="F78" i="3"/>
  <c r="N16" i="6"/>
  <c r="F75" i="11"/>
  <c r="F73" i="11"/>
  <c r="B28" i="7"/>
  <c r="G75" i="4"/>
  <c r="G73" i="4"/>
  <c r="N8" i="6"/>
  <c r="H73" i="1"/>
  <c r="H75" i="1"/>
  <c r="N4" i="6"/>
  <c r="N18" i="6"/>
  <c r="B26" i="7"/>
  <c r="B22" i="7"/>
  <c r="B54" i="10"/>
  <c r="B55" i="10"/>
  <c r="B60" i="10"/>
  <c r="B61" i="10"/>
  <c r="B62" i="10"/>
  <c r="B63" i="10"/>
  <c r="B64" i="10"/>
  <c r="B65" i="10"/>
  <c r="B66" i="10"/>
  <c r="B72" i="7"/>
  <c r="E72" i="6"/>
  <c r="B72" i="6"/>
  <c r="AI26" i="10"/>
  <c r="AI24" i="10"/>
  <c r="AI23" i="10"/>
  <c r="F80" i="10"/>
  <c r="F79" i="10"/>
  <c r="F78" i="10"/>
  <c r="B14" i="7"/>
  <c r="B18" i="7"/>
  <c r="F81" i="10"/>
  <c r="T18" i="6"/>
</calcChain>
</file>

<file path=xl/sharedStrings.xml><?xml version="1.0" encoding="utf-8"?>
<sst xmlns="http://schemas.openxmlformats.org/spreadsheetml/2006/main" count="988" uniqueCount="109">
  <si>
    <t>Friday</t>
  </si>
  <si>
    <t>Saturday</t>
  </si>
  <si>
    <t>Sunday</t>
  </si>
  <si>
    <t>Monday</t>
  </si>
  <si>
    <t>Tuesday</t>
  </si>
  <si>
    <t>Wednesday</t>
  </si>
  <si>
    <t>Thursday</t>
  </si>
  <si>
    <t>Battery Park</t>
  </si>
  <si>
    <t>Pier 79</t>
  </si>
  <si>
    <t>World Financial Center</t>
  </si>
  <si>
    <t>Pier 11</t>
  </si>
  <si>
    <t>North Williamsburg</t>
  </si>
  <si>
    <t>Greenpoint</t>
  </si>
  <si>
    <t>Atlantic Ave</t>
  </si>
  <si>
    <t>East 34th Street</t>
  </si>
  <si>
    <t>Paulus Hook</t>
  </si>
  <si>
    <t>Hoboken</t>
  </si>
  <si>
    <t>Liberty Harbor</t>
  </si>
  <si>
    <t>Port Liberte</t>
  </si>
  <si>
    <t>Total</t>
  </si>
  <si>
    <t>Weekday Subtotal</t>
  </si>
  <si>
    <t>Week Subtotal</t>
  </si>
  <si>
    <t>Weekday Average</t>
  </si>
  <si>
    <t>Week Average</t>
  </si>
  <si>
    <t>Week 1</t>
  </si>
  <si>
    <t>Week 2</t>
  </si>
  <si>
    <t>Week 3</t>
  </si>
  <si>
    <t>Week 4</t>
  </si>
  <si>
    <t>Week 5</t>
  </si>
  <si>
    <t>Weekly Total</t>
  </si>
  <si>
    <t>Weekday Total</t>
  </si>
  <si>
    <t>Hunters Point</t>
  </si>
  <si>
    <t>Governors Island</t>
  </si>
  <si>
    <t>Week 6</t>
  </si>
  <si>
    <t>Liberty Landing Ferry</t>
  </si>
  <si>
    <t>Pier 17</t>
  </si>
  <si>
    <t>Seaport</t>
  </si>
  <si>
    <t>Fulton Ferry Landing</t>
  </si>
  <si>
    <t>Redhook Ikea</t>
  </si>
  <si>
    <t>Weehawken Midtown</t>
  </si>
  <si>
    <t>Lincoln Harbor</t>
  </si>
  <si>
    <t>Edgewater</t>
  </si>
  <si>
    <t>Hoboken North</t>
  </si>
  <si>
    <t>Weehawken Hoboken North</t>
  </si>
  <si>
    <t>Weehawken</t>
  </si>
  <si>
    <t>Belford</t>
  </si>
  <si>
    <t>Atlantic H'lands</t>
  </si>
  <si>
    <t>Highlands</t>
  </si>
  <si>
    <t>Weekly  Weekday Totals</t>
  </si>
  <si>
    <t>Ridership by Operator</t>
  </si>
  <si>
    <t>NY Waterway</t>
  </si>
  <si>
    <t>BillyBey</t>
  </si>
  <si>
    <t>SeaStreak</t>
  </si>
  <si>
    <t xml:space="preserve">New York Water Taxi </t>
  </si>
  <si>
    <t>Ridership by Landing</t>
  </si>
  <si>
    <t>Yankee Stadium</t>
  </si>
  <si>
    <t>Citi Field</t>
  </si>
  <si>
    <t>Day</t>
  </si>
  <si>
    <t>Date</t>
  </si>
  <si>
    <t>HoboS - HoboN</t>
  </si>
  <si>
    <t>Atlantic Highlands</t>
  </si>
  <si>
    <t>Average Monthly Weekday Ridership</t>
  </si>
  <si>
    <t>Billy Bey Monthly Totals</t>
  </si>
  <si>
    <t>Liberty Landing Monthly Totals</t>
  </si>
  <si>
    <t>New York Water Taxi Monthly Totals</t>
  </si>
  <si>
    <t>NY Waterway Monthly Totals</t>
  </si>
  <si>
    <t>SeaStreak Monthly Totals</t>
  </si>
  <si>
    <t>Baseball Monthly Totals</t>
  </si>
  <si>
    <t>Weekly Average</t>
  </si>
  <si>
    <t>Christopher Street</t>
  </si>
  <si>
    <t>DUMBO</t>
  </si>
  <si>
    <t>South Williamsburg</t>
  </si>
  <si>
    <t>Long Island City</t>
  </si>
  <si>
    <t>Slip 5</t>
  </si>
  <si>
    <t>New York Water Tours</t>
  </si>
  <si>
    <t>BMB Slip 5</t>
  </si>
  <si>
    <t>BMB</t>
  </si>
  <si>
    <t>East River Ferry Service</t>
  </si>
  <si>
    <t>Rockaway</t>
  </si>
  <si>
    <t>Sunset Park</t>
  </si>
  <si>
    <t>NYC Ferry</t>
  </si>
  <si>
    <t>Suneset Park</t>
  </si>
  <si>
    <t>NYC Ferry Monthly Totals</t>
  </si>
  <si>
    <t>Water Tours Monthly Totals</t>
  </si>
  <si>
    <t>South Brooklyn</t>
  </si>
  <si>
    <t>Bayridge</t>
  </si>
  <si>
    <t>Red Hook</t>
  </si>
  <si>
    <t>Governor's Island</t>
  </si>
  <si>
    <t>Pier 6</t>
  </si>
  <si>
    <t>Astoria</t>
  </si>
  <si>
    <t>Roosevelt Island</t>
  </si>
  <si>
    <t>World Financial Center/ BPT</t>
  </si>
  <si>
    <t>World Financial Center/BPT</t>
  </si>
  <si>
    <t>Harborside</t>
  </si>
  <si>
    <t xml:space="preserve">Lower East Side </t>
  </si>
  <si>
    <t>Stuyvesant Cove</t>
  </si>
  <si>
    <t>Corlears Hook</t>
  </si>
  <si>
    <t>East 90th Street</t>
  </si>
  <si>
    <t>Soundview</t>
  </si>
  <si>
    <t>December Monthly Totals</t>
  </si>
  <si>
    <t xml:space="preserve">12.01.18 - 12.02.18  </t>
  </si>
  <si>
    <t xml:space="preserve">12.03.18 - 12.07.18  </t>
  </si>
  <si>
    <t xml:space="preserve">12.10.18 - 12.14.18 </t>
  </si>
  <si>
    <t>12.17.18 - 12.21.18</t>
  </si>
  <si>
    <t>12.24.18 - 12.28.18</t>
  </si>
  <si>
    <t>12.31.18</t>
  </si>
  <si>
    <t>NYU Langone</t>
  </si>
  <si>
    <t>34th Street</t>
  </si>
  <si>
    <t>Hunters Point 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</si>
</sst>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mm/dd/yy;@"/>
    <numFmt numFmtId="165" formatCode="_(* #,##0_);_(* \(#,##0\);_(* &quot;&quot;_);_(@_)"/>
  </numFmts>
  <fonts count="29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indexed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b/>
      <sz val="10"/>
      <name val="Arial"/>
      <family val="2"/>
    </font>
    <font>
      <sz val="11"/>
      <color theme="1"/>
      <name val="Californian FB"/>
      <family val="1"/>
    </font>
    <font>
      <b/>
      <sz val="11"/>
      <color theme="1"/>
      <name val="Californian FB"/>
      <family val="1"/>
    </font>
    <font>
      <b/>
      <sz val="12"/>
      <color theme="1"/>
      <name val="Californian FB"/>
      <family val="1"/>
    </font>
    <font>
      <b/>
      <sz val="12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fornian FB"/>
      <family val="1"/>
    </font>
    <font>
      <sz val="10"/>
      <color rgb="FF000000"/>
      <name val="Segoe UI"/>
      <family val="2"/>
    </font>
    <font>
      <sz val="10"/>
      <color rgb="FF000000"/>
      <name val="Segoe UI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3">
    <xf numFmtId="0" fontId="0" fillId="0" borderId="0"/>
    <xf numFmtId="0" fontId="11" fillId="0" borderId="0"/>
    <xf numFmtId="0" fontId="24" fillId="0" borderId="0"/>
  </cellStyleXfs>
  <cellXfs count="573">
    <xf numFmtId="0" fontId="0" fillId="0" borderId="0" xfId="0"/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Fill="1" applyAlignment="1">
      <alignment horizontal="right"/>
    </xf>
    <xf numFmtId="0" fontId="16" fillId="0" borderId="0" xfId="0" applyFont="1" applyFill="1" applyBorder="1" applyAlignment="1">
      <alignment horizontal="right"/>
    </xf>
    <xf numFmtId="3" fontId="15" fillId="0" borderId="0" xfId="0" applyNumberFormat="1" applyFont="1" applyFill="1" applyBorder="1" applyAlignment="1">
      <alignment horizontal="right"/>
    </xf>
    <xf numFmtId="3" fontId="0" fillId="0" borderId="0" xfId="0" applyNumberFormat="1"/>
    <xf numFmtId="3" fontId="10" fillId="0" borderId="0" xfId="0" applyNumberFormat="1" applyFont="1" applyFill="1" applyBorder="1" applyAlignment="1">
      <alignment horizontal="center" vertical="center" wrapText="1"/>
    </xf>
    <xf numFmtId="3" fontId="12" fillId="0" borderId="0" xfId="0" applyNumberFormat="1" applyFont="1" applyFill="1" applyBorder="1"/>
    <xf numFmtId="3" fontId="10" fillId="0" borderId="0" xfId="0" applyNumberFormat="1" applyFont="1" applyFill="1" applyBorder="1" applyAlignment="1">
      <alignment horizontal="center" vertical="center"/>
    </xf>
    <xf numFmtId="3" fontId="13" fillId="0" borderId="0" xfId="0" applyNumberFormat="1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9" fillId="0" borderId="0" xfId="0" applyFont="1"/>
    <xf numFmtId="3" fontId="19" fillId="0" borderId="39" xfId="0" applyNumberFormat="1" applyFont="1" applyBorder="1" applyAlignment="1">
      <alignment horizontal="right"/>
    </xf>
    <xf numFmtId="3" fontId="19" fillId="0" borderId="40" xfId="0" applyNumberFormat="1" applyFont="1" applyBorder="1" applyAlignment="1">
      <alignment horizontal="right"/>
    </xf>
    <xf numFmtId="3" fontId="19" fillId="0" borderId="19" xfId="0" applyNumberFormat="1" applyFont="1" applyBorder="1" applyAlignment="1">
      <alignment horizontal="right"/>
    </xf>
    <xf numFmtId="3" fontId="19" fillId="0" borderId="10" xfId="0" applyNumberFormat="1" applyFont="1" applyBorder="1" applyAlignment="1">
      <alignment horizontal="right"/>
    </xf>
    <xf numFmtId="3" fontId="19" fillId="0" borderId="8" xfId="0" applyNumberFormat="1" applyFont="1" applyBorder="1" applyAlignment="1">
      <alignment horizontal="right"/>
    </xf>
    <xf numFmtId="3" fontId="19" fillId="0" borderId="7" xfId="0" applyNumberFormat="1" applyFont="1" applyBorder="1" applyAlignment="1">
      <alignment horizontal="right"/>
    </xf>
    <xf numFmtId="3" fontId="19" fillId="0" borderId="16" xfId="0" applyNumberFormat="1" applyFont="1" applyBorder="1" applyAlignment="1">
      <alignment horizontal="right"/>
    </xf>
    <xf numFmtId="3" fontId="19" fillId="0" borderId="41" xfId="0" applyNumberFormat="1" applyFont="1" applyBorder="1" applyAlignment="1">
      <alignment horizontal="right"/>
    </xf>
    <xf numFmtId="3" fontId="19" fillId="0" borderId="28" xfId="0" applyNumberFormat="1" applyFont="1" applyBorder="1" applyAlignment="1">
      <alignment horizontal="right"/>
    </xf>
    <xf numFmtId="3" fontId="19" fillId="0" borderId="21" xfId="0" applyNumberFormat="1" applyFont="1" applyBorder="1" applyAlignment="1">
      <alignment horizontal="right"/>
    </xf>
    <xf numFmtId="3" fontId="19" fillId="0" borderId="46" xfId="0" applyNumberFormat="1" applyFont="1" applyBorder="1" applyAlignment="1">
      <alignment horizontal="right"/>
    </xf>
    <xf numFmtId="3" fontId="19" fillId="0" borderId="17" xfId="0" applyNumberFormat="1" applyFont="1" applyBorder="1" applyAlignment="1">
      <alignment horizontal="right"/>
    </xf>
    <xf numFmtId="3" fontId="19" fillId="0" borderId="12" xfId="0" applyNumberFormat="1" applyFont="1" applyBorder="1" applyAlignment="1">
      <alignment horizontal="right"/>
    </xf>
    <xf numFmtId="3" fontId="19" fillId="0" borderId="37" xfId="0" applyNumberFormat="1" applyFont="1" applyBorder="1" applyAlignment="1">
      <alignment horizontal="right"/>
    </xf>
    <xf numFmtId="3" fontId="19" fillId="0" borderId="9" xfId="0" applyNumberFormat="1" applyFont="1" applyBorder="1" applyAlignment="1">
      <alignment horizontal="right"/>
    </xf>
    <xf numFmtId="3" fontId="19" fillId="0" borderId="45" xfId="0" applyNumberFormat="1" applyFont="1" applyBorder="1" applyAlignment="1">
      <alignment horizontal="right"/>
    </xf>
    <xf numFmtId="3" fontId="19" fillId="0" borderId="18" xfId="0" applyNumberFormat="1" applyFont="1" applyBorder="1" applyAlignment="1">
      <alignment horizontal="right"/>
    </xf>
    <xf numFmtId="0" fontId="19" fillId="0" borderId="1" xfId="0" applyFont="1" applyBorder="1"/>
    <xf numFmtId="0" fontId="19" fillId="0" borderId="25" xfId="0" applyFont="1" applyBorder="1"/>
    <xf numFmtId="0" fontId="19" fillId="0" borderId="25" xfId="0" applyFont="1" applyFill="1" applyBorder="1" applyAlignment="1">
      <alignment horizontal="right"/>
    </xf>
    <xf numFmtId="0" fontId="21" fillId="4" borderId="23" xfId="0" applyFont="1" applyFill="1" applyBorder="1" applyAlignment="1">
      <alignment horizontal="right"/>
    </xf>
    <xf numFmtId="3" fontId="19" fillId="4" borderId="42" xfId="0" applyNumberFormat="1" applyFont="1" applyFill="1" applyBorder="1" applyAlignment="1">
      <alignment horizontal="right"/>
    </xf>
    <xf numFmtId="3" fontId="19" fillId="4" borderId="27" xfId="0" applyNumberFormat="1" applyFont="1" applyFill="1" applyBorder="1" applyAlignment="1">
      <alignment horizontal="right"/>
    </xf>
    <xf numFmtId="3" fontId="19" fillId="4" borderId="26" xfId="0" applyNumberFormat="1" applyFont="1" applyFill="1" applyBorder="1" applyAlignment="1">
      <alignment horizontal="right"/>
    </xf>
    <xf numFmtId="3" fontId="19" fillId="4" borderId="47" xfId="0" applyNumberFormat="1" applyFont="1" applyFill="1" applyBorder="1" applyAlignment="1">
      <alignment horizontal="right"/>
    </xf>
    <xf numFmtId="3" fontId="19" fillId="4" borderId="16" xfId="0" applyNumberFormat="1" applyFont="1" applyFill="1" applyBorder="1" applyAlignment="1">
      <alignment horizontal="right"/>
    </xf>
    <xf numFmtId="3" fontId="19" fillId="4" borderId="43" xfId="0" applyNumberFormat="1" applyFont="1" applyFill="1" applyBorder="1" applyAlignment="1">
      <alignment horizontal="right"/>
    </xf>
    <xf numFmtId="3" fontId="19" fillId="4" borderId="30" xfId="0" applyNumberFormat="1" applyFont="1" applyFill="1" applyBorder="1" applyAlignment="1">
      <alignment horizontal="right"/>
    </xf>
    <xf numFmtId="3" fontId="19" fillId="4" borderId="29" xfId="0" applyNumberFormat="1" applyFont="1" applyFill="1" applyBorder="1" applyAlignment="1">
      <alignment horizontal="right"/>
    </xf>
    <xf numFmtId="3" fontId="19" fillId="4" borderId="48" xfId="0" applyNumberFormat="1" applyFont="1" applyFill="1" applyBorder="1" applyAlignment="1">
      <alignment horizontal="right"/>
    </xf>
    <xf numFmtId="3" fontId="19" fillId="4" borderId="35" xfId="0" applyNumberFormat="1" applyFont="1" applyFill="1" applyBorder="1" applyAlignment="1">
      <alignment horizontal="right"/>
    </xf>
    <xf numFmtId="3" fontId="19" fillId="0" borderId="21" xfId="0" applyNumberFormat="1" applyFont="1" applyFill="1" applyBorder="1" applyAlignment="1">
      <alignment horizontal="right"/>
    </xf>
    <xf numFmtId="3" fontId="19" fillId="0" borderId="21" xfId="0" applyNumberFormat="1" applyFont="1" applyBorder="1" applyAlignment="1">
      <alignment horizontal="center" vertical="center"/>
    </xf>
    <xf numFmtId="3" fontId="21" fillId="4" borderId="21" xfId="0" applyNumberFormat="1" applyFont="1" applyFill="1" applyBorder="1" applyAlignment="1">
      <alignment horizontal="center" vertical="center"/>
    </xf>
    <xf numFmtId="3" fontId="21" fillId="4" borderId="21" xfId="0" applyNumberFormat="1" applyFont="1" applyFill="1" applyBorder="1" applyAlignment="1">
      <alignment horizontal="center" vertical="center" wrapText="1"/>
    </xf>
    <xf numFmtId="3" fontId="21" fillId="4" borderId="42" xfId="0" applyNumberFormat="1" applyFont="1" applyFill="1" applyBorder="1" applyAlignment="1">
      <alignment horizontal="right"/>
    </xf>
    <xf numFmtId="3" fontId="21" fillId="4" borderId="16" xfId="0" applyNumberFormat="1" applyFont="1" applyFill="1" applyBorder="1" applyAlignment="1">
      <alignment horizontal="right"/>
    </xf>
    <xf numFmtId="3" fontId="21" fillId="4" borderId="43" xfId="0" applyNumberFormat="1" applyFont="1" applyFill="1" applyBorder="1" applyAlignment="1">
      <alignment horizontal="right"/>
    </xf>
    <xf numFmtId="3" fontId="21" fillId="4" borderId="35" xfId="0" applyNumberFormat="1" applyFont="1" applyFill="1" applyBorder="1" applyAlignment="1">
      <alignment horizontal="right"/>
    </xf>
    <xf numFmtId="0" fontId="21" fillId="4" borderId="21" xfId="0" applyFont="1" applyFill="1" applyBorder="1" applyAlignment="1">
      <alignment horizontal="center" vertical="center" wrapText="1"/>
    </xf>
    <xf numFmtId="3" fontId="23" fillId="0" borderId="0" xfId="0" applyNumberFormat="1" applyFont="1" applyBorder="1"/>
    <xf numFmtId="3" fontId="23" fillId="0" borderId="53" xfId="0" applyNumberFormat="1" applyFont="1" applyBorder="1"/>
    <xf numFmtId="3" fontId="22" fillId="0" borderId="0" xfId="0" applyNumberFormat="1" applyFont="1" applyFill="1" applyBorder="1" applyAlignment="1">
      <alignment horizontal="center"/>
    </xf>
    <xf numFmtId="0" fontId="19" fillId="0" borderId="0" xfId="0" applyFont="1" applyAlignment="1">
      <alignment horizontal="right"/>
    </xf>
    <xf numFmtId="0" fontId="19" fillId="0" borderId="0" xfId="0" applyFont="1" applyFill="1" applyAlignment="1">
      <alignment horizontal="right"/>
    </xf>
    <xf numFmtId="0" fontId="21" fillId="0" borderId="0" xfId="0" applyFont="1" applyFill="1" applyBorder="1" applyAlignment="1">
      <alignment horizontal="right"/>
    </xf>
    <xf numFmtId="14" fontId="21" fillId="0" borderId="0" xfId="0" applyNumberFormat="1" applyFont="1" applyFill="1" applyBorder="1" applyAlignment="1">
      <alignment horizontal="center" vertical="center" textRotation="90"/>
    </xf>
    <xf numFmtId="3" fontId="19" fillId="0" borderId="0" xfId="0" applyNumberFormat="1" applyFont="1" applyFill="1" applyBorder="1" applyAlignment="1">
      <alignment horizontal="right"/>
    </xf>
    <xf numFmtId="3" fontId="19" fillId="0" borderId="42" xfId="0" applyNumberFormat="1" applyFont="1" applyBorder="1" applyAlignment="1">
      <alignment horizontal="right"/>
    </xf>
    <xf numFmtId="3" fontId="19" fillId="0" borderId="27" xfId="0" applyNumberFormat="1" applyFont="1" applyBorder="1" applyAlignment="1">
      <alignment horizontal="right"/>
    </xf>
    <xf numFmtId="3" fontId="19" fillId="0" borderId="26" xfId="0" applyNumberFormat="1" applyFont="1" applyBorder="1" applyAlignment="1">
      <alignment horizontal="right"/>
    </xf>
    <xf numFmtId="3" fontId="19" fillId="0" borderId="47" xfId="0" applyNumberFormat="1" applyFont="1" applyBorder="1" applyAlignment="1">
      <alignment horizontal="right"/>
    </xf>
    <xf numFmtId="3" fontId="19" fillId="0" borderId="31" xfId="0" applyNumberFormat="1" applyFont="1" applyBorder="1" applyAlignment="1">
      <alignment horizontal="right"/>
    </xf>
    <xf numFmtId="3" fontId="19" fillId="0" borderId="43" xfId="0" applyNumberFormat="1" applyFont="1" applyBorder="1" applyAlignment="1">
      <alignment horizontal="right"/>
    </xf>
    <xf numFmtId="3" fontId="19" fillId="0" borderId="30" xfId="0" applyNumberFormat="1" applyFont="1" applyBorder="1" applyAlignment="1">
      <alignment horizontal="right"/>
    </xf>
    <xf numFmtId="3" fontId="19" fillId="0" borderId="29" xfId="0" applyNumberFormat="1" applyFont="1" applyBorder="1" applyAlignment="1">
      <alignment horizontal="right"/>
    </xf>
    <xf numFmtId="3" fontId="19" fillId="0" borderId="35" xfId="0" applyNumberFormat="1" applyFont="1" applyBorder="1" applyAlignment="1">
      <alignment horizontal="right"/>
    </xf>
    <xf numFmtId="3" fontId="19" fillId="0" borderId="61" xfId="0" applyNumberFormat="1" applyFont="1" applyBorder="1" applyAlignment="1">
      <alignment horizontal="right"/>
    </xf>
    <xf numFmtId="3" fontId="19" fillId="0" borderId="0" xfId="0" applyNumberFormat="1" applyFont="1" applyFill="1" applyBorder="1" applyAlignment="1">
      <alignment horizontal="center" vertical="center" wrapText="1"/>
    </xf>
    <xf numFmtId="3" fontId="19" fillId="0" borderId="0" xfId="0" applyNumberFormat="1" applyFont="1" applyFill="1" applyBorder="1" applyAlignment="1">
      <alignment horizontal="center" vertical="center"/>
    </xf>
    <xf numFmtId="3" fontId="19" fillId="0" borderId="19" xfId="0" applyNumberFormat="1" applyFont="1" applyBorder="1" applyAlignment="1">
      <alignment horizontal="center" vertical="center"/>
    </xf>
    <xf numFmtId="3" fontId="19" fillId="0" borderId="20" xfId="0" applyNumberFormat="1" applyFont="1" applyBorder="1" applyAlignment="1">
      <alignment horizontal="right"/>
    </xf>
    <xf numFmtId="3" fontId="19" fillId="0" borderId="22" xfId="0" applyNumberFormat="1" applyFont="1" applyBorder="1" applyAlignment="1">
      <alignment horizontal="right"/>
    </xf>
    <xf numFmtId="3" fontId="19" fillId="0" borderId="5" xfId="0" applyNumberFormat="1" applyFont="1" applyBorder="1" applyAlignment="1">
      <alignment horizontal="right"/>
    </xf>
    <xf numFmtId="3" fontId="19" fillId="0" borderId="4" xfId="0" applyNumberFormat="1" applyFont="1" applyBorder="1" applyAlignment="1">
      <alignment horizontal="right"/>
    </xf>
    <xf numFmtId="0" fontId="9" fillId="0" borderId="0" xfId="0" applyFont="1"/>
    <xf numFmtId="3" fontId="9" fillId="0" borderId="39" xfId="0" applyNumberFormat="1" applyFont="1" applyBorder="1" applyAlignment="1">
      <alignment horizontal="right"/>
    </xf>
    <xf numFmtId="3" fontId="9" fillId="0" borderId="20" xfId="0" applyNumberFormat="1" applyFont="1" applyBorder="1" applyAlignment="1">
      <alignment horizontal="right"/>
    </xf>
    <xf numFmtId="3" fontId="9" fillId="0" borderId="41" xfId="0" applyNumberFormat="1" applyFont="1" applyBorder="1" applyAlignment="1">
      <alignment horizontal="right"/>
    </xf>
    <xf numFmtId="3" fontId="9" fillId="0" borderId="28" xfId="0" applyNumberFormat="1" applyFont="1" applyBorder="1" applyAlignment="1">
      <alignment horizontal="right"/>
    </xf>
    <xf numFmtId="3" fontId="9" fillId="0" borderId="16" xfId="0" applyNumberFormat="1" applyFont="1" applyBorder="1" applyAlignment="1">
      <alignment horizontal="right"/>
    </xf>
    <xf numFmtId="0" fontId="9" fillId="0" borderId="0" xfId="0" applyFont="1" applyAlignment="1">
      <alignment horizontal="right"/>
    </xf>
    <xf numFmtId="3" fontId="9" fillId="0" borderId="22" xfId="0" applyNumberFormat="1" applyFont="1" applyBorder="1" applyAlignment="1">
      <alignment horizontal="right"/>
    </xf>
    <xf numFmtId="3" fontId="9" fillId="0" borderId="12" xfId="0" applyNumberFormat="1" applyFont="1" applyBorder="1" applyAlignment="1">
      <alignment horizontal="right"/>
    </xf>
    <xf numFmtId="3" fontId="9" fillId="0" borderId="5" xfId="0" applyNumberFormat="1" applyFont="1" applyBorder="1" applyAlignment="1">
      <alignment horizontal="right"/>
    </xf>
    <xf numFmtId="3" fontId="9" fillId="0" borderId="37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0" fontId="9" fillId="0" borderId="0" xfId="0" applyFont="1" applyFill="1" applyAlignment="1">
      <alignment horizontal="right"/>
    </xf>
    <xf numFmtId="3" fontId="9" fillId="0" borderId="40" xfId="0" applyNumberFormat="1" applyFont="1" applyBorder="1" applyAlignment="1">
      <alignment horizontal="right"/>
    </xf>
    <xf numFmtId="3" fontId="9" fillId="0" borderId="8" xfId="0" applyNumberFormat="1" applyFont="1" applyBorder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3" fontId="9" fillId="0" borderId="21" xfId="0" applyNumberFormat="1" applyFont="1" applyFill="1" applyBorder="1" applyAlignment="1">
      <alignment horizontal="right"/>
    </xf>
    <xf numFmtId="3" fontId="9" fillId="0" borderId="21" xfId="0" applyNumberFormat="1" applyFont="1" applyBorder="1" applyAlignment="1">
      <alignment horizontal="center" vertical="center"/>
    </xf>
    <xf numFmtId="14" fontId="9" fillId="0" borderId="0" xfId="0" applyNumberFormat="1" applyFont="1"/>
    <xf numFmtId="3" fontId="9" fillId="4" borderId="41" xfId="0" applyNumberFormat="1" applyFont="1" applyFill="1" applyBorder="1" applyAlignment="1">
      <alignment horizontal="right"/>
    </xf>
    <xf numFmtId="3" fontId="9" fillId="4" borderId="43" xfId="0" applyNumberFormat="1" applyFont="1" applyFill="1" applyBorder="1" applyAlignment="1">
      <alignment horizontal="right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0" xfId="0" applyNumberFormat="1" applyFont="1" applyBorder="1" applyAlignment="1">
      <alignment horizontal="center" vertical="center"/>
    </xf>
    <xf numFmtId="3" fontId="9" fillId="0" borderId="0" xfId="0" applyNumberFormat="1" applyFont="1" applyFill="1" applyBorder="1" applyAlignment="1"/>
    <xf numFmtId="3" fontId="9" fillId="0" borderId="0" xfId="0" applyNumberFormat="1" applyFont="1" applyFill="1" applyBorder="1"/>
    <xf numFmtId="3" fontId="12" fillId="0" borderId="0" xfId="0" applyNumberFormat="1" applyFont="1" applyFill="1" applyBorder="1" applyAlignment="1">
      <alignment wrapText="1"/>
    </xf>
    <xf numFmtId="3" fontId="12" fillId="0" borderId="0" xfId="0" applyNumberFormat="1" applyFont="1" applyFill="1" applyBorder="1" applyAlignment="1"/>
    <xf numFmtId="3" fontId="20" fillId="0" borderId="0" xfId="0" applyNumberFormat="1" applyFont="1" applyFill="1" applyBorder="1"/>
    <xf numFmtId="3" fontId="20" fillId="0" borderId="0" xfId="0" applyNumberFormat="1" applyFont="1" applyFill="1"/>
    <xf numFmtId="3" fontId="20" fillId="0" borderId="0" xfId="0" applyNumberFormat="1" applyFont="1" applyFill="1" applyBorder="1" applyAlignment="1">
      <alignment wrapText="1"/>
    </xf>
    <xf numFmtId="3" fontId="9" fillId="0" borderId="25" xfId="0" applyNumberFormat="1" applyFont="1" applyFill="1" applyBorder="1"/>
    <xf numFmtId="3" fontId="9" fillId="0" borderId="53" xfId="0" applyNumberFormat="1" applyFont="1" applyFill="1" applyBorder="1"/>
    <xf numFmtId="3" fontId="9" fillId="0" borderId="23" xfId="0" applyNumberFormat="1" applyFont="1" applyFill="1" applyBorder="1"/>
    <xf numFmtId="3" fontId="9" fillId="0" borderId="56" xfId="0" applyNumberFormat="1" applyFont="1" applyFill="1" applyBorder="1"/>
    <xf numFmtId="3" fontId="20" fillId="0" borderId="0" xfId="0" applyNumberFormat="1" applyFont="1" applyBorder="1"/>
    <xf numFmtId="3" fontId="20" fillId="0" borderId="0" xfId="0" applyNumberFormat="1" applyFont="1"/>
    <xf numFmtId="3" fontId="9" fillId="0" borderId="0" xfId="0" applyNumberFormat="1" applyFont="1"/>
    <xf numFmtId="3" fontId="9" fillId="0" borderId="0" xfId="0" applyNumberFormat="1" applyFont="1" applyFill="1"/>
    <xf numFmtId="0" fontId="9" fillId="0" borderId="0" xfId="0" applyFont="1" applyBorder="1" applyAlignment="1">
      <alignment horizontal="center" vertical="center"/>
    </xf>
    <xf numFmtId="3" fontId="21" fillId="0" borderId="21" xfId="0" applyNumberFormat="1" applyFont="1" applyFill="1" applyBorder="1" applyAlignment="1">
      <alignment horizontal="center" vertical="center"/>
    </xf>
    <xf numFmtId="3" fontId="21" fillId="0" borderId="21" xfId="0" applyNumberFormat="1" applyFont="1" applyBorder="1" applyAlignment="1">
      <alignment horizontal="center" vertical="center"/>
    </xf>
    <xf numFmtId="3" fontId="13" fillId="0" borderId="61" xfId="0" applyNumberFormat="1" applyFont="1" applyFill="1" applyBorder="1" applyAlignment="1">
      <alignment horizontal="center" vertical="center" wrapText="1"/>
    </xf>
    <xf numFmtId="3" fontId="21" fillId="5" borderId="42" xfId="0" applyNumberFormat="1" applyFont="1" applyFill="1" applyBorder="1" applyAlignment="1">
      <alignment horizontal="right"/>
    </xf>
    <xf numFmtId="3" fontId="21" fillId="5" borderId="16" xfId="0" applyNumberFormat="1" applyFont="1" applyFill="1" applyBorder="1" applyAlignment="1">
      <alignment horizontal="right"/>
    </xf>
    <xf numFmtId="3" fontId="21" fillId="5" borderId="43" xfId="0" applyNumberFormat="1" applyFont="1" applyFill="1" applyBorder="1" applyAlignment="1">
      <alignment horizontal="right"/>
    </xf>
    <xf numFmtId="3" fontId="21" fillId="5" borderId="35" xfId="0" applyNumberFormat="1" applyFont="1" applyFill="1" applyBorder="1" applyAlignment="1">
      <alignment horizontal="right"/>
    </xf>
    <xf numFmtId="0" fontId="21" fillId="5" borderId="61" xfId="0" applyFont="1" applyFill="1" applyBorder="1" applyAlignment="1">
      <alignment horizontal="right"/>
    </xf>
    <xf numFmtId="0" fontId="21" fillId="5" borderId="24" xfId="0" applyFont="1" applyFill="1" applyBorder="1" applyAlignment="1">
      <alignment horizontal="right"/>
    </xf>
    <xf numFmtId="3" fontId="19" fillId="5" borderId="43" xfId="0" applyNumberFormat="1" applyFont="1" applyFill="1" applyBorder="1" applyAlignment="1">
      <alignment horizontal="right"/>
    </xf>
    <xf numFmtId="3" fontId="19" fillId="5" borderId="30" xfId="0" applyNumberFormat="1" applyFont="1" applyFill="1" applyBorder="1" applyAlignment="1">
      <alignment horizontal="right"/>
    </xf>
    <xf numFmtId="3" fontId="19" fillId="5" borderId="29" xfId="0" applyNumberFormat="1" applyFont="1" applyFill="1" applyBorder="1" applyAlignment="1">
      <alignment horizontal="right"/>
    </xf>
    <xf numFmtId="3" fontId="19" fillId="5" borderId="48" xfId="0" applyNumberFormat="1" applyFont="1" applyFill="1" applyBorder="1" applyAlignment="1">
      <alignment horizontal="right"/>
    </xf>
    <xf numFmtId="3" fontId="19" fillId="5" borderId="35" xfId="0" applyNumberFormat="1" applyFont="1" applyFill="1" applyBorder="1" applyAlignment="1">
      <alignment horizontal="right"/>
    </xf>
    <xf numFmtId="3" fontId="19" fillId="5" borderId="42" xfId="0" applyNumberFormat="1" applyFont="1" applyFill="1" applyBorder="1" applyAlignment="1">
      <alignment horizontal="right"/>
    </xf>
    <xf numFmtId="3" fontId="19" fillId="5" borderId="27" xfId="0" applyNumberFormat="1" applyFont="1" applyFill="1" applyBorder="1" applyAlignment="1">
      <alignment horizontal="right"/>
    </xf>
    <xf numFmtId="3" fontId="19" fillId="5" borderId="26" xfId="0" applyNumberFormat="1" applyFont="1" applyFill="1" applyBorder="1" applyAlignment="1">
      <alignment horizontal="right"/>
    </xf>
    <xf numFmtId="3" fontId="19" fillId="5" borderId="47" xfId="0" applyNumberFormat="1" applyFont="1" applyFill="1" applyBorder="1" applyAlignment="1">
      <alignment horizontal="right"/>
    </xf>
    <xf numFmtId="3" fontId="19" fillId="5" borderId="16" xfId="0" applyNumberFormat="1" applyFont="1" applyFill="1" applyBorder="1" applyAlignment="1">
      <alignment horizontal="right"/>
    </xf>
    <xf numFmtId="3" fontId="19" fillId="4" borderId="65" xfId="0" applyNumberFormat="1" applyFont="1" applyFill="1" applyBorder="1" applyAlignment="1">
      <alignment horizontal="right"/>
    </xf>
    <xf numFmtId="3" fontId="19" fillId="0" borderId="0" xfId="0" applyNumberFormat="1" applyFont="1"/>
    <xf numFmtId="3" fontId="13" fillId="4" borderId="61" xfId="0" applyNumberFormat="1" applyFont="1" applyFill="1" applyBorder="1" applyAlignment="1">
      <alignment horizontal="center" vertical="center" wrapText="1"/>
    </xf>
    <xf numFmtId="3" fontId="9" fillId="5" borderId="42" xfId="0" applyNumberFormat="1" applyFont="1" applyFill="1" applyBorder="1" applyAlignment="1">
      <alignment horizontal="right"/>
    </xf>
    <xf numFmtId="3" fontId="9" fillId="5" borderId="41" xfId="0" applyNumberFormat="1" applyFont="1" applyFill="1" applyBorder="1" applyAlignment="1">
      <alignment horizontal="right"/>
    </xf>
    <xf numFmtId="3" fontId="19" fillId="0" borderId="34" xfId="0" applyNumberFormat="1" applyFont="1" applyBorder="1" applyAlignment="1">
      <alignment horizontal="right"/>
    </xf>
    <xf numFmtId="0" fontId="7" fillId="0" borderId="0" xfId="0" applyFont="1" applyFill="1" applyAlignment="1">
      <alignment horizontal="right"/>
    </xf>
    <xf numFmtId="3" fontId="19" fillId="0" borderId="12" xfId="0" applyNumberFormat="1" applyFont="1" applyFill="1" applyBorder="1" applyAlignment="1">
      <alignment horizontal="right"/>
    </xf>
    <xf numFmtId="164" fontId="19" fillId="0" borderId="64" xfId="0" applyNumberFormat="1" applyFont="1" applyBorder="1" applyAlignment="1">
      <alignment horizontal="right"/>
    </xf>
    <xf numFmtId="164" fontId="8" fillId="0" borderId="63" xfId="0" applyNumberFormat="1" applyFont="1" applyFill="1" applyBorder="1" applyAlignment="1">
      <alignment horizontal="right"/>
    </xf>
    <xf numFmtId="164" fontId="8" fillId="0" borderId="64" xfId="0" applyNumberFormat="1" applyFont="1" applyFill="1" applyBorder="1" applyAlignment="1">
      <alignment horizontal="right"/>
    </xf>
    <xf numFmtId="164" fontId="6" fillId="0" borderId="63" xfId="0" applyNumberFormat="1" applyFont="1" applyFill="1" applyBorder="1" applyAlignment="1">
      <alignment horizontal="right"/>
    </xf>
    <xf numFmtId="164" fontId="19" fillId="0" borderId="64" xfId="0" applyNumberFormat="1" applyFont="1" applyFill="1" applyBorder="1" applyAlignment="1">
      <alignment horizontal="right"/>
    </xf>
    <xf numFmtId="164" fontId="19" fillId="0" borderId="38" xfId="0" applyNumberFormat="1" applyFont="1" applyFill="1" applyBorder="1" applyAlignment="1">
      <alignment horizontal="right"/>
    </xf>
    <xf numFmtId="164" fontId="19" fillId="0" borderId="63" xfId="0" applyNumberFormat="1" applyFont="1" applyFill="1" applyBorder="1" applyAlignment="1">
      <alignment horizontal="right"/>
    </xf>
    <xf numFmtId="164" fontId="19" fillId="0" borderId="63" xfId="0" applyNumberFormat="1" applyFont="1" applyBorder="1" applyAlignment="1">
      <alignment horizontal="right"/>
    </xf>
    <xf numFmtId="164" fontId="17" fillId="0" borderId="0" xfId="0" applyNumberFormat="1" applyFont="1" applyFill="1" applyBorder="1" applyAlignment="1">
      <alignment horizontal="center" vertical="center" textRotation="90"/>
    </xf>
    <xf numFmtId="164" fontId="15" fillId="0" borderId="0" xfId="0" applyNumberFormat="1" applyFont="1"/>
    <xf numFmtId="164" fontId="9" fillId="0" borderId="0" xfId="0" applyNumberFormat="1" applyFont="1"/>
    <xf numFmtId="0" fontId="5" fillId="0" borderId="25" xfId="0" applyFont="1" applyFill="1" applyBorder="1" applyAlignment="1">
      <alignment horizontal="right"/>
    </xf>
    <xf numFmtId="3" fontId="19" fillId="0" borderId="11" xfId="0" applyNumberFormat="1" applyFont="1" applyBorder="1" applyAlignment="1">
      <alignment horizontal="right"/>
    </xf>
    <xf numFmtId="3" fontId="19" fillId="0" borderId="52" xfId="0" applyNumberFormat="1" applyFont="1" applyBorder="1" applyAlignment="1">
      <alignment horizontal="right"/>
    </xf>
    <xf numFmtId="3" fontId="19" fillId="0" borderId="66" xfId="0" applyNumberFormat="1" applyFont="1" applyBorder="1" applyAlignment="1">
      <alignment horizontal="right"/>
    </xf>
    <xf numFmtId="3" fontId="19" fillId="4" borderId="23" xfId="0" applyNumberFormat="1" applyFont="1" applyFill="1" applyBorder="1" applyAlignment="1">
      <alignment horizontal="right"/>
    </xf>
    <xf numFmtId="3" fontId="19" fillId="4" borderId="61" xfId="0" applyNumberFormat="1" applyFont="1" applyFill="1" applyBorder="1" applyAlignment="1">
      <alignment horizontal="right"/>
    </xf>
    <xf numFmtId="3" fontId="19" fillId="0" borderId="3" xfId="0" applyNumberFormat="1" applyFont="1" applyBorder="1" applyAlignment="1">
      <alignment horizontal="right"/>
    </xf>
    <xf numFmtId="0" fontId="4" fillId="0" borderId="25" xfId="0" applyFont="1" applyFill="1" applyBorder="1" applyAlignment="1">
      <alignment horizontal="right"/>
    </xf>
    <xf numFmtId="0" fontId="3" fillId="0" borderId="25" xfId="0" applyFont="1" applyFill="1" applyBorder="1" applyAlignment="1">
      <alignment horizontal="right"/>
    </xf>
    <xf numFmtId="3" fontId="19" fillId="0" borderId="68" xfId="0" applyNumberFormat="1" applyFont="1" applyBorder="1" applyAlignment="1">
      <alignment horizontal="right"/>
    </xf>
    <xf numFmtId="3" fontId="19" fillId="0" borderId="36" xfId="0" applyNumberFormat="1" applyFont="1" applyBorder="1" applyAlignment="1">
      <alignment horizontal="right"/>
    </xf>
    <xf numFmtId="164" fontId="6" fillId="0" borderId="64" xfId="0" applyNumberFormat="1" applyFont="1" applyFill="1" applyBorder="1" applyAlignment="1">
      <alignment horizontal="right"/>
    </xf>
    <xf numFmtId="3" fontId="9" fillId="0" borderId="67" xfId="0" applyNumberFormat="1" applyFont="1" applyBorder="1" applyAlignment="1">
      <alignment horizontal="right"/>
    </xf>
    <xf numFmtId="3" fontId="9" fillId="0" borderId="6" xfId="0" applyNumberFormat="1" applyFont="1" applyBorder="1" applyAlignment="1">
      <alignment horizontal="right"/>
    </xf>
    <xf numFmtId="3" fontId="9" fillId="0" borderId="42" xfId="0" applyNumberFormat="1" applyFont="1" applyBorder="1" applyAlignment="1">
      <alignment horizontal="right"/>
    </xf>
    <xf numFmtId="3" fontId="9" fillId="0" borderId="27" xfId="0" applyNumberFormat="1" applyFont="1" applyBorder="1" applyAlignment="1">
      <alignment horizontal="right"/>
    </xf>
    <xf numFmtId="0" fontId="2" fillId="0" borderId="25" xfId="0" applyFont="1" applyBorder="1" applyAlignment="1">
      <alignment horizontal="right"/>
    </xf>
    <xf numFmtId="3" fontId="19" fillId="0" borderId="69" xfId="0" applyNumberFormat="1" applyFont="1" applyBorder="1" applyAlignment="1">
      <alignment horizontal="right"/>
    </xf>
    <xf numFmtId="164" fontId="1" fillId="0" borderId="63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25" xfId="0" applyFont="1" applyBorder="1" applyAlignment="1">
      <alignment horizontal="right"/>
    </xf>
    <xf numFmtId="0" fontId="1" fillId="0" borderId="0" xfId="0" applyFont="1" applyFill="1" applyAlignment="1">
      <alignment horizontal="right"/>
    </xf>
    <xf numFmtId="3" fontId="19" fillId="0" borderId="0" xfId="0" applyNumberFormat="1" applyFont="1" applyBorder="1" applyAlignment="1">
      <alignment horizontal="center" vertical="center"/>
    </xf>
    <xf numFmtId="3" fontId="9" fillId="0" borderId="61" xfId="0" applyNumberFormat="1" applyFont="1" applyBorder="1" applyAlignment="1">
      <alignment horizontal="right"/>
    </xf>
    <xf numFmtId="3" fontId="21" fillId="0" borderId="0" xfId="0" applyNumberFormat="1" applyFont="1" applyFill="1" applyBorder="1" applyAlignment="1">
      <alignment horizontal="center" vertical="center" wrapText="1"/>
    </xf>
    <xf numFmtId="3" fontId="19" fillId="0" borderId="44" xfId="0" applyNumberFormat="1" applyFont="1" applyBorder="1" applyAlignment="1">
      <alignment horizontal="right"/>
    </xf>
    <xf numFmtId="3" fontId="19" fillId="0" borderId="45" xfId="0" applyNumberFormat="1" applyFont="1" applyFill="1" applyBorder="1" applyAlignment="1">
      <alignment horizontal="right"/>
    </xf>
    <xf numFmtId="164" fontId="1" fillId="0" borderId="64" xfId="0" applyNumberFormat="1" applyFont="1" applyBorder="1" applyAlignment="1">
      <alignment horizontal="right"/>
    </xf>
    <xf numFmtId="3" fontId="21" fillId="5" borderId="39" xfId="0" applyNumberFormat="1" applyFont="1" applyFill="1" applyBorder="1" applyAlignment="1">
      <alignment horizontal="right"/>
    </xf>
    <xf numFmtId="0" fontId="21" fillId="5" borderId="23" xfId="0" applyFont="1" applyFill="1" applyBorder="1" applyAlignment="1">
      <alignment horizontal="right"/>
    </xf>
    <xf numFmtId="3" fontId="21" fillId="5" borderId="71" xfId="0" applyNumberFormat="1" applyFont="1" applyFill="1" applyBorder="1" applyAlignment="1">
      <alignment horizontal="right"/>
    </xf>
    <xf numFmtId="3" fontId="21" fillId="5" borderId="72" xfId="0" applyNumberFormat="1" applyFont="1" applyFill="1" applyBorder="1" applyAlignment="1">
      <alignment horizontal="right"/>
    </xf>
    <xf numFmtId="3" fontId="21" fillId="4" borderId="71" xfId="0" applyNumberFormat="1" applyFont="1" applyFill="1" applyBorder="1" applyAlignment="1">
      <alignment horizontal="right"/>
    </xf>
    <xf numFmtId="3" fontId="21" fillId="4" borderId="72" xfId="0" applyNumberFormat="1" applyFont="1" applyFill="1" applyBorder="1" applyAlignment="1">
      <alignment horizontal="right"/>
    </xf>
    <xf numFmtId="3" fontId="19" fillId="0" borderId="71" xfId="0" applyNumberFormat="1" applyFont="1" applyBorder="1" applyAlignment="1">
      <alignment horizontal="right"/>
    </xf>
    <xf numFmtId="3" fontId="19" fillId="0" borderId="72" xfId="0" applyNumberFormat="1" applyFont="1" applyBorder="1" applyAlignment="1">
      <alignment horizontal="right"/>
    </xf>
    <xf numFmtId="3" fontId="19" fillId="5" borderId="71" xfId="0" applyNumberFormat="1" applyFont="1" applyFill="1" applyBorder="1" applyAlignment="1">
      <alignment horizontal="right"/>
    </xf>
    <xf numFmtId="3" fontId="19" fillId="5" borderId="72" xfId="0" applyNumberFormat="1" applyFont="1" applyFill="1" applyBorder="1" applyAlignment="1">
      <alignment horizontal="right"/>
    </xf>
    <xf numFmtId="3" fontId="19" fillId="4" borderId="71" xfId="0" applyNumberFormat="1" applyFont="1" applyFill="1" applyBorder="1" applyAlignment="1">
      <alignment horizontal="right"/>
    </xf>
    <xf numFmtId="3" fontId="19" fillId="4" borderId="72" xfId="0" applyNumberFormat="1" applyFont="1" applyFill="1" applyBorder="1" applyAlignment="1">
      <alignment horizontal="right"/>
    </xf>
    <xf numFmtId="164" fontId="19" fillId="0" borderId="4" xfId="0" applyNumberFormat="1" applyFont="1" applyBorder="1"/>
    <xf numFmtId="164" fontId="19" fillId="0" borderId="51" xfId="0" applyNumberFormat="1" applyFont="1" applyBorder="1"/>
    <xf numFmtId="164" fontId="19" fillId="0" borderId="4" xfId="0" applyNumberFormat="1" applyFont="1" applyBorder="1" applyAlignment="1">
      <alignment horizontal="right"/>
    </xf>
    <xf numFmtId="164" fontId="19" fillId="0" borderId="17" xfId="0" applyNumberFormat="1" applyFont="1" applyBorder="1" applyAlignment="1">
      <alignment horizontal="right"/>
    </xf>
    <xf numFmtId="164" fontId="19" fillId="0" borderId="8" xfId="0" applyNumberFormat="1" applyFont="1" applyBorder="1" applyAlignment="1">
      <alignment horizontal="right"/>
    </xf>
    <xf numFmtId="164" fontId="1" fillId="0" borderId="4" xfId="0" applyNumberFormat="1" applyFont="1" applyFill="1" applyBorder="1" applyAlignment="1">
      <alignment horizontal="right"/>
    </xf>
    <xf numFmtId="164" fontId="1" fillId="0" borderId="17" xfId="0" applyNumberFormat="1" applyFont="1" applyFill="1" applyBorder="1" applyAlignment="1">
      <alignment horizontal="right"/>
    </xf>
    <xf numFmtId="164" fontId="6" fillId="0" borderId="4" xfId="0" applyNumberFormat="1" applyFont="1" applyFill="1" applyBorder="1" applyAlignment="1">
      <alignment horizontal="right"/>
    </xf>
    <xf numFmtId="164" fontId="6" fillId="0" borderId="17" xfId="0" applyNumberFormat="1" applyFont="1" applyFill="1" applyBorder="1" applyAlignment="1">
      <alignment horizontal="right"/>
    </xf>
    <xf numFmtId="164" fontId="19" fillId="0" borderId="51" xfId="0" applyNumberFormat="1" applyFont="1" applyFill="1" applyBorder="1" applyAlignment="1">
      <alignment horizontal="right"/>
    </xf>
    <xf numFmtId="164" fontId="19" fillId="0" borderId="17" xfId="0" applyNumberFormat="1" applyFont="1" applyFill="1" applyBorder="1" applyAlignment="1">
      <alignment horizontal="right"/>
    </xf>
    <xf numFmtId="164" fontId="19" fillId="0" borderId="44" xfId="0" applyNumberFormat="1" applyFont="1" applyFill="1" applyBorder="1" applyAlignment="1">
      <alignment horizontal="right"/>
    </xf>
    <xf numFmtId="3" fontId="9" fillId="0" borderId="64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3" fontId="9" fillId="0" borderId="38" xfId="0" applyNumberFormat="1" applyFont="1" applyBorder="1" applyAlignment="1">
      <alignment horizontal="right"/>
    </xf>
    <xf numFmtId="0" fontId="1" fillId="0" borderId="22" xfId="0" applyFont="1" applyFill="1" applyBorder="1" applyAlignment="1">
      <alignment horizontal="right"/>
    </xf>
    <xf numFmtId="3" fontId="19" fillId="0" borderId="51" xfId="0" applyNumberFormat="1" applyFont="1" applyBorder="1" applyAlignment="1">
      <alignment horizontal="right"/>
    </xf>
    <xf numFmtId="164" fontId="19" fillId="0" borderId="18" xfId="0" applyNumberFormat="1" applyFont="1" applyBorder="1" applyAlignment="1">
      <alignment horizontal="right"/>
    </xf>
    <xf numFmtId="3" fontId="1" fillId="0" borderId="10" xfId="0" applyNumberFormat="1" applyFont="1" applyBorder="1" applyAlignment="1">
      <alignment horizontal="right"/>
    </xf>
    <xf numFmtId="3" fontId="19" fillId="4" borderId="73" xfId="0" applyNumberFormat="1" applyFont="1" applyFill="1" applyBorder="1" applyAlignment="1">
      <alignment horizontal="right"/>
    </xf>
    <xf numFmtId="3" fontId="19" fillId="0" borderId="56" xfId="0" applyNumberFormat="1" applyFont="1" applyBorder="1" applyAlignment="1">
      <alignment horizontal="right"/>
    </xf>
    <xf numFmtId="3" fontId="1" fillId="0" borderId="21" xfId="0" applyNumberFormat="1" applyFont="1" applyFill="1" applyBorder="1" applyAlignment="1">
      <alignment horizontal="right"/>
    </xf>
    <xf numFmtId="164" fontId="21" fillId="4" borderId="21" xfId="0" applyNumberFormat="1" applyFont="1" applyFill="1" applyBorder="1" applyAlignment="1">
      <alignment horizontal="center" vertical="center" wrapText="1"/>
    </xf>
    <xf numFmtId="0" fontId="1" fillId="0" borderId="21" xfId="0" applyNumberFormat="1" applyFont="1" applyBorder="1" applyAlignment="1">
      <alignment horizontal="center" vertical="center"/>
    </xf>
    <xf numFmtId="3" fontId="1" fillId="0" borderId="21" xfId="0" applyNumberFormat="1" applyFont="1" applyBorder="1" applyAlignment="1">
      <alignment horizontal="center" vertical="center"/>
    </xf>
    <xf numFmtId="3" fontId="1" fillId="0" borderId="22" xfId="0" applyNumberFormat="1" applyFont="1" applyFill="1" applyBorder="1" applyAlignment="1">
      <alignment horizontal="right"/>
    </xf>
    <xf numFmtId="3" fontId="1" fillId="0" borderId="19" xfId="0" applyNumberFormat="1" applyFont="1" applyBorder="1" applyAlignment="1">
      <alignment horizontal="center" vertical="center"/>
    </xf>
    <xf numFmtId="3" fontId="1" fillId="0" borderId="44" xfId="0" applyNumberFormat="1" applyFont="1" applyBorder="1" applyAlignment="1">
      <alignment horizontal="right"/>
    </xf>
    <xf numFmtId="164" fontId="1" fillId="0" borderId="18" xfId="0" applyNumberFormat="1" applyFont="1" applyBorder="1" applyAlignment="1">
      <alignment horizontal="right"/>
    </xf>
    <xf numFmtId="164" fontId="1" fillId="0" borderId="64" xfId="0" applyNumberFormat="1" applyFont="1" applyFill="1" applyBorder="1" applyAlignment="1">
      <alignment horizontal="right"/>
    </xf>
    <xf numFmtId="164" fontId="1" fillId="0" borderId="4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3" fontId="1" fillId="0" borderId="46" xfId="0" applyNumberFormat="1" applyFont="1" applyBorder="1" applyAlignment="1">
      <alignment horizontal="right"/>
    </xf>
    <xf numFmtId="3" fontId="1" fillId="0" borderId="32" xfId="0" applyNumberFormat="1" applyFont="1" applyBorder="1" applyAlignment="1">
      <alignment horizontal="right"/>
    </xf>
    <xf numFmtId="3" fontId="1" fillId="0" borderId="45" xfId="0" applyNumberFormat="1" applyFont="1" applyBorder="1" applyAlignment="1">
      <alignment horizontal="right"/>
    </xf>
    <xf numFmtId="3" fontId="1" fillId="0" borderId="49" xfId="0" applyNumberFormat="1" applyFont="1" applyBorder="1" applyAlignment="1">
      <alignment horizontal="right"/>
    </xf>
    <xf numFmtId="164" fontId="1" fillId="0" borderId="17" xfId="0" applyNumberFormat="1" applyFont="1" applyBorder="1" applyAlignment="1">
      <alignment horizontal="right"/>
    </xf>
    <xf numFmtId="164" fontId="1" fillId="0" borderId="8" xfId="0" applyNumberFormat="1" applyFont="1" applyBorder="1" applyAlignment="1">
      <alignment horizontal="right"/>
    </xf>
    <xf numFmtId="3" fontId="1" fillId="0" borderId="10" xfId="0" applyNumberFormat="1" applyFont="1" applyFill="1" applyBorder="1" applyAlignment="1">
      <alignment horizontal="right"/>
    </xf>
    <xf numFmtId="3" fontId="1" fillId="0" borderId="47" xfId="0" applyNumberFormat="1" applyFont="1" applyBorder="1" applyAlignment="1">
      <alignment horizontal="right"/>
    </xf>
    <xf numFmtId="3" fontId="1" fillId="0" borderId="31" xfId="0" applyNumberFormat="1" applyFont="1" applyBorder="1" applyAlignment="1">
      <alignment horizontal="right"/>
    </xf>
    <xf numFmtId="3" fontId="1" fillId="0" borderId="48" xfId="0" applyNumberFormat="1" applyFont="1" applyBorder="1" applyAlignment="1">
      <alignment horizontal="right"/>
    </xf>
    <xf numFmtId="3" fontId="1" fillId="0" borderId="35" xfId="0" applyNumberFormat="1" applyFont="1" applyBorder="1" applyAlignment="1">
      <alignment horizontal="right"/>
    </xf>
    <xf numFmtId="3" fontId="1" fillId="5" borderId="47" xfId="0" applyNumberFormat="1" applyFont="1" applyFill="1" applyBorder="1" applyAlignment="1">
      <alignment horizontal="right"/>
    </xf>
    <xf numFmtId="3" fontId="1" fillId="5" borderId="48" xfId="0" applyNumberFormat="1" applyFont="1" applyFill="1" applyBorder="1" applyAlignment="1">
      <alignment horizontal="right"/>
    </xf>
    <xf numFmtId="3" fontId="1" fillId="4" borderId="47" xfId="0" applyNumberFormat="1" applyFont="1" applyFill="1" applyBorder="1" applyAlignment="1">
      <alignment horizontal="right"/>
    </xf>
    <xf numFmtId="3" fontId="1" fillId="4" borderId="48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Fill="1" applyBorder="1"/>
    <xf numFmtId="3" fontId="1" fillId="0" borderId="0" xfId="0" applyNumberFormat="1" applyFont="1" applyFill="1"/>
    <xf numFmtId="0" fontId="1" fillId="0" borderId="45" xfId="0" applyNumberFormat="1" applyFont="1" applyBorder="1" applyAlignment="1">
      <alignment horizontal="right"/>
    </xf>
    <xf numFmtId="0" fontId="1" fillId="0" borderId="46" xfId="0" applyNumberFormat="1" applyFont="1" applyBorder="1" applyAlignment="1">
      <alignment horizontal="right"/>
    </xf>
    <xf numFmtId="3" fontId="19" fillId="6" borderId="8" xfId="0" applyNumberFormat="1" applyFont="1" applyFill="1" applyBorder="1" applyAlignment="1">
      <alignment horizontal="right"/>
    </xf>
    <xf numFmtId="0" fontId="25" fillId="0" borderId="0" xfId="0" applyFont="1" applyFill="1" applyAlignment="1">
      <alignment horizontal="right"/>
    </xf>
    <xf numFmtId="41" fontId="19" fillId="0" borderId="21" xfId="0" applyNumberFormat="1" applyFont="1" applyFill="1" applyBorder="1" applyAlignment="1">
      <alignment horizontal="right"/>
    </xf>
    <xf numFmtId="41" fontId="19" fillId="0" borderId="47" xfId="0" applyNumberFormat="1" applyFont="1" applyBorder="1" applyAlignment="1">
      <alignment horizontal="right"/>
    </xf>
    <xf numFmtId="41" fontId="19" fillId="0" borderId="21" xfId="0" applyNumberFormat="1" applyFont="1" applyBorder="1" applyAlignment="1">
      <alignment horizontal="right"/>
    </xf>
    <xf numFmtId="41" fontId="19" fillId="0" borderId="11" xfId="0" applyNumberFormat="1" applyFont="1" applyBorder="1" applyAlignment="1">
      <alignment horizontal="right"/>
    </xf>
    <xf numFmtId="41" fontId="19" fillId="0" borderId="40" xfId="0" applyNumberFormat="1" applyFont="1" applyBorder="1" applyAlignment="1">
      <alignment horizontal="right"/>
    </xf>
    <xf numFmtId="41" fontId="19" fillId="0" borderId="19" xfId="0" applyNumberFormat="1" applyFont="1" applyBorder="1" applyAlignment="1">
      <alignment horizontal="right"/>
    </xf>
    <xf numFmtId="3" fontId="19" fillId="6" borderId="39" xfId="0" applyNumberFormat="1" applyFont="1" applyFill="1" applyBorder="1" applyAlignment="1">
      <alignment horizontal="right"/>
    </xf>
    <xf numFmtId="3" fontId="19" fillId="6" borderId="10" xfId="0" applyNumberFormat="1" applyFont="1" applyFill="1" applyBorder="1" applyAlignment="1">
      <alignment horizontal="right"/>
    </xf>
    <xf numFmtId="3" fontId="21" fillId="4" borderId="12" xfId="0" applyNumberFormat="1" applyFont="1" applyFill="1" applyBorder="1" applyAlignment="1">
      <alignment horizontal="right"/>
    </xf>
    <xf numFmtId="3" fontId="21" fillId="5" borderId="8" xfId="0" applyNumberFormat="1" applyFont="1" applyFill="1" applyBorder="1" applyAlignment="1">
      <alignment horizontal="right"/>
    </xf>
    <xf numFmtId="3" fontId="21" fillId="4" borderId="18" xfId="0" applyNumberFormat="1" applyFont="1" applyFill="1" applyBorder="1" applyAlignment="1">
      <alignment horizontal="right"/>
    </xf>
    <xf numFmtId="3" fontId="12" fillId="0" borderId="39" xfId="0" applyNumberFormat="1" applyFont="1" applyBorder="1" applyAlignment="1">
      <alignment horizontal="right"/>
    </xf>
    <xf numFmtId="3" fontId="12" fillId="0" borderId="10" xfId="0" applyNumberFormat="1" applyFont="1" applyBorder="1" applyAlignment="1">
      <alignment horizontal="right"/>
    </xf>
    <xf numFmtId="3" fontId="12" fillId="0" borderId="68" xfId="0" applyNumberFormat="1" applyFont="1" applyBorder="1" applyAlignment="1">
      <alignment horizontal="right"/>
    </xf>
    <xf numFmtId="3" fontId="12" fillId="0" borderId="19" xfId="0" applyNumberFormat="1" applyFont="1" applyBorder="1" applyAlignment="1">
      <alignment horizontal="right"/>
    </xf>
    <xf numFmtId="3" fontId="12" fillId="0" borderId="41" xfId="0" applyNumberFormat="1" applyFont="1" applyBorder="1" applyAlignment="1">
      <alignment horizontal="right"/>
    </xf>
    <xf numFmtId="3" fontId="12" fillId="0" borderId="12" xfId="0" applyNumberFormat="1" applyFont="1" applyBorder="1" applyAlignment="1">
      <alignment horizontal="right"/>
    </xf>
    <xf numFmtId="3" fontId="12" fillId="5" borderId="42" xfId="0" applyNumberFormat="1" applyFont="1" applyFill="1" applyBorder="1" applyAlignment="1">
      <alignment horizontal="right"/>
    </xf>
    <xf numFmtId="3" fontId="12" fillId="5" borderId="43" xfId="0" applyNumberFormat="1" applyFont="1" applyFill="1" applyBorder="1" applyAlignment="1">
      <alignment horizontal="right"/>
    </xf>
    <xf numFmtId="3" fontId="12" fillId="4" borderId="42" xfId="0" applyNumberFormat="1" applyFont="1" applyFill="1" applyBorder="1" applyAlignment="1">
      <alignment horizontal="right"/>
    </xf>
    <xf numFmtId="3" fontId="12" fillId="4" borderId="43" xfId="0" applyNumberFormat="1" applyFont="1" applyFill="1" applyBorder="1" applyAlignment="1">
      <alignment horizontal="right"/>
    </xf>
    <xf numFmtId="3" fontId="12" fillId="4" borderId="16" xfId="0" applyNumberFormat="1" applyFont="1" applyFill="1" applyBorder="1" applyAlignment="1">
      <alignment horizontal="right"/>
    </xf>
    <xf numFmtId="3" fontId="12" fillId="4" borderId="35" xfId="0" applyNumberFormat="1" applyFont="1" applyFill="1" applyBorder="1" applyAlignment="1">
      <alignment horizontal="right"/>
    </xf>
    <xf numFmtId="3" fontId="12" fillId="0" borderId="42" xfId="0" applyNumberFormat="1" applyFont="1" applyBorder="1" applyAlignment="1">
      <alignment horizontal="right"/>
    </xf>
    <xf numFmtId="3" fontId="12" fillId="0" borderId="17" xfId="0" applyNumberFormat="1" applyFont="1" applyBorder="1" applyAlignment="1">
      <alignment horizontal="right"/>
    </xf>
    <xf numFmtId="3" fontId="12" fillId="0" borderId="36" xfId="0" applyNumberFormat="1" applyFont="1" applyBorder="1" applyAlignment="1">
      <alignment horizontal="right"/>
    </xf>
    <xf numFmtId="3" fontId="12" fillId="0" borderId="69" xfId="0" applyNumberFormat="1" applyFont="1" applyBorder="1" applyAlignment="1">
      <alignment horizontal="right"/>
    </xf>
    <xf numFmtId="41" fontId="19" fillId="0" borderId="28" xfId="0" applyNumberFormat="1" applyFont="1" applyBorder="1" applyAlignment="1">
      <alignment horizontal="right"/>
    </xf>
    <xf numFmtId="41" fontId="19" fillId="0" borderId="37" xfId="0" applyNumberFormat="1" applyFont="1" applyBorder="1" applyAlignment="1">
      <alignment horizontal="right"/>
    </xf>
    <xf numFmtId="41" fontId="19" fillId="0" borderId="9" xfId="0" applyNumberFormat="1" applyFont="1" applyBorder="1" applyAlignment="1">
      <alignment horizontal="right"/>
    </xf>
    <xf numFmtId="3" fontId="20" fillId="4" borderId="22" xfId="0" applyNumberFormat="1" applyFont="1" applyFill="1" applyBorder="1" applyAlignment="1">
      <alignment horizontal="center" vertical="center"/>
    </xf>
    <xf numFmtId="3" fontId="19" fillId="0" borderId="41" xfId="0" applyNumberFormat="1" applyFont="1" applyFill="1" applyBorder="1" applyAlignment="1">
      <alignment horizontal="right"/>
    </xf>
    <xf numFmtId="3" fontId="19" fillId="0" borderId="39" xfId="0" applyNumberFormat="1" applyFont="1" applyFill="1" applyBorder="1" applyAlignment="1">
      <alignment horizontal="right"/>
    </xf>
    <xf numFmtId="3" fontId="19" fillId="0" borderId="10" xfId="0" applyNumberFormat="1" applyFont="1" applyFill="1" applyBorder="1" applyAlignment="1">
      <alignment horizontal="right"/>
    </xf>
    <xf numFmtId="3" fontId="19" fillId="5" borderId="44" xfId="0" applyNumberFormat="1" applyFont="1" applyFill="1" applyBorder="1" applyAlignment="1">
      <alignment horizontal="right"/>
    </xf>
    <xf numFmtId="3" fontId="19" fillId="5" borderId="61" xfId="0" applyNumberFormat="1" applyFont="1" applyFill="1" applyBorder="1" applyAlignment="1">
      <alignment horizontal="right"/>
    </xf>
    <xf numFmtId="3" fontId="21" fillId="5" borderId="47" xfId="0" applyNumberFormat="1" applyFont="1" applyFill="1" applyBorder="1" applyAlignment="1">
      <alignment horizontal="right"/>
    </xf>
    <xf numFmtId="3" fontId="21" fillId="5" borderId="48" xfId="0" applyNumberFormat="1" applyFont="1" applyFill="1" applyBorder="1" applyAlignment="1">
      <alignment horizontal="right"/>
    </xf>
    <xf numFmtId="3" fontId="21" fillId="4" borderId="47" xfId="0" applyNumberFormat="1" applyFont="1" applyFill="1" applyBorder="1" applyAlignment="1">
      <alignment horizontal="right"/>
    </xf>
    <xf numFmtId="3" fontId="21" fillId="4" borderId="48" xfId="0" applyNumberFormat="1" applyFont="1" applyFill="1" applyBorder="1" applyAlignment="1">
      <alignment horizontal="right"/>
    </xf>
    <xf numFmtId="3" fontId="1" fillId="0" borderId="52" xfId="0" applyNumberFormat="1" applyFont="1" applyBorder="1" applyAlignment="1">
      <alignment horizontal="right"/>
    </xf>
    <xf numFmtId="3" fontId="1" fillId="0" borderId="19" xfId="0" applyNumberFormat="1" applyFont="1" applyBorder="1" applyAlignment="1">
      <alignment horizontal="right"/>
    </xf>
    <xf numFmtId="3" fontId="1" fillId="0" borderId="21" xfId="0" applyNumberFormat="1" applyFont="1" applyBorder="1" applyAlignment="1">
      <alignment horizontal="right"/>
    </xf>
    <xf numFmtId="3" fontId="1" fillId="0" borderId="9" xfId="0" applyNumberFormat="1" applyFont="1" applyBorder="1" applyAlignment="1">
      <alignment horizontal="right"/>
    </xf>
    <xf numFmtId="3" fontId="21" fillId="5" borderId="26" xfId="0" applyNumberFormat="1" applyFont="1" applyFill="1" applyBorder="1" applyAlignment="1">
      <alignment horizontal="right"/>
    </xf>
    <xf numFmtId="3" fontId="21" fillId="5" borderId="29" xfId="0" applyNumberFormat="1" applyFont="1" applyFill="1" applyBorder="1" applyAlignment="1">
      <alignment horizontal="right"/>
    </xf>
    <xf numFmtId="3" fontId="21" fillId="4" borderId="26" xfId="0" applyNumberFormat="1" applyFont="1" applyFill="1" applyBorder="1" applyAlignment="1">
      <alignment horizontal="right"/>
    </xf>
    <xf numFmtId="3" fontId="21" fillId="4" borderId="29" xfId="0" applyNumberFormat="1" applyFont="1" applyFill="1" applyBorder="1" applyAlignment="1">
      <alignment horizontal="right"/>
    </xf>
    <xf numFmtId="3" fontId="1" fillId="0" borderId="19" xfId="0" applyNumberFormat="1" applyFont="1" applyFill="1" applyBorder="1" applyAlignment="1">
      <alignment horizontal="right"/>
    </xf>
    <xf numFmtId="3" fontId="1" fillId="0" borderId="26" xfId="0" applyNumberFormat="1" applyFont="1" applyBorder="1" applyAlignment="1">
      <alignment horizontal="right"/>
    </xf>
    <xf numFmtId="3" fontId="1" fillId="0" borderId="29" xfId="0" applyNumberFormat="1" applyFont="1" applyBorder="1" applyAlignment="1">
      <alignment horizontal="right"/>
    </xf>
    <xf numFmtId="3" fontId="1" fillId="5" borderId="26" xfId="0" applyNumberFormat="1" applyFont="1" applyFill="1" applyBorder="1" applyAlignment="1">
      <alignment horizontal="right"/>
    </xf>
    <xf numFmtId="3" fontId="1" fillId="5" borderId="29" xfId="0" applyNumberFormat="1" applyFont="1" applyFill="1" applyBorder="1" applyAlignment="1">
      <alignment horizontal="right"/>
    </xf>
    <xf numFmtId="3" fontId="1" fillId="5" borderId="14" xfId="0" applyNumberFormat="1" applyFont="1" applyFill="1" applyBorder="1" applyAlignment="1">
      <alignment horizontal="right"/>
    </xf>
    <xf numFmtId="3" fontId="1" fillId="4" borderId="26" xfId="0" applyNumberFormat="1" applyFont="1" applyFill="1" applyBorder="1" applyAlignment="1">
      <alignment horizontal="right"/>
    </xf>
    <xf numFmtId="3" fontId="1" fillId="4" borderId="29" xfId="0" applyNumberFormat="1" applyFont="1" applyFill="1" applyBorder="1" applyAlignment="1">
      <alignment horizontal="right"/>
    </xf>
    <xf numFmtId="3" fontId="19" fillId="6" borderId="41" xfId="0" applyNumberFormat="1" applyFont="1" applyFill="1" applyBorder="1" applyAlignment="1">
      <alignment horizontal="right"/>
    </xf>
    <xf numFmtId="3" fontId="19" fillId="6" borderId="12" xfId="0" applyNumberFormat="1" applyFont="1" applyFill="1" applyBorder="1" applyAlignment="1">
      <alignment horizontal="right"/>
    </xf>
    <xf numFmtId="3" fontId="1" fillId="0" borderId="76" xfId="0" applyNumberFormat="1" applyFont="1" applyBorder="1" applyAlignment="1">
      <alignment horizontal="right"/>
    </xf>
    <xf numFmtId="3" fontId="1" fillId="5" borderId="75" xfId="0" applyNumberFormat="1" applyFont="1" applyFill="1" applyBorder="1" applyAlignment="1">
      <alignment horizontal="right"/>
    </xf>
    <xf numFmtId="3" fontId="1" fillId="5" borderId="76" xfId="0" applyNumberFormat="1" applyFont="1" applyFill="1" applyBorder="1" applyAlignment="1">
      <alignment horizontal="right"/>
    </xf>
    <xf numFmtId="3" fontId="1" fillId="4" borderId="75" xfId="0" applyNumberFormat="1" applyFont="1" applyFill="1" applyBorder="1" applyAlignment="1">
      <alignment horizontal="right"/>
    </xf>
    <xf numFmtId="3" fontId="1" fillId="4" borderId="76" xfId="0" applyNumberFormat="1" applyFont="1" applyFill="1" applyBorder="1" applyAlignment="1">
      <alignment horizontal="right"/>
    </xf>
    <xf numFmtId="3" fontId="1" fillId="0" borderId="0" xfId="0" applyNumberFormat="1" applyFont="1" applyBorder="1" applyAlignment="1">
      <alignment horizontal="center" vertical="center"/>
    </xf>
    <xf numFmtId="3" fontId="21" fillId="4" borderId="22" xfId="0" applyNumberFormat="1" applyFont="1" applyFill="1" applyBorder="1" applyAlignment="1">
      <alignment horizontal="center" vertical="center" wrapText="1"/>
    </xf>
    <xf numFmtId="3" fontId="1" fillId="0" borderId="22" xfId="0" applyNumberFormat="1" applyFont="1" applyBorder="1" applyAlignment="1">
      <alignment horizontal="center" vertical="center"/>
    </xf>
    <xf numFmtId="3" fontId="15" fillId="0" borderId="6" xfId="0" applyNumberFormat="1" applyFont="1" applyFill="1" applyBorder="1" applyAlignment="1">
      <alignment horizontal="right"/>
    </xf>
    <xf numFmtId="3" fontId="21" fillId="5" borderId="21" xfId="0" applyNumberFormat="1" applyFont="1" applyFill="1" applyBorder="1" applyAlignment="1">
      <alignment horizontal="right"/>
    </xf>
    <xf numFmtId="3" fontId="21" fillId="4" borderId="21" xfId="0" applyNumberFormat="1" applyFont="1" applyFill="1" applyBorder="1" applyAlignment="1">
      <alignment horizontal="right"/>
    </xf>
    <xf numFmtId="3" fontId="21" fillId="5" borderId="31" xfId="0" applyNumberFormat="1" applyFont="1" applyFill="1" applyBorder="1" applyAlignment="1">
      <alignment horizontal="right"/>
    </xf>
    <xf numFmtId="3" fontId="21" fillId="5" borderId="33" xfId="0" applyNumberFormat="1" applyFont="1" applyFill="1" applyBorder="1" applyAlignment="1">
      <alignment horizontal="right"/>
    </xf>
    <xf numFmtId="3" fontId="21" fillId="4" borderId="31" xfId="0" applyNumberFormat="1" applyFont="1" applyFill="1" applyBorder="1" applyAlignment="1">
      <alignment horizontal="right"/>
    </xf>
    <xf numFmtId="3" fontId="21" fillId="4" borderId="33" xfId="0" applyNumberFormat="1" applyFont="1" applyFill="1" applyBorder="1" applyAlignment="1">
      <alignment horizontal="right"/>
    </xf>
    <xf numFmtId="3" fontId="1" fillId="5" borderId="21" xfId="0" applyNumberFormat="1" applyFont="1" applyFill="1" applyBorder="1" applyAlignment="1">
      <alignment horizontal="right"/>
    </xf>
    <xf numFmtId="3" fontId="1" fillId="4" borderId="21" xfId="0" applyNumberFormat="1" applyFont="1" applyFill="1" applyBorder="1" applyAlignment="1">
      <alignment horizontal="right"/>
    </xf>
    <xf numFmtId="3" fontId="1" fillId="0" borderId="22" xfId="0" applyNumberFormat="1" applyFont="1" applyBorder="1" applyAlignment="1">
      <alignment horizontal="right"/>
    </xf>
    <xf numFmtId="3" fontId="1" fillId="0" borderId="5" xfId="0" applyNumberFormat="1" applyFont="1" applyBorder="1" applyAlignment="1">
      <alignment horizontal="right"/>
    </xf>
    <xf numFmtId="3" fontId="1" fillId="0" borderId="28" xfId="0" applyNumberFormat="1" applyFont="1" applyBorder="1" applyAlignment="1">
      <alignment horizontal="right"/>
    </xf>
    <xf numFmtId="3" fontId="1" fillId="0" borderId="37" xfId="0" applyNumberFormat="1" applyFont="1" applyBorder="1" applyAlignment="1">
      <alignment horizontal="right"/>
    </xf>
    <xf numFmtId="3" fontId="1" fillId="0" borderId="30" xfId="0" applyNumberFormat="1" applyFont="1" applyBorder="1" applyAlignment="1">
      <alignment horizontal="right"/>
    </xf>
    <xf numFmtId="3" fontId="21" fillId="5" borderId="27" xfId="0" applyNumberFormat="1" applyFont="1" applyFill="1" applyBorder="1" applyAlignment="1">
      <alignment horizontal="right"/>
    </xf>
    <xf numFmtId="3" fontId="21" fillId="5" borderId="30" xfId="0" applyNumberFormat="1" applyFont="1" applyFill="1" applyBorder="1" applyAlignment="1">
      <alignment horizontal="right"/>
    </xf>
    <xf numFmtId="3" fontId="21" fillId="4" borderId="27" xfId="0" applyNumberFormat="1" applyFont="1" applyFill="1" applyBorder="1" applyAlignment="1">
      <alignment horizontal="right"/>
    </xf>
    <xf numFmtId="3" fontId="21" fillId="4" borderId="30" xfId="0" applyNumberFormat="1" applyFont="1" applyFill="1" applyBorder="1" applyAlignment="1">
      <alignment horizontal="right"/>
    </xf>
    <xf numFmtId="3" fontId="1" fillId="0" borderId="40" xfId="0" applyNumberFormat="1" applyFont="1" applyBorder="1" applyAlignment="1">
      <alignment horizontal="right"/>
    </xf>
    <xf numFmtId="3" fontId="1" fillId="0" borderId="46" xfId="0" applyNumberFormat="1" applyFont="1" applyFill="1" applyBorder="1" applyAlignment="1">
      <alignment horizontal="right"/>
    </xf>
    <xf numFmtId="3" fontId="1" fillId="0" borderId="28" xfId="0" applyNumberFormat="1" applyFont="1" applyFill="1" applyBorder="1" applyAlignment="1">
      <alignment horizontal="right"/>
    </xf>
    <xf numFmtId="3" fontId="1" fillId="0" borderId="45" xfId="0" applyNumberFormat="1" applyFont="1" applyFill="1" applyBorder="1" applyAlignment="1">
      <alignment horizontal="right"/>
    </xf>
    <xf numFmtId="3" fontId="1" fillId="5" borderId="27" xfId="0" applyNumberFormat="1" applyFont="1" applyFill="1" applyBorder="1" applyAlignment="1">
      <alignment horizontal="right"/>
    </xf>
    <xf numFmtId="3" fontId="1" fillId="5" borderId="30" xfId="0" applyNumberFormat="1" applyFont="1" applyFill="1" applyBorder="1" applyAlignment="1">
      <alignment horizontal="right"/>
    </xf>
    <xf numFmtId="3" fontId="1" fillId="4" borderId="27" xfId="0" applyNumberFormat="1" applyFont="1" applyFill="1" applyBorder="1" applyAlignment="1">
      <alignment horizontal="right"/>
    </xf>
    <xf numFmtId="3" fontId="1" fillId="4" borderId="30" xfId="0" applyNumberFormat="1" applyFont="1" applyFill="1" applyBorder="1" applyAlignment="1">
      <alignment horizontal="right"/>
    </xf>
    <xf numFmtId="3" fontId="1" fillId="0" borderId="41" xfId="0" applyNumberFormat="1" applyFont="1" applyBorder="1" applyAlignment="1">
      <alignment horizontal="right"/>
    </xf>
    <xf numFmtId="3" fontId="21" fillId="5" borderId="41" xfId="0" applyNumberFormat="1" applyFont="1" applyFill="1" applyBorder="1" applyAlignment="1">
      <alignment horizontal="right"/>
    </xf>
    <xf numFmtId="3" fontId="21" fillId="5" borderId="28" xfId="0" applyNumberFormat="1" applyFont="1" applyFill="1" applyBorder="1" applyAlignment="1">
      <alignment horizontal="right"/>
    </xf>
    <xf numFmtId="3" fontId="21" fillId="4" borderId="41" xfId="0" applyNumberFormat="1" applyFont="1" applyFill="1" applyBorder="1" applyAlignment="1">
      <alignment horizontal="right"/>
    </xf>
    <xf numFmtId="3" fontId="21" fillId="4" borderId="28" xfId="0" applyNumberFormat="1" applyFont="1" applyFill="1" applyBorder="1" applyAlignment="1">
      <alignment horizontal="right"/>
    </xf>
    <xf numFmtId="3" fontId="1" fillId="0" borderId="41" xfId="0" applyNumberFormat="1" applyFont="1" applyFill="1" applyBorder="1" applyAlignment="1">
      <alignment horizontal="right"/>
    </xf>
    <xf numFmtId="3" fontId="1" fillId="0" borderId="77" xfId="0" applyNumberFormat="1" applyFont="1" applyBorder="1" applyAlignment="1">
      <alignment horizontal="right"/>
    </xf>
    <xf numFmtId="3" fontId="1" fillId="0" borderId="64" xfId="0" applyNumberFormat="1" applyFont="1" applyBorder="1" applyAlignment="1">
      <alignment horizontal="right"/>
    </xf>
    <xf numFmtId="3" fontId="1" fillId="0" borderId="39" xfId="0" applyNumberFormat="1" applyFont="1" applyBorder="1" applyAlignment="1">
      <alignment horizontal="right"/>
    </xf>
    <xf numFmtId="3" fontId="1" fillId="0" borderId="67" xfId="0" applyNumberFormat="1" applyFont="1" applyBorder="1" applyAlignment="1">
      <alignment horizontal="right"/>
    </xf>
    <xf numFmtId="3" fontId="1" fillId="5" borderId="41" xfId="0" applyNumberFormat="1" applyFont="1" applyFill="1" applyBorder="1" applyAlignment="1">
      <alignment horizontal="right"/>
    </xf>
    <xf numFmtId="3" fontId="1" fillId="4" borderId="41" xfId="0" applyNumberFormat="1" applyFont="1" applyFill="1" applyBorder="1" applyAlignment="1">
      <alignment horizontal="right"/>
    </xf>
    <xf numFmtId="164" fontId="1" fillId="0" borderId="16" xfId="0" applyNumberFormat="1" applyFont="1" applyFill="1" applyBorder="1" applyAlignment="1">
      <alignment horizontal="right"/>
    </xf>
    <xf numFmtId="3" fontId="1" fillId="0" borderId="42" xfId="0" applyNumberFormat="1" applyFont="1" applyBorder="1" applyAlignment="1">
      <alignment horizontal="right"/>
    </xf>
    <xf numFmtId="3" fontId="1" fillId="0" borderId="3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3" fontId="19" fillId="6" borderId="46" xfId="0" applyNumberFormat="1" applyFont="1" applyFill="1" applyBorder="1" applyAlignment="1">
      <alignment horizontal="right"/>
    </xf>
    <xf numFmtId="3" fontId="19" fillId="6" borderId="45" xfId="0" applyNumberFormat="1" applyFont="1" applyFill="1" applyBorder="1" applyAlignment="1">
      <alignment horizontal="right"/>
    </xf>
    <xf numFmtId="3" fontId="19" fillId="6" borderId="17" xfId="0" applyNumberFormat="1" applyFont="1" applyFill="1" applyBorder="1" applyAlignment="1">
      <alignment horizontal="right"/>
    </xf>
    <xf numFmtId="3" fontId="19" fillId="6" borderId="18" xfId="0" applyNumberFormat="1" applyFont="1" applyFill="1" applyBorder="1" applyAlignment="1">
      <alignment horizontal="right"/>
    </xf>
    <xf numFmtId="3" fontId="19" fillId="6" borderId="25" xfId="0" applyNumberFormat="1" applyFont="1" applyFill="1" applyBorder="1" applyAlignment="1">
      <alignment horizontal="right"/>
    </xf>
    <xf numFmtId="3" fontId="1" fillId="6" borderId="41" xfId="0" applyNumberFormat="1" applyFont="1" applyFill="1" applyBorder="1" applyAlignment="1">
      <alignment horizontal="right"/>
    </xf>
    <xf numFmtId="0" fontId="15" fillId="0" borderId="0" xfId="0" applyFont="1" applyBorder="1"/>
    <xf numFmtId="3" fontId="15" fillId="0" borderId="0" xfId="0" applyNumberFormat="1" applyFont="1" applyBorder="1"/>
    <xf numFmtId="0" fontId="0" fillId="0" borderId="0" xfId="0" applyBorder="1"/>
    <xf numFmtId="0" fontId="15" fillId="0" borderId="0" xfId="0" applyFont="1" applyFill="1" applyBorder="1"/>
    <xf numFmtId="0" fontId="19" fillId="0" borderId="46" xfId="0" applyFont="1" applyFill="1" applyBorder="1" applyAlignment="1">
      <alignment horizontal="right"/>
    </xf>
    <xf numFmtId="41" fontId="19" fillId="0" borderId="52" xfId="0" applyNumberFormat="1" applyFont="1" applyBorder="1" applyAlignment="1">
      <alignment horizontal="right"/>
    </xf>
    <xf numFmtId="41" fontId="19" fillId="0" borderId="46" xfId="0" applyNumberFormat="1" applyFont="1" applyBorder="1" applyAlignment="1">
      <alignment horizontal="right"/>
    </xf>
    <xf numFmtId="41" fontId="19" fillId="0" borderId="45" xfId="0" applyNumberFormat="1" applyFont="1" applyBorder="1" applyAlignment="1">
      <alignment horizontal="right"/>
    </xf>
    <xf numFmtId="3" fontId="19" fillId="4" borderId="45" xfId="0" applyNumberFormat="1" applyFont="1" applyFill="1" applyBorder="1" applyAlignment="1">
      <alignment horizontal="right"/>
    </xf>
    <xf numFmtId="41" fontId="19" fillId="0" borderId="10" xfId="0" applyNumberFormat="1" applyFont="1" applyBorder="1" applyAlignment="1">
      <alignment horizontal="right"/>
    </xf>
    <xf numFmtId="3" fontId="19" fillId="0" borderId="32" xfId="0" applyNumberFormat="1" applyFont="1" applyBorder="1" applyAlignment="1">
      <alignment horizontal="right"/>
    </xf>
    <xf numFmtId="3" fontId="12" fillId="0" borderId="7" xfId="0" applyNumberFormat="1" applyFont="1" applyBorder="1" applyAlignment="1">
      <alignment horizontal="right"/>
    </xf>
    <xf numFmtId="3" fontId="19" fillId="0" borderId="33" xfId="0" applyNumberFormat="1" applyFont="1" applyFill="1" applyBorder="1" applyAlignment="1">
      <alignment horizontal="right"/>
    </xf>
    <xf numFmtId="41" fontId="19" fillId="0" borderId="32" xfId="0" applyNumberFormat="1" applyFont="1" applyBorder="1" applyAlignment="1">
      <alignment horizontal="right"/>
    </xf>
    <xf numFmtId="41" fontId="19" fillId="0" borderId="49" xfId="0" applyNumberFormat="1" applyFont="1" applyBorder="1" applyAlignment="1">
      <alignment horizontal="right"/>
    </xf>
    <xf numFmtId="3" fontId="19" fillId="0" borderId="33" xfId="0" applyNumberFormat="1" applyFont="1" applyBorder="1" applyAlignment="1">
      <alignment horizontal="right"/>
    </xf>
    <xf numFmtId="41" fontId="19" fillId="0" borderId="7" xfId="0" applyNumberFormat="1" applyFont="1" applyBorder="1" applyAlignment="1">
      <alignment horizontal="right"/>
    </xf>
    <xf numFmtId="3" fontId="19" fillId="0" borderId="49" xfId="0" applyNumberFormat="1" applyFont="1" applyBorder="1" applyAlignment="1">
      <alignment horizontal="right"/>
    </xf>
    <xf numFmtId="3" fontId="19" fillId="5" borderId="75" xfId="0" applyNumberFormat="1" applyFont="1" applyFill="1" applyBorder="1" applyAlignment="1">
      <alignment horizontal="right"/>
    </xf>
    <xf numFmtId="3" fontId="19" fillId="5" borderId="76" xfId="0" applyNumberFormat="1" applyFont="1" applyFill="1" applyBorder="1" applyAlignment="1">
      <alignment horizontal="right"/>
    </xf>
    <xf numFmtId="3" fontId="19" fillId="4" borderId="75" xfId="0" applyNumberFormat="1" applyFont="1" applyFill="1" applyBorder="1" applyAlignment="1">
      <alignment horizontal="right"/>
    </xf>
    <xf numFmtId="3" fontId="19" fillId="4" borderId="76" xfId="0" applyNumberFormat="1" applyFont="1" applyFill="1" applyBorder="1" applyAlignment="1">
      <alignment horizontal="right"/>
    </xf>
    <xf numFmtId="3" fontId="12" fillId="0" borderId="11" xfId="0" applyNumberFormat="1" applyFont="1" applyBorder="1" applyAlignment="1">
      <alignment horizontal="right"/>
    </xf>
    <xf numFmtId="3" fontId="19" fillId="0" borderId="66" xfId="0" applyNumberFormat="1" applyFont="1" applyFill="1" applyBorder="1" applyAlignment="1">
      <alignment horizontal="right"/>
    </xf>
    <xf numFmtId="41" fontId="19" fillId="0" borderId="66" xfId="0" applyNumberFormat="1" applyFont="1" applyBorder="1" applyAlignment="1">
      <alignment horizontal="right"/>
    </xf>
    <xf numFmtId="3" fontId="19" fillId="4" borderId="66" xfId="0" applyNumberFormat="1" applyFont="1" applyFill="1" applyBorder="1" applyAlignment="1">
      <alignment horizontal="right"/>
    </xf>
    <xf numFmtId="41" fontId="19" fillId="0" borderId="52" xfId="0" applyNumberFormat="1" applyFont="1" applyFill="1" applyBorder="1" applyAlignment="1">
      <alignment horizontal="right"/>
    </xf>
    <xf numFmtId="3" fontId="19" fillId="5" borderId="31" xfId="0" applyNumberFormat="1" applyFont="1" applyFill="1" applyBorder="1" applyAlignment="1">
      <alignment horizontal="right"/>
    </xf>
    <xf numFmtId="3" fontId="19" fillId="5" borderId="33" xfId="0" applyNumberFormat="1" applyFont="1" applyFill="1" applyBorder="1" applyAlignment="1">
      <alignment horizontal="right"/>
    </xf>
    <xf numFmtId="3" fontId="19" fillId="4" borderId="33" xfId="0" applyNumberFormat="1" applyFont="1" applyFill="1" applyBorder="1" applyAlignment="1">
      <alignment horizontal="right"/>
    </xf>
    <xf numFmtId="3" fontId="19" fillId="4" borderId="31" xfId="0" applyNumberFormat="1" applyFont="1" applyFill="1" applyBorder="1" applyAlignment="1">
      <alignment horizontal="right"/>
    </xf>
    <xf numFmtId="3" fontId="19" fillId="0" borderId="50" xfId="0" applyNumberFormat="1" applyFont="1" applyBorder="1" applyAlignment="1">
      <alignment horizontal="right"/>
    </xf>
    <xf numFmtId="3" fontId="12" fillId="0" borderId="40" xfId="0" applyNumberFormat="1" applyFont="1" applyBorder="1" applyAlignment="1">
      <alignment horizontal="right"/>
    </xf>
    <xf numFmtId="41" fontId="19" fillId="0" borderId="28" xfId="0" applyNumberFormat="1" applyFont="1" applyFill="1" applyBorder="1" applyAlignment="1">
      <alignment horizontal="right"/>
    </xf>
    <xf numFmtId="3" fontId="1" fillId="4" borderId="45" xfId="0" applyNumberFormat="1" applyFont="1" applyFill="1" applyBorder="1" applyAlignment="1">
      <alignment horizontal="right"/>
    </xf>
    <xf numFmtId="41" fontId="19" fillId="0" borderId="46" xfId="0" applyNumberFormat="1" applyFont="1" applyFill="1" applyBorder="1" applyAlignment="1">
      <alignment horizontal="right"/>
    </xf>
    <xf numFmtId="3" fontId="19" fillId="4" borderId="37" xfId="0" applyNumberFormat="1" applyFont="1" applyFill="1" applyBorder="1" applyAlignment="1">
      <alignment horizontal="right"/>
    </xf>
    <xf numFmtId="165" fontId="0" fillId="0" borderId="25" xfId="0" applyNumberFormat="1" applyBorder="1"/>
    <xf numFmtId="0" fontId="19" fillId="0" borderId="77" xfId="0" applyFont="1" applyBorder="1" applyAlignment="1">
      <alignment horizontal="right"/>
    </xf>
    <xf numFmtId="0" fontId="19" fillId="0" borderId="77" xfId="0" applyFont="1" applyFill="1" applyBorder="1" applyAlignment="1">
      <alignment horizontal="right"/>
    </xf>
    <xf numFmtId="3" fontId="19" fillId="0" borderId="9" xfId="0" applyNumberFormat="1" applyFont="1" applyFill="1" applyBorder="1" applyAlignment="1">
      <alignment horizontal="right"/>
    </xf>
    <xf numFmtId="3" fontId="19" fillId="4" borderId="9" xfId="0" applyNumberFormat="1" applyFont="1" applyFill="1" applyBorder="1" applyAlignment="1">
      <alignment horizontal="right"/>
    </xf>
    <xf numFmtId="41" fontId="19" fillId="0" borderId="19" xfId="0" applyNumberFormat="1" applyFont="1" applyFill="1" applyBorder="1" applyAlignment="1">
      <alignment horizontal="right"/>
    </xf>
    <xf numFmtId="3" fontId="19" fillId="0" borderId="29" xfId="0" applyNumberFormat="1" applyFont="1" applyFill="1" applyBorder="1" applyAlignment="1">
      <alignment horizontal="right"/>
    </xf>
    <xf numFmtId="164" fontId="1" fillId="0" borderId="46" xfId="0" applyNumberFormat="1" applyFont="1" applyFill="1" applyBorder="1" applyAlignment="1">
      <alignment horizontal="right"/>
    </xf>
    <xf numFmtId="3" fontId="1" fillId="0" borderId="36" xfId="0" applyNumberFormat="1" applyFont="1" applyBorder="1" applyAlignment="1">
      <alignment horizontal="right"/>
    </xf>
    <xf numFmtId="3" fontId="1" fillId="0" borderId="69" xfId="0" applyNumberFormat="1" applyFont="1" applyBorder="1" applyAlignment="1">
      <alignment horizontal="right"/>
    </xf>
    <xf numFmtId="0" fontId="1" fillId="0" borderId="21" xfId="0" applyFont="1" applyFill="1" applyBorder="1" applyAlignment="1">
      <alignment horizontal="right"/>
    </xf>
    <xf numFmtId="3" fontId="20" fillId="4" borderId="36" xfId="0" applyNumberFormat="1" applyFont="1" applyFill="1" applyBorder="1" applyAlignment="1">
      <alignment horizontal="center" vertical="center"/>
    </xf>
    <xf numFmtId="3" fontId="19" fillId="0" borderId="75" xfId="0" applyNumberFormat="1" applyFont="1" applyBorder="1" applyAlignment="1">
      <alignment horizontal="right"/>
    </xf>
    <xf numFmtId="3" fontId="19" fillId="0" borderId="76" xfId="0" applyNumberFormat="1" applyFont="1" applyBorder="1" applyAlignment="1">
      <alignment horizontal="right"/>
    </xf>
    <xf numFmtId="3" fontId="19" fillId="6" borderId="11" xfId="0" applyNumberFormat="1" applyFont="1" applyFill="1" applyBorder="1" applyAlignment="1">
      <alignment horizontal="right"/>
    </xf>
    <xf numFmtId="0" fontId="19" fillId="0" borderId="21" xfId="0" applyFont="1" applyFill="1" applyBorder="1" applyAlignment="1">
      <alignment horizontal="right"/>
    </xf>
    <xf numFmtId="0" fontId="26" fillId="0" borderId="78" xfId="0" applyNumberFormat="1" applyFont="1" applyFill="1" applyBorder="1" applyAlignment="1">
      <alignment vertical="top" wrapText="1" readingOrder="1"/>
    </xf>
    <xf numFmtId="0" fontId="27" fillId="0" borderId="78" xfId="0" applyNumberFormat="1" applyFont="1" applyFill="1" applyBorder="1" applyAlignment="1">
      <alignment vertical="top" wrapText="1" readingOrder="1"/>
    </xf>
    <xf numFmtId="3" fontId="27" fillId="0" borderId="78" xfId="0" applyNumberFormat="1" applyFont="1" applyFill="1" applyBorder="1" applyAlignment="1">
      <alignment vertical="top" wrapText="1" readingOrder="1"/>
    </xf>
    <xf numFmtId="3" fontId="28" fillId="0" borderId="79" xfId="0" applyNumberFormat="1" applyFont="1" applyFill="1" applyBorder="1" applyAlignment="1">
      <alignment vertical="top" wrapText="1" readingOrder="1"/>
    </xf>
    <xf numFmtId="0" fontId="27" fillId="0" borderId="21" xfId="0" applyNumberFormat="1" applyFont="1" applyFill="1" applyBorder="1" applyAlignment="1">
      <alignment vertical="top" wrapText="1" readingOrder="1"/>
    </xf>
    <xf numFmtId="3" fontId="27" fillId="0" borderId="21" xfId="0" applyNumberFormat="1" applyFont="1" applyFill="1" applyBorder="1" applyAlignment="1">
      <alignment vertical="top" wrapText="1" readingOrder="1"/>
    </xf>
    <xf numFmtId="3" fontId="21" fillId="4" borderId="9" xfId="0" applyNumberFormat="1" applyFont="1" applyFill="1" applyBorder="1" applyAlignment="1">
      <alignment horizontal="right"/>
    </xf>
    <xf numFmtId="3" fontId="21" fillId="4" borderId="37" xfId="0" applyNumberFormat="1" applyFont="1" applyFill="1" applyBorder="1" applyAlignment="1">
      <alignment horizontal="right"/>
    </xf>
    <xf numFmtId="3" fontId="12" fillId="0" borderId="51" xfId="0" applyNumberFormat="1" applyFont="1" applyFill="1" applyBorder="1" applyAlignment="1">
      <alignment horizontal="center" vertical="center"/>
    </xf>
    <xf numFmtId="3" fontId="12" fillId="0" borderId="44" xfId="0" applyNumberFormat="1" applyFont="1" applyFill="1" applyBorder="1" applyAlignment="1">
      <alignment horizontal="center" vertical="center"/>
    </xf>
    <xf numFmtId="3" fontId="12" fillId="3" borderId="51" xfId="0" applyNumberFormat="1" applyFont="1" applyFill="1" applyBorder="1" applyAlignment="1">
      <alignment horizontal="center" vertical="center"/>
    </xf>
    <xf numFmtId="3" fontId="12" fillId="3" borderId="44" xfId="0" applyNumberFormat="1" applyFont="1" applyFill="1" applyBorder="1" applyAlignment="1">
      <alignment horizontal="center" vertical="center"/>
    </xf>
    <xf numFmtId="3" fontId="12" fillId="0" borderId="4" xfId="0" applyNumberFormat="1" applyFont="1" applyFill="1" applyBorder="1" applyAlignment="1">
      <alignment horizontal="center" vertical="center"/>
    </xf>
    <xf numFmtId="3" fontId="12" fillId="3" borderId="4" xfId="0" applyNumberFormat="1" applyFont="1" applyFill="1" applyBorder="1" applyAlignment="1">
      <alignment horizontal="center" vertical="center"/>
    </xf>
    <xf numFmtId="3" fontId="10" fillId="0" borderId="4" xfId="0" applyNumberFormat="1" applyFont="1" applyFill="1" applyBorder="1" applyAlignment="1">
      <alignment horizontal="center" vertical="center"/>
    </xf>
    <xf numFmtId="3" fontId="12" fillId="0" borderId="44" xfId="0" applyNumberFormat="1" applyFont="1" applyFill="1" applyBorder="1" applyAlignment="1"/>
    <xf numFmtId="0" fontId="10" fillId="3" borderId="4" xfId="0" applyFont="1" applyFill="1" applyBorder="1" applyAlignment="1">
      <alignment horizontal="center" vertical="center" wrapText="1"/>
    </xf>
    <xf numFmtId="0" fontId="12" fillId="3" borderId="44" xfId="0" applyFont="1" applyFill="1" applyBorder="1" applyAlignment="1">
      <alignment wrapText="1"/>
    </xf>
    <xf numFmtId="3" fontId="10" fillId="3" borderId="4" xfId="0" applyNumberFormat="1" applyFont="1" applyFill="1" applyBorder="1" applyAlignment="1">
      <alignment horizontal="center" vertical="center"/>
    </xf>
    <xf numFmtId="3" fontId="9" fillId="0" borderId="44" xfId="0" applyNumberFormat="1" applyFont="1" applyBorder="1" applyAlignment="1"/>
    <xf numFmtId="3" fontId="10" fillId="0" borderId="4" xfId="0" applyNumberFormat="1" applyFont="1" applyFill="1" applyBorder="1" applyAlignment="1">
      <alignment horizontal="center" vertical="center" wrapText="1"/>
    </xf>
    <xf numFmtId="3" fontId="10" fillId="0" borderId="44" xfId="0" applyNumberFormat="1" applyFont="1" applyFill="1" applyBorder="1" applyAlignment="1">
      <alignment horizontal="center" vertical="center" wrapText="1"/>
    </xf>
    <xf numFmtId="3" fontId="12" fillId="0" borderId="44" xfId="0" applyNumberFormat="1" applyFont="1" applyFill="1" applyBorder="1"/>
    <xf numFmtId="3" fontId="22" fillId="2" borderId="25" xfId="0" applyNumberFormat="1" applyFont="1" applyFill="1" applyBorder="1" applyAlignment="1">
      <alignment horizontal="center"/>
    </xf>
    <xf numFmtId="3" fontId="9" fillId="0" borderId="53" xfId="0" applyNumberFormat="1" applyFont="1" applyBorder="1" applyAlignment="1">
      <alignment horizontal="center"/>
    </xf>
    <xf numFmtId="3" fontId="1" fillId="0" borderId="22" xfId="0" applyNumberFormat="1" applyFont="1" applyBorder="1" applyAlignment="1">
      <alignment horizontal="center"/>
    </xf>
    <xf numFmtId="3" fontId="9" fillId="0" borderId="36" xfId="0" applyNumberFormat="1" applyFont="1" applyBorder="1" applyAlignment="1">
      <alignment horizontal="center"/>
    </xf>
    <xf numFmtId="3" fontId="22" fillId="2" borderId="24" xfId="0" applyNumberFormat="1" applyFont="1" applyFill="1" applyBorder="1" applyAlignment="1">
      <alignment horizontal="center"/>
    </xf>
    <xf numFmtId="3" fontId="9" fillId="0" borderId="50" xfId="0" applyNumberFormat="1" applyFont="1" applyBorder="1" applyAlignment="1">
      <alignment horizontal="center"/>
    </xf>
    <xf numFmtId="3" fontId="9" fillId="0" borderId="58" xfId="0" applyNumberFormat="1" applyFont="1" applyBorder="1" applyAlignment="1">
      <alignment horizontal="center"/>
    </xf>
    <xf numFmtId="0" fontId="0" fillId="0" borderId="36" xfId="0" applyBorder="1" applyAlignment="1">
      <alignment horizontal="center"/>
    </xf>
    <xf numFmtId="3" fontId="9" fillId="3" borderId="44" xfId="0" applyNumberFormat="1" applyFont="1" applyFill="1" applyBorder="1" applyAlignment="1"/>
    <xf numFmtId="3" fontId="10" fillId="0" borderId="44" xfId="0" applyNumberFormat="1" applyFont="1" applyFill="1" applyBorder="1" applyAlignment="1">
      <alignment horizontal="center" vertical="center"/>
    </xf>
    <xf numFmtId="3" fontId="10" fillId="3" borderId="4" xfId="0" applyNumberFormat="1" applyFont="1" applyFill="1" applyBorder="1" applyAlignment="1">
      <alignment horizontal="center" vertical="center" wrapText="1"/>
    </xf>
    <xf numFmtId="3" fontId="12" fillId="3" borderId="44" xfId="0" applyNumberFormat="1" applyFont="1" applyFill="1" applyBorder="1"/>
    <xf numFmtId="3" fontId="12" fillId="3" borderId="44" xfId="0" applyNumberFormat="1" applyFont="1" applyFill="1" applyBorder="1" applyAlignment="1">
      <alignment wrapText="1"/>
    </xf>
    <xf numFmtId="3" fontId="12" fillId="3" borderId="44" xfId="0" applyNumberFormat="1" applyFont="1" applyFill="1" applyBorder="1" applyAlignment="1"/>
    <xf numFmtId="3" fontId="13" fillId="4" borderId="4" xfId="0" applyNumberFormat="1" applyFont="1" applyFill="1" applyBorder="1" applyAlignment="1">
      <alignment horizontal="center" vertical="center" wrapText="1"/>
    </xf>
    <xf numFmtId="3" fontId="20" fillId="4" borderId="44" xfId="0" applyNumberFormat="1" applyFont="1" applyFill="1" applyBorder="1" applyAlignment="1">
      <alignment wrapText="1"/>
    </xf>
    <xf numFmtId="3" fontId="13" fillId="0" borderId="4" xfId="0" applyNumberFormat="1" applyFont="1" applyFill="1" applyBorder="1" applyAlignment="1">
      <alignment horizontal="center" vertical="center" wrapText="1"/>
    </xf>
    <xf numFmtId="3" fontId="20" fillId="0" borderId="44" xfId="0" applyNumberFormat="1" applyFont="1" applyFill="1" applyBorder="1" applyAlignment="1">
      <alignment wrapText="1"/>
    </xf>
    <xf numFmtId="3" fontId="9" fillId="0" borderId="44" xfId="0" applyNumberFormat="1" applyFont="1" applyFill="1" applyBorder="1" applyAlignment="1"/>
    <xf numFmtId="3" fontId="22" fillId="2" borderId="23" xfId="0" applyNumberFormat="1" applyFont="1" applyFill="1" applyBorder="1" applyAlignment="1">
      <alignment horizontal="center"/>
    </xf>
    <xf numFmtId="3" fontId="9" fillId="0" borderId="56" xfId="0" applyNumberFormat="1" applyFont="1" applyBorder="1" applyAlignment="1">
      <alignment horizontal="center"/>
    </xf>
    <xf numFmtId="3" fontId="9" fillId="0" borderId="57" xfId="0" applyNumberFormat="1" applyFont="1" applyBorder="1" applyAlignment="1">
      <alignment horizontal="center"/>
    </xf>
    <xf numFmtId="3" fontId="12" fillId="0" borderId="44" xfId="0" applyNumberFormat="1" applyFont="1" applyFill="1" applyBorder="1" applyAlignment="1">
      <alignment wrapText="1"/>
    </xf>
    <xf numFmtId="0" fontId="12" fillId="0" borderId="44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3" fontId="13" fillId="4" borderId="4" xfId="0" applyNumberFormat="1" applyFont="1" applyFill="1" applyBorder="1" applyAlignment="1">
      <alignment horizontal="center" vertical="center"/>
    </xf>
    <xf numFmtId="3" fontId="20" fillId="4" borderId="44" xfId="0" applyNumberFormat="1" applyFont="1" applyFill="1" applyBorder="1" applyAlignment="1"/>
    <xf numFmtId="3" fontId="13" fillId="4" borderId="51" xfId="0" applyNumberFormat="1" applyFont="1" applyFill="1" applyBorder="1" applyAlignment="1">
      <alignment horizontal="center" vertical="center"/>
    </xf>
    <xf numFmtId="3" fontId="10" fillId="0" borderId="22" xfId="0" applyNumberFormat="1" applyFont="1" applyFill="1" applyBorder="1" applyAlignment="1">
      <alignment horizontal="center" vertical="center"/>
    </xf>
    <xf numFmtId="3" fontId="9" fillId="0" borderId="36" xfId="0" applyNumberFormat="1" applyFont="1" applyBorder="1" applyAlignment="1">
      <alignment horizontal="center" vertical="center"/>
    </xf>
    <xf numFmtId="3" fontId="13" fillId="0" borderId="44" xfId="0" applyNumberFormat="1" applyFont="1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22" fillId="2" borderId="59" xfId="0" applyNumberFormat="1" applyFont="1" applyFill="1" applyBorder="1" applyAlignment="1">
      <alignment horizontal="center"/>
    </xf>
    <xf numFmtId="3" fontId="23" fillId="0" borderId="60" xfId="0" applyNumberFormat="1" applyFont="1" applyBorder="1" applyAlignment="1">
      <alignment horizontal="center"/>
    </xf>
    <xf numFmtId="3" fontId="10" fillId="0" borderId="54" xfId="0" applyNumberFormat="1" applyFont="1" applyFill="1" applyBorder="1" applyAlignment="1">
      <alignment horizontal="center" vertical="center"/>
    </xf>
    <xf numFmtId="3" fontId="23" fillId="0" borderId="55" xfId="0" applyNumberFormat="1" applyFont="1" applyBorder="1" applyAlignment="1">
      <alignment horizontal="center" vertical="center"/>
    </xf>
    <xf numFmtId="3" fontId="23" fillId="0" borderId="56" xfId="0" applyNumberFormat="1" applyFont="1" applyBorder="1" applyAlignment="1">
      <alignment horizontal="center"/>
    </xf>
    <xf numFmtId="3" fontId="23" fillId="0" borderId="44" xfId="0" applyNumberFormat="1" applyFont="1" applyBorder="1" applyAlignment="1"/>
    <xf numFmtId="3" fontId="11" fillId="3" borderId="44" xfId="0" applyNumberFormat="1" applyFont="1" applyFill="1" applyBorder="1" applyAlignment="1">
      <alignment wrapText="1"/>
    </xf>
    <xf numFmtId="3" fontId="11" fillId="3" borderId="44" xfId="0" applyNumberFormat="1" applyFont="1" applyFill="1" applyBorder="1" applyAlignment="1"/>
    <xf numFmtId="0" fontId="11" fillId="3" borderId="44" xfId="0" applyFont="1" applyFill="1" applyBorder="1" applyAlignment="1">
      <alignment wrapText="1"/>
    </xf>
    <xf numFmtId="3" fontId="14" fillId="4" borderId="44" xfId="0" applyNumberFormat="1" applyFont="1" applyFill="1" applyBorder="1" applyAlignment="1">
      <alignment wrapText="1"/>
    </xf>
    <xf numFmtId="3" fontId="14" fillId="0" borderId="44" xfId="0" applyNumberFormat="1" applyFont="1" applyFill="1" applyBorder="1" applyAlignment="1">
      <alignment wrapText="1"/>
    </xf>
    <xf numFmtId="3" fontId="23" fillId="0" borderId="44" xfId="0" applyNumberFormat="1" applyFont="1" applyFill="1" applyBorder="1" applyAlignment="1"/>
    <xf numFmtId="3" fontId="11" fillId="0" borderId="44" xfId="0" applyNumberFormat="1" applyFont="1" applyFill="1" applyBorder="1" applyAlignment="1">
      <alignment wrapText="1"/>
    </xf>
    <xf numFmtId="0" fontId="23" fillId="0" borderId="44" xfId="0" applyFont="1" applyBorder="1" applyAlignment="1">
      <alignment horizontal="center" vertical="center"/>
    </xf>
    <xf numFmtId="3" fontId="14" fillId="4" borderId="44" xfId="0" applyNumberFormat="1" applyFont="1" applyFill="1" applyBorder="1" applyAlignment="1"/>
    <xf numFmtId="3" fontId="12" fillId="3" borderId="1" xfId="0" applyNumberFormat="1" applyFont="1" applyFill="1" applyBorder="1" applyAlignment="1">
      <alignment horizontal="center" vertical="center"/>
    </xf>
    <xf numFmtId="3" fontId="12" fillId="3" borderId="24" xfId="0" applyNumberFormat="1" applyFont="1" applyFill="1" applyBorder="1" applyAlignment="1">
      <alignment horizontal="center" vertical="center"/>
    </xf>
    <xf numFmtId="3" fontId="20" fillId="4" borderId="22" xfId="0" applyNumberFormat="1" applyFont="1" applyFill="1" applyBorder="1" applyAlignment="1">
      <alignment horizontal="center" vertical="center"/>
    </xf>
    <xf numFmtId="3" fontId="20" fillId="4" borderId="36" xfId="0" applyNumberFormat="1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21" fillId="4" borderId="24" xfId="0" applyFont="1" applyFill="1" applyBorder="1" applyAlignment="1">
      <alignment horizontal="center" vertical="center" wrapText="1"/>
    </xf>
    <xf numFmtId="164" fontId="21" fillId="4" borderId="4" xfId="0" applyNumberFormat="1" applyFont="1" applyFill="1" applyBorder="1" applyAlignment="1">
      <alignment horizontal="center" vertical="center" wrapText="1"/>
    </xf>
    <xf numFmtId="164" fontId="21" fillId="4" borderId="44" xfId="0" applyNumberFormat="1" applyFont="1" applyFill="1" applyBorder="1" applyAlignment="1">
      <alignment horizontal="center" vertical="center" wrapText="1"/>
    </xf>
    <xf numFmtId="164" fontId="21" fillId="4" borderId="4" xfId="0" applyNumberFormat="1" applyFont="1" applyFill="1" applyBorder="1" applyAlignment="1">
      <alignment horizontal="center" vertical="center" textRotation="90"/>
    </xf>
    <xf numFmtId="164" fontId="21" fillId="4" borderId="51" xfId="0" applyNumberFormat="1" applyFont="1" applyFill="1" applyBorder="1" applyAlignment="1">
      <alignment horizontal="center" vertical="center" textRotation="90"/>
    </xf>
    <xf numFmtId="164" fontId="21" fillId="4" borderId="44" xfId="0" applyNumberFormat="1" applyFont="1" applyFill="1" applyBorder="1" applyAlignment="1">
      <alignment horizontal="center" vertical="center" textRotation="90"/>
    </xf>
    <xf numFmtId="0" fontId="21" fillId="4" borderId="69" xfId="0" applyFont="1" applyFill="1" applyBorder="1" applyAlignment="1">
      <alignment horizontal="center" vertical="center" wrapText="1"/>
    </xf>
    <xf numFmtId="0" fontId="21" fillId="4" borderId="70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0" fontId="21" fillId="4" borderId="15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/>
    </xf>
    <xf numFmtId="0" fontId="18" fillId="2" borderId="52" xfId="0" applyFont="1" applyFill="1" applyBorder="1" applyAlignment="1">
      <alignment horizontal="center" vertical="center"/>
    </xf>
    <xf numFmtId="0" fontId="18" fillId="2" borderId="36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10" xfId="0" applyFont="1" applyFill="1" applyBorder="1" applyAlignment="1">
      <alignment horizontal="center" vertical="center" wrapText="1"/>
    </xf>
    <xf numFmtId="0" fontId="20" fillId="3" borderId="11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/>
    </xf>
    <xf numFmtId="0" fontId="21" fillId="4" borderId="51" xfId="0" applyFont="1" applyFill="1" applyBorder="1" applyAlignment="1">
      <alignment horizontal="center" vertical="center"/>
    </xf>
    <xf numFmtId="0" fontId="21" fillId="4" borderId="44" xfId="0" applyFont="1" applyFill="1" applyBorder="1" applyAlignment="1">
      <alignment horizontal="center" vertical="center"/>
    </xf>
    <xf numFmtId="0" fontId="21" fillId="4" borderId="9" xfId="0" applyFont="1" applyFill="1" applyBorder="1" applyAlignment="1">
      <alignment horizontal="center" vertical="center" wrapText="1"/>
    </xf>
    <xf numFmtId="0" fontId="21" fillId="4" borderId="14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 wrapText="1"/>
    </xf>
    <xf numFmtId="0" fontId="21" fillId="4" borderId="12" xfId="0" applyFont="1" applyFill="1" applyBorder="1" applyAlignment="1">
      <alignment horizontal="center" vertical="center" wrapText="1"/>
    </xf>
    <xf numFmtId="0" fontId="21" fillId="4" borderId="13" xfId="0" applyFont="1" applyFill="1" applyBorder="1" applyAlignment="1">
      <alignment horizontal="center" vertical="center" wrapText="1"/>
    </xf>
    <xf numFmtId="0" fontId="21" fillId="4" borderId="37" xfId="0" applyFont="1" applyFill="1" applyBorder="1" applyAlignment="1">
      <alignment horizontal="center" vertical="center" wrapText="1"/>
    </xf>
    <xf numFmtId="0" fontId="21" fillId="4" borderId="38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20" fillId="3" borderId="41" xfId="0" applyFont="1" applyFill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20" fillId="3" borderId="21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20" fillId="3" borderId="28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27" fillId="0" borderId="78" xfId="0" applyNumberFormat="1" applyFont="1" applyFill="1" applyBorder="1" applyAlignment="1">
      <alignment vertical="top" wrapText="1" readingOrder="1"/>
    </xf>
    <xf numFmtId="0" fontId="28" fillId="0" borderId="79" xfId="0" applyNumberFormat="1" applyFont="1" applyFill="1" applyBorder="1" applyAlignment="1">
      <alignment vertical="top" wrapText="1"/>
    </xf>
    <xf numFmtId="0" fontId="18" fillId="2" borderId="22" xfId="0" applyFont="1" applyFill="1" applyBorder="1" applyAlignment="1">
      <alignment horizontal="right" vertical="center"/>
    </xf>
    <xf numFmtId="0" fontId="0" fillId="0" borderId="52" xfId="0" applyBorder="1" applyAlignment="1">
      <alignment horizontal="right"/>
    </xf>
    <xf numFmtId="0" fontId="0" fillId="0" borderId="36" xfId="0" applyBorder="1" applyAlignment="1">
      <alignment horizontal="right"/>
    </xf>
    <xf numFmtId="0" fontId="21" fillId="4" borderId="4" xfId="0" applyFont="1" applyFill="1" applyBorder="1" applyAlignment="1">
      <alignment horizontal="center" vertical="center" wrapText="1"/>
    </xf>
    <xf numFmtId="0" fontId="21" fillId="4" borderId="51" xfId="0" applyFont="1" applyFill="1" applyBorder="1" applyAlignment="1">
      <alignment horizontal="center" vertical="center" wrapText="1"/>
    </xf>
    <xf numFmtId="0" fontId="21" fillId="4" borderId="44" xfId="0" applyFont="1" applyFill="1" applyBorder="1" applyAlignment="1">
      <alignment horizontal="center" vertical="center" wrapText="1"/>
    </xf>
    <xf numFmtId="164" fontId="21" fillId="4" borderId="51" xfId="0" applyNumberFormat="1" applyFont="1" applyFill="1" applyBorder="1" applyAlignment="1">
      <alignment horizontal="center" vertical="center" wrapText="1"/>
    </xf>
    <xf numFmtId="0" fontId="20" fillId="3" borderId="74" xfId="0" applyFont="1" applyFill="1" applyBorder="1" applyAlignment="1">
      <alignment horizontal="center" vertical="center" wrapText="1"/>
    </xf>
    <xf numFmtId="0" fontId="20" fillId="3" borderId="19" xfId="0" applyFont="1" applyFill="1" applyBorder="1" applyAlignment="1">
      <alignment horizontal="center" vertical="center" wrapText="1"/>
    </xf>
    <xf numFmtId="0" fontId="21" fillId="4" borderId="2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58" xfId="0" applyFont="1" applyFill="1" applyBorder="1" applyAlignment="1">
      <alignment horizontal="center" vertical="center" wrapText="1"/>
    </xf>
    <xf numFmtId="0" fontId="21" fillId="4" borderId="50" xfId="0" applyFont="1" applyFill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 wrapText="1"/>
    </xf>
    <xf numFmtId="164" fontId="21" fillId="4" borderId="2" xfId="0" applyNumberFormat="1" applyFont="1" applyFill="1" applyBorder="1" applyAlignment="1">
      <alignment horizontal="center" vertical="center" wrapText="1"/>
    </xf>
    <xf numFmtId="164" fontId="21" fillId="4" borderId="3" xfId="0" applyNumberFormat="1" applyFont="1" applyFill="1" applyBorder="1" applyAlignment="1">
      <alignment horizontal="center" vertical="center" wrapText="1"/>
    </xf>
    <xf numFmtId="164" fontId="21" fillId="4" borderId="24" xfId="0" applyNumberFormat="1" applyFont="1" applyFill="1" applyBorder="1" applyAlignment="1">
      <alignment horizontal="center" vertical="center" wrapText="1"/>
    </xf>
    <xf numFmtId="164" fontId="21" fillId="4" borderId="58" xfId="0" applyNumberFormat="1" applyFont="1" applyFill="1" applyBorder="1" applyAlignment="1">
      <alignment horizontal="center" vertical="center" wrapText="1"/>
    </xf>
    <xf numFmtId="164" fontId="21" fillId="4" borderId="50" xfId="0" applyNumberFormat="1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19" fillId="3" borderId="8" xfId="0" applyFont="1" applyFill="1" applyBorder="1"/>
    <xf numFmtId="0" fontId="21" fillId="4" borderId="3" xfId="0" applyFont="1" applyFill="1" applyBorder="1" applyAlignment="1">
      <alignment horizontal="center" vertical="center"/>
    </xf>
    <xf numFmtId="0" fontId="21" fillId="4" borderId="53" xfId="0" applyFont="1" applyFill="1" applyBorder="1" applyAlignment="1">
      <alignment horizontal="center" vertical="center"/>
    </xf>
    <xf numFmtId="0" fontId="21" fillId="4" borderId="45" xfId="0" applyFont="1" applyFill="1" applyBorder="1" applyAlignment="1">
      <alignment horizontal="center" vertical="center" wrapText="1"/>
    </xf>
    <xf numFmtId="0" fontId="21" fillId="4" borderId="25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1" fillId="4" borderId="67" xfId="0" applyFont="1" applyFill="1" applyBorder="1" applyAlignment="1">
      <alignment horizontal="center" vertical="center" wrapText="1"/>
    </xf>
    <xf numFmtId="0" fontId="21" fillId="4" borderId="53" xfId="0" applyFont="1" applyFill="1" applyBorder="1" applyAlignment="1">
      <alignment horizontal="center" vertical="center" wrapText="1"/>
    </xf>
    <xf numFmtId="0" fontId="21" fillId="4" borderId="18" xfId="0" applyFont="1" applyFill="1" applyBorder="1" applyAlignment="1">
      <alignment horizontal="center" vertical="center" wrapText="1"/>
    </xf>
    <xf numFmtId="0" fontId="21" fillId="4" borderId="0" xfId="0" applyFont="1" applyFill="1" applyBorder="1" applyAlignment="1">
      <alignment horizontal="center" vertical="center" wrapText="1"/>
    </xf>
    <xf numFmtId="3" fontId="20" fillId="4" borderId="21" xfId="0" applyNumberFormat="1" applyFont="1" applyFill="1" applyBorder="1" applyAlignment="1">
      <alignment horizontal="center" vertical="center"/>
    </xf>
    <xf numFmtId="0" fontId="21" fillId="4" borderId="62" xfId="0" applyFont="1" applyFill="1" applyBorder="1" applyAlignment="1">
      <alignment horizontal="center" vertical="center" wrapText="1"/>
    </xf>
    <xf numFmtId="164" fontId="21" fillId="4" borderId="63" xfId="0" applyNumberFormat="1" applyFont="1" applyFill="1" applyBorder="1" applyAlignment="1">
      <alignment horizontal="center" vertical="center" wrapText="1"/>
    </xf>
    <xf numFmtId="164" fontId="21" fillId="4" borderId="38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75"/>
  <sheetViews>
    <sheetView tabSelected="1" topLeftCell="C1" zoomScaleNormal="100" workbookViewId="0">
      <pane ySplit="2" topLeftCell="A3" activePane="bottomLeft" state="frozen"/>
      <selection pane="bottomLeft" activeCell="H48" sqref="H48:H49"/>
    </sheetView>
  </sheetViews>
  <sheetFormatPr defaultRowHeight="13.5" x14ac:dyDescent="0.25"/>
  <cols>
    <col min="1" max="1" width="22.42578125" style="116" hidden="1" customWidth="1"/>
    <col min="2" max="2" width="23.7109375" style="116" hidden="1" customWidth="1"/>
    <col min="3" max="3" width="3.5703125" style="116" customWidth="1"/>
    <col min="4" max="5" width="23.140625" style="116" customWidth="1"/>
    <col min="6" max="6" width="3.7109375" style="116" customWidth="1"/>
    <col min="7" max="8" width="22.42578125" style="116" customWidth="1"/>
    <col min="9" max="9" width="3.7109375" style="116" customWidth="1"/>
    <col min="10" max="11" width="22.42578125" style="116" customWidth="1"/>
    <col min="12" max="12" width="3.7109375" style="116" customWidth="1"/>
    <col min="13" max="14" width="22.42578125" style="116" customWidth="1"/>
    <col min="15" max="15" width="3.7109375" style="116" customWidth="1"/>
    <col min="16" max="16" width="22.42578125" style="116" bestFit="1" customWidth="1"/>
    <col min="17" max="17" width="22.28515625" style="116" customWidth="1"/>
    <col min="18" max="18" width="4.28515625" style="116" customWidth="1"/>
    <col min="19" max="19" width="36.5703125" style="116" bestFit="1" customWidth="1"/>
    <col min="20" max="16384" width="9.140625" style="116"/>
  </cols>
  <sheetData>
    <row r="1" spans="1:18" x14ac:dyDescent="0.25">
      <c r="A1" s="443" t="s">
        <v>48</v>
      </c>
      <c r="B1" s="444"/>
      <c r="C1" s="100"/>
      <c r="D1" s="443" t="s">
        <v>48</v>
      </c>
      <c r="E1" s="444"/>
      <c r="F1" s="56"/>
      <c r="G1" s="443" t="s">
        <v>48</v>
      </c>
      <c r="H1" s="444"/>
      <c r="I1" s="101"/>
      <c r="J1" s="443" t="s">
        <v>48</v>
      </c>
      <c r="K1" s="444"/>
      <c r="L1" s="101"/>
      <c r="M1" s="443" t="s">
        <v>48</v>
      </c>
      <c r="N1" s="444"/>
      <c r="P1" s="443" t="s">
        <v>48</v>
      </c>
      <c r="Q1" s="444"/>
      <c r="R1" s="100"/>
    </row>
    <row r="2" spans="1:18" ht="15.75" customHeight="1" x14ac:dyDescent="0.25">
      <c r="A2" s="445" t="s">
        <v>100</v>
      </c>
      <c r="B2" s="446"/>
      <c r="C2" s="102"/>
      <c r="D2" s="445" t="s">
        <v>101</v>
      </c>
      <c r="E2" s="446"/>
      <c r="F2" s="103"/>
      <c r="G2" s="445" t="s">
        <v>102</v>
      </c>
      <c r="H2" s="446"/>
      <c r="I2" s="101"/>
      <c r="J2" s="445" t="s">
        <v>103</v>
      </c>
      <c r="K2" s="450"/>
      <c r="L2" s="101"/>
      <c r="M2" s="445" t="s">
        <v>104</v>
      </c>
      <c r="N2" s="450"/>
      <c r="P2" s="471" t="s">
        <v>105</v>
      </c>
      <c r="Q2" s="472"/>
      <c r="R2" s="102"/>
    </row>
    <row r="3" spans="1:18" ht="14.25" thickBot="1" x14ac:dyDescent="0.3">
      <c r="A3" s="447" t="s">
        <v>49</v>
      </c>
      <c r="B3" s="448"/>
      <c r="C3" s="100"/>
      <c r="D3" s="447" t="s">
        <v>49</v>
      </c>
      <c r="E3" s="448"/>
      <c r="F3" s="101"/>
      <c r="G3" s="447" t="s">
        <v>49</v>
      </c>
      <c r="H3" s="448"/>
      <c r="I3" s="101"/>
      <c r="J3" s="447" t="s">
        <v>49</v>
      </c>
      <c r="K3" s="449"/>
      <c r="L3" s="101"/>
      <c r="M3" s="447" t="s">
        <v>49</v>
      </c>
      <c r="N3" s="448"/>
      <c r="P3" s="447" t="s">
        <v>49</v>
      </c>
      <c r="Q3" s="448"/>
      <c r="R3" s="100"/>
    </row>
    <row r="4" spans="1:18" s="117" customFormat="1" ht="12.95" customHeight="1" x14ac:dyDescent="0.25">
      <c r="A4" s="453" t="s">
        <v>50</v>
      </c>
      <c r="B4" s="440">
        <f>SUM('NY Waterway'!K14)</f>
        <v>0</v>
      </c>
      <c r="C4" s="7"/>
      <c r="D4" s="453" t="s">
        <v>50</v>
      </c>
      <c r="E4" s="440">
        <f>SUM('NY Waterway'!K25)</f>
        <v>86515</v>
      </c>
      <c r="F4" s="104"/>
      <c r="G4" s="453" t="s">
        <v>50</v>
      </c>
      <c r="H4" s="440">
        <f>SUM('NY Waterway'!K36)</f>
        <v>92211</v>
      </c>
      <c r="I4" s="104"/>
      <c r="J4" s="453" t="s">
        <v>50</v>
      </c>
      <c r="K4" s="440">
        <f>SUM('NY Waterway'!K47)</f>
        <v>80431</v>
      </c>
      <c r="L4" s="104"/>
      <c r="M4" s="453" t="s">
        <v>50</v>
      </c>
      <c r="N4" s="440">
        <f>SUM('NY Waterway'!K58)</f>
        <v>42409</v>
      </c>
      <c r="P4" s="453" t="s">
        <v>50</v>
      </c>
      <c r="Q4" s="440">
        <f>SUM('NY Waterway'!K69)</f>
        <v>6905</v>
      </c>
      <c r="R4" s="7"/>
    </row>
    <row r="5" spans="1:18" s="117" customFormat="1" ht="12.95" customHeight="1" thickBot="1" x14ac:dyDescent="0.3">
      <c r="A5" s="454"/>
      <c r="B5" s="442"/>
      <c r="C5" s="8"/>
      <c r="D5" s="454"/>
      <c r="E5" s="442"/>
      <c r="F5" s="104"/>
      <c r="G5" s="454"/>
      <c r="H5" s="441"/>
      <c r="I5" s="104"/>
      <c r="J5" s="454"/>
      <c r="K5" s="441"/>
      <c r="L5" s="104"/>
      <c r="M5" s="454"/>
      <c r="N5" s="441"/>
      <c r="P5" s="454"/>
      <c r="Q5" s="441"/>
      <c r="R5" s="7"/>
    </row>
    <row r="6" spans="1:18" s="117" customFormat="1" ht="12.95" customHeight="1" x14ac:dyDescent="0.25">
      <c r="A6" s="438" t="s">
        <v>51</v>
      </c>
      <c r="B6" s="440">
        <f>SUM('Billy Bey'!M14)</f>
        <v>0</v>
      </c>
      <c r="C6" s="7"/>
      <c r="D6" s="438" t="s">
        <v>51</v>
      </c>
      <c r="E6" s="440">
        <f>SUM('Billy Bey'!M25)</f>
        <v>52600</v>
      </c>
      <c r="F6" s="104"/>
      <c r="G6" s="438" t="s">
        <v>51</v>
      </c>
      <c r="H6" s="434">
        <f>SUM('Billy Bey'!M36)</f>
        <v>54796</v>
      </c>
      <c r="I6" s="104"/>
      <c r="J6" s="438" t="s">
        <v>51</v>
      </c>
      <c r="K6" s="434">
        <f>SUM('Billy Bey'!M47)</f>
        <v>50771</v>
      </c>
      <c r="L6" s="104"/>
      <c r="M6" s="438" t="s">
        <v>51</v>
      </c>
      <c r="N6" s="434">
        <f>SUM('Billy Bey'!M58)</f>
        <v>19770</v>
      </c>
      <c r="P6" s="438" t="s">
        <v>51</v>
      </c>
      <c r="Q6" s="434">
        <f>SUM('Billy Bey'!M69)</f>
        <v>4019</v>
      </c>
      <c r="R6" s="9"/>
    </row>
    <row r="7" spans="1:18" s="117" customFormat="1" ht="12.95" customHeight="1" thickBot="1" x14ac:dyDescent="0.3">
      <c r="A7" s="451"/>
      <c r="B7" s="442"/>
      <c r="C7" s="8"/>
      <c r="D7" s="451"/>
      <c r="E7" s="442"/>
      <c r="F7" s="104"/>
      <c r="G7" s="451"/>
      <c r="H7" s="452"/>
      <c r="I7" s="104"/>
      <c r="J7" s="451"/>
      <c r="K7" s="452"/>
      <c r="L7" s="104"/>
      <c r="M7" s="451"/>
      <c r="N7" s="452"/>
      <c r="P7" s="451"/>
      <c r="Q7" s="452"/>
      <c r="R7" s="9"/>
    </row>
    <row r="8" spans="1:18" s="117" customFormat="1" ht="12.95" customHeight="1" x14ac:dyDescent="0.25">
      <c r="A8" s="453" t="s">
        <v>52</v>
      </c>
      <c r="B8" s="440">
        <f>SUM(SeaStreak!G14)</f>
        <v>0</v>
      </c>
      <c r="C8" s="7"/>
      <c r="D8" s="453" t="s">
        <v>52</v>
      </c>
      <c r="E8" s="440">
        <f>SUM(SeaStreak!G25)</f>
        <v>20689</v>
      </c>
      <c r="F8" s="104"/>
      <c r="G8" s="453" t="s">
        <v>52</v>
      </c>
      <c r="H8" s="440">
        <f>SUM(SeaStreak!G36)</f>
        <v>21971</v>
      </c>
      <c r="I8" s="104"/>
      <c r="J8" s="453" t="s">
        <v>52</v>
      </c>
      <c r="K8" s="440">
        <f>SUM(SeaStreak!G47)</f>
        <v>20398</v>
      </c>
      <c r="L8" s="104"/>
      <c r="M8" s="453" t="s">
        <v>52</v>
      </c>
      <c r="N8" s="440">
        <f>SUM(SeaStreak!G58)</f>
        <v>8339</v>
      </c>
      <c r="P8" s="453" t="s">
        <v>52</v>
      </c>
      <c r="Q8" s="440">
        <f>SUM(SeaStreak!G69)</f>
        <v>1368</v>
      </c>
      <c r="R8" s="7"/>
    </row>
    <row r="9" spans="1:18" s="117" customFormat="1" ht="12.95" customHeight="1" thickBot="1" x14ac:dyDescent="0.3">
      <c r="A9" s="455"/>
      <c r="B9" s="442"/>
      <c r="C9" s="105"/>
      <c r="D9" s="455"/>
      <c r="E9" s="441"/>
      <c r="F9" s="104"/>
      <c r="G9" s="455"/>
      <c r="H9" s="441"/>
      <c r="I9" s="104"/>
      <c r="J9" s="455"/>
      <c r="K9" s="441"/>
      <c r="L9" s="104"/>
      <c r="M9" s="455"/>
      <c r="N9" s="441"/>
      <c r="P9" s="455"/>
      <c r="Q9" s="441"/>
      <c r="R9" s="7"/>
    </row>
    <row r="10" spans="1:18" s="117" customFormat="1" ht="12.95" customHeight="1" x14ac:dyDescent="0.25">
      <c r="A10" s="438" t="s">
        <v>53</v>
      </c>
      <c r="B10" s="440">
        <f>SUM('New York Water Taxi'!J14)</f>
        <v>0</v>
      </c>
      <c r="C10" s="9"/>
      <c r="D10" s="438" t="s">
        <v>53</v>
      </c>
      <c r="E10" s="434">
        <f>SUM('New York Water Taxi'!J25)</f>
        <v>1047</v>
      </c>
      <c r="F10" s="104"/>
      <c r="G10" s="438" t="s">
        <v>53</v>
      </c>
      <c r="H10" s="434">
        <f>SUM('New York Water Taxi'!J36)</f>
        <v>985</v>
      </c>
      <c r="I10" s="104"/>
      <c r="J10" s="438" t="s">
        <v>53</v>
      </c>
      <c r="K10" s="434">
        <f>SUM('New York Water Taxi'!J47)</f>
        <v>868</v>
      </c>
      <c r="L10" s="104"/>
      <c r="M10" s="438" t="s">
        <v>53</v>
      </c>
      <c r="N10" s="434">
        <f>SUM('New York Water Taxi'!J58)</f>
        <v>1571</v>
      </c>
      <c r="P10" s="438" t="s">
        <v>53</v>
      </c>
      <c r="Q10" s="434">
        <f>SUM('New York Water Taxi'!J69)</f>
        <v>324</v>
      </c>
      <c r="R10" s="9"/>
    </row>
    <row r="11" spans="1:18" s="117" customFormat="1" ht="12.95" customHeight="1" thickBot="1" x14ac:dyDescent="0.3">
      <c r="A11" s="456"/>
      <c r="B11" s="442"/>
      <c r="C11" s="106"/>
      <c r="D11" s="456"/>
      <c r="E11" s="435"/>
      <c r="F11" s="104"/>
      <c r="G11" s="456"/>
      <c r="H11" s="452"/>
      <c r="I11" s="104"/>
      <c r="J11" s="456"/>
      <c r="K11" s="452"/>
      <c r="L11" s="104"/>
      <c r="M11" s="456"/>
      <c r="N11" s="452"/>
      <c r="P11" s="456"/>
      <c r="Q11" s="452"/>
      <c r="R11" s="9"/>
    </row>
    <row r="12" spans="1:18" s="117" customFormat="1" ht="12.95" customHeight="1" x14ac:dyDescent="0.25">
      <c r="A12" s="436" t="s">
        <v>34</v>
      </c>
      <c r="B12" s="440">
        <f>SUM('Liberty Landing Ferry'!D14)</f>
        <v>0</v>
      </c>
      <c r="C12" s="9"/>
      <c r="D12" s="436" t="s">
        <v>34</v>
      </c>
      <c r="E12" s="434">
        <f>SUM('Liberty Landing Ferry'!D25)</f>
        <v>3718</v>
      </c>
      <c r="F12" s="104"/>
      <c r="G12" s="436" t="s">
        <v>34</v>
      </c>
      <c r="H12" s="434">
        <f>SUM('Liberty Landing Ferry'!D36)</f>
        <v>3438</v>
      </c>
      <c r="I12" s="104"/>
      <c r="J12" s="436" t="s">
        <v>34</v>
      </c>
      <c r="K12" s="434">
        <f>SUM('Liberty Landing Ferry'!D47)</f>
        <v>3769</v>
      </c>
      <c r="L12" s="104"/>
      <c r="M12" s="436" t="s">
        <v>34</v>
      </c>
      <c r="N12" s="434">
        <f>SUM('Liberty Landing Ferry'!D58)</f>
        <v>2472</v>
      </c>
      <c r="P12" s="436" t="s">
        <v>34</v>
      </c>
      <c r="Q12" s="434">
        <f>SUM('Liberty Landing Ferry'!D69)</f>
        <v>401</v>
      </c>
      <c r="R12" s="9"/>
    </row>
    <row r="13" spans="1:18" s="117" customFormat="1" ht="12.95" customHeight="1" thickBot="1" x14ac:dyDescent="0.3">
      <c r="A13" s="437"/>
      <c r="B13" s="442"/>
      <c r="C13" s="106"/>
      <c r="D13" s="437"/>
      <c r="E13" s="435"/>
      <c r="F13" s="104"/>
      <c r="G13" s="437"/>
      <c r="H13" s="452"/>
      <c r="I13" s="104"/>
      <c r="J13" s="437"/>
      <c r="K13" s="452"/>
      <c r="L13" s="104"/>
      <c r="M13" s="437"/>
      <c r="N13" s="452"/>
      <c r="P13" s="437"/>
      <c r="Q13" s="452"/>
      <c r="R13" s="9"/>
    </row>
    <row r="14" spans="1:18" s="248" customFormat="1" ht="12.95" customHeight="1" x14ac:dyDescent="0.25">
      <c r="A14" s="436" t="s">
        <v>80</v>
      </c>
      <c r="B14" s="434">
        <f>'NYC Ferry'!AI14</f>
        <v>0</v>
      </c>
      <c r="C14" s="106"/>
      <c r="D14" s="436" t="s">
        <v>80</v>
      </c>
      <c r="E14" s="434">
        <f>'NYC Ferry'!AI25</f>
        <v>56335</v>
      </c>
      <c r="F14" s="247"/>
      <c r="G14" s="436" t="s">
        <v>80</v>
      </c>
      <c r="H14" s="434">
        <f>'NYC Ferry'!AI36</f>
        <v>54145</v>
      </c>
      <c r="I14" s="247"/>
      <c r="J14" s="436" t="s">
        <v>80</v>
      </c>
      <c r="K14" s="434">
        <f>'NYC Ferry'!AI47</f>
        <v>46050</v>
      </c>
      <c r="L14" s="247"/>
      <c r="M14" s="436" t="s">
        <v>80</v>
      </c>
      <c r="N14" s="434">
        <f>'NYC Ferry'!AI58</f>
        <v>34492</v>
      </c>
      <c r="P14" s="436" t="s">
        <v>80</v>
      </c>
      <c r="Q14" s="434">
        <f>'NYC Ferry'!AI69</f>
        <v>5567</v>
      </c>
      <c r="R14" s="9"/>
    </row>
    <row r="15" spans="1:18" s="248" customFormat="1" ht="12.95" customHeight="1" thickBot="1" x14ac:dyDescent="0.3">
      <c r="A15" s="437"/>
      <c r="B15" s="435"/>
      <c r="C15" s="106"/>
      <c r="D15" s="437"/>
      <c r="E15" s="435"/>
      <c r="F15" s="247"/>
      <c r="G15" s="437"/>
      <c r="H15" s="435"/>
      <c r="I15" s="247"/>
      <c r="J15" s="437"/>
      <c r="K15" s="435"/>
      <c r="L15" s="247"/>
      <c r="M15" s="437"/>
      <c r="N15" s="435"/>
      <c r="P15" s="437"/>
      <c r="Q15" s="435"/>
      <c r="R15" s="9"/>
    </row>
    <row r="16" spans="1:18" s="248" customFormat="1" ht="12.95" customHeight="1" x14ac:dyDescent="0.25">
      <c r="A16" s="436" t="s">
        <v>74</v>
      </c>
      <c r="B16" s="434">
        <f>'Water Tours'!E14</f>
        <v>0</v>
      </c>
      <c r="C16" s="106"/>
      <c r="D16" s="436" t="s">
        <v>74</v>
      </c>
      <c r="E16" s="434">
        <f>'Water Tours'!E25</f>
        <v>0</v>
      </c>
      <c r="F16" s="247"/>
      <c r="G16" s="436" t="s">
        <v>74</v>
      </c>
      <c r="H16" s="434">
        <f>'Water Tours'!E36</f>
        <v>0</v>
      </c>
      <c r="I16" s="247"/>
      <c r="J16" s="436" t="s">
        <v>74</v>
      </c>
      <c r="K16" s="434">
        <f>'Water Tours'!E47</f>
        <v>0</v>
      </c>
      <c r="L16" s="247"/>
      <c r="M16" s="436" t="s">
        <v>74</v>
      </c>
      <c r="N16" s="434">
        <f>'Water Tours'!E58</f>
        <v>0</v>
      </c>
      <c r="P16" s="436" t="s">
        <v>74</v>
      </c>
      <c r="Q16" s="434">
        <f>'Water Tours'!E69</f>
        <v>0</v>
      </c>
      <c r="R16" s="9"/>
    </row>
    <row r="17" spans="1:20" s="248" customFormat="1" ht="12.95" customHeight="1" thickBot="1" x14ac:dyDescent="0.3">
      <c r="A17" s="437"/>
      <c r="B17" s="435"/>
      <c r="C17" s="106"/>
      <c r="D17" s="437"/>
      <c r="E17" s="435"/>
      <c r="F17" s="247"/>
      <c r="G17" s="437"/>
      <c r="H17" s="435"/>
      <c r="I17" s="247"/>
      <c r="J17" s="437"/>
      <c r="K17" s="435"/>
      <c r="L17" s="247"/>
      <c r="M17" s="437"/>
      <c r="N17" s="435"/>
      <c r="P17" s="437"/>
      <c r="Q17" s="435"/>
      <c r="R17" s="9"/>
    </row>
    <row r="18" spans="1:20" s="108" customFormat="1" ht="12.95" customHeight="1" thickBot="1" x14ac:dyDescent="0.25">
      <c r="A18" s="457" t="s">
        <v>19</v>
      </c>
      <c r="B18" s="459">
        <f>SUM(B4:B17)</f>
        <v>0</v>
      </c>
      <c r="C18" s="10"/>
      <c r="D18" s="457" t="s">
        <v>19</v>
      </c>
      <c r="E18" s="459">
        <f>SUM(E4:E17)</f>
        <v>220904</v>
      </c>
      <c r="F18" s="107"/>
      <c r="G18" s="457" t="s">
        <v>19</v>
      </c>
      <c r="H18" s="459">
        <f>SUM(H4:H17)</f>
        <v>227546</v>
      </c>
      <c r="I18" s="107"/>
      <c r="J18" s="457" t="s">
        <v>19</v>
      </c>
      <c r="K18" s="459">
        <f>SUM(K4:K17)</f>
        <v>202287</v>
      </c>
      <c r="L18" s="107"/>
      <c r="M18" s="457" t="s">
        <v>19</v>
      </c>
      <c r="N18" s="459">
        <f>SUM(N4:N17)</f>
        <v>109053</v>
      </c>
      <c r="P18" s="457" t="s">
        <v>19</v>
      </c>
      <c r="Q18" s="459">
        <f>SUM(Q4:Q17)</f>
        <v>18584</v>
      </c>
      <c r="R18" s="10"/>
      <c r="S18" s="140" t="s">
        <v>61</v>
      </c>
      <c r="T18" s="121">
        <f>AVERAGE('Billy Bey'!F80, 'Liberty Landing Ferry'!F76, 'New York Water Taxi'!K76, 'NY Waterway'!H76, SeaStreak!G76,'NYC Ferry'!F81,'Water Tours'!F76)</f>
        <v>20973.476190476191</v>
      </c>
    </row>
    <row r="19" spans="1:20" s="108" customFormat="1" ht="12.95" customHeight="1" thickBot="1" x14ac:dyDescent="0.3">
      <c r="A19" s="458"/>
      <c r="B19" s="460"/>
      <c r="C19" s="109"/>
      <c r="D19" s="458"/>
      <c r="E19" s="460"/>
      <c r="F19" s="107"/>
      <c r="G19" s="458"/>
      <c r="H19" s="460"/>
      <c r="I19" s="107"/>
      <c r="J19" s="458"/>
      <c r="K19" s="460"/>
      <c r="L19" s="107"/>
      <c r="M19" s="458"/>
      <c r="N19" s="460"/>
      <c r="P19" s="458"/>
      <c r="Q19" s="473"/>
      <c r="R19" s="109"/>
      <c r="S19" s="117"/>
      <c r="T19" s="117"/>
    </row>
    <row r="20" spans="1:20" s="117" customFormat="1" ht="14.25" thickBot="1" x14ac:dyDescent="0.3">
      <c r="A20" s="110"/>
      <c r="B20" s="111"/>
      <c r="C20" s="104"/>
      <c r="D20" s="110"/>
      <c r="E20" s="111"/>
      <c r="F20" s="104"/>
      <c r="G20" s="110"/>
      <c r="H20" s="111"/>
      <c r="I20" s="104"/>
      <c r="J20" s="112"/>
      <c r="K20" s="113"/>
      <c r="L20" s="104"/>
      <c r="M20" s="112"/>
      <c r="N20" s="113"/>
      <c r="P20" s="112"/>
      <c r="Q20" s="113"/>
      <c r="R20" s="104"/>
      <c r="S20" s="116"/>
      <c r="T20" s="116"/>
    </row>
    <row r="21" spans="1:20" ht="14.25" thickBot="1" x14ac:dyDescent="0.3">
      <c r="A21" s="462" t="s">
        <v>54</v>
      </c>
      <c r="B21" s="463"/>
      <c r="C21" s="100"/>
      <c r="D21" s="462" t="s">
        <v>54</v>
      </c>
      <c r="E21" s="463"/>
      <c r="F21" s="101"/>
      <c r="G21" s="462" t="s">
        <v>54</v>
      </c>
      <c r="H21" s="463"/>
      <c r="I21" s="101"/>
      <c r="J21" s="462" t="s">
        <v>54</v>
      </c>
      <c r="K21" s="464"/>
      <c r="L21" s="101"/>
      <c r="M21" s="462" t="s">
        <v>54</v>
      </c>
      <c r="N21" s="463"/>
      <c r="P21" s="462" t="s">
        <v>54</v>
      </c>
      <c r="Q21" s="463"/>
      <c r="R21" s="100"/>
    </row>
    <row r="22" spans="1:20" ht="12.95" customHeight="1" x14ac:dyDescent="0.25">
      <c r="A22" s="453" t="s">
        <v>10</v>
      </c>
      <c r="B22" s="440">
        <f>SUM('Billy Bey'!I14,'Billy Bey'!J14, 'Billy Bey'!L14, 'New York Water Taxi'!G14:I14, 'NY Waterway'!I14:J14, SeaStreak!C14:D14,'NYC Ferry'!C14,'NYC Ferry'!M14,'NYC Ferry'!T14,'NYC Ferry'!Y14,'NYC Ferry'!AD14, 'NYC Ferry'!AH14)</f>
        <v>0</v>
      </c>
      <c r="C22" s="7"/>
      <c r="D22" s="453" t="s">
        <v>10</v>
      </c>
      <c r="E22" s="440">
        <f>SUM('Billy Bey'!I25,'Billy Bey'!J25, 'Billy Bey'!L25, 'New York Water Taxi'!G25:I25, 'NY Waterway'!I25:J25, SeaStreak!C25:D25,'NYC Ferry'!C25,'NYC Ferry'!M25,'NYC Ferry'!T25,'NYC Ferry'!Y25, 'NYC Ferry'!AD25, 'NYC Ferry'!AH25)</f>
        <v>61670</v>
      </c>
      <c r="F22" s="101"/>
      <c r="G22" s="453" t="s">
        <v>10</v>
      </c>
      <c r="H22" s="440">
        <f>SUM('Billy Bey'!I36,'Billy Bey'!J36, 'Billy Bey'!L36, 'New York Water Taxi'!G36:I36, 'NY Waterway'!I36:J36, SeaStreak!C36:D36,'NYC Ferry'!C36,'NYC Ferry'!M36,'NYC Ferry'!T36,'NYC Ferry'!Y36, 'NYC Ferry'!AD36, 'NYC Ferry'!AH36)</f>
        <v>63593</v>
      </c>
      <c r="I22" s="101"/>
      <c r="J22" s="453" t="s">
        <v>10</v>
      </c>
      <c r="K22" s="440">
        <f>SUM('Billy Bey'!I47,'Billy Bey'!J47, 'Billy Bey'!L47, 'New York Water Taxi'!G47:I47, 'NY Waterway'!I47:J47, SeaStreak!C47:D47,'NYC Ferry'!C47,'NYC Ferry'!M47,'NYC Ferry'!T47,'NYC Ferry'!Y47, 'NYC Ferry'!AD47, 'NYC Ferry'!AH47)</f>
        <v>56816</v>
      </c>
      <c r="L22" s="101"/>
      <c r="M22" s="453" t="s">
        <v>10</v>
      </c>
      <c r="N22" s="440">
        <f>SUM('Billy Bey'!I58,'Billy Bey'!J58, 'Billy Bey'!L58, 'New York Water Taxi'!G58:I58, 'NY Waterway'!I58:J58, SeaStreak!C58:D58,'NYC Ferry'!C58,'NYC Ferry'!M58,'NYC Ferry'!T58,'NYC Ferry'!Y58,'NYC Ferry'!AD58, 'NYC Ferry'!AH58)</f>
        <v>24824</v>
      </c>
      <c r="P22" s="453" t="s">
        <v>10</v>
      </c>
      <c r="Q22" s="440">
        <f>SUM('Billy Bey'!I69,'Billy Bey'!J69, 'Billy Bey'!L69, 'New York Water Taxi'!G69:I69, 'NY Waterway'!I69:J69, SeaStreak!C69:D69,'NYC Ferry'!C69,'NYC Ferry'!M69,'NYC Ferry'!T69,'NYC Ferry'!Y69, 'NYC Ferry'!AD69, 'NYC Ferry'!AH69)</f>
        <v>3979</v>
      </c>
      <c r="R22" s="7"/>
    </row>
    <row r="23" spans="1:20" ht="12.95" customHeight="1" thickBot="1" x14ac:dyDescent="0.3">
      <c r="A23" s="454"/>
      <c r="B23" s="441"/>
      <c r="C23" s="8"/>
      <c r="D23" s="454"/>
      <c r="E23" s="442"/>
      <c r="F23" s="101"/>
      <c r="G23" s="454"/>
      <c r="H23" s="442"/>
      <c r="I23" s="101"/>
      <c r="J23" s="454"/>
      <c r="K23" s="442"/>
      <c r="L23" s="101"/>
      <c r="M23" s="454"/>
      <c r="N23" s="442"/>
      <c r="P23" s="454"/>
      <c r="Q23" s="442"/>
      <c r="R23" s="8"/>
    </row>
    <row r="24" spans="1:20" ht="12.95" customHeight="1" x14ac:dyDescent="0.25">
      <c r="A24" s="438" t="s">
        <v>75</v>
      </c>
      <c r="B24" s="440">
        <f>'Billy Bey'!K14</f>
        <v>0</v>
      </c>
      <c r="C24" s="8"/>
      <c r="D24" s="438" t="s">
        <v>75</v>
      </c>
      <c r="E24" s="440">
        <f>'Billy Bey'!K25</f>
        <v>1802</v>
      </c>
      <c r="F24" s="101"/>
      <c r="G24" s="438" t="s">
        <v>75</v>
      </c>
      <c r="H24" s="440">
        <f>'Billy Bey'!K36</f>
        <v>1827</v>
      </c>
      <c r="I24" s="101"/>
      <c r="J24" s="438" t="s">
        <v>75</v>
      </c>
      <c r="K24" s="440">
        <f>'Billy Bey'!K47</f>
        <v>1605</v>
      </c>
      <c r="L24" s="101"/>
      <c r="M24" s="438" t="s">
        <v>75</v>
      </c>
      <c r="N24" s="440">
        <f>'Billy Bey'!K58</f>
        <v>533</v>
      </c>
      <c r="P24" s="438" t="s">
        <v>75</v>
      </c>
      <c r="Q24" s="440">
        <f>'Billy Bey'!K69</f>
        <v>116</v>
      </c>
      <c r="R24" s="8"/>
    </row>
    <row r="25" spans="1:20" ht="12.95" customHeight="1" thickBot="1" x14ac:dyDescent="0.3">
      <c r="A25" s="439"/>
      <c r="B25" s="441"/>
      <c r="C25" s="8"/>
      <c r="D25" s="439"/>
      <c r="E25" s="442"/>
      <c r="F25" s="101"/>
      <c r="G25" s="439"/>
      <c r="H25" s="442"/>
      <c r="I25" s="101"/>
      <c r="J25" s="439"/>
      <c r="K25" s="442"/>
      <c r="L25" s="101"/>
      <c r="M25" s="439"/>
      <c r="N25" s="442"/>
      <c r="P25" s="439"/>
      <c r="Q25" s="442"/>
      <c r="R25" s="8"/>
    </row>
    <row r="26" spans="1:20" ht="12.95" customHeight="1" x14ac:dyDescent="0.25">
      <c r="A26" s="438" t="s">
        <v>8</v>
      </c>
      <c r="B26" s="434">
        <f>SUM('Billy Bey'!C14:E14, 'New York Water Taxi'!E14, 'NY Waterway'!C14:G14,'Water Tours'!D14)</f>
        <v>0</v>
      </c>
      <c r="C26" s="9"/>
      <c r="D26" s="438" t="s">
        <v>8</v>
      </c>
      <c r="E26" s="434">
        <f>SUM('Billy Bey'!C25:E25, 'New York Water Taxi'!E25, 'NY Waterway'!C25:G25,'Water Tours'!D25)</f>
        <v>66221</v>
      </c>
      <c r="F26" s="101"/>
      <c r="G26" s="438" t="s">
        <v>8</v>
      </c>
      <c r="H26" s="434">
        <f>SUM('Billy Bey'!C36:E36, 'New York Water Taxi'!E36, 'NY Waterway'!C36:G36,'Water Tours'!D36)</f>
        <v>71206</v>
      </c>
      <c r="I26" s="101"/>
      <c r="J26" s="438" t="s">
        <v>8</v>
      </c>
      <c r="K26" s="434">
        <f>SUM('Billy Bey'!C47:E47, 'NY Waterway'!C47:G47, 'New York Water Taxi'!E47,'Water Tours'!D47)</f>
        <v>61955</v>
      </c>
      <c r="L26" s="101"/>
      <c r="M26" s="438" t="s">
        <v>8</v>
      </c>
      <c r="N26" s="434">
        <f>SUM('Billy Bey'!C58:E58, 'NY Waterway'!C58:G58, 'New York Water Taxi'!E58,'Water Tours'!D58)</f>
        <v>36151</v>
      </c>
      <c r="P26" s="438" t="s">
        <v>8</v>
      </c>
      <c r="Q26" s="434">
        <f>SUM('Billy Bey'!C69:E69, 'NY Waterway'!C69:G69, 'New York Water Taxi'!E69,'Water Tours'!D69)</f>
        <v>5983</v>
      </c>
      <c r="R26" s="9"/>
    </row>
    <row r="27" spans="1:20" ht="12.95" customHeight="1" thickBot="1" x14ac:dyDescent="0.3">
      <c r="A27" s="439"/>
      <c r="B27" s="452"/>
      <c r="C27" s="103"/>
      <c r="D27" s="439"/>
      <c r="E27" s="452"/>
      <c r="F27" s="101"/>
      <c r="G27" s="439"/>
      <c r="H27" s="461"/>
      <c r="I27" s="101"/>
      <c r="J27" s="439"/>
      <c r="K27" s="461"/>
      <c r="L27" s="101"/>
      <c r="M27" s="439"/>
      <c r="N27" s="461"/>
      <c r="P27" s="439"/>
      <c r="Q27" s="461"/>
      <c r="R27" s="103"/>
    </row>
    <row r="28" spans="1:20" ht="12.95" customHeight="1" x14ac:dyDescent="0.25">
      <c r="A28" s="453" t="s">
        <v>14</v>
      </c>
      <c r="B28" s="440">
        <f>SUM(SeaStreak!E14:F14,'NYC Ferry'!D14,'NYC Ferry'!X14, 'NYC Ferry'!AA14, 'NYC Ferry'!AG14)</f>
        <v>0</v>
      </c>
      <c r="C28" s="7"/>
      <c r="D28" s="453" t="s">
        <v>14</v>
      </c>
      <c r="E28" s="440">
        <f>SUM(SeaStreak!E25:F25,'NYC Ferry'!D25,'NYC Ferry'!X25, 'NYC Ferry'!AA25, 'NYC Ferry'!AG25)</f>
        <v>18227</v>
      </c>
      <c r="F28" s="101"/>
      <c r="G28" s="453" t="s">
        <v>14</v>
      </c>
      <c r="H28" s="440">
        <f>SUM(SeaStreak!E36:F36,'NYC Ferry'!D36,'NYC Ferry'!X36,'NYC Ferry'!AA36, 'NYC Ferry'!AG36)</f>
        <v>18081</v>
      </c>
      <c r="I28" s="101"/>
      <c r="J28" s="453" t="s">
        <v>14</v>
      </c>
      <c r="K28" s="440">
        <f>SUM(SeaStreak!E47:F47,'NYC Ferry'!D47,'NYC Ferry'!X47, 'NYC Ferry'!AA47, 'NYC Ferry'!AG47)</f>
        <v>16174</v>
      </c>
      <c r="L28" s="101"/>
      <c r="M28" s="453" t="s">
        <v>14</v>
      </c>
      <c r="N28" s="440">
        <f>SUM(SeaStreak!E58:F58,'NYC Ferry'!D58,'NYC Ferry'!X58,'NYC Ferry'!AA58, 'NYC Ferry'!AG58)</f>
        <v>8542</v>
      </c>
      <c r="P28" s="453" t="s">
        <v>14</v>
      </c>
      <c r="Q28" s="440">
        <f>SUM(SeaStreak!E69:F69,'NYC Ferry'!D69,'NYC Ferry'!X69, 'NYC Ferry'!AA69, 'NYC Ferry'!AG69)</f>
        <v>1446</v>
      </c>
      <c r="R28" s="7"/>
    </row>
    <row r="29" spans="1:20" ht="12.95" customHeight="1" thickBot="1" x14ac:dyDescent="0.3">
      <c r="A29" s="455"/>
      <c r="B29" s="441"/>
      <c r="C29" s="105"/>
      <c r="D29" s="455"/>
      <c r="E29" s="465"/>
      <c r="F29" s="101"/>
      <c r="G29" s="455"/>
      <c r="H29" s="465"/>
      <c r="I29" s="101"/>
      <c r="J29" s="455"/>
      <c r="K29" s="465"/>
      <c r="L29" s="101"/>
      <c r="M29" s="455"/>
      <c r="N29" s="465"/>
      <c r="P29" s="455"/>
      <c r="Q29" s="465"/>
      <c r="R29" s="105"/>
    </row>
    <row r="30" spans="1:20" ht="12.95" customHeight="1" x14ac:dyDescent="0.25">
      <c r="A30" s="438" t="s">
        <v>9</v>
      </c>
      <c r="B30" s="434">
        <f>SUM('Billy Bey'!F14:H14, 'Liberty Landing Ferry'!C14, 'NY Waterway'!H14)</f>
        <v>0</v>
      </c>
      <c r="C30" s="9"/>
      <c r="D30" s="438" t="s">
        <v>9</v>
      </c>
      <c r="E30" s="432">
        <f>SUM('Billy Bey'!F25:H25, 'Liberty Landing Ferry'!C25, 'NY Waterway'!H25)</f>
        <v>38730</v>
      </c>
      <c r="F30" s="101"/>
      <c r="G30" s="438" t="s">
        <v>9</v>
      </c>
      <c r="H30" s="434">
        <f>SUM('Billy Bey'!F36:H36, 'Liberty Landing Ferry'!C36, 'NY Waterway'!H36)</f>
        <v>39916</v>
      </c>
      <c r="I30" s="101"/>
      <c r="J30" s="438" t="s">
        <v>9</v>
      </c>
      <c r="K30" s="434">
        <f>SUM('Billy Bey'!F47:H47, 'Liberty Landing Ferry'!C47, 'NY Waterway'!H47)</f>
        <v>38100</v>
      </c>
      <c r="L30" s="101"/>
      <c r="M30" s="438" t="s">
        <v>9</v>
      </c>
      <c r="N30" s="434">
        <f>SUM('Billy Bey'!F58:H58, 'Liberty Landing Ferry'!C58, 'NY Waterway'!H58)</f>
        <v>17029</v>
      </c>
      <c r="P30" s="438" t="s">
        <v>9</v>
      </c>
      <c r="Q30" s="434">
        <f>SUM('Billy Bey'!F69:H69, 'Liberty Landing Ferry'!C69, 'NY Waterway'!H69)</f>
        <v>3529</v>
      </c>
      <c r="R30" s="9"/>
    </row>
    <row r="31" spans="1:20" ht="12.95" customHeight="1" thickBot="1" x14ac:dyDescent="0.3">
      <c r="A31" s="456"/>
      <c r="B31" s="452"/>
      <c r="C31" s="106"/>
      <c r="D31" s="456"/>
      <c r="E31" s="435"/>
      <c r="F31" s="101"/>
      <c r="G31" s="456"/>
      <c r="H31" s="435"/>
      <c r="I31" s="101"/>
      <c r="J31" s="456"/>
      <c r="K31" s="435"/>
      <c r="L31" s="101"/>
      <c r="M31" s="456"/>
      <c r="N31" s="435"/>
      <c r="P31" s="456"/>
      <c r="Q31" s="435"/>
      <c r="R31" s="106"/>
      <c r="S31" s="115"/>
      <c r="T31" s="115"/>
    </row>
    <row r="32" spans="1:20" s="115" customFormat="1" ht="12.95" customHeight="1" x14ac:dyDescent="0.2">
      <c r="A32" s="438" t="s">
        <v>7</v>
      </c>
      <c r="B32" s="432">
        <f>SUM('New York Water Taxi'!C14)</f>
        <v>0</v>
      </c>
      <c r="C32" s="10"/>
      <c r="D32" s="438" t="s">
        <v>7</v>
      </c>
      <c r="E32" s="432">
        <f>SUM('New York Water Taxi'!C25)</f>
        <v>403</v>
      </c>
      <c r="F32" s="114"/>
      <c r="G32" s="438" t="s">
        <v>7</v>
      </c>
      <c r="H32" s="432">
        <f>SUM('New York Water Taxi'!C36)</f>
        <v>403</v>
      </c>
      <c r="I32" s="114"/>
      <c r="J32" s="438" t="s">
        <v>7</v>
      </c>
      <c r="K32" s="432">
        <f>SUM('New York Water Taxi'!C47)</f>
        <v>286</v>
      </c>
      <c r="L32" s="114"/>
      <c r="M32" s="438" t="s">
        <v>7</v>
      </c>
      <c r="N32" s="432">
        <f>SUM('New York Water Taxi'!C58)</f>
        <v>868</v>
      </c>
      <c r="P32" s="438" t="s">
        <v>7</v>
      </c>
      <c r="Q32" s="432">
        <f>SUM('New York Water Taxi'!C69)</f>
        <v>100</v>
      </c>
      <c r="R32" s="11"/>
    </row>
    <row r="33" spans="1:20" s="115" customFormat="1" ht="12.95" customHeight="1" thickBot="1" x14ac:dyDescent="0.3">
      <c r="A33" s="456"/>
      <c r="B33" s="429"/>
      <c r="C33" s="109"/>
      <c r="D33" s="456"/>
      <c r="E33" s="466"/>
      <c r="F33" s="114"/>
      <c r="G33" s="456"/>
      <c r="H33" s="466"/>
      <c r="I33" s="114"/>
      <c r="J33" s="456"/>
      <c r="K33" s="466"/>
      <c r="L33" s="114"/>
      <c r="M33" s="456"/>
      <c r="N33" s="466"/>
      <c r="P33" s="456"/>
      <c r="Q33" s="466"/>
      <c r="R33" s="12"/>
      <c r="S33" s="116"/>
      <c r="T33" s="116"/>
    </row>
    <row r="34" spans="1:20" ht="12.75" customHeight="1" x14ac:dyDescent="0.25">
      <c r="A34" s="438" t="s">
        <v>35</v>
      </c>
      <c r="B34" s="432">
        <f>SUM('New York Water Taxi'!A14)</f>
        <v>0</v>
      </c>
      <c r="C34" s="101"/>
      <c r="D34" s="438" t="s">
        <v>35</v>
      </c>
      <c r="E34" s="432">
        <f>SUM('New York Water Taxi'!D25)</f>
        <v>0</v>
      </c>
      <c r="F34" s="101"/>
      <c r="G34" s="438" t="s">
        <v>35</v>
      </c>
      <c r="H34" s="432">
        <f>SUM('New York Water Taxi'!D36)</f>
        <v>0</v>
      </c>
      <c r="I34" s="101"/>
      <c r="J34" s="438" t="s">
        <v>35</v>
      </c>
      <c r="K34" s="432">
        <f>SUM('New York Water Taxi'!D47)</f>
        <v>0</v>
      </c>
      <c r="L34" s="101"/>
      <c r="M34" s="438" t="s">
        <v>35</v>
      </c>
      <c r="N34" s="432">
        <f>SUM('New York Water Taxi'!D58)</f>
        <v>0</v>
      </c>
      <c r="P34" s="438" t="s">
        <v>35</v>
      </c>
      <c r="Q34" s="432">
        <f>SUM('New York Water Taxi'!D69)</f>
        <v>0</v>
      </c>
      <c r="R34" s="11"/>
    </row>
    <row r="35" spans="1:20" ht="14.25" thickBot="1" x14ac:dyDescent="0.3">
      <c r="A35" s="456"/>
      <c r="B35" s="429"/>
      <c r="C35" s="101"/>
      <c r="D35" s="456"/>
      <c r="E35" s="467"/>
      <c r="F35" s="101"/>
      <c r="G35" s="456"/>
      <c r="H35" s="467"/>
      <c r="I35" s="101"/>
      <c r="J35" s="456"/>
      <c r="K35" s="467"/>
      <c r="L35" s="101"/>
      <c r="M35" s="456"/>
      <c r="N35" s="467"/>
      <c r="P35" s="456"/>
      <c r="Q35" s="467"/>
      <c r="R35" s="118"/>
    </row>
    <row r="36" spans="1:20" ht="12.75" customHeight="1" x14ac:dyDescent="0.25">
      <c r="A36" s="438" t="s">
        <v>69</v>
      </c>
      <c r="B36" s="432">
        <f>SUM('New York Water Taxi'!F14)</f>
        <v>0</v>
      </c>
      <c r="C36" s="101"/>
      <c r="D36" s="438" t="s">
        <v>69</v>
      </c>
      <c r="E36" s="432">
        <f>SUM('New York Water Taxi'!F25)</f>
        <v>0</v>
      </c>
      <c r="F36" s="101"/>
      <c r="G36" s="438" t="s">
        <v>69</v>
      </c>
      <c r="H36" s="432">
        <f>SUM('New York Water Taxi'!F36)</f>
        <v>0</v>
      </c>
      <c r="I36" s="101"/>
      <c r="J36" s="438" t="s">
        <v>69</v>
      </c>
      <c r="K36" s="432">
        <f>SUM('New York Water Taxi'!F47)</f>
        <v>0</v>
      </c>
      <c r="L36" s="101"/>
      <c r="M36" s="438" t="s">
        <v>69</v>
      </c>
      <c r="N36" s="432">
        <f>SUM('New York Water Taxi'!F58)</f>
        <v>0</v>
      </c>
      <c r="P36" s="438" t="s">
        <v>69</v>
      </c>
      <c r="Q36" s="432">
        <f>SUM('New York Water Taxi'!F69)</f>
        <v>0</v>
      </c>
      <c r="R36" s="11"/>
    </row>
    <row r="37" spans="1:20" ht="14.25" customHeight="1" thickBot="1" x14ac:dyDescent="0.3">
      <c r="A37" s="456"/>
      <c r="B37" s="429"/>
      <c r="C37" s="101"/>
      <c r="D37" s="456"/>
      <c r="E37" s="474"/>
      <c r="F37" s="101"/>
      <c r="G37" s="456"/>
      <c r="H37" s="474"/>
      <c r="I37" s="101"/>
      <c r="J37" s="456"/>
      <c r="K37" s="429"/>
      <c r="L37" s="101"/>
      <c r="M37" s="456"/>
      <c r="N37" s="429"/>
      <c r="P37" s="456"/>
      <c r="Q37" s="429"/>
      <c r="R37" s="11"/>
    </row>
    <row r="38" spans="1:20" x14ac:dyDescent="0.25">
      <c r="A38" s="433" t="s">
        <v>70</v>
      </c>
      <c r="B38" s="432">
        <f>SUM('NYC Ferry'!E14+'NYC Ferry'!S14)</f>
        <v>0</v>
      </c>
      <c r="C38" s="101"/>
      <c r="D38" s="433" t="s">
        <v>70</v>
      </c>
      <c r="E38" s="432">
        <f>SUM('NYC Ferry'!E25+'NYC Ferry'!S25)</f>
        <v>4153</v>
      </c>
      <c r="F38" s="101"/>
      <c r="G38" s="433" t="s">
        <v>70</v>
      </c>
      <c r="H38" s="432">
        <f>SUM('NYC Ferry'!E36+'NYC Ferry'!S36)</f>
        <v>3777</v>
      </c>
      <c r="I38" s="101"/>
      <c r="J38" s="433" t="s">
        <v>70</v>
      </c>
      <c r="K38" s="432">
        <f>SUM('NYC Ferry'!E47+'NYC Ferry'!S47)</f>
        <v>3472</v>
      </c>
      <c r="L38" s="101"/>
      <c r="M38" s="433" t="s">
        <v>70</v>
      </c>
      <c r="N38" s="432">
        <f>SUM('NYC Ferry'!E58+'NYC Ferry'!S58)</f>
        <v>3995</v>
      </c>
      <c r="P38" s="433" t="s">
        <v>70</v>
      </c>
      <c r="Q38" s="432">
        <f>SUM('NYC Ferry'!E69+'NYC Ferry'!S69)</f>
        <v>493</v>
      </c>
      <c r="R38" s="11"/>
    </row>
    <row r="39" spans="1:20" ht="14.25" thickBot="1" x14ac:dyDescent="0.3">
      <c r="A39" s="431"/>
      <c r="B39" s="429"/>
      <c r="C39" s="101"/>
      <c r="D39" s="431"/>
      <c r="E39" s="429"/>
      <c r="F39" s="101"/>
      <c r="G39" s="431"/>
      <c r="H39" s="429"/>
      <c r="I39" s="101"/>
      <c r="J39" s="431"/>
      <c r="K39" s="429"/>
      <c r="L39" s="101"/>
      <c r="M39" s="431"/>
      <c r="N39" s="429"/>
      <c r="P39" s="431"/>
      <c r="Q39" s="429"/>
      <c r="R39" s="11"/>
    </row>
    <row r="40" spans="1:20" ht="12.75" customHeight="1" x14ac:dyDescent="0.25">
      <c r="A40" s="433" t="s">
        <v>71</v>
      </c>
      <c r="B40" s="432">
        <f>SUM('NYC Ferry'!F14)</f>
        <v>0</v>
      </c>
      <c r="C40" s="101"/>
      <c r="D40" s="433" t="s">
        <v>71</v>
      </c>
      <c r="E40" s="432">
        <f>SUM('NYC Ferry'!F25)</f>
        <v>1929</v>
      </c>
      <c r="F40" s="101"/>
      <c r="G40" s="433" t="s">
        <v>71</v>
      </c>
      <c r="H40" s="432">
        <f>SUM('NYC Ferry'!F36)</f>
        <v>1964</v>
      </c>
      <c r="I40" s="101"/>
      <c r="J40" s="433" t="s">
        <v>71</v>
      </c>
      <c r="K40" s="432">
        <f>SUM('NYC Ferry'!F47)</f>
        <v>1673</v>
      </c>
      <c r="L40" s="101"/>
      <c r="M40" s="433" t="s">
        <v>71</v>
      </c>
      <c r="N40" s="432">
        <f>SUM('NYC Ferry'!F58)</f>
        <v>907</v>
      </c>
      <c r="P40" s="433" t="s">
        <v>71</v>
      </c>
      <c r="Q40" s="432">
        <f>SUM('NYC Ferry'!F69)</f>
        <v>165</v>
      </c>
      <c r="R40" s="11"/>
    </row>
    <row r="41" spans="1:20" ht="13.5" customHeight="1" thickBot="1" x14ac:dyDescent="0.3">
      <c r="A41" s="431"/>
      <c r="B41" s="429"/>
      <c r="C41" s="101"/>
      <c r="D41" s="431"/>
      <c r="E41" s="429"/>
      <c r="F41" s="101"/>
      <c r="G41" s="431"/>
      <c r="H41" s="429"/>
      <c r="I41" s="101"/>
      <c r="J41" s="431"/>
      <c r="K41" s="429"/>
      <c r="L41" s="101"/>
      <c r="M41" s="431"/>
      <c r="N41" s="429"/>
      <c r="P41" s="431"/>
      <c r="Q41" s="429"/>
      <c r="R41" s="11"/>
    </row>
    <row r="42" spans="1:20" ht="12.75" customHeight="1" x14ac:dyDescent="0.25">
      <c r="A42" s="433" t="s">
        <v>11</v>
      </c>
      <c r="B42" s="432">
        <f>SUM('NYC Ferry'!G14)</f>
        <v>0</v>
      </c>
      <c r="C42" s="101"/>
      <c r="D42" s="433" t="s">
        <v>11</v>
      </c>
      <c r="E42" s="432">
        <f>SUM('NYC Ferry'!G25)</f>
        <v>5632</v>
      </c>
      <c r="F42" s="101"/>
      <c r="G42" s="433" t="s">
        <v>11</v>
      </c>
      <c r="H42" s="432">
        <f>SUM('NYC Ferry'!G36)</f>
        <v>5259</v>
      </c>
      <c r="I42" s="101"/>
      <c r="J42" s="433" t="s">
        <v>11</v>
      </c>
      <c r="K42" s="432">
        <f>SUM('NYC Ferry'!G47)</f>
        <v>4244</v>
      </c>
      <c r="L42" s="101"/>
      <c r="M42" s="433" t="s">
        <v>11</v>
      </c>
      <c r="N42" s="432">
        <f>SUM('NYC Ferry'!G58)</f>
        <v>2560</v>
      </c>
      <c r="P42" s="433" t="s">
        <v>11</v>
      </c>
      <c r="Q42" s="432">
        <f>SUM('NYC Ferry'!G69)</f>
        <v>472</v>
      </c>
      <c r="R42" s="11"/>
    </row>
    <row r="43" spans="1:20" ht="13.5" customHeight="1" thickBot="1" x14ac:dyDescent="0.3">
      <c r="A43" s="431"/>
      <c r="B43" s="429"/>
      <c r="C43" s="101"/>
      <c r="D43" s="431"/>
      <c r="E43" s="429"/>
      <c r="F43" s="101"/>
      <c r="G43" s="431"/>
      <c r="H43" s="429"/>
      <c r="I43" s="101"/>
      <c r="J43" s="431"/>
      <c r="K43" s="429"/>
      <c r="L43" s="101"/>
      <c r="M43" s="431"/>
      <c r="N43" s="429"/>
      <c r="P43" s="431"/>
      <c r="Q43" s="429"/>
      <c r="R43" s="11"/>
    </row>
    <row r="44" spans="1:20" ht="12.75" customHeight="1" x14ac:dyDescent="0.25">
      <c r="A44" s="433" t="s">
        <v>12</v>
      </c>
      <c r="B44" s="432">
        <f>SUM('NYC Ferry'!H14)</f>
        <v>0</v>
      </c>
      <c r="C44" s="101"/>
      <c r="D44" s="433" t="s">
        <v>12</v>
      </c>
      <c r="E44" s="432">
        <f>SUM('NYC Ferry'!H25)</f>
        <v>2765</v>
      </c>
      <c r="F44" s="101"/>
      <c r="G44" s="433" t="s">
        <v>12</v>
      </c>
      <c r="H44" s="432">
        <f>SUM('NYC Ferry'!H36)</f>
        <v>2882</v>
      </c>
      <c r="I44" s="101"/>
      <c r="J44" s="433" t="s">
        <v>12</v>
      </c>
      <c r="K44" s="432">
        <f>SUM('NYC Ferry'!H47)</f>
        <v>2383</v>
      </c>
      <c r="L44" s="101"/>
      <c r="M44" s="433" t="s">
        <v>12</v>
      </c>
      <c r="N44" s="432">
        <f>SUM('NYC Ferry'!H58)</f>
        <v>415</v>
      </c>
      <c r="P44" s="433" t="s">
        <v>12</v>
      </c>
      <c r="Q44" s="432">
        <f>SUM('NYC Ferry'!H69)</f>
        <v>229</v>
      </c>
      <c r="R44" s="11"/>
    </row>
    <row r="45" spans="1:20" ht="13.5" customHeight="1" thickBot="1" x14ac:dyDescent="0.3">
      <c r="A45" s="431"/>
      <c r="B45" s="429"/>
      <c r="C45" s="101"/>
      <c r="D45" s="431"/>
      <c r="E45" s="429"/>
      <c r="F45" s="101"/>
      <c r="G45" s="431"/>
      <c r="H45" s="429"/>
      <c r="I45" s="101"/>
      <c r="J45" s="431"/>
      <c r="K45" s="429"/>
      <c r="L45" s="101"/>
      <c r="M45" s="431"/>
      <c r="N45" s="429"/>
      <c r="P45" s="431"/>
      <c r="Q45" s="429"/>
      <c r="R45" s="11"/>
    </row>
    <row r="46" spans="1:20" ht="12.75" customHeight="1" x14ac:dyDescent="0.25">
      <c r="A46" s="433" t="s">
        <v>72</v>
      </c>
      <c r="B46" s="432">
        <f>SUM('NYC Ferry'!I14,'NYC Ferry'!W14,'NYC Ferry'!Z14)</f>
        <v>0</v>
      </c>
      <c r="C46" s="101"/>
      <c r="D46" s="433" t="s">
        <v>72</v>
      </c>
      <c r="E46" s="432">
        <f>SUM('NYC Ferry'!I25,'NYC Ferry'!W25, 'NYC Ferry'!Z25)</f>
        <v>5016</v>
      </c>
      <c r="F46" s="101"/>
      <c r="G46" s="433" t="s">
        <v>72</v>
      </c>
      <c r="H46" s="432">
        <f>SUM('NYC Ferry'!I36,'NYC Ferry'!W36,'NYC Ferry'!Z36)</f>
        <v>4732</v>
      </c>
      <c r="I46" s="101"/>
      <c r="J46" s="433" t="s">
        <v>72</v>
      </c>
      <c r="K46" s="432">
        <f>SUM('NYC Ferry'!I47,'NYC Ferry'!W47,'NYC Ferry'!Z47)</f>
        <v>3960</v>
      </c>
      <c r="L46" s="101"/>
      <c r="M46" s="433" t="s">
        <v>72</v>
      </c>
      <c r="N46" s="432">
        <f>SUM('NYC Ferry'!I58,'NYC Ferry'!W58, 'NYC Ferry'!Z58)</f>
        <v>2989</v>
      </c>
      <c r="P46" s="433" t="s">
        <v>72</v>
      </c>
      <c r="Q46" s="432">
        <f>SUM('NYC Ferry'!I69,'NYC Ferry'!W69, 'NYC Ferry'!Z69)</f>
        <v>516</v>
      </c>
      <c r="R46" s="11"/>
    </row>
    <row r="47" spans="1:20" ht="13.5" customHeight="1" thickBot="1" x14ac:dyDescent="0.3">
      <c r="A47" s="431"/>
      <c r="B47" s="429"/>
      <c r="C47" s="101"/>
      <c r="D47" s="431"/>
      <c r="E47" s="429"/>
      <c r="F47" s="101"/>
      <c r="G47" s="431"/>
      <c r="H47" s="429"/>
      <c r="I47" s="101"/>
      <c r="J47" s="431"/>
      <c r="K47" s="429"/>
      <c r="L47" s="101"/>
      <c r="M47" s="431"/>
      <c r="N47" s="429"/>
      <c r="P47" s="431"/>
      <c r="Q47" s="429"/>
      <c r="R47" s="11"/>
    </row>
    <row r="48" spans="1:20" ht="12.75" customHeight="1" x14ac:dyDescent="0.25">
      <c r="A48" s="433" t="s">
        <v>86</v>
      </c>
      <c r="B48" s="432">
        <f>SUM('NYC Ferry'!P14)</f>
        <v>0</v>
      </c>
      <c r="C48" s="101"/>
      <c r="D48" s="433" t="s">
        <v>86</v>
      </c>
      <c r="E48" s="432">
        <f>SUM('NYC Ferry'!P25)</f>
        <v>793</v>
      </c>
      <c r="F48" s="101"/>
      <c r="G48" s="433" t="s">
        <v>86</v>
      </c>
      <c r="H48" s="432">
        <f>SUM('NYC Ferry'!P36)</f>
        <v>674</v>
      </c>
      <c r="I48" s="101"/>
      <c r="J48" s="433" t="s">
        <v>86</v>
      </c>
      <c r="K48" s="432">
        <f>SUM('NYC Ferry'!P47)</f>
        <v>564</v>
      </c>
      <c r="L48" s="101"/>
      <c r="M48" s="433" t="s">
        <v>86</v>
      </c>
      <c r="N48" s="432">
        <f>SUM('NYC Ferry'!P58)</f>
        <v>304</v>
      </c>
      <c r="P48" s="433" t="s">
        <v>86</v>
      </c>
      <c r="Q48" s="432">
        <f>SUM('NYC Ferry'!P69)</f>
        <v>50</v>
      </c>
      <c r="R48" s="11"/>
    </row>
    <row r="49" spans="1:18" ht="13.5" customHeight="1" thickBot="1" x14ac:dyDescent="0.3">
      <c r="A49" s="431"/>
      <c r="B49" s="429"/>
      <c r="C49" s="101"/>
      <c r="D49" s="431"/>
      <c r="E49" s="429"/>
      <c r="F49" s="101"/>
      <c r="G49" s="431"/>
      <c r="H49" s="429"/>
      <c r="I49" s="101"/>
      <c r="J49" s="431"/>
      <c r="K49" s="429"/>
      <c r="L49" s="101"/>
      <c r="M49" s="431"/>
      <c r="N49" s="429"/>
      <c r="P49" s="431"/>
      <c r="Q49" s="429"/>
      <c r="R49" s="11"/>
    </row>
    <row r="50" spans="1:18" ht="13.5" customHeight="1" x14ac:dyDescent="0.25">
      <c r="A50" s="433" t="s">
        <v>85</v>
      </c>
      <c r="B50" s="432">
        <f>SUM('NYC Ferry'!N14)</f>
        <v>0</v>
      </c>
      <c r="C50" s="101"/>
      <c r="D50" s="433" t="s">
        <v>85</v>
      </c>
      <c r="E50" s="432">
        <f>SUM('NYC Ferry'!N25)</f>
        <v>581</v>
      </c>
      <c r="F50" s="101"/>
      <c r="G50" s="433" t="s">
        <v>85</v>
      </c>
      <c r="H50" s="428">
        <f>SUM('NYC Ferry'!N36)</f>
        <v>584</v>
      </c>
      <c r="I50" s="101"/>
      <c r="J50" s="433" t="s">
        <v>85</v>
      </c>
      <c r="K50" s="428">
        <f>SUM('NYC Ferry'!N47)</f>
        <v>411</v>
      </c>
      <c r="L50" s="101"/>
      <c r="M50" s="433" t="s">
        <v>85</v>
      </c>
      <c r="N50" s="432">
        <f>SUM('NYC Ferry'!N58)</f>
        <v>688</v>
      </c>
      <c r="P50" s="433" t="s">
        <v>85</v>
      </c>
      <c r="Q50" s="432">
        <f>SUM('NYC Ferry'!N69)</f>
        <v>57</v>
      </c>
      <c r="R50" s="11"/>
    </row>
    <row r="51" spans="1:18" ht="13.5" customHeight="1" thickBot="1" x14ac:dyDescent="0.3">
      <c r="A51" s="431"/>
      <c r="B51" s="429"/>
      <c r="C51" s="101"/>
      <c r="D51" s="431"/>
      <c r="E51" s="429"/>
      <c r="F51" s="101"/>
      <c r="G51" s="431"/>
      <c r="H51" s="474"/>
      <c r="I51" s="101"/>
      <c r="J51" s="431"/>
      <c r="K51" s="474"/>
      <c r="L51" s="101"/>
      <c r="M51" s="431"/>
      <c r="N51" s="429"/>
      <c r="P51" s="431"/>
      <c r="Q51" s="429"/>
      <c r="R51" s="11"/>
    </row>
    <row r="52" spans="1:18" ht="13.5" customHeight="1" x14ac:dyDescent="0.25">
      <c r="A52" s="433" t="s">
        <v>95</v>
      </c>
      <c r="B52" s="432">
        <f>SUM('NYC Ferry'!AB14)</f>
        <v>0</v>
      </c>
      <c r="C52" s="101"/>
      <c r="D52" s="433" t="s">
        <v>95</v>
      </c>
      <c r="E52" s="432">
        <f>SUM('NYC Ferry'!AB25)</f>
        <v>767</v>
      </c>
      <c r="F52" s="101"/>
      <c r="G52" s="433" t="s">
        <v>95</v>
      </c>
      <c r="H52" s="475">
        <f>SUM('NYC Ferry'!AB36)</f>
        <v>704</v>
      </c>
      <c r="I52" s="101"/>
      <c r="J52" s="433" t="s">
        <v>95</v>
      </c>
      <c r="K52" s="475">
        <f>SUM('NYC Ferry'!AB47)</f>
        <v>543</v>
      </c>
      <c r="L52" s="101"/>
      <c r="M52" s="433" t="s">
        <v>95</v>
      </c>
      <c r="N52" s="432">
        <f>SUM('NYC Ferry'!AB58)</f>
        <v>288</v>
      </c>
      <c r="P52" s="433" t="s">
        <v>95</v>
      </c>
      <c r="Q52" s="432">
        <f>SUM('NYC Ferry'!AB69)</f>
        <v>43</v>
      </c>
      <c r="R52" s="11"/>
    </row>
    <row r="53" spans="1:18" ht="13.5" customHeight="1" thickBot="1" x14ac:dyDescent="0.3">
      <c r="A53" s="431"/>
      <c r="B53" s="429"/>
      <c r="C53" s="101"/>
      <c r="D53" s="431"/>
      <c r="E53" s="429"/>
      <c r="F53" s="101"/>
      <c r="G53" s="431"/>
      <c r="H53" s="474"/>
      <c r="I53" s="101"/>
      <c r="J53" s="431"/>
      <c r="K53" s="474"/>
      <c r="L53" s="101"/>
      <c r="M53" s="431"/>
      <c r="N53" s="429"/>
      <c r="P53" s="431"/>
      <c r="Q53" s="429"/>
      <c r="R53" s="11"/>
    </row>
    <row r="54" spans="1:18" ht="13.5" customHeight="1" x14ac:dyDescent="0.25">
      <c r="A54" s="433" t="s">
        <v>96</v>
      </c>
      <c r="B54" s="432">
        <f>SUM('NYC Ferry'!AC14)</f>
        <v>0</v>
      </c>
      <c r="C54" s="101"/>
      <c r="D54" s="433" t="s">
        <v>96</v>
      </c>
      <c r="E54" s="432">
        <f>SUM('NYC Ferry'!AC25)</f>
        <v>242</v>
      </c>
      <c r="F54" s="101"/>
      <c r="G54" s="433" t="s">
        <v>96</v>
      </c>
      <c r="H54" s="475">
        <f>SUM('NYC Ferry'!AC36)</f>
        <v>250</v>
      </c>
      <c r="I54" s="101"/>
      <c r="J54" s="433" t="s">
        <v>96</v>
      </c>
      <c r="K54" s="475">
        <f>SUM('NYC Ferry'!AC47)</f>
        <v>172</v>
      </c>
      <c r="L54" s="101"/>
      <c r="M54" s="433" t="s">
        <v>96</v>
      </c>
      <c r="N54" s="432">
        <f>SUM('NYC Ferry'!AC58)</f>
        <v>127</v>
      </c>
      <c r="P54" s="433" t="s">
        <v>96</v>
      </c>
      <c r="Q54" s="432">
        <f>SUM('NYC Ferry'!AC69)</f>
        <v>22</v>
      </c>
      <c r="R54" s="11"/>
    </row>
    <row r="55" spans="1:18" ht="13.5" customHeight="1" thickBot="1" x14ac:dyDescent="0.3">
      <c r="A55" s="431"/>
      <c r="B55" s="429"/>
      <c r="C55" s="101"/>
      <c r="D55" s="431"/>
      <c r="E55" s="429"/>
      <c r="F55" s="101"/>
      <c r="G55" s="431"/>
      <c r="H55" s="474"/>
      <c r="I55" s="101"/>
      <c r="J55" s="431"/>
      <c r="K55" s="474"/>
      <c r="L55" s="101"/>
      <c r="M55" s="431"/>
      <c r="N55" s="429"/>
      <c r="P55" s="431"/>
      <c r="Q55" s="429"/>
      <c r="R55" s="11"/>
    </row>
    <row r="56" spans="1:18" ht="13.5" customHeight="1" x14ac:dyDescent="0.25">
      <c r="A56" s="433" t="s">
        <v>98</v>
      </c>
      <c r="B56" s="432">
        <f>SUM('NYC Ferry'!AE14)</f>
        <v>0</v>
      </c>
      <c r="C56" s="101"/>
      <c r="D56" s="433" t="s">
        <v>98</v>
      </c>
      <c r="E56" s="432">
        <f>SUM('NYC Ferry'!AE25)</f>
        <v>2447</v>
      </c>
      <c r="F56" s="101"/>
      <c r="G56" s="433" t="s">
        <v>98</v>
      </c>
      <c r="H56" s="475">
        <f>SUM('NYC Ferry'!AE36)</f>
        <v>2423</v>
      </c>
      <c r="I56" s="101"/>
      <c r="J56" s="433" t="s">
        <v>98</v>
      </c>
      <c r="K56" s="475">
        <f>SUM('NYC Ferry'!AE47)</f>
        <v>2129</v>
      </c>
      <c r="L56" s="101"/>
      <c r="M56" s="433" t="s">
        <v>98</v>
      </c>
      <c r="N56" s="432">
        <f>SUM('NYC Ferry'!AE58)</f>
        <v>1921</v>
      </c>
      <c r="P56" s="433" t="s">
        <v>98</v>
      </c>
      <c r="Q56" s="432">
        <f>SUM('NYC Ferry'!AE69)</f>
        <v>272</v>
      </c>
      <c r="R56" s="11"/>
    </row>
    <row r="57" spans="1:18" ht="13.5" customHeight="1" thickBot="1" x14ac:dyDescent="0.3">
      <c r="A57" s="431"/>
      <c r="B57" s="429"/>
      <c r="C57" s="101"/>
      <c r="D57" s="431"/>
      <c r="E57" s="429"/>
      <c r="F57" s="101"/>
      <c r="G57" s="431"/>
      <c r="H57" s="474"/>
      <c r="I57" s="101"/>
      <c r="J57" s="431"/>
      <c r="K57" s="474"/>
      <c r="L57" s="101"/>
      <c r="M57" s="431"/>
      <c r="N57" s="429"/>
      <c r="P57" s="431"/>
      <c r="Q57" s="429"/>
      <c r="R57" s="11"/>
    </row>
    <row r="58" spans="1:18" ht="13.5" customHeight="1" x14ac:dyDescent="0.25">
      <c r="A58" s="433" t="s">
        <v>97</v>
      </c>
      <c r="B58" s="432">
        <f>SUM('NYC Ferry'!AF14)</f>
        <v>0</v>
      </c>
      <c r="C58" s="101"/>
      <c r="D58" s="433" t="s">
        <v>97</v>
      </c>
      <c r="E58" s="432">
        <f>SUM('NYC Ferry'!AF25)</f>
        <v>1199</v>
      </c>
      <c r="F58" s="101"/>
      <c r="G58" s="433" t="s">
        <v>97</v>
      </c>
      <c r="H58" s="475">
        <f>SUM('NYC Ferry'!AF36)</f>
        <v>1228</v>
      </c>
      <c r="I58" s="101"/>
      <c r="J58" s="433" t="s">
        <v>97</v>
      </c>
      <c r="K58" s="475">
        <f>SUM('NYC Ferry'!AF47)</f>
        <v>1114</v>
      </c>
      <c r="L58" s="101"/>
      <c r="M58" s="433" t="s">
        <v>97</v>
      </c>
      <c r="N58" s="432">
        <f>SUM('NYC Ferry'!AF58)</f>
        <v>795</v>
      </c>
      <c r="P58" s="433" t="s">
        <v>97</v>
      </c>
      <c r="Q58" s="432">
        <f>SUM('NYC Ferry'!AF69)</f>
        <v>128</v>
      </c>
      <c r="R58" s="11"/>
    </row>
    <row r="59" spans="1:18" ht="13.5" customHeight="1" thickBot="1" x14ac:dyDescent="0.3">
      <c r="A59" s="431"/>
      <c r="B59" s="429"/>
      <c r="C59" s="101"/>
      <c r="D59" s="431"/>
      <c r="E59" s="429"/>
      <c r="F59" s="101"/>
      <c r="G59" s="431"/>
      <c r="H59" s="474"/>
      <c r="I59" s="101"/>
      <c r="J59" s="431"/>
      <c r="K59" s="474"/>
      <c r="L59" s="101"/>
      <c r="M59" s="431"/>
      <c r="N59" s="429"/>
      <c r="P59" s="431"/>
      <c r="Q59" s="429"/>
      <c r="R59" s="11"/>
    </row>
    <row r="60" spans="1:18" ht="12.75" customHeight="1" x14ac:dyDescent="0.25">
      <c r="A60" s="433" t="s">
        <v>13</v>
      </c>
      <c r="B60" s="432">
        <f>SUM('NYC Ferry'!R14)</f>
        <v>0</v>
      </c>
      <c r="C60" s="101"/>
      <c r="D60" s="433" t="s">
        <v>13</v>
      </c>
      <c r="E60" s="432">
        <f>SUM('NYC Ferry'!R25)</f>
        <v>514</v>
      </c>
      <c r="F60" s="101"/>
      <c r="G60" s="433" t="s">
        <v>13</v>
      </c>
      <c r="H60" s="432">
        <f>SUM('NYC Ferry'!R36)</f>
        <v>436</v>
      </c>
      <c r="I60" s="101"/>
      <c r="J60" s="433" t="s">
        <v>13</v>
      </c>
      <c r="K60" s="432">
        <f>SUM('NYC Ferry'!R47)</f>
        <v>370</v>
      </c>
      <c r="L60" s="101"/>
      <c r="M60" s="433" t="s">
        <v>13</v>
      </c>
      <c r="N60" s="432">
        <f>SUM('NYC Ferry'!R58)</f>
        <v>293</v>
      </c>
      <c r="P60" s="433" t="s">
        <v>13</v>
      </c>
      <c r="Q60" s="432">
        <f>SUM('NYC Ferry'!R69)</f>
        <v>56</v>
      </c>
      <c r="R60" s="11"/>
    </row>
    <row r="61" spans="1:18" ht="13.5" customHeight="1" thickBot="1" x14ac:dyDescent="0.3">
      <c r="A61" s="431"/>
      <c r="B61" s="429"/>
      <c r="C61" s="101"/>
      <c r="D61" s="431"/>
      <c r="E61" s="429"/>
      <c r="F61" s="101"/>
      <c r="G61" s="431"/>
      <c r="H61" s="429"/>
      <c r="I61" s="101"/>
      <c r="J61" s="431"/>
      <c r="K61" s="429"/>
      <c r="L61" s="101"/>
      <c r="M61" s="431"/>
      <c r="N61" s="429"/>
      <c r="P61" s="431"/>
      <c r="Q61" s="429"/>
      <c r="R61" s="11"/>
    </row>
    <row r="62" spans="1:18" ht="13.5" customHeight="1" x14ac:dyDescent="0.25">
      <c r="A62" s="430" t="s">
        <v>32</v>
      </c>
      <c r="B62" s="432">
        <f>SUM('NYC Ferry'!J14)</f>
        <v>0</v>
      </c>
      <c r="C62" s="101"/>
      <c r="D62" s="430" t="s">
        <v>32</v>
      </c>
      <c r="E62" s="432">
        <f>SUM('NYC Ferry'!J25 + 'NYC Ferry'!Q25)</f>
        <v>0</v>
      </c>
      <c r="F62" s="101"/>
      <c r="G62" s="430" t="s">
        <v>32</v>
      </c>
      <c r="H62" s="428">
        <f>SUM('NYC Ferry'!J36)</f>
        <v>0</v>
      </c>
      <c r="I62" s="101"/>
      <c r="J62" s="430" t="s">
        <v>32</v>
      </c>
      <c r="K62" s="428">
        <f>SUM('NYC Ferry'!J47 + 'NYC Ferry'!Q47)</f>
        <v>0</v>
      </c>
      <c r="L62" s="101"/>
      <c r="M62" s="430" t="s">
        <v>32</v>
      </c>
      <c r="N62" s="428">
        <f>SUM('NYC Ferry'!J58,'NYC Ferry'!Q58)</f>
        <v>0</v>
      </c>
      <c r="P62" s="430" t="s">
        <v>32</v>
      </c>
      <c r="Q62" s="428">
        <f>SUM('NYC Ferry'!J69)</f>
        <v>0</v>
      </c>
      <c r="R62" s="11"/>
    </row>
    <row r="63" spans="1:18" ht="13.5" customHeight="1" thickBot="1" x14ac:dyDescent="0.3">
      <c r="A63" s="431"/>
      <c r="B63" s="429"/>
      <c r="C63" s="101"/>
      <c r="D63" s="431"/>
      <c r="E63" s="429"/>
      <c r="F63" s="101"/>
      <c r="G63" s="431"/>
      <c r="H63" s="429"/>
      <c r="I63" s="101"/>
      <c r="J63" s="431"/>
      <c r="K63" s="429"/>
      <c r="L63" s="101"/>
      <c r="M63" s="431"/>
      <c r="N63" s="429"/>
      <c r="P63" s="431"/>
      <c r="Q63" s="429"/>
      <c r="R63" s="11"/>
    </row>
    <row r="64" spans="1:18" ht="13.5" customHeight="1" x14ac:dyDescent="0.25">
      <c r="A64" s="430" t="s">
        <v>81</v>
      </c>
      <c r="B64" s="432">
        <f>'NYC Ferry'!L14+'NYC Ferry'!O14</f>
        <v>0</v>
      </c>
      <c r="C64" s="101"/>
      <c r="D64" s="430" t="s">
        <v>79</v>
      </c>
      <c r="E64" s="432">
        <f>'NYC Ferry'!L25+'NYC Ferry'!O25</f>
        <v>1015</v>
      </c>
      <c r="F64" s="101"/>
      <c r="G64" s="430" t="s">
        <v>79</v>
      </c>
      <c r="H64" s="428">
        <f>'NYC Ferry'!L36 + 'NYC Ferry'!O36</f>
        <v>950</v>
      </c>
      <c r="I64" s="101"/>
      <c r="J64" s="430" t="s">
        <v>79</v>
      </c>
      <c r="K64" s="428">
        <f>'NYC Ferry'!L47 + 'NYC Ferry'!O47</f>
        <v>873</v>
      </c>
      <c r="L64" s="101"/>
      <c r="M64" s="430" t="s">
        <v>79</v>
      </c>
      <c r="N64" s="428">
        <f>'NYC Ferry'!L58 + 'NYC Ferry'!O58</f>
        <v>712</v>
      </c>
      <c r="P64" s="430" t="s">
        <v>79</v>
      </c>
      <c r="Q64" s="428">
        <f>'NYC Ferry'!L69 + 'NYC Ferry'!O69</f>
        <v>139</v>
      </c>
      <c r="R64" s="11"/>
    </row>
    <row r="65" spans="1:18" ht="13.5" customHeight="1" thickBot="1" x14ac:dyDescent="0.3">
      <c r="A65" s="431"/>
      <c r="B65" s="429"/>
      <c r="C65" s="101"/>
      <c r="D65" s="431"/>
      <c r="E65" s="429"/>
      <c r="F65" s="101"/>
      <c r="G65" s="431"/>
      <c r="H65" s="429"/>
      <c r="I65" s="101"/>
      <c r="J65" s="431"/>
      <c r="K65" s="429"/>
      <c r="L65" s="101"/>
      <c r="M65" s="431"/>
      <c r="N65" s="429"/>
      <c r="P65" s="431"/>
      <c r="Q65" s="429"/>
      <c r="R65" s="11"/>
    </row>
    <row r="66" spans="1:18" ht="13.5" customHeight="1" x14ac:dyDescent="0.25">
      <c r="A66" s="430" t="s">
        <v>78</v>
      </c>
      <c r="B66" s="432">
        <f>'NYC Ferry'!K14</f>
        <v>0</v>
      </c>
      <c r="C66" s="101"/>
      <c r="D66" s="430" t="s">
        <v>78</v>
      </c>
      <c r="E66" s="432">
        <f>'NYC Ferry'!K25</f>
        <v>2663</v>
      </c>
      <c r="F66" s="101"/>
      <c r="G66" s="430" t="s">
        <v>78</v>
      </c>
      <c r="H66" s="428">
        <f>'NYC Ferry'!K36</f>
        <v>2820</v>
      </c>
      <c r="I66" s="101"/>
      <c r="J66" s="430" t="s">
        <v>78</v>
      </c>
      <c r="K66" s="428">
        <f>'NYC Ferry'!K47</f>
        <v>2365</v>
      </c>
      <c r="L66" s="101"/>
      <c r="M66" s="430" t="s">
        <v>78</v>
      </c>
      <c r="N66" s="428">
        <f>'NYC Ferry'!K58</f>
        <v>2497</v>
      </c>
      <c r="P66" s="430" t="s">
        <v>78</v>
      </c>
      <c r="Q66" s="428">
        <f>'NYC Ferry'!K69</f>
        <v>340</v>
      </c>
      <c r="R66" s="11"/>
    </row>
    <row r="67" spans="1:18" ht="13.5" customHeight="1" thickBot="1" x14ac:dyDescent="0.3">
      <c r="A67" s="431"/>
      <c r="B67" s="429"/>
      <c r="C67" s="101"/>
      <c r="D67" s="431"/>
      <c r="E67" s="429"/>
      <c r="F67" s="101"/>
      <c r="G67" s="431"/>
      <c r="H67" s="429"/>
      <c r="I67" s="101"/>
      <c r="J67" s="431"/>
      <c r="K67" s="429"/>
      <c r="L67" s="101"/>
      <c r="M67" s="431"/>
      <c r="N67" s="429"/>
      <c r="P67" s="431"/>
      <c r="Q67" s="429"/>
      <c r="R67" s="11"/>
    </row>
    <row r="68" spans="1:18" ht="13.5" customHeight="1" x14ac:dyDescent="0.25">
      <c r="A68" s="430" t="s">
        <v>89</v>
      </c>
      <c r="B68" s="432">
        <f>SUM('NYC Ferry'!U14)</f>
        <v>0</v>
      </c>
      <c r="C68" s="101"/>
      <c r="D68" s="430" t="s">
        <v>89</v>
      </c>
      <c r="E68" s="432">
        <f>SUM('NYC Ferry'!U25)</f>
        <v>2174</v>
      </c>
      <c r="F68" s="101"/>
      <c r="G68" s="430" t="s">
        <v>89</v>
      </c>
      <c r="H68" s="428">
        <f>SUM('NYC Ferry'!U36)</f>
        <v>2179</v>
      </c>
      <c r="I68" s="101"/>
      <c r="J68" s="430" t="s">
        <v>89</v>
      </c>
      <c r="K68" s="428">
        <f>SUM('NYC Ferry'!U47)</f>
        <v>1850</v>
      </c>
      <c r="L68" s="101"/>
      <c r="M68" s="430" t="s">
        <v>89</v>
      </c>
      <c r="N68" s="428">
        <f>SUM('NYC Ferry'!U58)</f>
        <v>1371</v>
      </c>
      <c r="P68" s="430" t="s">
        <v>89</v>
      </c>
      <c r="Q68" s="428">
        <f>SUM('NYC Ferry'!U69)</f>
        <v>275</v>
      </c>
      <c r="R68" s="11"/>
    </row>
    <row r="69" spans="1:18" ht="13.5" customHeight="1" thickBot="1" x14ac:dyDescent="0.3">
      <c r="A69" s="431"/>
      <c r="B69" s="429"/>
      <c r="C69" s="101"/>
      <c r="D69" s="431"/>
      <c r="E69" s="429"/>
      <c r="F69" s="101"/>
      <c r="G69" s="431"/>
      <c r="H69" s="429"/>
      <c r="I69" s="101"/>
      <c r="J69" s="431"/>
      <c r="K69" s="429"/>
      <c r="L69" s="101"/>
      <c r="M69" s="431"/>
      <c r="N69" s="429"/>
      <c r="P69" s="431"/>
      <c r="Q69" s="429"/>
      <c r="R69" s="11"/>
    </row>
    <row r="70" spans="1:18" ht="13.5" customHeight="1" x14ac:dyDescent="0.25">
      <c r="A70" s="430" t="s">
        <v>90</v>
      </c>
      <c r="B70" s="432">
        <f>SUM('NYC Ferry'!V14)</f>
        <v>0</v>
      </c>
      <c r="C70" s="101"/>
      <c r="D70" s="430" t="s">
        <v>90</v>
      </c>
      <c r="E70" s="432">
        <f>SUM('NYC Ferry'!V25)</f>
        <v>1961</v>
      </c>
      <c r="F70" s="101"/>
      <c r="G70" s="430" t="s">
        <v>90</v>
      </c>
      <c r="H70" s="428">
        <f>SUM('NYC Ferry'!V36)</f>
        <v>1658</v>
      </c>
      <c r="I70" s="101"/>
      <c r="J70" s="430" t="s">
        <v>90</v>
      </c>
      <c r="K70" s="428">
        <f>SUM('NYC Ferry'!V47)</f>
        <v>1228</v>
      </c>
      <c r="L70" s="101"/>
      <c r="M70" s="430" t="s">
        <v>90</v>
      </c>
      <c r="N70" s="428">
        <f>SUM('NYC Ferry'!V58)</f>
        <v>1244</v>
      </c>
      <c r="P70" s="430" t="s">
        <v>90</v>
      </c>
      <c r="Q70" s="428">
        <f>SUM('NYC Ferry'!V69)</f>
        <v>174</v>
      </c>
      <c r="R70" s="11"/>
    </row>
    <row r="71" spans="1:18" ht="13.5" customHeight="1" thickBot="1" x14ac:dyDescent="0.3">
      <c r="A71" s="431"/>
      <c r="B71" s="429"/>
      <c r="C71" s="101"/>
      <c r="D71" s="431"/>
      <c r="E71" s="429"/>
      <c r="F71" s="101"/>
      <c r="G71" s="431"/>
      <c r="H71" s="429"/>
      <c r="I71" s="101"/>
      <c r="J71" s="431"/>
      <c r="K71" s="429"/>
      <c r="L71" s="101"/>
      <c r="M71" s="431"/>
      <c r="N71" s="429"/>
      <c r="P71" s="431"/>
      <c r="Q71" s="429"/>
      <c r="R71" s="11"/>
    </row>
    <row r="72" spans="1:18" ht="13.5" customHeight="1" x14ac:dyDescent="0.25">
      <c r="A72" s="468" t="s">
        <v>19</v>
      </c>
      <c r="B72" s="459">
        <f>SUM(B22:B71)</f>
        <v>0</v>
      </c>
      <c r="C72" s="101"/>
      <c r="D72" s="468" t="s">
        <v>19</v>
      </c>
      <c r="E72" s="459">
        <f>SUM(E22:E71)</f>
        <v>220904</v>
      </c>
      <c r="F72" s="101"/>
      <c r="G72" s="468" t="s">
        <v>19</v>
      </c>
      <c r="H72" s="459">
        <f>SUM(H22:H71)</f>
        <v>227546</v>
      </c>
      <c r="I72" s="101"/>
      <c r="J72" s="470" t="s">
        <v>19</v>
      </c>
      <c r="K72" s="459">
        <f>SUM(K22:K71)</f>
        <v>202287</v>
      </c>
      <c r="L72" s="101"/>
      <c r="M72" s="468" t="s">
        <v>19</v>
      </c>
      <c r="N72" s="459">
        <f>SUM(N22:N71)</f>
        <v>109053</v>
      </c>
      <c r="P72" s="470" t="s">
        <v>19</v>
      </c>
      <c r="Q72" s="459">
        <f>SUM(Q22:Q71)</f>
        <v>18584</v>
      </c>
      <c r="R72" s="11"/>
    </row>
    <row r="73" spans="1:18" ht="13.5" customHeight="1" thickBot="1" x14ac:dyDescent="0.3">
      <c r="A73" s="469"/>
      <c r="B73" s="460"/>
      <c r="C73" s="101"/>
      <c r="D73" s="469"/>
      <c r="E73" s="460"/>
      <c r="F73" s="101"/>
      <c r="G73" s="469"/>
      <c r="H73" s="460"/>
      <c r="I73" s="101"/>
      <c r="J73" s="469"/>
      <c r="K73" s="460"/>
      <c r="L73" s="101"/>
      <c r="M73" s="469"/>
      <c r="N73" s="460"/>
      <c r="P73" s="469"/>
      <c r="Q73" s="460"/>
      <c r="R73" s="11"/>
    </row>
    <row r="74" spans="1:18" x14ac:dyDescent="0.25">
      <c r="C74" s="101"/>
      <c r="F74" s="101"/>
      <c r="I74" s="101"/>
      <c r="L74" s="101"/>
      <c r="R74" s="10"/>
    </row>
    <row r="75" spans="1:18" x14ac:dyDescent="0.25">
      <c r="C75" s="101"/>
      <c r="F75" s="101"/>
      <c r="I75" s="101"/>
      <c r="L75" s="101"/>
      <c r="R75" s="109"/>
    </row>
  </sheetData>
  <mergeCells count="432">
    <mergeCell ref="Q58:Q59"/>
    <mergeCell ref="A52:A53"/>
    <mergeCell ref="D52:D53"/>
    <mergeCell ref="A54:A55"/>
    <mergeCell ref="G52:G53"/>
    <mergeCell ref="G54:G55"/>
    <mergeCell ref="J52:J53"/>
    <mergeCell ref="J54:J55"/>
    <mergeCell ref="M52:M53"/>
    <mergeCell ref="M54:M55"/>
    <mergeCell ref="D54:D55"/>
    <mergeCell ref="B52:B53"/>
    <mergeCell ref="E52:E53"/>
    <mergeCell ref="H52:H53"/>
    <mergeCell ref="K52:K53"/>
    <mergeCell ref="H54:H55"/>
    <mergeCell ref="E54:E55"/>
    <mergeCell ref="H56:H57"/>
    <mergeCell ref="H58:H59"/>
    <mergeCell ref="J56:J57"/>
    <mergeCell ref="J58:J59"/>
    <mergeCell ref="D48:D49"/>
    <mergeCell ref="E48:E49"/>
    <mergeCell ref="G48:G49"/>
    <mergeCell ref="J48:J49"/>
    <mergeCell ref="M48:M49"/>
    <mergeCell ref="H48:H49"/>
    <mergeCell ref="K48:K49"/>
    <mergeCell ref="N48:N49"/>
    <mergeCell ref="B54:B55"/>
    <mergeCell ref="Q64:Q65"/>
    <mergeCell ref="Q62:Q63"/>
    <mergeCell ref="P48:P49"/>
    <mergeCell ref="Q48:Q49"/>
    <mergeCell ref="P50:P51"/>
    <mergeCell ref="Q50:Q51"/>
    <mergeCell ref="Q54:Q55"/>
    <mergeCell ref="N54:N55"/>
    <mergeCell ref="K54:K55"/>
    <mergeCell ref="P54:P55"/>
    <mergeCell ref="K50:K51"/>
    <mergeCell ref="P62:P63"/>
    <mergeCell ref="N52:N53"/>
    <mergeCell ref="Q52:Q53"/>
    <mergeCell ref="P52:P53"/>
    <mergeCell ref="K56:K57"/>
    <mergeCell ref="K58:K59"/>
    <mergeCell ref="M56:M57"/>
    <mergeCell ref="M58:M59"/>
    <mergeCell ref="N56:N57"/>
    <mergeCell ref="N58:N59"/>
    <mergeCell ref="P56:P57"/>
    <mergeCell ref="P58:P59"/>
    <mergeCell ref="Q56:Q57"/>
    <mergeCell ref="A66:A67"/>
    <mergeCell ref="B66:B67"/>
    <mergeCell ref="D66:D67"/>
    <mergeCell ref="E66:E67"/>
    <mergeCell ref="G66:G67"/>
    <mergeCell ref="H66:H67"/>
    <mergeCell ref="J66:J67"/>
    <mergeCell ref="A56:A57"/>
    <mergeCell ref="A58:A59"/>
    <mergeCell ref="B56:B57"/>
    <mergeCell ref="B58:B59"/>
    <mergeCell ref="D56:D57"/>
    <mergeCell ref="D58:D59"/>
    <mergeCell ref="E56:E57"/>
    <mergeCell ref="E58:E59"/>
    <mergeCell ref="G56:G57"/>
    <mergeCell ref="G58:G59"/>
    <mergeCell ref="K66:K67"/>
    <mergeCell ref="M66:M67"/>
    <mergeCell ref="N66:N67"/>
    <mergeCell ref="P66:P67"/>
    <mergeCell ref="Q66:Q67"/>
    <mergeCell ref="G14:G15"/>
    <mergeCell ref="H14:H15"/>
    <mergeCell ref="J14:J15"/>
    <mergeCell ref="K14:K15"/>
    <mergeCell ref="M14:M15"/>
    <mergeCell ref="N14:N15"/>
    <mergeCell ref="P14:P15"/>
    <mergeCell ref="G64:G65"/>
    <mergeCell ref="H64:H65"/>
    <mergeCell ref="J64:J65"/>
    <mergeCell ref="K64:K65"/>
    <mergeCell ref="M64:M65"/>
    <mergeCell ref="N64:N65"/>
    <mergeCell ref="P64:P65"/>
    <mergeCell ref="M50:M51"/>
    <mergeCell ref="N50:N51"/>
    <mergeCell ref="G50:G51"/>
    <mergeCell ref="H50:H51"/>
    <mergeCell ref="J50:J51"/>
    <mergeCell ref="A36:A37"/>
    <mergeCell ref="D36:D37"/>
    <mergeCell ref="G36:G37"/>
    <mergeCell ref="J36:J37"/>
    <mergeCell ref="M36:M37"/>
    <mergeCell ref="P36:P37"/>
    <mergeCell ref="B36:B37"/>
    <mergeCell ref="E36:E37"/>
    <mergeCell ref="H36:H37"/>
    <mergeCell ref="K36:K37"/>
    <mergeCell ref="N36:N37"/>
    <mergeCell ref="P72:P73"/>
    <mergeCell ref="Q72:Q73"/>
    <mergeCell ref="B6:B7"/>
    <mergeCell ref="P44:P45"/>
    <mergeCell ref="Q44:Q45"/>
    <mergeCell ref="P46:P47"/>
    <mergeCell ref="Q46:Q47"/>
    <mergeCell ref="P60:P61"/>
    <mergeCell ref="Q60:Q61"/>
    <mergeCell ref="P38:P39"/>
    <mergeCell ref="Q38:Q39"/>
    <mergeCell ref="P40:P41"/>
    <mergeCell ref="Q40:Q41"/>
    <mergeCell ref="P42:P43"/>
    <mergeCell ref="Q42:Q43"/>
    <mergeCell ref="P26:P27"/>
    <mergeCell ref="Q26:Q27"/>
    <mergeCell ref="P28:P29"/>
    <mergeCell ref="Q36:Q37"/>
    <mergeCell ref="Q28:Q29"/>
    <mergeCell ref="P30:P31"/>
    <mergeCell ref="Q30:Q31"/>
    <mergeCell ref="P32:P33"/>
    <mergeCell ref="Q32:Q33"/>
    <mergeCell ref="P34:P35"/>
    <mergeCell ref="Q34:Q35"/>
    <mergeCell ref="P10:P11"/>
    <mergeCell ref="Q10:Q11"/>
    <mergeCell ref="P12:P13"/>
    <mergeCell ref="Q12:Q13"/>
    <mergeCell ref="P18:P19"/>
    <mergeCell ref="Q18:Q19"/>
    <mergeCell ref="P21:Q21"/>
    <mergeCell ref="P22:P23"/>
    <mergeCell ref="Q22:Q23"/>
    <mergeCell ref="Q14:Q15"/>
    <mergeCell ref="P1:Q1"/>
    <mergeCell ref="M2:N2"/>
    <mergeCell ref="P3:Q3"/>
    <mergeCell ref="P4:P5"/>
    <mergeCell ref="Q4:Q5"/>
    <mergeCell ref="P6:P7"/>
    <mergeCell ref="Q6:Q7"/>
    <mergeCell ref="P8:P9"/>
    <mergeCell ref="Q8:Q9"/>
    <mergeCell ref="N6:N7"/>
    <mergeCell ref="N4:N5"/>
    <mergeCell ref="P2:Q2"/>
    <mergeCell ref="N8:N9"/>
    <mergeCell ref="N72:N73"/>
    <mergeCell ref="A62:A63"/>
    <mergeCell ref="B62:B63"/>
    <mergeCell ref="D62:D63"/>
    <mergeCell ref="E62:E63"/>
    <mergeCell ref="G62:G63"/>
    <mergeCell ref="H62:H63"/>
    <mergeCell ref="J62:J63"/>
    <mergeCell ref="K62:K63"/>
    <mergeCell ref="M62:M63"/>
    <mergeCell ref="A72:A73"/>
    <mergeCell ref="B72:B73"/>
    <mergeCell ref="D72:D73"/>
    <mergeCell ref="E72:E73"/>
    <mergeCell ref="G72:G73"/>
    <mergeCell ref="H72:H73"/>
    <mergeCell ref="J72:J73"/>
    <mergeCell ref="K72:K73"/>
    <mergeCell ref="M72:M73"/>
    <mergeCell ref="N62:N63"/>
    <mergeCell ref="A64:A65"/>
    <mergeCell ref="B64:B65"/>
    <mergeCell ref="D64:D65"/>
    <mergeCell ref="E64:E65"/>
    <mergeCell ref="N46:N47"/>
    <mergeCell ref="A60:A61"/>
    <mergeCell ref="B60:B61"/>
    <mergeCell ref="D60:D61"/>
    <mergeCell ref="E60:E61"/>
    <mergeCell ref="G60:G61"/>
    <mergeCell ref="H60:H61"/>
    <mergeCell ref="J60:J61"/>
    <mergeCell ref="K60:K61"/>
    <mergeCell ref="M60:M61"/>
    <mergeCell ref="N60:N61"/>
    <mergeCell ref="A46:A47"/>
    <mergeCell ref="B46:B47"/>
    <mergeCell ref="D46:D47"/>
    <mergeCell ref="E46:E47"/>
    <mergeCell ref="G46:G47"/>
    <mergeCell ref="H46:H47"/>
    <mergeCell ref="J46:J47"/>
    <mergeCell ref="K46:K47"/>
    <mergeCell ref="M46:M47"/>
    <mergeCell ref="D50:D51"/>
    <mergeCell ref="E50:E51"/>
    <mergeCell ref="A48:A49"/>
    <mergeCell ref="B48:B49"/>
    <mergeCell ref="A44:A45"/>
    <mergeCell ref="B44:B45"/>
    <mergeCell ref="D44:D45"/>
    <mergeCell ref="E44:E45"/>
    <mergeCell ref="G44:G45"/>
    <mergeCell ref="G40:G41"/>
    <mergeCell ref="N44:N45"/>
    <mergeCell ref="A42:A43"/>
    <mergeCell ref="B42:B43"/>
    <mergeCell ref="D42:D43"/>
    <mergeCell ref="E42:E43"/>
    <mergeCell ref="G42:G43"/>
    <mergeCell ref="H42:H43"/>
    <mergeCell ref="J42:J43"/>
    <mergeCell ref="K42:K43"/>
    <mergeCell ref="M42:M43"/>
    <mergeCell ref="H44:H45"/>
    <mergeCell ref="J44:J45"/>
    <mergeCell ref="K44:K45"/>
    <mergeCell ref="M44:M45"/>
    <mergeCell ref="N42:N43"/>
    <mergeCell ref="H40:H41"/>
    <mergeCell ref="J40:J41"/>
    <mergeCell ref="K40:K41"/>
    <mergeCell ref="M40:M41"/>
    <mergeCell ref="N40:N41"/>
    <mergeCell ref="A38:A39"/>
    <mergeCell ref="B38:B39"/>
    <mergeCell ref="D38:D39"/>
    <mergeCell ref="E38:E39"/>
    <mergeCell ref="G38:G39"/>
    <mergeCell ref="H38:H39"/>
    <mergeCell ref="A40:A41"/>
    <mergeCell ref="B40:B41"/>
    <mergeCell ref="D40:D41"/>
    <mergeCell ref="E40:E41"/>
    <mergeCell ref="N38:N39"/>
    <mergeCell ref="J38:J39"/>
    <mergeCell ref="K38:K39"/>
    <mergeCell ref="M38:M39"/>
    <mergeCell ref="K30:K31"/>
    <mergeCell ref="M30:M31"/>
    <mergeCell ref="N34:N35"/>
    <mergeCell ref="A34:A35"/>
    <mergeCell ref="B34:B35"/>
    <mergeCell ref="D34:D35"/>
    <mergeCell ref="E34:E35"/>
    <mergeCell ref="G34:G35"/>
    <mergeCell ref="H34:H35"/>
    <mergeCell ref="J34:J35"/>
    <mergeCell ref="K34:K35"/>
    <mergeCell ref="M34:M35"/>
    <mergeCell ref="N28:N29"/>
    <mergeCell ref="A26:A27"/>
    <mergeCell ref="B26:B27"/>
    <mergeCell ref="D26:D27"/>
    <mergeCell ref="E26:E27"/>
    <mergeCell ref="G26:G27"/>
    <mergeCell ref="N30:N31"/>
    <mergeCell ref="A32:A33"/>
    <mergeCell ref="B32:B33"/>
    <mergeCell ref="D32:D33"/>
    <mergeCell ref="E32:E33"/>
    <mergeCell ref="G32:G33"/>
    <mergeCell ref="H32:H33"/>
    <mergeCell ref="J32:J33"/>
    <mergeCell ref="K32:K33"/>
    <mergeCell ref="M32:M33"/>
    <mergeCell ref="N32:N33"/>
    <mergeCell ref="A30:A31"/>
    <mergeCell ref="B30:B31"/>
    <mergeCell ref="D30:D31"/>
    <mergeCell ref="E30:E31"/>
    <mergeCell ref="G30:G31"/>
    <mergeCell ref="H30:H31"/>
    <mergeCell ref="J30:J31"/>
    <mergeCell ref="A28:A29"/>
    <mergeCell ref="B28:B29"/>
    <mergeCell ref="D28:D29"/>
    <mergeCell ref="E28:E29"/>
    <mergeCell ref="G28:G29"/>
    <mergeCell ref="H28:H29"/>
    <mergeCell ref="J28:J29"/>
    <mergeCell ref="K28:K29"/>
    <mergeCell ref="M28:M29"/>
    <mergeCell ref="A22:A23"/>
    <mergeCell ref="H26:H27"/>
    <mergeCell ref="J26:J27"/>
    <mergeCell ref="K26:K27"/>
    <mergeCell ref="A21:B21"/>
    <mergeCell ref="D21:E21"/>
    <mergeCell ref="G21:H21"/>
    <mergeCell ref="J21:K21"/>
    <mergeCell ref="M21:N21"/>
    <mergeCell ref="B22:B23"/>
    <mergeCell ref="D22:D23"/>
    <mergeCell ref="E22:E23"/>
    <mergeCell ref="G22:G23"/>
    <mergeCell ref="H22:H23"/>
    <mergeCell ref="J22:J23"/>
    <mergeCell ref="K22:K23"/>
    <mergeCell ref="M22:M23"/>
    <mergeCell ref="N22:N23"/>
    <mergeCell ref="M26:M27"/>
    <mergeCell ref="N26:N27"/>
    <mergeCell ref="N12:N13"/>
    <mergeCell ref="A18:A19"/>
    <mergeCell ref="B18:B19"/>
    <mergeCell ref="D18:D19"/>
    <mergeCell ref="E18:E19"/>
    <mergeCell ref="G18:G19"/>
    <mergeCell ref="H18:H19"/>
    <mergeCell ref="K18:K19"/>
    <mergeCell ref="M18:M19"/>
    <mergeCell ref="N18:N19"/>
    <mergeCell ref="J18:J19"/>
    <mergeCell ref="A12:A13"/>
    <mergeCell ref="B12:B13"/>
    <mergeCell ref="D12:D13"/>
    <mergeCell ref="E12:E13"/>
    <mergeCell ref="G12:G13"/>
    <mergeCell ref="H12:H13"/>
    <mergeCell ref="J12:J13"/>
    <mergeCell ref="K12:K13"/>
    <mergeCell ref="M12:M13"/>
    <mergeCell ref="A14:A15"/>
    <mergeCell ref="B14:B15"/>
    <mergeCell ref="D14:D15"/>
    <mergeCell ref="E14:E15"/>
    <mergeCell ref="N10:N11"/>
    <mergeCell ref="A8:A9"/>
    <mergeCell ref="B8:B9"/>
    <mergeCell ref="D8:D9"/>
    <mergeCell ref="E8:E9"/>
    <mergeCell ref="G8:G9"/>
    <mergeCell ref="H8:H9"/>
    <mergeCell ref="J8:J9"/>
    <mergeCell ref="K8:K9"/>
    <mergeCell ref="M8:M9"/>
    <mergeCell ref="A10:A11"/>
    <mergeCell ref="B10:B11"/>
    <mergeCell ref="D10:D11"/>
    <mergeCell ref="E10:E11"/>
    <mergeCell ref="G10:G11"/>
    <mergeCell ref="H10:H11"/>
    <mergeCell ref="J10:J11"/>
    <mergeCell ref="K10:K11"/>
    <mergeCell ref="M10:M11"/>
    <mergeCell ref="J4:J5"/>
    <mergeCell ref="K4:K5"/>
    <mergeCell ref="M4:M5"/>
    <mergeCell ref="A4:A5"/>
    <mergeCell ref="B4:B5"/>
    <mergeCell ref="D4:D5"/>
    <mergeCell ref="G4:G5"/>
    <mergeCell ref="H4:H5"/>
    <mergeCell ref="A6:A7"/>
    <mergeCell ref="B16:B17"/>
    <mergeCell ref="K16:K17"/>
    <mergeCell ref="A1:B1"/>
    <mergeCell ref="D1:E1"/>
    <mergeCell ref="G1:H1"/>
    <mergeCell ref="J1:K1"/>
    <mergeCell ref="M1:N1"/>
    <mergeCell ref="A2:B2"/>
    <mergeCell ref="D2:E2"/>
    <mergeCell ref="A3:B3"/>
    <mergeCell ref="D3:E3"/>
    <mergeCell ref="G3:H3"/>
    <mergeCell ref="J3:K3"/>
    <mergeCell ref="M3:N3"/>
    <mergeCell ref="G2:H2"/>
    <mergeCell ref="J2:K2"/>
    <mergeCell ref="E4:E5"/>
    <mergeCell ref="D6:D7"/>
    <mergeCell ref="E6:E7"/>
    <mergeCell ref="G6:G7"/>
    <mergeCell ref="H6:H7"/>
    <mergeCell ref="J6:J7"/>
    <mergeCell ref="K6:K7"/>
    <mergeCell ref="M6:M7"/>
    <mergeCell ref="A50:A51"/>
    <mergeCell ref="B50:B51"/>
    <mergeCell ref="N16:N17"/>
    <mergeCell ref="P16:P17"/>
    <mergeCell ref="Q16:Q17"/>
    <mergeCell ref="A24:A25"/>
    <mergeCell ref="D24:D25"/>
    <mergeCell ref="G24:G25"/>
    <mergeCell ref="B24:B25"/>
    <mergeCell ref="E24:E25"/>
    <mergeCell ref="H24:H25"/>
    <mergeCell ref="J24:J25"/>
    <mergeCell ref="K24:K25"/>
    <mergeCell ref="M24:M25"/>
    <mergeCell ref="N24:N25"/>
    <mergeCell ref="P24:P25"/>
    <mergeCell ref="Q24:Q25"/>
    <mergeCell ref="D16:D17"/>
    <mergeCell ref="G16:G17"/>
    <mergeCell ref="J16:J17"/>
    <mergeCell ref="M16:M17"/>
    <mergeCell ref="E16:E17"/>
    <mergeCell ref="H16:H17"/>
    <mergeCell ref="A16:A17"/>
    <mergeCell ref="N68:N69"/>
    <mergeCell ref="P68:P69"/>
    <mergeCell ref="Q68:Q69"/>
    <mergeCell ref="A70:A71"/>
    <mergeCell ref="B70:B71"/>
    <mergeCell ref="D70:D71"/>
    <mergeCell ref="E70:E71"/>
    <mergeCell ref="G70:G71"/>
    <mergeCell ref="H70:H71"/>
    <mergeCell ref="J70:J71"/>
    <mergeCell ref="K70:K71"/>
    <mergeCell ref="M70:M71"/>
    <mergeCell ref="N70:N71"/>
    <mergeCell ref="P70:P71"/>
    <mergeCell ref="Q70:Q71"/>
    <mergeCell ref="A68:A69"/>
    <mergeCell ref="B68:B69"/>
    <mergeCell ref="D68:D69"/>
    <mergeCell ref="E68:E69"/>
    <mergeCell ref="G68:G69"/>
    <mergeCell ref="H68:H69"/>
    <mergeCell ref="J68:J69"/>
    <mergeCell ref="K68:K69"/>
    <mergeCell ref="M68:M69"/>
  </mergeCells>
  <pageMargins left="0.7" right="0.7" top="0.75" bottom="0.75" header="0.3" footer="0.3"/>
  <pageSetup paperSize="5" scale="79" orientation="landscape" r:id="rId1"/>
  <headerFooter scaleWithDoc="0">
    <oddHeader>&amp;C&amp;"Century Gothic,Bold"&amp;12Private Ferries Monthly Ridership Report</oddHeader>
    <oddFooter>&amp;C&amp;"Century Gothic,Bold"&amp;10July 2014</oddFooter>
  </headerFooter>
  <ignoredErrors>
    <ignoredError sqref="A20:N21 A18 C18:D18 F18:G18 I18:J18 L18:M18 A39 L38 A41 C40 L40 A43 A42 L42 A45 A44 L44 A47 C46 L46 A23 A22 L22:M22 A29:A35 L28:M28 A61 A60 A73:D73 A62 C22:D22 C28:D28 C38 E39:F39 E41:F41 F40 E43:F43 F42 E45:F45 F44 E47:F47 F46 A36:A37 E36:F37 F38 H39:I39 H41:I41 I40 H43:I43 I42 H45:I45 I44 H47:I47 I46 H36:I37 I38 K39:L39 K41:L41 K43:L43 K45:L45 K47:L47 K36:L37 N39 N41 N43 N45 N47 N36:N37 C42 C44 C60:D60 C62:D62 F22:G22 F28:G28 F60:G60 F62:G62 I22:J22 I28:J28 I60:J60 I62:J62 L60:M60 L62:M62 A63 I63:N63 A19 I19:N19 I73:J73 A27 A26 C26:D26 F26:G26 I26:J26 L26:M26 C19:G19 A72 C72:D72 F72:G72 I72:J72 L72:M72 C39 C41 C43 C45 C47 C23:N23 C29:N29 C61 C36:C37 C63:G63 C27:N27 C31:N31 C30:D30 F30:G30 C33:N35 C32:D32 F32:G32 I32:M32 F73:G73 L73:M73 L30:M30 I30:J30 E61:N61" emptyCellReferenc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C5" sqref="C5"/>
    </sheetView>
  </sheetViews>
  <sheetFormatPr defaultRowHeight="15" outlineLevelRow="1" x14ac:dyDescent="0.25"/>
  <cols>
    <col min="1" max="1" width="18.7109375" style="1" bestFit="1" customWidth="1"/>
    <col min="2" max="2" width="10.7109375" style="155" bestFit="1" customWidth="1"/>
    <col min="3" max="3" width="15.7109375" style="13" customWidth="1"/>
    <col min="4" max="5" width="18.7109375" style="13" bestFit="1" customWidth="1"/>
    <col min="6" max="6" width="18.5703125" style="13" bestFit="1" customWidth="1"/>
    <col min="7" max="16384" width="9.140625" style="13"/>
  </cols>
  <sheetData>
    <row r="1" spans="1:6" ht="14.25" customHeight="1" x14ac:dyDescent="0.25">
      <c r="A1" s="31"/>
      <c r="B1" s="199"/>
      <c r="C1" s="509" t="s">
        <v>76</v>
      </c>
      <c r="D1" s="509" t="s">
        <v>8</v>
      </c>
      <c r="E1" s="513" t="s">
        <v>19</v>
      </c>
    </row>
    <row r="2" spans="1:6" ht="14.25" customHeight="1" thickBot="1" x14ac:dyDescent="0.3">
      <c r="A2" s="32"/>
      <c r="B2" s="200"/>
      <c r="C2" s="511"/>
      <c r="D2" s="511"/>
      <c r="E2" s="514"/>
    </row>
    <row r="3" spans="1:6" ht="14.25" customHeight="1" x14ac:dyDescent="0.25">
      <c r="A3" s="495" t="s">
        <v>57</v>
      </c>
      <c r="B3" s="497" t="s">
        <v>58</v>
      </c>
      <c r="C3" s="520" t="s">
        <v>73</v>
      </c>
      <c r="D3" s="520" t="s">
        <v>8</v>
      </c>
      <c r="E3" s="514"/>
    </row>
    <row r="4" spans="1:6" ht="15" customHeight="1" thickBot="1" x14ac:dyDescent="0.3">
      <c r="A4" s="496"/>
      <c r="B4" s="498"/>
      <c r="C4" s="521"/>
      <c r="D4" s="521"/>
      <c r="E4" s="514"/>
    </row>
    <row r="5" spans="1:6" s="57" customFormat="1" ht="14.25" thickBot="1" x14ac:dyDescent="0.3">
      <c r="A5" s="33" t="s">
        <v>3</v>
      </c>
      <c r="B5" s="201">
        <v>42856</v>
      </c>
      <c r="C5" s="14"/>
      <c r="D5" s="21"/>
      <c r="E5" s="20">
        <f t="shared" ref="E5:E11" si="0">SUM(C5:D5)</f>
        <v>0</v>
      </c>
    </row>
    <row r="6" spans="1:6" s="57" customFormat="1" ht="14.25" thickBot="1" x14ac:dyDescent="0.3">
      <c r="A6" s="33" t="s">
        <v>4</v>
      </c>
      <c r="B6" s="216">
        <v>42948</v>
      </c>
      <c r="C6" s="14"/>
      <c r="D6" s="21"/>
      <c r="E6" s="20">
        <f t="shared" si="0"/>
        <v>0</v>
      </c>
    </row>
    <row r="7" spans="1:6" s="57" customFormat="1" ht="14.25" thickBot="1" x14ac:dyDescent="0.3">
      <c r="A7" s="33" t="s">
        <v>5</v>
      </c>
      <c r="B7" s="216">
        <f t="shared" ref="B7:B11" si="1">B6+1</f>
        <v>42949</v>
      </c>
      <c r="C7" s="14"/>
      <c r="D7" s="21"/>
      <c r="E7" s="20">
        <f t="shared" si="0"/>
        <v>0</v>
      </c>
    </row>
    <row r="8" spans="1:6" s="57" customFormat="1" ht="14.25" thickBot="1" x14ac:dyDescent="0.3">
      <c r="A8" s="33" t="s">
        <v>6</v>
      </c>
      <c r="B8" s="216">
        <f t="shared" si="1"/>
        <v>42950</v>
      </c>
      <c r="C8" s="14"/>
      <c r="D8" s="21"/>
      <c r="E8" s="20">
        <f t="shared" si="0"/>
        <v>0</v>
      </c>
      <c r="F8" s="177"/>
    </row>
    <row r="9" spans="1:6" s="57" customFormat="1" ht="14.25" thickBot="1" x14ac:dyDescent="0.3">
      <c r="A9" s="33" t="s">
        <v>0</v>
      </c>
      <c r="B9" s="216">
        <f t="shared" si="1"/>
        <v>42951</v>
      </c>
      <c r="C9" s="14"/>
      <c r="D9" s="21"/>
      <c r="E9" s="20">
        <f t="shared" si="0"/>
        <v>0</v>
      </c>
      <c r="F9" s="177"/>
    </row>
    <row r="10" spans="1:6" s="57" customFormat="1" ht="14.25" customHeight="1" outlineLevel="1" thickBot="1" x14ac:dyDescent="0.3">
      <c r="A10" s="33" t="s">
        <v>1</v>
      </c>
      <c r="B10" s="216">
        <f t="shared" si="1"/>
        <v>42952</v>
      </c>
      <c r="C10" s="21"/>
      <c r="D10" s="21"/>
      <c r="E10" s="20">
        <f t="shared" si="0"/>
        <v>0</v>
      </c>
      <c r="F10" s="177"/>
    </row>
    <row r="11" spans="1:6" s="57" customFormat="1" ht="15" customHeight="1" outlineLevel="1" thickBot="1" x14ac:dyDescent="0.3">
      <c r="A11" s="33" t="s">
        <v>2</v>
      </c>
      <c r="B11" s="216">
        <f t="shared" si="1"/>
        <v>42953</v>
      </c>
      <c r="C11" s="26"/>
      <c r="D11" s="26"/>
      <c r="E11" s="20">
        <f t="shared" si="0"/>
        <v>0</v>
      </c>
      <c r="F11" s="177"/>
    </row>
    <row r="12" spans="1:6" s="58" customFormat="1" ht="15" customHeight="1" outlineLevel="1" thickBot="1" x14ac:dyDescent="0.3">
      <c r="A12" s="188" t="s">
        <v>21</v>
      </c>
      <c r="B12" s="499" t="s">
        <v>24</v>
      </c>
      <c r="C12" s="133">
        <f>SUM(C5:C11)</f>
        <v>0</v>
      </c>
      <c r="D12" s="133">
        <f t="shared" ref="D12" si="2">SUM(D5:D11)</f>
        <v>0</v>
      </c>
      <c r="E12" s="137">
        <f>SUM(E5:E11)</f>
        <v>0</v>
      </c>
    </row>
    <row r="13" spans="1:6" s="58" customFormat="1" ht="15" customHeight="1" outlineLevel="1" thickBot="1" x14ac:dyDescent="0.3">
      <c r="A13" s="127" t="s">
        <v>23</v>
      </c>
      <c r="B13" s="500"/>
      <c r="C13" s="128" t="e">
        <f>AVERAGE(C5:C11)</f>
        <v>#DIV/0!</v>
      </c>
      <c r="D13" s="128" t="e">
        <f t="shared" ref="D13" si="3">AVERAGE(D5:D11)</f>
        <v>#DIV/0!</v>
      </c>
      <c r="E13" s="132">
        <f>AVERAGE(E5:E11)</f>
        <v>0</v>
      </c>
    </row>
    <row r="14" spans="1:6" s="58" customFormat="1" ht="15" customHeight="1" thickBot="1" x14ac:dyDescent="0.3">
      <c r="A14" s="34" t="s">
        <v>20</v>
      </c>
      <c r="B14" s="500"/>
      <c r="C14" s="35">
        <f>SUM(C5:C9)</f>
        <v>0</v>
      </c>
      <c r="D14" s="35">
        <f t="shared" ref="D14" si="4">SUM(D5:D9)</f>
        <v>0</v>
      </c>
      <c r="E14" s="35">
        <f>SUM(E5:E9)</f>
        <v>0</v>
      </c>
    </row>
    <row r="15" spans="1:6" s="58" customFormat="1" ht="15" customHeight="1" thickBot="1" x14ac:dyDescent="0.3">
      <c r="A15" s="34" t="s">
        <v>22</v>
      </c>
      <c r="B15" s="500"/>
      <c r="C15" s="40" t="e">
        <f>AVERAGE(C5:C9)</f>
        <v>#DIV/0!</v>
      </c>
      <c r="D15" s="40" t="e">
        <f t="shared" ref="D15" si="5">AVERAGE(D5:D9)</f>
        <v>#DIV/0!</v>
      </c>
      <c r="E15" s="40">
        <f>AVERAGE(E5:E9)</f>
        <v>0</v>
      </c>
    </row>
    <row r="16" spans="1:6" s="58" customFormat="1" ht="15" customHeight="1" thickBot="1" x14ac:dyDescent="0.3">
      <c r="A16" s="33" t="s">
        <v>3</v>
      </c>
      <c r="B16" s="201">
        <f>B11+1</f>
        <v>42954</v>
      </c>
      <c r="C16" s="14"/>
      <c r="D16" s="15"/>
      <c r="E16" s="18">
        <f t="shared" ref="E16:E22" si="6">SUM(C16:D16)</f>
        <v>0</v>
      </c>
    </row>
    <row r="17" spans="1:6" s="58" customFormat="1" ht="15" customHeight="1" thickBot="1" x14ac:dyDescent="0.3">
      <c r="A17" s="33" t="s">
        <v>4</v>
      </c>
      <c r="B17" s="202">
        <f>B16+1</f>
        <v>42955</v>
      </c>
      <c r="C17" s="14"/>
      <c r="D17" s="22"/>
      <c r="E17" s="20">
        <f t="shared" si="6"/>
        <v>0</v>
      </c>
    </row>
    <row r="18" spans="1:6" s="58" customFormat="1" ht="15" customHeight="1" thickBot="1" x14ac:dyDescent="0.3">
      <c r="A18" s="33" t="s">
        <v>5</v>
      </c>
      <c r="B18" s="202">
        <f t="shared" ref="B18:B22" si="7">B17+1</f>
        <v>42956</v>
      </c>
      <c r="C18" s="14"/>
      <c r="D18" s="22"/>
      <c r="E18" s="20">
        <f t="shared" si="6"/>
        <v>0</v>
      </c>
    </row>
    <row r="19" spans="1:6" s="58" customFormat="1" ht="15" customHeight="1" thickBot="1" x14ac:dyDescent="0.3">
      <c r="A19" s="33" t="s">
        <v>6</v>
      </c>
      <c r="B19" s="203">
        <f t="shared" si="7"/>
        <v>42957</v>
      </c>
      <c r="C19" s="14"/>
      <c r="D19" s="22"/>
      <c r="E19" s="20">
        <f t="shared" si="6"/>
        <v>0</v>
      </c>
    </row>
    <row r="20" spans="1:6" s="58" customFormat="1" ht="15" customHeight="1" thickBot="1" x14ac:dyDescent="0.3">
      <c r="A20" s="33" t="s">
        <v>0</v>
      </c>
      <c r="B20" s="203">
        <f t="shared" si="7"/>
        <v>42958</v>
      </c>
      <c r="C20" s="14"/>
      <c r="D20" s="22"/>
      <c r="E20" s="20">
        <f t="shared" si="6"/>
        <v>0</v>
      </c>
    </row>
    <row r="21" spans="1:6" s="58" customFormat="1" ht="15" customHeight="1" outlineLevel="1" thickBot="1" x14ac:dyDescent="0.3">
      <c r="A21" s="33" t="s">
        <v>1</v>
      </c>
      <c r="B21" s="216">
        <f t="shared" si="7"/>
        <v>42959</v>
      </c>
      <c r="C21" s="21"/>
      <c r="D21" s="22"/>
      <c r="E21" s="20">
        <f t="shared" si="6"/>
        <v>0</v>
      </c>
      <c r="F21" s="180"/>
    </row>
    <row r="22" spans="1:6" s="58" customFormat="1" ht="15" customHeight="1" outlineLevel="1" thickBot="1" x14ac:dyDescent="0.3">
      <c r="A22" s="33" t="s">
        <v>2</v>
      </c>
      <c r="B22" s="202">
        <f t="shared" si="7"/>
        <v>42960</v>
      </c>
      <c r="C22" s="26"/>
      <c r="D22" s="27"/>
      <c r="E22" s="78">
        <f t="shared" si="6"/>
        <v>0</v>
      </c>
    </row>
    <row r="23" spans="1:6" s="58" customFormat="1" ht="15" customHeight="1" outlineLevel="1" thickBot="1" x14ac:dyDescent="0.3">
      <c r="A23" s="188" t="s">
        <v>21</v>
      </c>
      <c r="B23" s="499" t="s">
        <v>25</v>
      </c>
      <c r="C23" s="133">
        <f>SUM(C16:C22)</f>
        <v>0</v>
      </c>
      <c r="D23" s="133">
        <f t="shared" ref="D23" si="8">SUM(D16:D22)</f>
        <v>0</v>
      </c>
      <c r="E23" s="133">
        <f t="shared" ref="E23" si="9">SUM(E16:E22)</f>
        <v>0</v>
      </c>
    </row>
    <row r="24" spans="1:6" s="58" customFormat="1" ht="15" customHeight="1" outlineLevel="1" thickBot="1" x14ac:dyDescent="0.3">
      <c r="A24" s="127" t="s">
        <v>23</v>
      </c>
      <c r="B24" s="500"/>
      <c r="C24" s="128" t="e">
        <f>AVERAGE(C16:C22)</f>
        <v>#DIV/0!</v>
      </c>
      <c r="D24" s="128" t="e">
        <f t="shared" ref="D24" si="10">AVERAGE(D16:D22)</f>
        <v>#DIV/0!</v>
      </c>
      <c r="E24" s="128">
        <f t="shared" ref="E24" si="11">AVERAGE(E16:E22)</f>
        <v>0</v>
      </c>
    </row>
    <row r="25" spans="1:6" s="58" customFormat="1" ht="15" customHeight="1" thickBot="1" x14ac:dyDescent="0.3">
      <c r="A25" s="34" t="s">
        <v>20</v>
      </c>
      <c r="B25" s="500"/>
      <c r="C25" s="35">
        <f>SUM(C16:C20)</f>
        <v>0</v>
      </c>
      <c r="D25" s="35">
        <f t="shared" ref="D25" si="12">SUM(D16:D20)</f>
        <v>0</v>
      </c>
      <c r="E25" s="35">
        <f t="shared" ref="E25" si="13">SUM(E16:E20)</f>
        <v>0</v>
      </c>
    </row>
    <row r="26" spans="1:6" s="58" customFormat="1" ht="15" customHeight="1" thickBot="1" x14ac:dyDescent="0.3">
      <c r="A26" s="34" t="s">
        <v>22</v>
      </c>
      <c r="B26" s="501"/>
      <c r="C26" s="40" t="e">
        <f>AVERAGE(C16:C20)</f>
        <v>#DIV/0!</v>
      </c>
      <c r="D26" s="40" t="e">
        <f t="shared" ref="D26" si="14">AVERAGE(D16:D20)</f>
        <v>#DIV/0!</v>
      </c>
      <c r="E26" s="40">
        <f t="shared" ref="E26" si="15">AVERAGE(E16:E20)</f>
        <v>0</v>
      </c>
    </row>
    <row r="27" spans="1:6" s="58" customFormat="1" ht="15" customHeight="1" thickBot="1" x14ac:dyDescent="0.3">
      <c r="A27" s="33" t="s">
        <v>3</v>
      </c>
      <c r="B27" s="204">
        <f>B22+1</f>
        <v>42961</v>
      </c>
      <c r="C27" s="14"/>
      <c r="D27" s="14"/>
      <c r="E27" s="18">
        <f t="shared" ref="E27:E33" si="16">SUM(C27:D27)</f>
        <v>0</v>
      </c>
    </row>
    <row r="28" spans="1:6" s="58" customFormat="1" ht="15" customHeight="1" thickBot="1" x14ac:dyDescent="0.3">
      <c r="A28" s="33" t="s">
        <v>4</v>
      </c>
      <c r="B28" s="205">
        <f>B27+1</f>
        <v>42962</v>
      </c>
      <c r="C28" s="14"/>
      <c r="D28" s="21"/>
      <c r="E28" s="20">
        <f t="shared" si="16"/>
        <v>0</v>
      </c>
    </row>
    <row r="29" spans="1:6" s="58" customFormat="1" ht="15" customHeight="1" thickBot="1" x14ac:dyDescent="0.3">
      <c r="A29" s="33" t="s">
        <v>5</v>
      </c>
      <c r="B29" s="205">
        <f t="shared" ref="B29:B33" si="17">B28+1</f>
        <v>42963</v>
      </c>
      <c r="C29" s="14"/>
      <c r="D29" s="21"/>
      <c r="E29" s="20">
        <f t="shared" si="16"/>
        <v>0</v>
      </c>
    </row>
    <row r="30" spans="1:6" s="58" customFormat="1" ht="15" customHeight="1" thickBot="1" x14ac:dyDescent="0.3">
      <c r="A30" s="33" t="s">
        <v>6</v>
      </c>
      <c r="B30" s="205">
        <f t="shared" si="17"/>
        <v>42964</v>
      </c>
      <c r="C30" s="14"/>
      <c r="D30" s="21"/>
      <c r="E30" s="20">
        <f t="shared" si="16"/>
        <v>0</v>
      </c>
    </row>
    <row r="31" spans="1:6" s="58" customFormat="1" ht="15" customHeight="1" thickBot="1" x14ac:dyDescent="0.3">
      <c r="A31" s="33" t="s">
        <v>0</v>
      </c>
      <c r="B31" s="205">
        <f t="shared" si="17"/>
        <v>42965</v>
      </c>
      <c r="C31" s="14"/>
      <c r="D31" s="21"/>
      <c r="E31" s="20">
        <f t="shared" si="16"/>
        <v>0</v>
      </c>
    </row>
    <row r="32" spans="1:6" s="58" customFormat="1" ht="15" customHeight="1" outlineLevel="1" thickBot="1" x14ac:dyDescent="0.3">
      <c r="A32" s="33" t="s">
        <v>1</v>
      </c>
      <c r="B32" s="205">
        <f t="shared" si="17"/>
        <v>42966</v>
      </c>
      <c r="C32" s="21"/>
      <c r="D32" s="21"/>
      <c r="E32" s="20">
        <f t="shared" si="16"/>
        <v>0</v>
      </c>
    </row>
    <row r="33" spans="1:6" s="58" customFormat="1" ht="15" customHeight="1" outlineLevel="1" thickBot="1" x14ac:dyDescent="0.3">
      <c r="A33" s="33" t="s">
        <v>2</v>
      </c>
      <c r="B33" s="205">
        <f t="shared" si="17"/>
        <v>42967</v>
      </c>
      <c r="C33" s="26"/>
      <c r="D33" s="26"/>
      <c r="E33" s="78">
        <f t="shared" si="16"/>
        <v>0</v>
      </c>
      <c r="F33" s="180"/>
    </row>
    <row r="34" spans="1:6" s="58" customFormat="1" ht="15" customHeight="1" outlineLevel="1" thickBot="1" x14ac:dyDescent="0.3">
      <c r="A34" s="188" t="s">
        <v>21</v>
      </c>
      <c r="B34" s="499" t="s">
        <v>26</v>
      </c>
      <c r="C34" s="133">
        <f>SUM(C27:C33)</f>
        <v>0</v>
      </c>
      <c r="D34" s="133">
        <f t="shared" ref="D34" si="18">SUM(D27:D33)</f>
        <v>0</v>
      </c>
      <c r="E34" s="133">
        <f t="shared" ref="E34" si="19">SUM(E27:E33)</f>
        <v>0</v>
      </c>
    </row>
    <row r="35" spans="1:6" s="58" customFormat="1" ht="15" customHeight="1" outlineLevel="1" thickBot="1" x14ac:dyDescent="0.3">
      <c r="A35" s="127" t="s">
        <v>23</v>
      </c>
      <c r="B35" s="500"/>
      <c r="C35" s="128" t="e">
        <f>AVERAGE(C27:C33)</f>
        <v>#DIV/0!</v>
      </c>
      <c r="D35" s="128" t="e">
        <f t="shared" ref="D35" si="20">AVERAGE(D27:D33)</f>
        <v>#DIV/0!</v>
      </c>
      <c r="E35" s="128">
        <f t="shared" ref="E35" si="21">AVERAGE(E27:E33)</f>
        <v>0</v>
      </c>
    </row>
    <row r="36" spans="1:6" s="58" customFormat="1" ht="15" customHeight="1" thickBot="1" x14ac:dyDescent="0.3">
      <c r="A36" s="34" t="s">
        <v>20</v>
      </c>
      <c r="B36" s="500"/>
      <c r="C36" s="35">
        <f>SUM(C27:C31)</f>
        <v>0</v>
      </c>
      <c r="D36" s="35">
        <f t="shared" ref="D36" si="22">SUM(D27:D31)</f>
        <v>0</v>
      </c>
      <c r="E36" s="35">
        <f t="shared" ref="E36" si="23">SUM(E27:E31)</f>
        <v>0</v>
      </c>
    </row>
    <row r="37" spans="1:6" s="58" customFormat="1" ht="15" customHeight="1" thickBot="1" x14ac:dyDescent="0.3">
      <c r="A37" s="34" t="s">
        <v>22</v>
      </c>
      <c r="B37" s="501"/>
      <c r="C37" s="40" t="e">
        <f>AVERAGE(C27:C31)</f>
        <v>#DIV/0!</v>
      </c>
      <c r="D37" s="40" t="e">
        <f t="shared" ref="D37" si="24">AVERAGE(D27:D31)</f>
        <v>#DIV/0!</v>
      </c>
      <c r="E37" s="40">
        <f t="shared" ref="E37" si="25">AVERAGE(E27:E31)</f>
        <v>0</v>
      </c>
    </row>
    <row r="38" spans="1:6" s="58" customFormat="1" ht="15" customHeight="1" thickBot="1" x14ac:dyDescent="0.3">
      <c r="A38" s="33" t="s">
        <v>3</v>
      </c>
      <c r="B38" s="206">
        <f>B33+1</f>
        <v>42968</v>
      </c>
      <c r="C38" s="14"/>
      <c r="D38" s="14"/>
      <c r="E38" s="18">
        <f t="shared" ref="E38:E44" si="26">SUM(C38:D38)</f>
        <v>0</v>
      </c>
      <c r="F38" s="180"/>
    </row>
    <row r="39" spans="1:6" s="58" customFormat="1" ht="15" customHeight="1" thickBot="1" x14ac:dyDescent="0.3">
      <c r="A39" s="33" t="s">
        <v>4</v>
      </c>
      <c r="B39" s="207">
        <f>B38+1</f>
        <v>42969</v>
      </c>
      <c r="C39" s="14"/>
      <c r="D39" s="21"/>
      <c r="E39" s="20">
        <f t="shared" si="26"/>
        <v>0</v>
      </c>
      <c r="F39" s="180"/>
    </row>
    <row r="40" spans="1:6" s="58" customFormat="1" ht="15" customHeight="1" thickBot="1" x14ac:dyDescent="0.3">
      <c r="A40" s="33" t="s">
        <v>5</v>
      </c>
      <c r="B40" s="207">
        <f t="shared" ref="B40:B44" si="27">B39+1</f>
        <v>42970</v>
      </c>
      <c r="C40" s="14"/>
      <c r="D40" s="21"/>
      <c r="E40" s="20">
        <f t="shared" si="26"/>
        <v>0</v>
      </c>
      <c r="F40" s="180"/>
    </row>
    <row r="41" spans="1:6" s="58" customFormat="1" ht="15" customHeight="1" thickBot="1" x14ac:dyDescent="0.3">
      <c r="A41" s="33" t="s">
        <v>6</v>
      </c>
      <c r="B41" s="207">
        <f t="shared" si="27"/>
        <v>42971</v>
      </c>
      <c r="C41" s="14"/>
      <c r="D41" s="21"/>
      <c r="E41" s="20">
        <f t="shared" si="26"/>
        <v>0</v>
      </c>
      <c r="F41" s="180"/>
    </row>
    <row r="42" spans="1:6" s="58" customFormat="1" ht="15" customHeight="1" thickBot="1" x14ac:dyDescent="0.3">
      <c r="A42" s="33" t="s">
        <v>0</v>
      </c>
      <c r="B42" s="207">
        <f t="shared" si="27"/>
        <v>42972</v>
      </c>
      <c r="C42" s="14"/>
      <c r="D42" s="21"/>
      <c r="E42" s="20">
        <f t="shared" si="26"/>
        <v>0</v>
      </c>
      <c r="F42" s="180"/>
    </row>
    <row r="43" spans="1:6" s="58" customFormat="1" ht="15" customHeight="1" outlineLevel="1" thickBot="1" x14ac:dyDescent="0.3">
      <c r="A43" s="33" t="s">
        <v>1</v>
      </c>
      <c r="B43" s="207">
        <f t="shared" si="27"/>
        <v>42973</v>
      </c>
      <c r="C43" s="21"/>
      <c r="D43" s="21"/>
      <c r="E43" s="20">
        <f t="shared" si="26"/>
        <v>0</v>
      </c>
      <c r="F43" s="180"/>
    </row>
    <row r="44" spans="1:6" s="58" customFormat="1" ht="15" customHeight="1" outlineLevel="1" thickBot="1" x14ac:dyDescent="0.3">
      <c r="A44" s="33" t="s">
        <v>2</v>
      </c>
      <c r="B44" s="207">
        <f t="shared" si="27"/>
        <v>42974</v>
      </c>
      <c r="C44" s="26"/>
      <c r="D44" s="26"/>
      <c r="E44" s="78">
        <f t="shared" si="26"/>
        <v>0</v>
      </c>
      <c r="F44" s="180"/>
    </row>
    <row r="45" spans="1:6" s="58" customFormat="1" ht="15" customHeight="1" outlineLevel="1" thickBot="1" x14ac:dyDescent="0.3">
      <c r="A45" s="188" t="s">
        <v>21</v>
      </c>
      <c r="B45" s="499" t="s">
        <v>27</v>
      </c>
      <c r="C45" s="133">
        <f>SUM(C38:C44)</f>
        <v>0</v>
      </c>
      <c r="D45" s="133">
        <f t="shared" ref="D45:E45" si="28">SUM(D38:D44)</f>
        <v>0</v>
      </c>
      <c r="E45" s="133">
        <f t="shared" si="28"/>
        <v>0</v>
      </c>
    </row>
    <row r="46" spans="1:6" s="58" customFormat="1" ht="15" customHeight="1" outlineLevel="1" thickBot="1" x14ac:dyDescent="0.3">
      <c r="A46" s="127" t="s">
        <v>23</v>
      </c>
      <c r="B46" s="500"/>
      <c r="C46" s="128" t="e">
        <f>AVERAGE(C38:C44)</f>
        <v>#DIV/0!</v>
      </c>
      <c r="D46" s="128" t="e">
        <f t="shared" ref="D46:E46" si="29">AVERAGE(D38:D44)</f>
        <v>#DIV/0!</v>
      </c>
      <c r="E46" s="128">
        <f t="shared" si="29"/>
        <v>0</v>
      </c>
    </row>
    <row r="47" spans="1:6" s="58" customFormat="1" ht="15" customHeight="1" thickBot="1" x14ac:dyDescent="0.3">
      <c r="A47" s="34" t="s">
        <v>20</v>
      </c>
      <c r="B47" s="500"/>
      <c r="C47" s="35">
        <f>SUM(C38:C42)</f>
        <v>0</v>
      </c>
      <c r="D47" s="35">
        <f t="shared" ref="D47:E47" si="30">SUM(D38:D42)</f>
        <v>0</v>
      </c>
      <c r="E47" s="35">
        <f t="shared" si="30"/>
        <v>0</v>
      </c>
    </row>
    <row r="48" spans="1:6" s="58" customFormat="1" ht="15" customHeight="1" thickBot="1" x14ac:dyDescent="0.3">
      <c r="A48" s="34" t="s">
        <v>22</v>
      </c>
      <c r="B48" s="501"/>
      <c r="C48" s="40" t="e">
        <f>AVERAGE(C38:C42)</f>
        <v>#DIV/0!</v>
      </c>
      <c r="D48" s="40" t="e">
        <f t="shared" ref="D48:E48" si="31">AVERAGE(D38:D42)</f>
        <v>#DIV/0!</v>
      </c>
      <c r="E48" s="40">
        <f t="shared" si="31"/>
        <v>0</v>
      </c>
    </row>
    <row r="49" spans="1:6" s="58" customFormat="1" ht="15" customHeight="1" thickBot="1" x14ac:dyDescent="0.3">
      <c r="A49" s="33" t="s">
        <v>3</v>
      </c>
      <c r="B49" s="206">
        <f>B44+1</f>
        <v>42975</v>
      </c>
      <c r="C49" s="62"/>
      <c r="D49" s="65"/>
      <c r="E49" s="20">
        <f t="shared" ref="E49:E55" si="32">SUM(C49:D49)</f>
        <v>0</v>
      </c>
      <c r="F49" s="180"/>
    </row>
    <row r="50" spans="1:6" s="58" customFormat="1" ht="15" customHeight="1" thickBot="1" x14ac:dyDescent="0.3">
      <c r="A50" s="176" t="s">
        <v>4</v>
      </c>
      <c r="B50" s="207">
        <f>B49+1</f>
        <v>42976</v>
      </c>
      <c r="C50" s="14"/>
      <c r="D50" s="17"/>
      <c r="E50" s="20">
        <f t="shared" si="32"/>
        <v>0</v>
      </c>
      <c r="F50" s="180"/>
    </row>
    <row r="51" spans="1:6" s="58" customFormat="1" ht="13.5" customHeight="1" thickBot="1" x14ac:dyDescent="0.3">
      <c r="A51" s="176" t="s">
        <v>5</v>
      </c>
      <c r="B51" s="207">
        <f t="shared" ref="B51:B55" si="33">B50+1</f>
        <v>42977</v>
      </c>
      <c r="C51" s="14"/>
      <c r="D51" s="17"/>
      <c r="E51" s="20">
        <f t="shared" si="32"/>
        <v>0</v>
      </c>
      <c r="F51" s="180"/>
    </row>
    <row r="52" spans="1:6" s="58" customFormat="1" ht="15" customHeight="1" thickBot="1" x14ac:dyDescent="0.3">
      <c r="A52" s="176" t="s">
        <v>6</v>
      </c>
      <c r="B52" s="207">
        <f t="shared" si="33"/>
        <v>42978</v>
      </c>
      <c r="C52" s="14"/>
      <c r="D52" s="17"/>
      <c r="E52" s="20">
        <f t="shared" si="32"/>
        <v>0</v>
      </c>
      <c r="F52" s="180"/>
    </row>
    <row r="53" spans="1:6" s="58" customFormat="1" ht="14.25" thickBot="1" x14ac:dyDescent="0.3">
      <c r="A53" s="33" t="s">
        <v>0</v>
      </c>
      <c r="B53" s="209">
        <f t="shared" si="33"/>
        <v>42979</v>
      </c>
      <c r="C53" s="14"/>
      <c r="D53" s="17"/>
      <c r="E53" s="20">
        <f t="shared" si="32"/>
        <v>0</v>
      </c>
      <c r="F53" s="180"/>
    </row>
    <row r="54" spans="1:6" s="58" customFormat="1" ht="14.25" outlineLevel="1" thickBot="1" x14ac:dyDescent="0.3">
      <c r="A54" s="33" t="s">
        <v>1</v>
      </c>
      <c r="B54" s="209">
        <f t="shared" si="33"/>
        <v>42980</v>
      </c>
      <c r="C54" s="21"/>
      <c r="D54" s="21"/>
      <c r="E54" s="20">
        <f t="shared" si="32"/>
        <v>0</v>
      </c>
      <c r="F54" s="180"/>
    </row>
    <row r="55" spans="1:6" s="58" customFormat="1" ht="14.25" outlineLevel="1" thickBot="1" x14ac:dyDescent="0.3">
      <c r="A55" s="176" t="s">
        <v>2</v>
      </c>
      <c r="B55" s="209">
        <f t="shared" si="33"/>
        <v>42981</v>
      </c>
      <c r="C55" s="26"/>
      <c r="D55" s="26"/>
      <c r="E55" s="20">
        <f t="shared" si="32"/>
        <v>0</v>
      </c>
    </row>
    <row r="56" spans="1:6" s="58" customFormat="1" ht="15" customHeight="1" outlineLevel="1" thickBot="1" x14ac:dyDescent="0.3">
      <c r="A56" s="188" t="s">
        <v>21</v>
      </c>
      <c r="B56" s="499" t="s">
        <v>28</v>
      </c>
      <c r="C56" s="133">
        <f>SUM(C49:C55)</f>
        <v>0</v>
      </c>
      <c r="D56" s="133">
        <f>SUM(D49:D55)</f>
        <v>0</v>
      </c>
      <c r="E56" s="137">
        <f>SUM(E49:E55)</f>
        <v>0</v>
      </c>
    </row>
    <row r="57" spans="1:6" s="58" customFormat="1" ht="15" customHeight="1" outlineLevel="1" thickBot="1" x14ac:dyDescent="0.3">
      <c r="A57" s="127" t="s">
        <v>23</v>
      </c>
      <c r="B57" s="500"/>
      <c r="C57" s="128" t="e">
        <f>AVERAGE(C49:C55)</f>
        <v>#DIV/0!</v>
      </c>
      <c r="D57" s="128" t="e">
        <f>AVERAGE(D49:D55)</f>
        <v>#DIV/0!</v>
      </c>
      <c r="E57" s="132">
        <f>AVERAGE(E49:E55)</f>
        <v>0</v>
      </c>
    </row>
    <row r="58" spans="1:6" s="58" customFormat="1" ht="15" customHeight="1" thickBot="1" x14ac:dyDescent="0.3">
      <c r="A58" s="34" t="s">
        <v>20</v>
      </c>
      <c r="B58" s="500"/>
      <c r="C58" s="35">
        <f>SUM(C49:C53)</f>
        <v>0</v>
      </c>
      <c r="D58" s="35">
        <f>SUM(D49:D53)</f>
        <v>0</v>
      </c>
      <c r="E58" s="35">
        <f>SUM(E49:E53)</f>
        <v>0</v>
      </c>
    </row>
    <row r="59" spans="1:6" s="58" customFormat="1" ht="14.25" thickBot="1" x14ac:dyDescent="0.3">
      <c r="A59" s="34" t="s">
        <v>22</v>
      </c>
      <c r="B59" s="501"/>
      <c r="C59" s="40" t="e">
        <f>AVERAGE(C49:C53)</f>
        <v>#DIV/0!</v>
      </c>
      <c r="D59" s="40" t="e">
        <f>AVERAGE(D49:D53)</f>
        <v>#DIV/0!</v>
      </c>
      <c r="E59" s="40">
        <f>AVERAGE(E49:E53)</f>
        <v>0</v>
      </c>
    </row>
    <row r="60" spans="1:6" s="58" customFormat="1" ht="14.25" thickBot="1" x14ac:dyDescent="0.3">
      <c r="A60" s="176" t="s">
        <v>3</v>
      </c>
      <c r="B60" s="206">
        <f>B55+1</f>
        <v>42982</v>
      </c>
      <c r="C60" s="14"/>
      <c r="D60" s="14"/>
      <c r="E60" s="20">
        <f>SUM(C60:D60)</f>
        <v>0</v>
      </c>
    </row>
    <row r="61" spans="1:6" s="58" customFormat="1" ht="14.25" thickBot="1" x14ac:dyDescent="0.3">
      <c r="A61" s="176" t="s">
        <v>4</v>
      </c>
      <c r="B61" s="207">
        <f>B60+1</f>
        <v>42983</v>
      </c>
      <c r="C61" s="14"/>
      <c r="D61" s="21"/>
      <c r="E61" s="20"/>
    </row>
    <row r="62" spans="1:6" s="58" customFormat="1" ht="14.25" thickBot="1" x14ac:dyDescent="0.3">
      <c r="A62" s="176"/>
      <c r="B62" s="208"/>
      <c r="C62" s="14"/>
      <c r="D62" s="21"/>
      <c r="E62" s="20"/>
    </row>
    <row r="63" spans="1:6" s="58" customFormat="1" ht="14.25" thickBot="1" x14ac:dyDescent="0.3">
      <c r="A63" s="176"/>
      <c r="B63" s="208"/>
      <c r="C63" s="14"/>
      <c r="D63" s="21"/>
      <c r="E63" s="20"/>
    </row>
    <row r="64" spans="1:6" s="58" customFormat="1" ht="14.25" thickBot="1" x14ac:dyDescent="0.3">
      <c r="A64" s="33"/>
      <c r="B64" s="208"/>
      <c r="C64" s="14"/>
      <c r="D64" s="21"/>
      <c r="E64" s="20"/>
    </row>
    <row r="65" spans="1:6" s="58" customFormat="1" ht="14.25" thickBot="1" x14ac:dyDescent="0.3">
      <c r="A65" s="33"/>
      <c r="B65" s="208"/>
      <c r="C65" s="21"/>
      <c r="D65" s="21"/>
      <c r="E65" s="20"/>
    </row>
    <row r="66" spans="1:6" s="58" customFormat="1" ht="14.25" thickBot="1" x14ac:dyDescent="0.3">
      <c r="A66" s="33"/>
      <c r="B66" s="210"/>
      <c r="C66" s="26"/>
      <c r="D66" s="26"/>
      <c r="E66" s="78"/>
    </row>
    <row r="67" spans="1:6" s="58" customFormat="1" ht="14.25" thickBot="1" x14ac:dyDescent="0.3">
      <c r="A67" s="188" t="s">
        <v>21</v>
      </c>
      <c r="B67" s="499" t="s">
        <v>33</v>
      </c>
      <c r="C67" s="133">
        <f>SUM(C60:C66)</f>
        <v>0</v>
      </c>
      <c r="D67" s="133">
        <f t="shared" ref="D67:E67" si="34">SUM(D60:D66)</f>
        <v>0</v>
      </c>
      <c r="E67" s="133">
        <f t="shared" si="34"/>
        <v>0</v>
      </c>
    </row>
    <row r="68" spans="1:6" s="58" customFormat="1" ht="14.25" thickBot="1" x14ac:dyDescent="0.3">
      <c r="A68" s="127" t="s">
        <v>23</v>
      </c>
      <c r="B68" s="500"/>
      <c r="C68" s="128" t="e">
        <f>AVERAGE(C60:C66)</f>
        <v>#DIV/0!</v>
      </c>
      <c r="D68" s="128" t="e">
        <f t="shared" ref="D68:E68" si="35">AVERAGE(D60:D66)</f>
        <v>#DIV/0!</v>
      </c>
      <c r="E68" s="128">
        <f t="shared" si="35"/>
        <v>0</v>
      </c>
    </row>
    <row r="69" spans="1:6" s="58" customFormat="1" ht="14.25" thickBot="1" x14ac:dyDescent="0.3">
      <c r="A69" s="34" t="s">
        <v>20</v>
      </c>
      <c r="B69" s="500"/>
      <c r="C69" s="35">
        <f>SUM(C60:C64)</f>
        <v>0</v>
      </c>
      <c r="D69" s="35">
        <f t="shared" ref="D69:E69" si="36">SUM(D60:D64)</f>
        <v>0</v>
      </c>
      <c r="E69" s="35">
        <f t="shared" si="36"/>
        <v>0</v>
      </c>
    </row>
    <row r="70" spans="1:6" s="58" customFormat="1" ht="14.25" thickBot="1" x14ac:dyDescent="0.3">
      <c r="A70" s="34" t="s">
        <v>22</v>
      </c>
      <c r="B70" s="501"/>
      <c r="C70" s="40" t="e">
        <f>AVERAGE(C60:C64)</f>
        <v>#DIV/0!</v>
      </c>
      <c r="D70" s="40" t="e">
        <f t="shared" ref="D70:E70" si="37">AVERAGE(D60:D64)</f>
        <v>#DIV/0!</v>
      </c>
      <c r="E70" s="40">
        <f t="shared" si="37"/>
        <v>0</v>
      </c>
    </row>
    <row r="71" spans="1:6" s="58" customFormat="1" x14ac:dyDescent="0.25">
      <c r="A71" s="4"/>
      <c r="B71" s="154"/>
      <c r="C71" s="61"/>
      <c r="D71" s="61"/>
      <c r="E71" s="61"/>
    </row>
    <row r="72" spans="1:6" s="58" customFormat="1" x14ac:dyDescent="0.25">
      <c r="B72" s="220"/>
      <c r="C72" s="48" t="s">
        <v>75</v>
      </c>
      <c r="D72" s="48" t="s">
        <v>8</v>
      </c>
      <c r="E72" s="506" t="s">
        <v>83</v>
      </c>
      <c r="F72" s="508"/>
    </row>
    <row r="73" spans="1:6" ht="25.5" x14ac:dyDescent="0.25">
      <c r="A73" s="13"/>
      <c r="B73" s="53" t="s">
        <v>30</v>
      </c>
      <c r="C73" s="223">
        <f>SUM(C58:C58, C47:C47, C36:C36, C25:C25, C14:C14, C69:C69)</f>
        <v>0</v>
      </c>
      <c r="D73" s="46">
        <f>SUM(D69:D69, D58:D58, D47:D47, D36:D36, D25:D25, D14:D14)</f>
        <v>0</v>
      </c>
      <c r="E73" s="283" t="s">
        <v>30</v>
      </c>
      <c r="F73" s="119">
        <f>SUM(E14, E25, E36, E47, E58, E69)</f>
        <v>0</v>
      </c>
    </row>
    <row r="74" spans="1:6" ht="25.5" x14ac:dyDescent="0.25">
      <c r="A74" s="13"/>
      <c r="B74" s="53" t="s">
        <v>29</v>
      </c>
      <c r="C74" s="223">
        <f>SUM(C56:C56, C45:C45, C34:C34, C23:C23, C12:C12, C67:C67)</f>
        <v>0</v>
      </c>
      <c r="D74" s="46">
        <f>SUM(D67:D67, D56:D56, D45:D45, D34:D34, D23:D23, D12:D12)</f>
        <v>0</v>
      </c>
      <c r="E74" s="283" t="s">
        <v>29</v>
      </c>
      <c r="F74" s="120">
        <f>SUM(E56, E45, E34, E23, E12, E67)</f>
        <v>0</v>
      </c>
    </row>
    <row r="75" spans="1:6" x14ac:dyDescent="0.25">
      <c r="C75" s="155"/>
      <c r="E75" s="283" t="s">
        <v>22</v>
      </c>
      <c r="F75" s="120">
        <f>AVERAGE(E14, E25, E36, E47, E58, E69)</f>
        <v>0</v>
      </c>
    </row>
    <row r="76" spans="1:6" x14ac:dyDescent="0.25">
      <c r="C76" s="155"/>
      <c r="E76" s="283" t="s">
        <v>68</v>
      </c>
      <c r="F76" s="119">
        <f>AVERAGE(E56, E45, E34, E23, E12, E67)</f>
        <v>0</v>
      </c>
    </row>
    <row r="78" spans="1:6" x14ac:dyDescent="0.25">
      <c r="C78" s="178"/>
    </row>
  </sheetData>
  <mergeCells count="14">
    <mergeCell ref="E72:F72"/>
    <mergeCell ref="B56:B59"/>
    <mergeCell ref="B67:B70"/>
    <mergeCell ref="D1:D2"/>
    <mergeCell ref="E1:E4"/>
    <mergeCell ref="B12:B15"/>
    <mergeCell ref="B23:B26"/>
    <mergeCell ref="B34:B37"/>
    <mergeCell ref="B45:B48"/>
    <mergeCell ref="A3:A4"/>
    <mergeCell ref="B3:B4"/>
    <mergeCell ref="C3:C4"/>
    <mergeCell ref="D3:D4"/>
    <mergeCell ref="C1:C2"/>
  </mergeCell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54" sqref="A54:B54"/>
    </sheetView>
  </sheetViews>
  <sheetFormatPr defaultRowHeight="13.5" outlineLevelRow="1" x14ac:dyDescent="0.25"/>
  <cols>
    <col min="1" max="1" width="18.7109375" style="79" bestFit="1" customWidth="1"/>
    <col min="2" max="2" width="10.140625" style="79" bestFit="1" customWidth="1"/>
    <col min="3" max="7" width="15.7109375" style="79" customWidth="1"/>
    <col min="8" max="8" width="16.28515625" style="79" bestFit="1" customWidth="1"/>
    <col min="9" max="16384" width="9.140625" style="79"/>
  </cols>
  <sheetData>
    <row r="1" spans="1:7" ht="15" customHeight="1" x14ac:dyDescent="0.25">
      <c r="B1" s="156"/>
      <c r="C1" s="509" t="s">
        <v>52</v>
      </c>
      <c r="D1" s="510"/>
      <c r="E1" s="509"/>
      <c r="F1" s="518"/>
      <c r="G1" s="513" t="s">
        <v>19</v>
      </c>
    </row>
    <row r="2" spans="1:7" ht="15" customHeight="1" thickBot="1" x14ac:dyDescent="0.3">
      <c r="B2" s="156"/>
      <c r="C2" s="511"/>
      <c r="D2" s="512"/>
      <c r="E2" s="511"/>
      <c r="F2" s="519"/>
      <c r="G2" s="514"/>
    </row>
    <row r="3" spans="1:7" x14ac:dyDescent="0.25">
      <c r="A3" s="570" t="s">
        <v>57</v>
      </c>
      <c r="B3" s="571" t="s">
        <v>58</v>
      </c>
      <c r="C3" s="520" t="s">
        <v>55</v>
      </c>
      <c r="D3" s="504" t="s">
        <v>56</v>
      </c>
      <c r="E3" s="520"/>
      <c r="F3" s="504"/>
      <c r="G3" s="514"/>
    </row>
    <row r="4" spans="1:7" ht="14.25" customHeight="1" thickBot="1" x14ac:dyDescent="0.3">
      <c r="A4" s="521"/>
      <c r="B4" s="572"/>
      <c r="C4" s="521"/>
      <c r="D4" s="505"/>
      <c r="E4" s="521"/>
      <c r="F4" s="505"/>
      <c r="G4" s="514"/>
    </row>
    <row r="5" spans="1:7" s="85" customFormat="1" ht="12.75" customHeight="1" thickBot="1" x14ac:dyDescent="0.3">
      <c r="A5" s="173"/>
      <c r="B5" s="153"/>
      <c r="C5" s="80"/>
      <c r="D5" s="81"/>
      <c r="E5" s="82"/>
      <c r="F5" s="83"/>
      <c r="G5" s="84"/>
    </row>
    <row r="6" spans="1:7" s="85" customFormat="1" ht="12.75" customHeight="1" thickBot="1" x14ac:dyDescent="0.3">
      <c r="A6" s="173"/>
      <c r="B6" s="146"/>
      <c r="C6" s="80"/>
      <c r="D6" s="81"/>
      <c r="E6" s="82"/>
      <c r="F6" s="83"/>
      <c r="G6" s="84"/>
    </row>
    <row r="7" spans="1:7" s="85" customFormat="1" ht="12.75" customHeight="1" thickBot="1" x14ac:dyDescent="0.3">
      <c r="A7" s="173"/>
      <c r="B7" s="146"/>
      <c r="C7" s="80"/>
      <c r="D7" s="81"/>
      <c r="E7" s="82"/>
      <c r="F7" s="83"/>
      <c r="G7" s="84"/>
    </row>
    <row r="8" spans="1:7" s="85" customFormat="1" ht="12.75" customHeight="1" thickBot="1" x14ac:dyDescent="0.3">
      <c r="A8" s="179"/>
      <c r="B8" s="146"/>
      <c r="C8" s="80"/>
      <c r="D8" s="81"/>
      <c r="E8" s="82"/>
      <c r="F8" s="83"/>
      <c r="G8" s="84"/>
    </row>
    <row r="9" spans="1:7" s="85" customFormat="1" ht="12.75" customHeight="1" thickBot="1" x14ac:dyDescent="0.3">
      <c r="A9" s="179"/>
      <c r="B9" s="146"/>
      <c r="C9" s="80"/>
      <c r="D9" s="81"/>
      <c r="E9" s="82"/>
      <c r="F9" s="83"/>
      <c r="G9" s="84"/>
    </row>
    <row r="10" spans="1:7" s="85" customFormat="1" ht="12.75" customHeight="1" outlineLevel="1" thickBot="1" x14ac:dyDescent="0.3">
      <c r="A10" s="179"/>
      <c r="B10" s="186"/>
      <c r="C10" s="82"/>
      <c r="D10" s="86"/>
      <c r="E10" s="82"/>
      <c r="F10" s="83"/>
      <c r="G10" s="84">
        <f t="shared" ref="G10:G11" si="0">SUM(C10:F10)</f>
        <v>0</v>
      </c>
    </row>
    <row r="11" spans="1:7" s="85" customFormat="1" ht="14.25" outlineLevel="1" thickBot="1" x14ac:dyDescent="0.3">
      <c r="A11" s="179"/>
      <c r="B11" s="146"/>
      <c r="C11" s="87"/>
      <c r="D11" s="88"/>
      <c r="E11" s="87"/>
      <c r="F11" s="89"/>
      <c r="G11" s="84">
        <f t="shared" si="0"/>
        <v>0</v>
      </c>
    </row>
    <row r="12" spans="1:7" s="91" customFormat="1" ht="14.25" customHeight="1" outlineLevel="1" thickBot="1" x14ac:dyDescent="0.3">
      <c r="A12" s="126" t="s">
        <v>21</v>
      </c>
      <c r="B12" s="499" t="s">
        <v>24</v>
      </c>
      <c r="C12" s="141">
        <f>SUM(C5:C11)</f>
        <v>0</v>
      </c>
      <c r="D12" s="141">
        <f t="shared" ref="D12:G12" si="1">SUM(D5:D11)</f>
        <v>0</v>
      </c>
      <c r="E12" s="141">
        <f t="shared" si="1"/>
        <v>0</v>
      </c>
      <c r="F12" s="141">
        <f t="shared" si="1"/>
        <v>0</v>
      </c>
      <c r="G12" s="141">
        <f t="shared" si="1"/>
        <v>0</v>
      </c>
    </row>
    <row r="13" spans="1:7" s="91" customFormat="1" ht="14.25" customHeight="1" outlineLevel="1" thickBot="1" x14ac:dyDescent="0.3">
      <c r="A13" s="127" t="s">
        <v>23</v>
      </c>
      <c r="B13" s="500"/>
      <c r="C13" s="142" t="e">
        <f>AVERAGE(C5:C11)</f>
        <v>#DIV/0!</v>
      </c>
      <c r="D13" s="142" t="e">
        <f t="shared" ref="D13:G13" si="2">AVERAGE(D5:D11)</f>
        <v>#DIV/0!</v>
      </c>
      <c r="E13" s="142" t="e">
        <f t="shared" si="2"/>
        <v>#DIV/0!</v>
      </c>
      <c r="F13" s="142" t="e">
        <f t="shared" si="2"/>
        <v>#DIV/0!</v>
      </c>
      <c r="G13" s="142">
        <f t="shared" si="2"/>
        <v>0</v>
      </c>
    </row>
    <row r="14" spans="1:7" s="91" customFormat="1" ht="14.25" customHeight="1" thickBot="1" x14ac:dyDescent="0.3">
      <c r="A14" s="34" t="s">
        <v>20</v>
      </c>
      <c r="B14" s="500"/>
      <c r="C14" s="98">
        <f>SUM(C5:C9)</f>
        <v>0</v>
      </c>
      <c r="D14" s="98">
        <f t="shared" ref="D14:G14" si="3">SUM(D5:D9)</f>
        <v>0</v>
      </c>
      <c r="E14" s="98">
        <f t="shared" si="3"/>
        <v>0</v>
      </c>
      <c r="F14" s="98">
        <f t="shared" si="3"/>
        <v>0</v>
      </c>
      <c r="G14" s="98">
        <f t="shared" si="3"/>
        <v>0</v>
      </c>
    </row>
    <row r="15" spans="1:7" s="91" customFormat="1" ht="14.25" customHeight="1" thickBot="1" x14ac:dyDescent="0.3">
      <c r="A15" s="34" t="s">
        <v>22</v>
      </c>
      <c r="B15" s="501"/>
      <c r="C15" s="99" t="e">
        <f>AVERAGE(C5:C9)</f>
        <v>#DIV/0!</v>
      </c>
      <c r="D15" s="99" t="e">
        <f t="shared" ref="D15:G15" si="4">AVERAGE(D5:D9)</f>
        <v>#DIV/0!</v>
      </c>
      <c r="E15" s="99" t="e">
        <f t="shared" si="4"/>
        <v>#DIV/0!</v>
      </c>
      <c r="F15" s="99" t="e">
        <f t="shared" si="4"/>
        <v>#DIV/0!</v>
      </c>
      <c r="G15" s="99" t="e">
        <f t="shared" si="4"/>
        <v>#DIV/0!</v>
      </c>
    </row>
    <row r="16" spans="1:7" s="91" customFormat="1" ht="13.5" customHeight="1" thickBot="1" x14ac:dyDescent="0.3">
      <c r="A16" s="33"/>
      <c r="B16" s="147"/>
      <c r="C16" s="80"/>
      <c r="D16" s="81"/>
      <c r="E16" s="80"/>
      <c r="F16" s="92"/>
      <c r="G16" s="182"/>
    </row>
    <row r="17" spans="1:7" s="91" customFormat="1" ht="13.5" customHeight="1" thickBot="1" x14ac:dyDescent="0.3">
      <c r="A17" s="33"/>
      <c r="B17" s="148"/>
      <c r="C17" s="80"/>
      <c r="D17" s="81"/>
      <c r="E17" s="82"/>
      <c r="F17" s="83"/>
      <c r="G17" s="182"/>
    </row>
    <row r="18" spans="1:7" s="91" customFormat="1" ht="15" customHeight="1" thickBot="1" x14ac:dyDescent="0.3">
      <c r="A18" s="33"/>
      <c r="B18" s="148"/>
      <c r="C18" s="80"/>
      <c r="D18" s="81"/>
      <c r="E18" s="82"/>
      <c r="F18" s="83"/>
      <c r="G18" s="182"/>
    </row>
    <row r="19" spans="1:7" s="91" customFormat="1" ht="14.25" customHeight="1" thickBot="1" x14ac:dyDescent="0.3">
      <c r="A19" s="33"/>
      <c r="B19" s="148"/>
      <c r="C19" s="80"/>
      <c r="D19" s="81"/>
      <c r="E19" s="82"/>
      <c r="F19" s="83"/>
      <c r="G19" s="182"/>
    </row>
    <row r="20" spans="1:7" s="91" customFormat="1" ht="14.25" customHeight="1" thickBot="1" x14ac:dyDescent="0.3">
      <c r="A20" s="33"/>
      <c r="B20" s="148"/>
      <c r="C20" s="80"/>
      <c r="D20" s="81"/>
      <c r="E20" s="82"/>
      <c r="F20" s="83"/>
      <c r="G20" s="182"/>
    </row>
    <row r="21" spans="1:7" s="91" customFormat="1" ht="14.25" customHeight="1" outlineLevel="1" thickBot="1" x14ac:dyDescent="0.3">
      <c r="A21" s="176"/>
      <c r="B21" s="148"/>
      <c r="C21" s="82"/>
      <c r="D21" s="86"/>
      <c r="E21" s="82"/>
      <c r="F21" s="83"/>
      <c r="G21" s="182">
        <f>SUM(C21:F21)</f>
        <v>0</v>
      </c>
    </row>
    <row r="22" spans="1:7" s="91" customFormat="1" ht="14.25" customHeight="1" outlineLevel="1" thickBot="1" x14ac:dyDescent="0.3">
      <c r="A22" s="176"/>
      <c r="B22" s="148"/>
      <c r="C22" s="87"/>
      <c r="D22" s="88"/>
      <c r="E22" s="87"/>
      <c r="F22" s="89"/>
      <c r="G22" s="182">
        <f t="shared" ref="G22" si="5">SUM(C22:F22)</f>
        <v>0</v>
      </c>
    </row>
    <row r="23" spans="1:7" s="91" customFormat="1" ht="14.25" customHeight="1" outlineLevel="1" thickBot="1" x14ac:dyDescent="0.3">
      <c r="A23" s="126" t="s">
        <v>21</v>
      </c>
      <c r="B23" s="499" t="s">
        <v>25</v>
      </c>
      <c r="C23" s="141">
        <f>SUM(C16:C22)</f>
        <v>0</v>
      </c>
      <c r="D23" s="141">
        <f t="shared" ref="D23:G23" si="6">SUM(D16:D22)</f>
        <v>0</v>
      </c>
      <c r="E23" s="141">
        <f t="shared" si="6"/>
        <v>0</v>
      </c>
      <c r="F23" s="141">
        <f t="shared" si="6"/>
        <v>0</v>
      </c>
      <c r="G23" s="141">
        <f t="shared" si="6"/>
        <v>0</v>
      </c>
    </row>
    <row r="24" spans="1:7" s="91" customFormat="1" ht="14.25" customHeight="1" outlineLevel="1" thickBot="1" x14ac:dyDescent="0.3">
      <c r="A24" s="127" t="s">
        <v>23</v>
      </c>
      <c r="B24" s="500"/>
      <c r="C24" s="142" t="e">
        <f>AVERAGE(C16:C22)</f>
        <v>#DIV/0!</v>
      </c>
      <c r="D24" s="142" t="e">
        <f t="shared" ref="D24:G24" si="7">AVERAGE(D16:D22)</f>
        <v>#DIV/0!</v>
      </c>
      <c r="E24" s="142" t="e">
        <f t="shared" si="7"/>
        <v>#DIV/0!</v>
      </c>
      <c r="F24" s="142" t="e">
        <f t="shared" si="7"/>
        <v>#DIV/0!</v>
      </c>
      <c r="G24" s="142">
        <f t="shared" si="7"/>
        <v>0</v>
      </c>
    </row>
    <row r="25" spans="1:7" s="91" customFormat="1" ht="14.25" customHeight="1" thickBot="1" x14ac:dyDescent="0.3">
      <c r="A25" s="34" t="s">
        <v>20</v>
      </c>
      <c r="B25" s="500"/>
      <c r="C25" s="98">
        <f>SUM(C16:C20)</f>
        <v>0</v>
      </c>
      <c r="D25" s="98">
        <f t="shared" ref="D25:G25" si="8">SUM(D16:D20)</f>
        <v>0</v>
      </c>
      <c r="E25" s="98">
        <f t="shared" si="8"/>
        <v>0</v>
      </c>
      <c r="F25" s="98">
        <f t="shared" si="8"/>
        <v>0</v>
      </c>
      <c r="G25" s="98">
        <f t="shared" si="8"/>
        <v>0</v>
      </c>
    </row>
    <row r="26" spans="1:7" s="91" customFormat="1" ht="14.25" customHeight="1" thickBot="1" x14ac:dyDescent="0.3">
      <c r="A26" s="34" t="s">
        <v>22</v>
      </c>
      <c r="B26" s="501"/>
      <c r="C26" s="99" t="e">
        <f>AVERAGE(C16:C20)</f>
        <v>#DIV/0!</v>
      </c>
      <c r="D26" s="99" t="e">
        <f t="shared" ref="D26:G26" si="9">AVERAGE(D16:D20)</f>
        <v>#DIV/0!</v>
      </c>
      <c r="E26" s="99" t="e">
        <f t="shared" si="9"/>
        <v>#DIV/0!</v>
      </c>
      <c r="F26" s="99" t="e">
        <f t="shared" si="9"/>
        <v>#DIV/0!</v>
      </c>
      <c r="G26" s="99" t="e">
        <f t="shared" si="9"/>
        <v>#DIV/0!</v>
      </c>
    </row>
    <row r="27" spans="1:7" s="91" customFormat="1" ht="14.25" customHeight="1" thickBot="1" x14ac:dyDescent="0.3">
      <c r="A27" s="33"/>
      <c r="B27" s="175"/>
      <c r="C27" s="80"/>
      <c r="D27" s="81"/>
      <c r="E27" s="80"/>
      <c r="F27" s="92"/>
      <c r="G27" s="182"/>
    </row>
    <row r="28" spans="1:7" s="91" customFormat="1" ht="15.75" customHeight="1" thickBot="1" x14ac:dyDescent="0.3">
      <c r="A28" s="33"/>
      <c r="B28" s="150"/>
      <c r="C28" s="80"/>
      <c r="D28" s="81"/>
      <c r="E28" s="82"/>
      <c r="F28" s="83"/>
      <c r="G28" s="182"/>
    </row>
    <row r="29" spans="1:7" s="91" customFormat="1" ht="13.5" customHeight="1" thickBot="1" x14ac:dyDescent="0.3">
      <c r="A29" s="33"/>
      <c r="B29" s="150"/>
      <c r="C29" s="80"/>
      <c r="D29" s="81"/>
      <c r="E29" s="82"/>
      <c r="F29" s="83"/>
      <c r="G29" s="182"/>
    </row>
    <row r="30" spans="1:7" s="91" customFormat="1" ht="12.75" customHeight="1" thickBot="1" x14ac:dyDescent="0.3">
      <c r="A30" s="33"/>
      <c r="B30" s="150"/>
      <c r="C30" s="80"/>
      <c r="D30" s="81"/>
      <c r="E30" s="82"/>
      <c r="F30" s="83"/>
      <c r="G30" s="182"/>
    </row>
    <row r="31" spans="1:7" s="91" customFormat="1" ht="14.25" thickBot="1" x14ac:dyDescent="0.3">
      <c r="A31" s="33"/>
      <c r="B31" s="150"/>
      <c r="C31" s="80"/>
      <c r="D31" s="81"/>
      <c r="E31" s="82"/>
      <c r="F31" s="83"/>
      <c r="G31" s="182"/>
    </row>
    <row r="32" spans="1:7" s="91" customFormat="1" ht="14.25" customHeight="1" outlineLevel="1" thickBot="1" x14ac:dyDescent="0.3">
      <c r="A32" s="176"/>
      <c r="B32" s="148"/>
      <c r="C32" s="82"/>
      <c r="D32" s="86"/>
      <c r="E32" s="82"/>
      <c r="F32" s="83"/>
      <c r="G32" s="182">
        <f>SUM(C32:F32)</f>
        <v>0</v>
      </c>
    </row>
    <row r="33" spans="1:8" s="91" customFormat="1" ht="14.25" customHeight="1" outlineLevel="1" thickBot="1" x14ac:dyDescent="0.3">
      <c r="A33" s="176"/>
      <c r="B33" s="148"/>
      <c r="C33" s="87"/>
      <c r="D33" s="88"/>
      <c r="E33" s="87"/>
      <c r="F33" s="89"/>
      <c r="G33" s="182">
        <f>SUM(C33:F33)</f>
        <v>0</v>
      </c>
    </row>
    <row r="34" spans="1:8" s="91" customFormat="1" ht="14.25" customHeight="1" outlineLevel="1" thickBot="1" x14ac:dyDescent="0.3">
      <c r="A34" s="126" t="s">
        <v>21</v>
      </c>
      <c r="B34" s="499" t="s">
        <v>26</v>
      </c>
      <c r="C34" s="141">
        <f>SUM(C27:C33)</f>
        <v>0</v>
      </c>
      <c r="D34" s="141">
        <f t="shared" ref="D34:G34" si="10">SUM(D27:D33)</f>
        <v>0</v>
      </c>
      <c r="E34" s="141">
        <f t="shared" si="10"/>
        <v>0</v>
      </c>
      <c r="F34" s="141">
        <f t="shared" si="10"/>
        <v>0</v>
      </c>
      <c r="G34" s="141">
        <f t="shared" si="10"/>
        <v>0</v>
      </c>
    </row>
    <row r="35" spans="1:8" s="91" customFormat="1" ht="14.25" customHeight="1" outlineLevel="1" thickBot="1" x14ac:dyDescent="0.3">
      <c r="A35" s="127" t="s">
        <v>23</v>
      </c>
      <c r="B35" s="500"/>
      <c r="C35" s="142" t="e">
        <f>AVERAGE(C27:C33)</f>
        <v>#DIV/0!</v>
      </c>
      <c r="D35" s="142" t="e">
        <f t="shared" ref="D35:G35" si="11">AVERAGE(D27:D33)</f>
        <v>#DIV/0!</v>
      </c>
      <c r="E35" s="142" t="e">
        <f t="shared" si="11"/>
        <v>#DIV/0!</v>
      </c>
      <c r="F35" s="142" t="e">
        <f t="shared" si="11"/>
        <v>#DIV/0!</v>
      </c>
      <c r="G35" s="142">
        <f t="shared" si="11"/>
        <v>0</v>
      </c>
    </row>
    <row r="36" spans="1:8" s="91" customFormat="1" ht="14.25" customHeight="1" thickBot="1" x14ac:dyDescent="0.3">
      <c r="A36" s="34" t="s">
        <v>20</v>
      </c>
      <c r="B36" s="500"/>
      <c r="C36" s="98">
        <f>SUM(C27:C31)</f>
        <v>0</v>
      </c>
      <c r="D36" s="98">
        <f t="shared" ref="D36:G36" si="12">SUM(D27:D31)</f>
        <v>0</v>
      </c>
      <c r="E36" s="98">
        <f t="shared" si="12"/>
        <v>0</v>
      </c>
      <c r="F36" s="98">
        <f t="shared" si="12"/>
        <v>0</v>
      </c>
      <c r="G36" s="98">
        <f t="shared" si="12"/>
        <v>0</v>
      </c>
    </row>
    <row r="37" spans="1:8" s="91" customFormat="1" ht="15.75" customHeight="1" thickBot="1" x14ac:dyDescent="0.3">
      <c r="A37" s="34" t="s">
        <v>22</v>
      </c>
      <c r="B37" s="501"/>
      <c r="C37" s="99" t="e">
        <f>AVERAGE(C27:C31)</f>
        <v>#DIV/0!</v>
      </c>
      <c r="D37" s="99" t="e">
        <f t="shared" ref="D37:G37" si="13">AVERAGE(D27:D31)</f>
        <v>#DIV/0!</v>
      </c>
      <c r="E37" s="99" t="e">
        <f t="shared" si="13"/>
        <v>#DIV/0!</v>
      </c>
      <c r="F37" s="99" t="e">
        <f t="shared" si="13"/>
        <v>#DIV/0!</v>
      </c>
      <c r="G37" s="99" t="e">
        <f t="shared" si="13"/>
        <v>#DIV/0!</v>
      </c>
    </row>
    <row r="38" spans="1:8" s="91" customFormat="1" ht="12.75" customHeight="1" thickBot="1" x14ac:dyDescent="0.3">
      <c r="A38" s="33"/>
      <c r="B38" s="175"/>
      <c r="C38" s="80"/>
      <c r="D38" s="81"/>
      <c r="E38" s="80"/>
      <c r="F38" s="92"/>
      <c r="G38" s="93"/>
    </row>
    <row r="39" spans="1:8" s="91" customFormat="1" ht="15.75" customHeight="1" thickBot="1" x14ac:dyDescent="0.3">
      <c r="A39" s="33"/>
      <c r="B39" s="150"/>
      <c r="C39" s="80"/>
      <c r="D39" s="81"/>
      <c r="E39" s="82"/>
      <c r="F39" s="83"/>
      <c r="G39" s="84"/>
    </row>
    <row r="40" spans="1:8" s="91" customFormat="1" ht="17.25" customHeight="1" thickBot="1" x14ac:dyDescent="0.3">
      <c r="A40" s="33"/>
      <c r="B40" s="150"/>
      <c r="C40" s="80"/>
      <c r="D40" s="81"/>
      <c r="E40" s="82"/>
      <c r="F40" s="83"/>
      <c r="G40" s="84"/>
    </row>
    <row r="41" spans="1:8" s="91" customFormat="1" ht="14.25" customHeight="1" thickBot="1" x14ac:dyDescent="0.3">
      <c r="A41" s="33"/>
      <c r="B41" s="150"/>
      <c r="C41" s="80"/>
      <c r="D41" s="81"/>
      <c r="E41" s="82"/>
      <c r="F41" s="83"/>
      <c r="G41" s="84"/>
    </row>
    <row r="42" spans="1:8" s="91" customFormat="1" ht="17.25" customHeight="1" thickBot="1" x14ac:dyDescent="0.3">
      <c r="A42" s="33"/>
      <c r="B42" s="150"/>
      <c r="C42" s="80"/>
      <c r="D42" s="81"/>
      <c r="E42" s="82"/>
      <c r="F42" s="83"/>
      <c r="G42" s="84"/>
    </row>
    <row r="43" spans="1:8" s="91" customFormat="1" ht="14.25" customHeight="1" outlineLevel="1" thickBot="1" x14ac:dyDescent="0.3">
      <c r="A43" s="176"/>
      <c r="B43" s="148"/>
      <c r="C43" s="82"/>
      <c r="D43" s="86"/>
      <c r="E43" s="82"/>
      <c r="F43" s="83"/>
      <c r="G43" s="84">
        <f t="shared" ref="G43:G44" si="14">SUM(C43:F43)</f>
        <v>0</v>
      </c>
      <c r="H43" s="144"/>
    </row>
    <row r="44" spans="1:8" s="91" customFormat="1" ht="14.25" customHeight="1" outlineLevel="1" thickBot="1" x14ac:dyDescent="0.3">
      <c r="A44" s="176"/>
      <c r="B44" s="148"/>
      <c r="C44" s="87"/>
      <c r="D44" s="88"/>
      <c r="E44" s="87"/>
      <c r="F44" s="89"/>
      <c r="G44" s="90">
        <f t="shared" si="14"/>
        <v>0</v>
      </c>
      <c r="H44" s="144"/>
    </row>
    <row r="45" spans="1:8" s="91" customFormat="1" ht="14.25" customHeight="1" outlineLevel="1" thickBot="1" x14ac:dyDescent="0.3">
      <c r="A45" s="126" t="s">
        <v>21</v>
      </c>
      <c r="B45" s="499" t="s">
        <v>27</v>
      </c>
      <c r="C45" s="141">
        <f>SUM(C38:C44)</f>
        <v>0</v>
      </c>
      <c r="D45" s="141">
        <f t="shared" ref="D45:G45" si="15">SUM(D38:D44)</f>
        <v>0</v>
      </c>
      <c r="E45" s="141">
        <f t="shared" si="15"/>
        <v>0</v>
      </c>
      <c r="F45" s="141">
        <f t="shared" si="15"/>
        <v>0</v>
      </c>
      <c r="G45" s="141">
        <f t="shared" si="15"/>
        <v>0</v>
      </c>
    </row>
    <row r="46" spans="1:8" s="91" customFormat="1" ht="14.25" customHeight="1" outlineLevel="1" thickBot="1" x14ac:dyDescent="0.3">
      <c r="A46" s="127" t="s">
        <v>23</v>
      </c>
      <c r="B46" s="500"/>
      <c r="C46" s="142" t="e">
        <f>AVERAGE(C38:C44)</f>
        <v>#DIV/0!</v>
      </c>
      <c r="D46" s="142" t="e">
        <f t="shared" ref="D46:G46" si="16">AVERAGE(D38:D44)</f>
        <v>#DIV/0!</v>
      </c>
      <c r="E46" s="142" t="e">
        <f t="shared" si="16"/>
        <v>#DIV/0!</v>
      </c>
      <c r="F46" s="142" t="e">
        <f t="shared" si="16"/>
        <v>#DIV/0!</v>
      </c>
      <c r="G46" s="142">
        <f t="shared" si="16"/>
        <v>0</v>
      </c>
    </row>
    <row r="47" spans="1:8" s="91" customFormat="1" ht="14.25" customHeight="1" thickBot="1" x14ac:dyDescent="0.3">
      <c r="A47" s="34" t="s">
        <v>20</v>
      </c>
      <c r="B47" s="500"/>
      <c r="C47" s="98">
        <f>SUM(C38:C42)</f>
        <v>0</v>
      </c>
      <c r="D47" s="98">
        <f t="shared" ref="D47:G47" si="17">SUM(D38:D42)</f>
        <v>0</v>
      </c>
      <c r="E47" s="98">
        <f t="shared" si="17"/>
        <v>0</v>
      </c>
      <c r="F47" s="98">
        <f t="shared" si="17"/>
        <v>0</v>
      </c>
      <c r="G47" s="98">
        <f t="shared" si="17"/>
        <v>0</v>
      </c>
    </row>
    <row r="48" spans="1:8" s="91" customFormat="1" ht="13.5" customHeight="1" thickBot="1" x14ac:dyDescent="0.3">
      <c r="A48" s="34" t="s">
        <v>22</v>
      </c>
      <c r="B48" s="501"/>
      <c r="C48" s="99" t="e">
        <f>AVERAGE(C38:C42)</f>
        <v>#DIV/0!</v>
      </c>
      <c r="D48" s="99" t="e">
        <f t="shared" ref="D48:G48" si="18">AVERAGE(D38:D42)</f>
        <v>#DIV/0!</v>
      </c>
      <c r="E48" s="99" t="e">
        <f t="shared" si="18"/>
        <v>#DIV/0!</v>
      </c>
      <c r="F48" s="99" t="e">
        <f t="shared" si="18"/>
        <v>#DIV/0!</v>
      </c>
      <c r="G48" s="99" t="e">
        <f t="shared" si="18"/>
        <v>#DIV/0!</v>
      </c>
    </row>
    <row r="49" spans="1:7" s="91" customFormat="1" ht="13.5" customHeight="1" thickBot="1" x14ac:dyDescent="0.3">
      <c r="A49" s="33"/>
      <c r="B49" s="149"/>
      <c r="C49" s="169"/>
      <c r="D49" s="170"/>
      <c r="E49" s="80"/>
      <c r="F49" s="92"/>
      <c r="G49" s="93"/>
    </row>
    <row r="50" spans="1:7" s="91" customFormat="1" ht="14.25" customHeight="1" thickBot="1" x14ac:dyDescent="0.3">
      <c r="A50" s="33"/>
      <c r="B50" s="168"/>
      <c r="C50" s="171"/>
      <c r="D50" s="172"/>
      <c r="E50" s="82"/>
      <c r="F50" s="83"/>
      <c r="G50" s="84"/>
    </row>
    <row r="51" spans="1:7" s="91" customFormat="1" ht="13.5" customHeight="1" thickBot="1" x14ac:dyDescent="0.3">
      <c r="A51" s="33"/>
      <c r="B51" s="168"/>
      <c r="C51" s="80"/>
      <c r="D51" s="92"/>
      <c r="E51" s="82"/>
      <c r="F51" s="83"/>
      <c r="G51" s="84"/>
    </row>
    <row r="52" spans="1:7" s="91" customFormat="1" ht="13.5" customHeight="1" thickBot="1" x14ac:dyDescent="0.3">
      <c r="A52" s="176"/>
      <c r="B52" s="168"/>
      <c r="C52" s="80"/>
      <c r="D52" s="92"/>
      <c r="E52" s="82"/>
      <c r="F52" s="83"/>
      <c r="G52" s="84"/>
    </row>
    <row r="53" spans="1:7" s="91" customFormat="1" ht="12" customHeight="1" x14ac:dyDescent="0.25">
      <c r="A53" s="176"/>
      <c r="B53" s="168"/>
      <c r="C53" s="169"/>
      <c r="D53" s="211"/>
      <c r="E53" s="87"/>
      <c r="F53" s="89"/>
      <c r="G53" s="90"/>
    </row>
    <row r="54" spans="1:7" s="91" customFormat="1" ht="14.25" customHeight="1" outlineLevel="1" thickBot="1" x14ac:dyDescent="0.3">
      <c r="A54" s="214"/>
      <c r="B54" s="228"/>
      <c r="C54" s="82"/>
      <c r="D54" s="83"/>
      <c r="E54" s="82"/>
      <c r="F54" s="83"/>
      <c r="G54" s="82">
        <f>SUM(C54:F54)</f>
        <v>0</v>
      </c>
    </row>
    <row r="55" spans="1:7" s="91" customFormat="1" ht="16.5" hidden="1" customHeight="1" outlineLevel="1" thickBot="1" x14ac:dyDescent="0.3">
      <c r="A55" s="176" t="s">
        <v>2</v>
      </c>
      <c r="B55" s="148">
        <f>B54+1</f>
        <v>1</v>
      </c>
      <c r="C55" s="212"/>
      <c r="D55" s="213"/>
      <c r="E55" s="169"/>
      <c r="F55" s="211"/>
      <c r="G55" s="82">
        <f>SUM(C55:F55)</f>
        <v>0</v>
      </c>
    </row>
    <row r="56" spans="1:7" s="91" customFormat="1" ht="16.5" customHeight="1" outlineLevel="1" thickBot="1" x14ac:dyDescent="0.3">
      <c r="A56" s="126" t="s">
        <v>21</v>
      </c>
      <c r="B56" s="499" t="s">
        <v>28</v>
      </c>
      <c r="C56" s="141">
        <f>SUM(C49:C55)</f>
        <v>0</v>
      </c>
      <c r="D56" s="141">
        <f t="shared" ref="D56:G56" si="19">SUM(D49:D55)</f>
        <v>0</v>
      </c>
      <c r="E56" s="141">
        <f t="shared" si="19"/>
        <v>0</v>
      </c>
      <c r="F56" s="141">
        <f t="shared" si="19"/>
        <v>0</v>
      </c>
      <c r="G56" s="141">
        <f t="shared" si="19"/>
        <v>0</v>
      </c>
    </row>
    <row r="57" spans="1:7" s="91" customFormat="1" ht="14.25" customHeight="1" outlineLevel="1" thickBot="1" x14ac:dyDescent="0.3">
      <c r="A57" s="127" t="s">
        <v>23</v>
      </c>
      <c r="B57" s="500"/>
      <c r="C57" s="142" t="e">
        <f>AVERAGE(C49:C55)</f>
        <v>#DIV/0!</v>
      </c>
      <c r="D57" s="142" t="e">
        <f t="shared" ref="D57:G57" si="20">AVERAGE(D49:D55)</f>
        <v>#DIV/0!</v>
      </c>
      <c r="E57" s="142" t="e">
        <f t="shared" si="20"/>
        <v>#DIV/0!</v>
      </c>
      <c r="F57" s="142" t="e">
        <f t="shared" si="20"/>
        <v>#DIV/0!</v>
      </c>
      <c r="G57" s="142">
        <f t="shared" si="20"/>
        <v>0</v>
      </c>
    </row>
    <row r="58" spans="1:7" s="91" customFormat="1" ht="15.75" customHeight="1" thickBot="1" x14ac:dyDescent="0.3">
      <c r="A58" s="34" t="s">
        <v>20</v>
      </c>
      <c r="B58" s="500"/>
      <c r="C58" s="98">
        <f>SUM(C49:C53)</f>
        <v>0</v>
      </c>
      <c r="D58" s="98">
        <f t="shared" ref="D58:G58" si="21">SUM(D49:D53)</f>
        <v>0</v>
      </c>
      <c r="E58" s="98">
        <f t="shared" si="21"/>
        <v>0</v>
      </c>
      <c r="F58" s="98">
        <f t="shared" si="21"/>
        <v>0</v>
      </c>
      <c r="G58" s="98">
        <f t="shared" si="21"/>
        <v>0</v>
      </c>
    </row>
    <row r="59" spans="1:7" s="91" customFormat="1" ht="14.25" customHeight="1" thickBot="1" x14ac:dyDescent="0.3">
      <c r="A59" s="34" t="s">
        <v>22</v>
      </c>
      <c r="B59" s="501"/>
      <c r="C59" s="99" t="e">
        <f>AVERAGE(C49:C53)</f>
        <v>#DIV/0!</v>
      </c>
      <c r="D59" s="99" t="e">
        <f t="shared" ref="D59:G59" si="22">AVERAGE(D49:D53)</f>
        <v>#DIV/0!</v>
      </c>
      <c r="E59" s="99" t="e">
        <f t="shared" si="22"/>
        <v>#DIV/0!</v>
      </c>
      <c r="F59" s="99" t="e">
        <f t="shared" si="22"/>
        <v>#DIV/0!</v>
      </c>
      <c r="G59" s="99" t="e">
        <f t="shared" si="22"/>
        <v>#DIV/0!</v>
      </c>
    </row>
    <row r="60" spans="1:7" s="91" customFormat="1" ht="1.5" hidden="1" customHeight="1" x14ac:dyDescent="0.25">
      <c r="A60" s="164"/>
      <c r="B60" s="152"/>
      <c r="C60" s="80"/>
      <c r="D60" s="81"/>
      <c r="E60" s="80"/>
      <c r="F60" s="92"/>
      <c r="G60" s="93"/>
    </row>
    <row r="61" spans="1:7" s="91" customFormat="1" ht="17.25" hidden="1" customHeight="1" x14ac:dyDescent="0.25">
      <c r="A61" s="165"/>
      <c r="B61" s="150"/>
      <c r="C61" s="80"/>
      <c r="D61" s="81"/>
      <c r="E61" s="82"/>
      <c r="F61" s="83"/>
      <c r="G61" s="84"/>
    </row>
    <row r="62" spans="1:7" s="91" customFormat="1" ht="18" hidden="1" customHeight="1" x14ac:dyDescent="0.25">
      <c r="A62" s="157"/>
      <c r="B62" s="150"/>
      <c r="C62" s="80"/>
      <c r="D62" s="81"/>
      <c r="E62" s="82"/>
      <c r="F62" s="83"/>
      <c r="G62" s="84"/>
    </row>
    <row r="63" spans="1:7" s="91" customFormat="1" ht="16.5" hidden="1" customHeight="1" x14ac:dyDescent="0.25">
      <c r="A63" s="157"/>
      <c r="B63" s="150"/>
      <c r="C63" s="80"/>
      <c r="D63" s="81"/>
      <c r="E63" s="82"/>
      <c r="F63" s="83"/>
      <c r="G63" s="84"/>
    </row>
    <row r="64" spans="1:7" s="91" customFormat="1" ht="15" hidden="1" customHeight="1" x14ac:dyDescent="0.25">
      <c r="A64" s="157"/>
      <c r="B64" s="150"/>
      <c r="C64" s="80"/>
      <c r="D64" s="81"/>
      <c r="E64" s="82"/>
      <c r="F64" s="83"/>
      <c r="G64" s="84"/>
    </row>
    <row r="65" spans="1:7" s="91" customFormat="1" ht="17.25" hidden="1" customHeight="1" outlineLevel="1" x14ac:dyDescent="0.25">
      <c r="A65" s="157"/>
      <c r="B65" s="150"/>
      <c r="C65" s="82"/>
      <c r="D65" s="86"/>
      <c r="E65" s="82"/>
      <c r="F65" s="83"/>
      <c r="G65" s="84"/>
    </row>
    <row r="66" spans="1:7" s="91" customFormat="1" ht="12" hidden="1" customHeight="1" outlineLevel="1" thickBot="1" x14ac:dyDescent="0.3">
      <c r="A66" s="157"/>
      <c r="B66" s="151"/>
      <c r="C66" s="87"/>
      <c r="D66" s="88"/>
      <c r="E66" s="87"/>
      <c r="F66" s="89"/>
      <c r="G66" s="90"/>
    </row>
    <row r="67" spans="1:7" s="91" customFormat="1" ht="15" hidden="1" customHeight="1" outlineLevel="1" thickBot="1" x14ac:dyDescent="0.3">
      <c r="A67" s="126" t="s">
        <v>21</v>
      </c>
      <c r="B67" s="499" t="s">
        <v>33</v>
      </c>
      <c r="C67" s="141">
        <f>SUM(C60:C66)</f>
        <v>0</v>
      </c>
      <c r="D67" s="141">
        <f t="shared" ref="D67:G67" si="23">SUM(D60:D66)</f>
        <v>0</v>
      </c>
      <c r="E67" s="141">
        <f t="shared" si="23"/>
        <v>0</v>
      </c>
      <c r="F67" s="141">
        <f t="shared" si="23"/>
        <v>0</v>
      </c>
      <c r="G67" s="141">
        <f t="shared" si="23"/>
        <v>0</v>
      </c>
    </row>
    <row r="68" spans="1:7" s="91" customFormat="1" ht="14.25" hidden="1" customHeight="1" outlineLevel="1" thickBot="1" x14ac:dyDescent="0.3">
      <c r="A68" s="127" t="s">
        <v>23</v>
      </c>
      <c r="B68" s="500"/>
      <c r="C68" s="142" t="e">
        <f>AVERAGE(C60:C66)</f>
        <v>#DIV/0!</v>
      </c>
      <c r="D68" s="142" t="e">
        <f t="shared" ref="D68:G68" si="24">AVERAGE(D60:D66)</f>
        <v>#DIV/0!</v>
      </c>
      <c r="E68" s="142" t="e">
        <f t="shared" si="24"/>
        <v>#DIV/0!</v>
      </c>
      <c r="F68" s="142" t="e">
        <f t="shared" si="24"/>
        <v>#DIV/0!</v>
      </c>
      <c r="G68" s="142" t="e">
        <f t="shared" si="24"/>
        <v>#DIV/0!</v>
      </c>
    </row>
    <row r="69" spans="1:7" s="91" customFormat="1" ht="15.75" hidden="1" customHeight="1" thickBot="1" x14ac:dyDescent="0.3">
      <c r="A69" s="34" t="s">
        <v>20</v>
      </c>
      <c r="B69" s="500"/>
      <c r="C69" s="98">
        <f>SUM(C60:C64)</f>
        <v>0</v>
      </c>
      <c r="D69" s="98">
        <f t="shared" ref="D69:G69" si="25">SUM(D60:D64)</f>
        <v>0</v>
      </c>
      <c r="E69" s="98">
        <f t="shared" si="25"/>
        <v>0</v>
      </c>
      <c r="F69" s="98">
        <f t="shared" si="25"/>
        <v>0</v>
      </c>
      <c r="G69" s="98">
        <f t="shared" si="25"/>
        <v>0</v>
      </c>
    </row>
    <row r="70" spans="1:7" s="91" customFormat="1" ht="17.25" hidden="1" customHeight="1" thickBot="1" x14ac:dyDescent="0.3">
      <c r="A70" s="34" t="s">
        <v>22</v>
      </c>
      <c r="B70" s="501"/>
      <c r="C70" s="99" t="e">
        <f>AVERAGE(C60:C64)</f>
        <v>#DIV/0!</v>
      </c>
      <c r="D70" s="99" t="e">
        <f t="shared" ref="D70:G70" si="26">AVERAGE(D60:D64)</f>
        <v>#DIV/0!</v>
      </c>
      <c r="E70" s="99" t="e">
        <f t="shared" si="26"/>
        <v>#DIV/0!</v>
      </c>
      <c r="F70" s="99" t="e">
        <f t="shared" si="26"/>
        <v>#DIV/0!</v>
      </c>
      <c r="G70" s="99" t="e">
        <f t="shared" si="26"/>
        <v>#DIV/0!</v>
      </c>
    </row>
    <row r="71" spans="1:7" s="91" customFormat="1" ht="14.25" customHeight="1" x14ac:dyDescent="0.25">
      <c r="A71" s="59"/>
      <c r="B71" s="60"/>
      <c r="C71" s="94"/>
      <c r="D71" s="94"/>
      <c r="E71" s="94"/>
      <c r="F71" s="94"/>
      <c r="G71" s="94"/>
    </row>
    <row r="72" spans="1:7" s="91" customFormat="1" ht="30" customHeight="1" x14ac:dyDescent="0.25">
      <c r="B72" s="95"/>
      <c r="C72" s="48" t="s">
        <v>55</v>
      </c>
      <c r="D72" s="48" t="s">
        <v>56</v>
      </c>
      <c r="E72" s="506" t="s">
        <v>67</v>
      </c>
      <c r="F72" s="507"/>
      <c r="G72" s="508"/>
    </row>
    <row r="73" spans="1:7" ht="30" customHeight="1" x14ac:dyDescent="0.25">
      <c r="B73" s="53" t="s">
        <v>29</v>
      </c>
      <c r="C73" s="96">
        <f>SUM(C56:D56, C45:D45, C34:D34, C23:D23, C12:D12, C67:D67)</f>
        <v>0</v>
      </c>
      <c r="D73" s="96">
        <f>SUM(E67:F67, E56:F56, E45:F45, E34:F34, E23:F23, E12:F12)</f>
        <v>0</v>
      </c>
      <c r="E73" s="493" t="s">
        <v>29</v>
      </c>
      <c r="F73" s="494"/>
      <c r="G73" s="119">
        <f>SUM(G12, G23, G34, G45, G56, G67)</f>
        <v>0</v>
      </c>
    </row>
    <row r="74" spans="1:7" ht="30" customHeight="1" x14ac:dyDescent="0.25">
      <c r="B74" s="53" t="s">
        <v>30</v>
      </c>
      <c r="C74" s="96">
        <f>SUM(C58:D58, C47:D47, C36:D36, C25:D25, C14:D14, C69:D69)</f>
        <v>0</v>
      </c>
      <c r="D74" s="96">
        <f>SUM(E69:F69, E58:F58, E47:F47, E36:F36, E25:F25, E14:F14)</f>
        <v>0</v>
      </c>
      <c r="E74" s="569" t="s">
        <v>30</v>
      </c>
      <c r="F74" s="569"/>
      <c r="G74" s="120">
        <f>SUM(G58, G47, G36, G25, G14, G69)</f>
        <v>0</v>
      </c>
    </row>
    <row r="75" spans="1:7" ht="30" customHeight="1" x14ac:dyDescent="0.25">
      <c r="E75" s="493" t="s">
        <v>68</v>
      </c>
      <c r="F75" s="494"/>
      <c r="G75" s="120">
        <f>AVERAGE(G12, G23, G34, G45, G56, G67)</f>
        <v>0</v>
      </c>
    </row>
    <row r="76" spans="1:7" ht="30" customHeight="1" x14ac:dyDescent="0.25">
      <c r="E76" s="569" t="s">
        <v>22</v>
      </c>
      <c r="F76" s="569"/>
      <c r="G76" s="119">
        <f>AVERAGE(G58, G47, G36, G25, G14, G69)</f>
        <v>0</v>
      </c>
    </row>
    <row r="86" spans="2:2" x14ac:dyDescent="0.25">
      <c r="B86" s="97"/>
    </row>
    <row r="87" spans="2:2" x14ac:dyDescent="0.25">
      <c r="B87" s="97"/>
    </row>
    <row r="88" spans="2:2" x14ac:dyDescent="0.25">
      <c r="B88" s="97"/>
    </row>
    <row r="89" spans="2:2" x14ac:dyDescent="0.25">
      <c r="B89" s="97"/>
    </row>
    <row r="90" spans="2:2" x14ac:dyDescent="0.25">
      <c r="B90" s="97"/>
    </row>
    <row r="91" spans="2:2" x14ac:dyDescent="0.25">
      <c r="B91" s="97"/>
    </row>
    <row r="92" spans="2:2" x14ac:dyDescent="0.25">
      <c r="B92" s="97"/>
    </row>
    <row r="97" spans="2:2" x14ac:dyDescent="0.25">
      <c r="B97" s="97"/>
    </row>
    <row r="98" spans="2:2" x14ac:dyDescent="0.25">
      <c r="B98" s="97"/>
    </row>
    <row r="99" spans="2:2" x14ac:dyDescent="0.25">
      <c r="B99" s="97"/>
    </row>
    <row r="100" spans="2:2" x14ac:dyDescent="0.25">
      <c r="B100" s="97"/>
    </row>
    <row r="101" spans="2:2" x14ac:dyDescent="0.25">
      <c r="B101" s="97"/>
    </row>
    <row r="102" spans="2:2" x14ac:dyDescent="0.25">
      <c r="B102" s="97"/>
    </row>
    <row r="103" spans="2:2" x14ac:dyDescent="0.25">
      <c r="B103" s="97"/>
    </row>
    <row r="104" spans="2:2" x14ac:dyDescent="0.25">
      <c r="B104" s="97"/>
    </row>
  </sheetData>
  <mergeCells count="20">
    <mergeCell ref="A3:A4"/>
    <mergeCell ref="B3:B4"/>
    <mergeCell ref="B67:B70"/>
    <mergeCell ref="B12:B15"/>
    <mergeCell ref="B23:B26"/>
    <mergeCell ref="B34:B37"/>
    <mergeCell ref="B45:B48"/>
    <mergeCell ref="B56:B59"/>
    <mergeCell ref="E75:F75"/>
    <mergeCell ref="E76:F76"/>
    <mergeCell ref="C1:D2"/>
    <mergeCell ref="E1:F2"/>
    <mergeCell ref="G1:G4"/>
    <mergeCell ref="C3:C4"/>
    <mergeCell ref="D3:D4"/>
    <mergeCell ref="E3:E4"/>
    <mergeCell ref="F3:F4"/>
    <mergeCell ref="E72:G72"/>
    <mergeCell ref="E73:F73"/>
    <mergeCell ref="E74:F74"/>
  </mergeCells>
  <pageMargins left="0.7" right="0.7" top="0.75" bottom="0.75" header="0.3" footer="0.3"/>
  <pageSetup paperSize="5" scale="43" orientation="landscape" r:id="rId1"/>
  <ignoredErrors>
    <ignoredError sqref="C12:F12" emptyCellReference="1"/>
    <ignoredError sqref="C13:F13 C45:C46 E43:F43 E44:F44 C56:C58 C27:C31 E27:F31 E45:F48 E56:F59 C34:C35 E34:F42" evalError="1" emptyCellReference="1"/>
    <ignoredError sqref="G11:G12" formulaRange="1" emptyCellReference="1"/>
    <ignoredError sqref="G13:G31 D56:D59 D45:D48 C47:C48 D27:D28 D34:D42 G56:G59 E14:F26 C14:C20 D23:D26 D14:D20 C36:C42 C23:C26 G34:G48" evalError="1" formulaRange="1" emptyCellReference="1"/>
    <ignoredError sqref="D60:D71 G10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09"/>
  <sheetViews>
    <sheetView zoomScaleNormal="100" workbookViewId="0">
      <selection activeCell="B72" sqref="B72:B73"/>
    </sheetView>
  </sheetViews>
  <sheetFormatPr defaultRowHeight="15" x14ac:dyDescent="0.25"/>
  <cols>
    <col min="1" max="1" width="22.42578125" bestFit="1" customWidth="1"/>
    <col min="2" max="2" width="18.140625" customWidth="1"/>
  </cols>
  <sheetData>
    <row r="1" spans="1:2" ht="15.75" thickBot="1" x14ac:dyDescent="0.3">
      <c r="A1" s="476" t="s">
        <v>99</v>
      </c>
      <c r="B1" s="477"/>
    </row>
    <row r="2" spans="1:2" ht="15.75" thickBot="1" x14ac:dyDescent="0.3">
      <c r="A2" s="478"/>
      <c r="B2" s="479"/>
    </row>
    <row r="3" spans="1:2" ht="15.75" thickBot="1" x14ac:dyDescent="0.3">
      <c r="A3" s="462" t="s">
        <v>49</v>
      </c>
      <c r="B3" s="480"/>
    </row>
    <row r="4" spans="1:2" ht="12.75" customHeight="1" x14ac:dyDescent="0.25">
      <c r="A4" s="453" t="s">
        <v>50</v>
      </c>
      <c r="B4" s="440">
        <f>SUM('NY Waterway'!H74)</f>
        <v>385849</v>
      </c>
    </row>
    <row r="5" spans="1:2" ht="13.5" customHeight="1" thickBot="1" x14ac:dyDescent="0.3">
      <c r="A5" s="454"/>
      <c r="B5" s="441"/>
    </row>
    <row r="6" spans="1:2" ht="12.75" customHeight="1" x14ac:dyDescent="0.25">
      <c r="A6" s="438" t="s">
        <v>51</v>
      </c>
      <c r="B6" s="434">
        <f>SUM('Billy Bey'!F77)</f>
        <v>202787</v>
      </c>
    </row>
    <row r="7" spans="1:2" ht="13.5" customHeight="1" thickBot="1" x14ac:dyDescent="0.3">
      <c r="A7" s="481"/>
      <c r="B7" s="452"/>
    </row>
    <row r="8" spans="1:2" ht="12.75" customHeight="1" x14ac:dyDescent="0.25">
      <c r="A8" s="453" t="s">
        <v>52</v>
      </c>
      <c r="B8" s="440">
        <f>SUM(SeaStreak!G74)</f>
        <v>82654</v>
      </c>
    </row>
    <row r="9" spans="1:2" ht="13.5" customHeight="1" thickBot="1" x14ac:dyDescent="0.3">
      <c r="A9" s="482"/>
      <c r="B9" s="441"/>
    </row>
    <row r="10" spans="1:2" ht="12.75" customHeight="1" x14ac:dyDescent="0.25">
      <c r="A10" s="438" t="s">
        <v>53</v>
      </c>
      <c r="B10" s="434">
        <f>SUM('New York Water Taxi'!K74)</f>
        <v>14172</v>
      </c>
    </row>
    <row r="11" spans="1:2" ht="13.5" customHeight="1" thickBot="1" x14ac:dyDescent="0.3">
      <c r="A11" s="483"/>
      <c r="B11" s="452"/>
    </row>
    <row r="12" spans="1:2" ht="12.75" customHeight="1" x14ac:dyDescent="0.25">
      <c r="A12" s="436" t="s">
        <v>34</v>
      </c>
      <c r="B12" s="434">
        <f>SUM('Liberty Landing Ferry'!F74)</f>
        <v>19666</v>
      </c>
    </row>
    <row r="13" spans="1:2" ht="13.5" customHeight="1" thickBot="1" x14ac:dyDescent="0.3">
      <c r="A13" s="484"/>
      <c r="B13" s="452"/>
    </row>
    <row r="14" spans="1:2" ht="13.5" customHeight="1" x14ac:dyDescent="0.25">
      <c r="A14" s="436" t="s">
        <v>80</v>
      </c>
      <c r="B14" s="434">
        <f>'NYC Ferry'!F78</f>
        <v>251413</v>
      </c>
    </row>
    <row r="15" spans="1:2" ht="13.5" customHeight="1" thickBot="1" x14ac:dyDescent="0.3">
      <c r="A15" s="484"/>
      <c r="B15" s="452"/>
    </row>
    <row r="16" spans="1:2" ht="13.5" hidden="1" customHeight="1" x14ac:dyDescent="0.25">
      <c r="A16" s="436" t="s">
        <v>74</v>
      </c>
      <c r="B16" s="434">
        <f>'Water Tours'!F74</f>
        <v>0</v>
      </c>
    </row>
    <row r="17" spans="1:2" ht="13.5" hidden="1" customHeight="1" thickBot="1" x14ac:dyDescent="0.3">
      <c r="A17" s="484"/>
      <c r="B17" s="452"/>
    </row>
    <row r="18" spans="1:2" x14ac:dyDescent="0.25">
      <c r="A18" s="457" t="s">
        <v>19</v>
      </c>
      <c r="B18" s="459">
        <f>SUM(B4:B17)</f>
        <v>956541</v>
      </c>
    </row>
    <row r="19" spans="1:2" ht="15.75" thickBot="1" x14ac:dyDescent="0.3">
      <c r="A19" s="485"/>
      <c r="B19" s="486"/>
    </row>
    <row r="20" spans="1:2" ht="15.75" thickBot="1" x14ac:dyDescent="0.3">
      <c r="A20" s="54"/>
      <c r="B20" s="55"/>
    </row>
    <row r="21" spans="1:2" ht="15.75" thickBot="1" x14ac:dyDescent="0.3">
      <c r="A21" s="462" t="s">
        <v>54</v>
      </c>
      <c r="B21" s="480"/>
    </row>
    <row r="22" spans="1:2" x14ac:dyDescent="0.25">
      <c r="A22" s="453" t="s">
        <v>10</v>
      </c>
      <c r="B22" s="440">
        <f>SUM('Billy Bey'!G73, 'New York Water Taxi'!E74, 'NY Waterway'!D74, SeaStreak!B74,'NYC Ferry'!C73)</f>
        <v>239801</v>
      </c>
    </row>
    <row r="23" spans="1:2" ht="15.75" thickBot="1" x14ac:dyDescent="0.3">
      <c r="A23" s="454"/>
      <c r="B23" s="442"/>
    </row>
    <row r="24" spans="1:2" x14ac:dyDescent="0.25">
      <c r="A24" s="453" t="s">
        <v>75</v>
      </c>
      <c r="B24" s="440">
        <f>'Water Tours'!C74</f>
        <v>0</v>
      </c>
    </row>
    <row r="25" spans="1:2" ht="15.75" thickBot="1" x14ac:dyDescent="0.3">
      <c r="A25" s="454"/>
      <c r="B25" s="442"/>
    </row>
    <row r="26" spans="1:2" x14ac:dyDescent="0.25">
      <c r="A26" s="438" t="s">
        <v>8</v>
      </c>
      <c r="B26" s="434">
        <f>SUM('Billy Bey'!D73, 'NY Waterway'!B74, 'New York Water Taxi'!D74,'Water Tours'!D74)</f>
        <v>318762</v>
      </c>
    </row>
    <row r="27" spans="1:2" ht="15.75" thickBot="1" x14ac:dyDescent="0.3">
      <c r="A27" s="481"/>
      <c r="B27" s="487"/>
    </row>
    <row r="28" spans="1:2" x14ac:dyDescent="0.25">
      <c r="A28" s="453" t="s">
        <v>14</v>
      </c>
      <c r="B28" s="440">
        <f>SUM(SeaStreak!C74,'NYC Ferry'!D73)</f>
        <v>75921</v>
      </c>
    </row>
    <row r="29" spans="1:2" ht="15.75" thickBot="1" x14ac:dyDescent="0.3">
      <c r="A29" s="482"/>
      <c r="B29" s="488"/>
    </row>
    <row r="30" spans="1:2" ht="12.75" customHeight="1" x14ac:dyDescent="0.25">
      <c r="A30" s="438" t="s">
        <v>9</v>
      </c>
      <c r="B30" s="440">
        <f>SUM('Billy Bey'!F73, 'Liberty Landing Ferry'!B74, 'NY Waterway'!C74)</f>
        <v>164135</v>
      </c>
    </row>
    <row r="31" spans="1:2" ht="15.75" thickBot="1" x14ac:dyDescent="0.3">
      <c r="A31" s="483"/>
      <c r="B31" s="488"/>
    </row>
    <row r="32" spans="1:2" x14ac:dyDescent="0.25">
      <c r="A32" s="438" t="s">
        <v>7</v>
      </c>
      <c r="B32" s="432">
        <f>SUM('New York Water Taxi'!B74)</f>
        <v>4015</v>
      </c>
    </row>
    <row r="33" spans="1:6" ht="15.75" thickBot="1" x14ac:dyDescent="0.3">
      <c r="A33" s="483"/>
      <c r="B33" s="466"/>
    </row>
    <row r="34" spans="1:6" x14ac:dyDescent="0.25">
      <c r="A34" s="438" t="s">
        <v>35</v>
      </c>
      <c r="B34" s="432">
        <f>SUM('New York Water Taxi'!C74)</f>
        <v>0</v>
      </c>
    </row>
    <row r="35" spans="1:6" ht="15.75" thickBot="1" x14ac:dyDescent="0.3">
      <c r="A35" s="483"/>
      <c r="B35" s="489"/>
    </row>
    <row r="36" spans="1:6" ht="13.5" customHeight="1" x14ac:dyDescent="0.25">
      <c r="A36" s="433" t="s">
        <v>70</v>
      </c>
      <c r="B36" s="432">
        <f>SUM('NYC Ferry'!E73)</f>
        <v>23376</v>
      </c>
    </row>
    <row r="37" spans="1:6" ht="14.25" customHeight="1" thickBot="1" x14ac:dyDescent="0.3">
      <c r="A37" s="431"/>
      <c r="B37" s="429"/>
    </row>
    <row r="38" spans="1:6" ht="14.25" customHeight="1" x14ac:dyDescent="0.25">
      <c r="A38" s="433" t="s">
        <v>69</v>
      </c>
      <c r="B38" s="432">
        <f>SUM('New York Water Taxi'!F74)</f>
        <v>0</v>
      </c>
    </row>
    <row r="39" spans="1:6" ht="14.25" customHeight="1" thickBot="1" x14ac:dyDescent="0.3">
      <c r="A39" s="431"/>
      <c r="B39" s="474"/>
    </row>
    <row r="40" spans="1:6" ht="13.5" customHeight="1" x14ac:dyDescent="0.25">
      <c r="A40" s="433" t="s">
        <v>71</v>
      </c>
      <c r="B40" s="432">
        <f>SUM('NYC Ferry'!F73)</f>
        <v>8129</v>
      </c>
    </row>
    <row r="41" spans="1:6" ht="14.25" customHeight="1" thickBot="1" x14ac:dyDescent="0.3">
      <c r="A41" s="431"/>
      <c r="B41" s="429"/>
    </row>
    <row r="42" spans="1:6" ht="13.5" customHeight="1" x14ac:dyDescent="0.25">
      <c r="A42" s="433" t="s">
        <v>11</v>
      </c>
      <c r="B42" s="428">
        <f>SUM('NYC Ferry'!G73)</f>
        <v>23008</v>
      </c>
    </row>
    <row r="43" spans="1:6" ht="14.25" customHeight="1" thickBot="1" x14ac:dyDescent="0.3">
      <c r="A43" s="431"/>
      <c r="B43" s="428"/>
    </row>
    <row r="44" spans="1:6" ht="13.5" customHeight="1" x14ac:dyDescent="0.25">
      <c r="A44" s="433" t="s">
        <v>12</v>
      </c>
      <c r="B44" s="432">
        <f>SUM('NYC Ferry'!H73)</f>
        <v>10984</v>
      </c>
    </row>
    <row r="45" spans="1:6" ht="14.25" customHeight="1" thickBot="1" x14ac:dyDescent="0.3">
      <c r="A45" s="431"/>
      <c r="B45" s="429"/>
    </row>
    <row r="46" spans="1:6" ht="13.5" customHeight="1" x14ac:dyDescent="0.25">
      <c r="A46" s="433" t="s">
        <v>31</v>
      </c>
      <c r="B46" s="428">
        <f>SUM('NYC Ferry'!I73)</f>
        <v>22542</v>
      </c>
    </row>
    <row r="47" spans="1:6" ht="14.25" customHeight="1" thickBot="1" x14ac:dyDescent="0.3">
      <c r="A47" s="431"/>
      <c r="B47" s="429"/>
    </row>
    <row r="48" spans="1:6" ht="14.25" customHeight="1" x14ac:dyDescent="0.25">
      <c r="A48" s="433" t="s">
        <v>32</v>
      </c>
      <c r="B48" s="428">
        <f>SUM('NYC Ferry'!J73)</f>
        <v>0</v>
      </c>
      <c r="F48" s="6"/>
    </row>
    <row r="49" spans="1:2" ht="14.25" customHeight="1" thickBot="1" x14ac:dyDescent="0.3">
      <c r="A49" s="431"/>
      <c r="B49" s="429"/>
    </row>
    <row r="50" spans="1:2" ht="14.25" customHeight="1" x14ac:dyDescent="0.25">
      <c r="A50" s="433" t="s">
        <v>86</v>
      </c>
      <c r="B50" s="428">
        <f>SUM('NYC Ferry'!N73)</f>
        <v>3196</v>
      </c>
    </row>
    <row r="51" spans="1:2" ht="14.25" customHeight="1" thickBot="1" x14ac:dyDescent="0.3">
      <c r="A51" s="431"/>
      <c r="B51" s="429"/>
    </row>
    <row r="52" spans="1:2" ht="14.25" customHeight="1" x14ac:dyDescent="0.25">
      <c r="A52" s="433" t="s">
        <v>85</v>
      </c>
      <c r="B52" s="428">
        <f>'NYC Ferry'!M73</f>
        <v>3315</v>
      </c>
    </row>
    <row r="53" spans="1:2" ht="14.25" customHeight="1" thickBot="1" x14ac:dyDescent="0.3">
      <c r="A53" s="431"/>
      <c r="B53" s="429"/>
    </row>
    <row r="54" spans="1:2" ht="14.25" customHeight="1" x14ac:dyDescent="0.25">
      <c r="A54" s="433" t="s">
        <v>95</v>
      </c>
      <c r="B54" s="428">
        <f>'NYC Ferry'!R73</f>
        <v>2794</v>
      </c>
    </row>
    <row r="55" spans="1:2" ht="14.25" customHeight="1" thickBot="1" x14ac:dyDescent="0.3">
      <c r="A55" s="431"/>
      <c r="B55" s="429"/>
    </row>
    <row r="56" spans="1:2" ht="14.25" customHeight="1" x14ac:dyDescent="0.25">
      <c r="A56" s="433" t="s">
        <v>96</v>
      </c>
      <c r="B56" s="428">
        <f>'NYC Ferry'!S73</f>
        <v>1005</v>
      </c>
    </row>
    <row r="57" spans="1:2" ht="14.25" customHeight="1" thickBot="1" x14ac:dyDescent="0.3">
      <c r="A57" s="431"/>
      <c r="B57" s="429"/>
    </row>
    <row r="58" spans="1:2" ht="14.25" customHeight="1" x14ac:dyDescent="0.25">
      <c r="A58" s="433" t="s">
        <v>98</v>
      </c>
      <c r="B58" s="432">
        <f>'NYC Ferry'!T73</f>
        <v>11313</v>
      </c>
    </row>
    <row r="59" spans="1:2" ht="14.25" customHeight="1" thickBot="1" x14ac:dyDescent="0.3">
      <c r="A59" s="431"/>
      <c r="B59" s="429"/>
    </row>
    <row r="60" spans="1:2" ht="14.25" customHeight="1" x14ac:dyDescent="0.25">
      <c r="A60" s="433" t="s">
        <v>97</v>
      </c>
      <c r="B60" s="432">
        <f>'NYC Ferry'!U73</f>
        <v>5497</v>
      </c>
    </row>
    <row r="61" spans="1:2" ht="14.25" customHeight="1" thickBot="1" x14ac:dyDescent="0.3">
      <c r="A61" s="431"/>
      <c r="B61" s="429"/>
    </row>
    <row r="62" spans="1:2" ht="14.25" customHeight="1" x14ac:dyDescent="0.25">
      <c r="A62" s="491" t="s">
        <v>88</v>
      </c>
      <c r="B62" s="428">
        <f>SUM('NYC Ferry'!O73)</f>
        <v>2023</v>
      </c>
    </row>
    <row r="63" spans="1:2" ht="14.25" customHeight="1" thickBot="1" x14ac:dyDescent="0.3">
      <c r="A63" s="492"/>
      <c r="B63" s="429"/>
    </row>
    <row r="64" spans="1:2" ht="14.25" customHeight="1" x14ac:dyDescent="0.25">
      <c r="A64" s="433" t="s">
        <v>79</v>
      </c>
      <c r="B64" s="428">
        <f>SUM('NYC Ferry'!L73)</f>
        <v>4366</v>
      </c>
    </row>
    <row r="65" spans="1:10" ht="14.25" customHeight="1" thickBot="1" x14ac:dyDescent="0.3">
      <c r="A65" s="431"/>
      <c r="B65" s="429"/>
    </row>
    <row r="66" spans="1:10" ht="14.25" customHeight="1" x14ac:dyDescent="0.25">
      <c r="A66" s="433" t="s">
        <v>78</v>
      </c>
      <c r="B66" s="428">
        <f>SUM('NYC Ferry'!K73)</f>
        <v>14160</v>
      </c>
    </row>
    <row r="67" spans="1:10" ht="14.25" customHeight="1" thickBot="1" x14ac:dyDescent="0.3">
      <c r="A67" s="431"/>
      <c r="B67" s="429"/>
    </row>
    <row r="68" spans="1:10" ht="14.25" customHeight="1" x14ac:dyDescent="0.25">
      <c r="A68" s="433" t="s">
        <v>89</v>
      </c>
      <c r="B68" s="428">
        <f>SUM('NYC Ferry'!P73)</f>
        <v>10121</v>
      </c>
    </row>
    <row r="69" spans="1:10" ht="14.25" customHeight="1" thickBot="1" x14ac:dyDescent="0.3">
      <c r="A69" s="431"/>
      <c r="B69" s="429"/>
    </row>
    <row r="70" spans="1:10" ht="14.25" customHeight="1" x14ac:dyDescent="0.25">
      <c r="A70" s="433" t="s">
        <v>90</v>
      </c>
      <c r="B70" s="428">
        <f>SUM('NYC Ferry'!Q73)</f>
        <v>8078</v>
      </c>
    </row>
    <row r="71" spans="1:10" ht="14.25" customHeight="1" thickBot="1" x14ac:dyDescent="0.3">
      <c r="A71" s="431"/>
      <c r="B71" s="429"/>
    </row>
    <row r="72" spans="1:10" x14ac:dyDescent="0.25">
      <c r="A72" s="468" t="s">
        <v>19</v>
      </c>
      <c r="B72" s="459">
        <f>SUM(B22:B71)</f>
        <v>956541</v>
      </c>
    </row>
    <row r="73" spans="1:10" ht="15.75" thickBot="1" x14ac:dyDescent="0.3">
      <c r="A73" s="490"/>
      <c r="B73" s="486"/>
    </row>
    <row r="77" spans="1:10" x14ac:dyDescent="0.25">
      <c r="I77" s="6"/>
      <c r="J77" s="6"/>
    </row>
    <row r="78" spans="1:10" x14ac:dyDescent="0.25">
      <c r="I78" s="6"/>
      <c r="J78" s="6"/>
    </row>
    <row r="79" spans="1:10" x14ac:dyDescent="0.25">
      <c r="I79" s="6"/>
      <c r="J79" s="6"/>
    </row>
    <row r="80" spans="1:10" x14ac:dyDescent="0.25">
      <c r="I80" s="6"/>
      <c r="J80" s="6"/>
    </row>
    <row r="81" spans="9:10" x14ac:dyDescent="0.25">
      <c r="I81" s="6"/>
      <c r="J81" s="6"/>
    </row>
    <row r="82" spans="9:10" x14ac:dyDescent="0.25">
      <c r="I82" s="6"/>
      <c r="J82" s="6"/>
    </row>
    <row r="83" spans="9:10" x14ac:dyDescent="0.25">
      <c r="I83" s="6"/>
      <c r="J83" s="6"/>
    </row>
    <row r="84" spans="9:10" x14ac:dyDescent="0.25">
      <c r="I84" s="6"/>
      <c r="J84" s="6"/>
    </row>
    <row r="85" spans="9:10" x14ac:dyDescent="0.25">
      <c r="I85" s="6"/>
      <c r="J85" s="6"/>
    </row>
    <row r="86" spans="9:10" x14ac:dyDescent="0.25">
      <c r="I86" s="6"/>
      <c r="J86" s="6"/>
    </row>
    <row r="87" spans="9:10" x14ac:dyDescent="0.25">
      <c r="I87" s="6"/>
      <c r="J87" s="6"/>
    </row>
    <row r="88" spans="9:10" x14ac:dyDescent="0.25">
      <c r="J88" s="6"/>
    </row>
    <row r="89" spans="9:10" x14ac:dyDescent="0.25">
      <c r="J89" s="6"/>
    </row>
    <row r="90" spans="9:10" x14ac:dyDescent="0.25">
      <c r="I90" s="6"/>
      <c r="J90" s="6"/>
    </row>
    <row r="91" spans="9:10" x14ac:dyDescent="0.25">
      <c r="I91" s="6"/>
      <c r="J91" s="6"/>
    </row>
    <row r="92" spans="9:10" x14ac:dyDescent="0.25">
      <c r="I92" s="6"/>
      <c r="J92" s="6"/>
    </row>
    <row r="93" spans="9:10" x14ac:dyDescent="0.25">
      <c r="I93" s="6"/>
      <c r="J93" s="6"/>
    </row>
    <row r="94" spans="9:10" x14ac:dyDescent="0.25">
      <c r="I94" s="6"/>
      <c r="J94" s="6"/>
    </row>
    <row r="95" spans="9:10" x14ac:dyDescent="0.25">
      <c r="I95" s="6"/>
      <c r="J95" s="6"/>
    </row>
    <row r="96" spans="9:10" x14ac:dyDescent="0.25">
      <c r="I96" s="6"/>
      <c r="J96" s="6"/>
    </row>
    <row r="97" spans="9:10" x14ac:dyDescent="0.25">
      <c r="I97" s="6"/>
      <c r="J97" s="6"/>
    </row>
    <row r="98" spans="9:10" x14ac:dyDescent="0.25">
      <c r="I98" s="6"/>
      <c r="J98" s="6"/>
    </row>
    <row r="99" spans="9:10" x14ac:dyDescent="0.25">
      <c r="I99" s="6"/>
      <c r="J99" s="6"/>
    </row>
    <row r="100" spans="9:10" x14ac:dyDescent="0.25">
      <c r="I100" s="6"/>
      <c r="J100" s="6"/>
    </row>
    <row r="101" spans="9:10" x14ac:dyDescent="0.25">
      <c r="I101" s="6"/>
      <c r="J101" s="6"/>
    </row>
    <row r="102" spans="9:10" x14ac:dyDescent="0.25">
      <c r="I102" s="6"/>
      <c r="J102" s="6"/>
    </row>
    <row r="103" spans="9:10" x14ac:dyDescent="0.25">
      <c r="I103" s="6"/>
    </row>
    <row r="104" spans="9:10" x14ac:dyDescent="0.25">
      <c r="I104" s="6"/>
      <c r="J104" s="6"/>
    </row>
    <row r="105" spans="9:10" x14ac:dyDescent="0.25">
      <c r="I105" s="6"/>
    </row>
    <row r="106" spans="9:10" x14ac:dyDescent="0.25">
      <c r="I106" s="6"/>
      <c r="J106" s="6"/>
    </row>
    <row r="107" spans="9:10" x14ac:dyDescent="0.25">
      <c r="I107" s="6"/>
      <c r="J107" s="6"/>
    </row>
    <row r="108" spans="9:10" x14ac:dyDescent="0.25">
      <c r="I108" s="6"/>
      <c r="J108" s="6"/>
    </row>
    <row r="109" spans="9:10" x14ac:dyDescent="0.25">
      <c r="I109" s="6"/>
      <c r="J109" s="6"/>
    </row>
  </sheetData>
  <mergeCells count="72">
    <mergeCell ref="A60:A61"/>
    <mergeCell ref="B58:B59"/>
    <mergeCell ref="B60:B61"/>
    <mergeCell ref="A54:A55"/>
    <mergeCell ref="A56:A57"/>
    <mergeCell ref="B54:B55"/>
    <mergeCell ref="B56:B57"/>
    <mergeCell ref="A58:A59"/>
    <mergeCell ref="A72:A73"/>
    <mergeCell ref="B72:B73"/>
    <mergeCell ref="A46:A47"/>
    <mergeCell ref="B46:B47"/>
    <mergeCell ref="A48:A49"/>
    <mergeCell ref="B48:B49"/>
    <mergeCell ref="A64:A65"/>
    <mergeCell ref="B64:B65"/>
    <mergeCell ref="A66:A67"/>
    <mergeCell ref="B66:B67"/>
    <mergeCell ref="A62:A63"/>
    <mergeCell ref="B62:B63"/>
    <mergeCell ref="A52:A53"/>
    <mergeCell ref="B52:B53"/>
    <mergeCell ref="A50:A51"/>
    <mergeCell ref="B50:B51"/>
    <mergeCell ref="A42:A43"/>
    <mergeCell ref="B42:B43"/>
    <mergeCell ref="A44:A45"/>
    <mergeCell ref="B44:B45"/>
    <mergeCell ref="A30:A31"/>
    <mergeCell ref="B30:B31"/>
    <mergeCell ref="A32:A33"/>
    <mergeCell ref="B32:B33"/>
    <mergeCell ref="A34:A35"/>
    <mergeCell ref="B34:B35"/>
    <mergeCell ref="A36:A37"/>
    <mergeCell ref="B36:B37"/>
    <mergeCell ref="A40:A41"/>
    <mergeCell ref="B40:B41"/>
    <mergeCell ref="A38:A39"/>
    <mergeCell ref="B38:B39"/>
    <mergeCell ref="A22:A23"/>
    <mergeCell ref="B22:B23"/>
    <mergeCell ref="A26:A27"/>
    <mergeCell ref="B26:B27"/>
    <mergeCell ref="A28:A29"/>
    <mergeCell ref="B28:B29"/>
    <mergeCell ref="A24:A25"/>
    <mergeCell ref="B24:B25"/>
    <mergeCell ref="B12:B13"/>
    <mergeCell ref="A18:A19"/>
    <mergeCell ref="B18:B19"/>
    <mergeCell ref="A21:B21"/>
    <mergeCell ref="A14:A15"/>
    <mergeCell ref="B14:B15"/>
    <mergeCell ref="A16:A17"/>
    <mergeCell ref="B16:B17"/>
    <mergeCell ref="A68:A69"/>
    <mergeCell ref="B68:B69"/>
    <mergeCell ref="A70:A71"/>
    <mergeCell ref="B70:B71"/>
    <mergeCell ref="A1:B1"/>
    <mergeCell ref="A2:B2"/>
    <mergeCell ref="A3:B3"/>
    <mergeCell ref="A4:A5"/>
    <mergeCell ref="B4:B5"/>
    <mergeCell ref="A6:A7"/>
    <mergeCell ref="B6:B7"/>
    <mergeCell ref="A8:A9"/>
    <mergeCell ref="B8:B9"/>
    <mergeCell ref="A10:A11"/>
    <mergeCell ref="B10:B11"/>
    <mergeCell ref="A12:A13"/>
  </mergeCells>
  <pageMargins left="0.7" right="0.7" top="0.75" bottom="0.75" header="0.3" footer="0.3"/>
  <pageSetup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N80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I34" sqref="I34"/>
    </sheetView>
  </sheetViews>
  <sheetFormatPr defaultRowHeight="15" outlineLevelRow="1" x14ac:dyDescent="0.25"/>
  <cols>
    <col min="1" max="1" width="18.7109375" style="1" bestFit="1" customWidth="1"/>
    <col min="2" max="2" width="10.7109375" style="155" bestFit="1" customWidth="1"/>
    <col min="3" max="4" width="10.7109375" style="1" customWidth="1"/>
    <col min="5" max="5" width="11.28515625" style="1" bestFit="1" customWidth="1"/>
    <col min="6" max="7" width="10.7109375" style="1" customWidth="1"/>
    <col min="8" max="8" width="11.28515625" style="1" bestFit="1" customWidth="1"/>
    <col min="9" max="11" width="10.7109375" style="1" customWidth="1"/>
    <col min="12" max="12" width="13" style="1" customWidth="1"/>
    <col min="13" max="13" width="10.7109375" style="1" customWidth="1"/>
    <col min="14" max="14" width="16.28515625" style="1" bestFit="1" customWidth="1"/>
    <col min="15" max="16384" width="9.140625" style="1"/>
  </cols>
  <sheetData>
    <row r="1" spans="1:14" ht="15" customHeight="1" x14ac:dyDescent="0.25">
      <c r="A1" s="31"/>
      <c r="B1" s="199"/>
      <c r="C1" s="509" t="s">
        <v>8</v>
      </c>
      <c r="D1" s="510"/>
      <c r="E1" s="518"/>
      <c r="F1" s="509" t="s">
        <v>91</v>
      </c>
      <c r="G1" s="510"/>
      <c r="H1" s="518"/>
      <c r="I1" s="509" t="s">
        <v>10</v>
      </c>
      <c r="J1" s="510"/>
      <c r="K1" s="510"/>
      <c r="L1" s="510"/>
      <c r="M1" s="513" t="s">
        <v>19</v>
      </c>
    </row>
    <row r="2" spans="1:14" ht="15" customHeight="1" thickBot="1" x14ac:dyDescent="0.3">
      <c r="A2" s="32"/>
      <c r="B2" s="200"/>
      <c r="C2" s="511"/>
      <c r="D2" s="512"/>
      <c r="E2" s="519"/>
      <c r="F2" s="511"/>
      <c r="G2" s="512"/>
      <c r="H2" s="519"/>
      <c r="I2" s="511"/>
      <c r="J2" s="512"/>
      <c r="K2" s="512"/>
      <c r="L2" s="512"/>
      <c r="M2" s="514"/>
    </row>
    <row r="3" spans="1:14" ht="15" customHeight="1" x14ac:dyDescent="0.25">
      <c r="A3" s="495" t="s">
        <v>57</v>
      </c>
      <c r="B3" s="497" t="s">
        <v>58</v>
      </c>
      <c r="C3" s="502" t="s">
        <v>15</v>
      </c>
      <c r="D3" s="504" t="s">
        <v>16</v>
      </c>
      <c r="E3" s="522" t="s">
        <v>93</v>
      </c>
      <c r="F3" s="520" t="s">
        <v>15</v>
      </c>
      <c r="G3" s="504" t="s">
        <v>16</v>
      </c>
      <c r="H3" s="522" t="s">
        <v>93</v>
      </c>
      <c r="I3" s="520" t="s">
        <v>15</v>
      </c>
      <c r="J3" s="516" t="s">
        <v>17</v>
      </c>
      <c r="K3" s="516" t="s">
        <v>18</v>
      </c>
      <c r="L3" s="516" t="s">
        <v>16</v>
      </c>
      <c r="M3" s="514"/>
    </row>
    <row r="4" spans="1:14" ht="15.75" thickBot="1" x14ac:dyDescent="0.3">
      <c r="A4" s="496"/>
      <c r="B4" s="498"/>
      <c r="C4" s="503"/>
      <c r="D4" s="505"/>
      <c r="E4" s="523"/>
      <c r="F4" s="521"/>
      <c r="G4" s="505"/>
      <c r="H4" s="523"/>
      <c r="I4" s="521"/>
      <c r="J4" s="517"/>
      <c r="K4" s="517"/>
      <c r="L4" s="517"/>
      <c r="M4" s="515"/>
    </row>
    <row r="5" spans="1:14" s="2" customFormat="1" ht="15.75" hidden="1" thickBot="1" x14ac:dyDescent="0.3">
      <c r="A5" s="33" t="s">
        <v>3</v>
      </c>
      <c r="B5" s="201">
        <v>43430</v>
      </c>
      <c r="C5" s="166"/>
      <c r="D5" s="75"/>
      <c r="E5" s="15"/>
      <c r="F5" s="14"/>
      <c r="G5" s="75"/>
      <c r="H5" s="15"/>
      <c r="I5" s="14"/>
      <c r="J5" s="16"/>
      <c r="K5" s="16"/>
      <c r="L5" s="16"/>
      <c r="M5" s="20">
        <f t="shared" ref="M5:M11" si="0">SUM(C5:L5)</f>
        <v>0</v>
      </c>
    </row>
    <row r="6" spans="1:14" s="2" customFormat="1" ht="15.75" hidden="1" thickBot="1" x14ac:dyDescent="0.3">
      <c r="A6" s="33" t="s">
        <v>4</v>
      </c>
      <c r="B6" s="201">
        <f>B5+1</f>
        <v>43431</v>
      </c>
      <c r="C6" s="167"/>
      <c r="D6" s="75"/>
      <c r="E6" s="15"/>
      <c r="F6" s="14"/>
      <c r="G6" s="75"/>
      <c r="H6" s="15"/>
      <c r="I6" s="14"/>
      <c r="J6" s="16"/>
      <c r="K6" s="16"/>
      <c r="L6" s="16"/>
      <c r="M6" s="20">
        <f t="shared" si="0"/>
        <v>0</v>
      </c>
    </row>
    <row r="7" spans="1:14" s="2" customFormat="1" ht="15.75" hidden="1" outlineLevel="1" thickBot="1" x14ac:dyDescent="0.3">
      <c r="A7" s="33" t="s">
        <v>5</v>
      </c>
      <c r="B7" s="201">
        <f>B6+1</f>
        <v>43432</v>
      </c>
      <c r="C7" s="167"/>
      <c r="D7" s="76"/>
      <c r="E7" s="22"/>
      <c r="F7" s="21"/>
      <c r="G7" s="76"/>
      <c r="H7" s="22"/>
      <c r="I7" s="21"/>
      <c r="J7" s="23"/>
      <c r="K7" s="23"/>
      <c r="L7" s="76"/>
      <c r="M7" s="20">
        <f t="shared" si="0"/>
        <v>0</v>
      </c>
    </row>
    <row r="8" spans="1:14" s="2" customFormat="1" ht="15.75" hidden="1" outlineLevel="1" thickBot="1" x14ac:dyDescent="0.3">
      <c r="A8" s="33" t="s">
        <v>6</v>
      </c>
      <c r="B8" s="201">
        <f t="shared" ref="B8:B10" si="1">B7+1</f>
        <v>43433</v>
      </c>
      <c r="C8" s="174"/>
      <c r="D8" s="77"/>
      <c r="E8" s="27"/>
      <c r="F8" s="26"/>
      <c r="G8" s="77"/>
      <c r="H8" s="27"/>
      <c r="I8" s="26"/>
      <c r="J8" s="28"/>
      <c r="K8" s="28"/>
      <c r="L8" s="77"/>
      <c r="M8" s="20">
        <f t="shared" si="0"/>
        <v>0</v>
      </c>
      <c r="N8" s="177"/>
    </row>
    <row r="9" spans="1:14" s="2" customFormat="1" ht="15.75" hidden="1" outlineLevel="1" thickBot="1" x14ac:dyDescent="0.3">
      <c r="A9" s="33" t="s">
        <v>0</v>
      </c>
      <c r="B9" s="201">
        <f t="shared" si="1"/>
        <v>43434</v>
      </c>
      <c r="C9" s="174"/>
      <c r="D9" s="77"/>
      <c r="E9" s="27"/>
      <c r="F9" s="26"/>
      <c r="G9" s="77"/>
      <c r="H9" s="27"/>
      <c r="I9" s="26"/>
      <c r="J9" s="28"/>
      <c r="K9" s="28"/>
      <c r="L9" s="77"/>
      <c r="M9" s="20">
        <f>SUM(C9:L9)</f>
        <v>0</v>
      </c>
      <c r="N9" s="177"/>
    </row>
    <row r="10" spans="1:14" s="2" customFormat="1" ht="15.75" outlineLevel="1" thickBot="1" x14ac:dyDescent="0.3">
      <c r="A10" s="33" t="s">
        <v>1</v>
      </c>
      <c r="B10" s="201">
        <f t="shared" si="1"/>
        <v>43435</v>
      </c>
      <c r="C10" s="174">
        <v>123</v>
      </c>
      <c r="D10" s="77">
        <v>177</v>
      </c>
      <c r="E10" s="27">
        <v>140</v>
      </c>
      <c r="F10" s="26">
        <v>1333</v>
      </c>
      <c r="G10" s="77">
        <v>244</v>
      </c>
      <c r="H10" s="27">
        <v>407</v>
      </c>
      <c r="I10" s="26"/>
      <c r="J10" s="28"/>
      <c r="K10" s="28"/>
      <c r="L10" s="77"/>
      <c r="M10" s="20">
        <f t="shared" si="0"/>
        <v>2424</v>
      </c>
      <c r="N10" s="177"/>
    </row>
    <row r="11" spans="1:14" s="2" customFormat="1" ht="15" customHeight="1" outlineLevel="1" thickBot="1" x14ac:dyDescent="0.3">
      <c r="A11" s="33" t="s">
        <v>2</v>
      </c>
      <c r="B11" s="201">
        <f>B10+1</f>
        <v>43436</v>
      </c>
      <c r="C11" s="174">
        <v>57</v>
      </c>
      <c r="D11" s="77">
        <v>68</v>
      </c>
      <c r="E11" s="27">
        <v>49</v>
      </c>
      <c r="F11" s="26">
        <v>690</v>
      </c>
      <c r="G11" s="77">
        <v>139</v>
      </c>
      <c r="H11" s="27">
        <v>247</v>
      </c>
      <c r="I11" s="26"/>
      <c r="J11" s="28"/>
      <c r="K11" s="28"/>
      <c r="L11" s="77"/>
      <c r="M11" s="20">
        <f t="shared" si="0"/>
        <v>1250</v>
      </c>
      <c r="N11" s="177"/>
    </row>
    <row r="12" spans="1:14" s="3" customFormat="1" ht="15" customHeight="1" outlineLevel="1" thickBot="1" x14ac:dyDescent="0.3">
      <c r="A12" s="188" t="s">
        <v>21</v>
      </c>
      <c r="B12" s="499" t="s">
        <v>24</v>
      </c>
      <c r="C12" s="189">
        <f t="shared" ref="C12:M12" si="2">SUM(C5:C11)</f>
        <v>180</v>
      </c>
      <c r="D12" s="289">
        <f t="shared" si="2"/>
        <v>245</v>
      </c>
      <c r="E12" s="289">
        <f t="shared" ref="E12" si="3">SUM(E5:E11)</f>
        <v>189</v>
      </c>
      <c r="F12" s="122">
        <f t="shared" si="2"/>
        <v>2023</v>
      </c>
      <c r="G12" s="289">
        <f t="shared" si="2"/>
        <v>383</v>
      </c>
      <c r="H12" s="289">
        <f t="shared" ref="H12" si="4">SUM(H5:H11)</f>
        <v>654</v>
      </c>
      <c r="I12" s="122">
        <f t="shared" si="2"/>
        <v>0</v>
      </c>
      <c r="J12" s="122">
        <f>SUM(J5:J11)</f>
        <v>0</v>
      </c>
      <c r="K12" s="122">
        <f t="shared" si="2"/>
        <v>0</v>
      </c>
      <c r="L12" s="122">
        <f t="shared" si="2"/>
        <v>0</v>
      </c>
      <c r="M12" s="187">
        <f t="shared" si="2"/>
        <v>3674</v>
      </c>
    </row>
    <row r="13" spans="1:14" s="3" customFormat="1" ht="15" customHeight="1" outlineLevel="1" thickBot="1" x14ac:dyDescent="0.3">
      <c r="A13" s="127" t="s">
        <v>23</v>
      </c>
      <c r="B13" s="500"/>
      <c r="C13" s="190">
        <f t="shared" ref="C13:M13" si="5">AVERAGE(C5:C11)</f>
        <v>90</v>
      </c>
      <c r="D13" s="290">
        <f t="shared" si="5"/>
        <v>122.5</v>
      </c>
      <c r="E13" s="290">
        <f t="shared" ref="E13" si="6">AVERAGE(E5:E11)</f>
        <v>94.5</v>
      </c>
      <c r="F13" s="124">
        <f t="shared" si="5"/>
        <v>1011.5</v>
      </c>
      <c r="G13" s="290">
        <f t="shared" si="5"/>
        <v>191.5</v>
      </c>
      <c r="H13" s="290">
        <f t="shared" ref="H13" si="7">AVERAGE(H5:H11)</f>
        <v>327</v>
      </c>
      <c r="I13" s="124" t="e">
        <f t="shared" si="5"/>
        <v>#DIV/0!</v>
      </c>
      <c r="J13" s="124" t="e">
        <f t="shared" si="5"/>
        <v>#DIV/0!</v>
      </c>
      <c r="K13" s="124" t="e">
        <f t="shared" si="5"/>
        <v>#DIV/0!</v>
      </c>
      <c r="L13" s="124" t="e">
        <f t="shared" si="5"/>
        <v>#DIV/0!</v>
      </c>
      <c r="M13" s="124">
        <f t="shared" si="5"/>
        <v>524.85714285714289</v>
      </c>
    </row>
    <row r="14" spans="1:14" s="3" customFormat="1" ht="15" customHeight="1" thickBot="1" x14ac:dyDescent="0.3">
      <c r="A14" s="34" t="s">
        <v>20</v>
      </c>
      <c r="B14" s="500"/>
      <c r="C14" s="191">
        <f t="shared" ref="C14:H14" si="8">SUM(C5:C9)</f>
        <v>0</v>
      </c>
      <c r="D14" s="291">
        <f t="shared" si="8"/>
        <v>0</v>
      </c>
      <c r="E14" s="291">
        <f t="shared" si="8"/>
        <v>0</v>
      </c>
      <c r="F14" s="49">
        <f t="shared" si="8"/>
        <v>0</v>
      </c>
      <c r="G14" s="291">
        <f t="shared" si="8"/>
        <v>0</v>
      </c>
      <c r="H14" s="291">
        <f t="shared" si="8"/>
        <v>0</v>
      </c>
      <c r="I14" s="49">
        <f t="shared" ref="I14:K14" si="9">SUM(I5:I9)</f>
        <v>0</v>
      </c>
      <c r="J14" s="49">
        <f>SUM(J5:J9)</f>
        <v>0</v>
      </c>
      <c r="K14" s="49">
        <f t="shared" si="9"/>
        <v>0</v>
      </c>
      <c r="L14" s="49">
        <f>SUM(L5:L9)</f>
        <v>0</v>
      </c>
      <c r="M14" s="49">
        <f>SUM(M5:M9)</f>
        <v>0</v>
      </c>
    </row>
    <row r="15" spans="1:14" s="3" customFormat="1" ht="15" customHeight="1" thickBot="1" x14ac:dyDescent="0.3">
      <c r="A15" s="34" t="s">
        <v>22</v>
      </c>
      <c r="B15" s="500"/>
      <c r="C15" s="192" t="e">
        <f>AVERAGE(C5:C9)</f>
        <v>#DIV/0!</v>
      </c>
      <c r="D15" s="292" t="e">
        <f t="shared" ref="D15:M15" si="10">AVERAGE(D5:D9)</f>
        <v>#DIV/0!</v>
      </c>
      <c r="E15" s="292" t="e">
        <f t="shared" ref="E15" si="11">AVERAGE(E5:E9)</f>
        <v>#DIV/0!</v>
      </c>
      <c r="F15" s="51" t="e">
        <f>AVERAGE(F5:F9)</f>
        <v>#DIV/0!</v>
      </c>
      <c r="G15" s="292" t="e">
        <f t="shared" si="10"/>
        <v>#DIV/0!</v>
      </c>
      <c r="H15" s="292" t="e">
        <f t="shared" ref="H15" si="12">AVERAGE(H5:H9)</f>
        <v>#DIV/0!</v>
      </c>
      <c r="I15" s="51" t="e">
        <f t="shared" si="10"/>
        <v>#DIV/0!</v>
      </c>
      <c r="J15" s="51" t="e">
        <f t="shared" si="10"/>
        <v>#DIV/0!</v>
      </c>
      <c r="K15" s="51" t="e">
        <f t="shared" si="10"/>
        <v>#DIV/0!</v>
      </c>
      <c r="L15" s="51" t="e">
        <f t="shared" si="10"/>
        <v>#DIV/0!</v>
      </c>
      <c r="M15" s="261">
        <f t="shared" si="10"/>
        <v>0</v>
      </c>
    </row>
    <row r="16" spans="1:14" s="3" customFormat="1" ht="15" customHeight="1" x14ac:dyDescent="0.25">
      <c r="A16" s="33" t="s">
        <v>3</v>
      </c>
      <c r="B16" s="201">
        <f>B11+1</f>
        <v>43437</v>
      </c>
      <c r="C16" s="166">
        <v>348</v>
      </c>
      <c r="D16" s="75">
        <v>202</v>
      </c>
      <c r="E16" s="15">
        <v>250</v>
      </c>
      <c r="F16" s="14">
        <v>3045</v>
      </c>
      <c r="G16" s="75">
        <v>2621</v>
      </c>
      <c r="H16" s="15">
        <v>426</v>
      </c>
      <c r="I16" s="14">
        <v>1008</v>
      </c>
      <c r="J16" s="16">
        <v>537</v>
      </c>
      <c r="K16" s="16">
        <v>391</v>
      </c>
      <c r="L16" s="75">
        <v>2179</v>
      </c>
      <c r="M16" s="20">
        <f t="shared" ref="M16:M21" si="13">SUM(C16:L16)</f>
        <v>11007</v>
      </c>
    </row>
    <row r="17" spans="1:13" s="3" customFormat="1" ht="15" customHeight="1" x14ac:dyDescent="0.25">
      <c r="A17" s="33" t="s">
        <v>4</v>
      </c>
      <c r="B17" s="202">
        <f>B16+1</f>
        <v>43438</v>
      </c>
      <c r="C17" s="166">
        <v>392</v>
      </c>
      <c r="D17" s="75">
        <v>207</v>
      </c>
      <c r="E17" s="15">
        <v>250</v>
      </c>
      <c r="F17" s="14">
        <v>2862</v>
      </c>
      <c r="G17" s="75">
        <v>2631</v>
      </c>
      <c r="H17" s="15">
        <v>436</v>
      </c>
      <c r="I17" s="14">
        <v>945</v>
      </c>
      <c r="J17" s="16">
        <v>553</v>
      </c>
      <c r="K17" s="16">
        <v>382</v>
      </c>
      <c r="L17" s="75">
        <v>2287</v>
      </c>
      <c r="M17" s="25">
        <f t="shared" si="13"/>
        <v>10945</v>
      </c>
    </row>
    <row r="18" spans="1:13" s="3" customFormat="1" ht="15" customHeight="1" x14ac:dyDescent="0.25">
      <c r="A18" s="33" t="s">
        <v>5</v>
      </c>
      <c r="B18" s="202">
        <f t="shared" ref="B18:B22" si="14">B17+1</f>
        <v>43439</v>
      </c>
      <c r="C18" s="166">
        <v>338</v>
      </c>
      <c r="D18" s="75">
        <v>262</v>
      </c>
      <c r="E18" s="15">
        <v>233</v>
      </c>
      <c r="F18" s="14">
        <v>2998</v>
      </c>
      <c r="G18" s="75">
        <v>1945</v>
      </c>
      <c r="H18" s="15">
        <v>330</v>
      </c>
      <c r="I18" s="14">
        <v>888</v>
      </c>
      <c r="J18" s="16">
        <v>453</v>
      </c>
      <c r="K18" s="16">
        <v>332</v>
      </c>
      <c r="L18" s="75">
        <v>2104</v>
      </c>
      <c r="M18" s="25">
        <f t="shared" si="13"/>
        <v>9883</v>
      </c>
    </row>
    <row r="19" spans="1:13" s="3" customFormat="1" ht="15" customHeight="1" x14ac:dyDescent="0.25">
      <c r="A19" s="33" t="s">
        <v>6</v>
      </c>
      <c r="B19" s="203">
        <f t="shared" si="14"/>
        <v>43440</v>
      </c>
      <c r="C19" s="166">
        <v>384</v>
      </c>
      <c r="D19" s="75">
        <v>234</v>
      </c>
      <c r="E19" s="15">
        <v>280</v>
      </c>
      <c r="F19" s="14">
        <v>3082</v>
      </c>
      <c r="G19" s="75">
        <v>2244</v>
      </c>
      <c r="H19" s="15">
        <v>405</v>
      </c>
      <c r="I19" s="14">
        <v>991</v>
      </c>
      <c r="J19" s="16">
        <v>519</v>
      </c>
      <c r="K19" s="16">
        <v>366</v>
      </c>
      <c r="L19" s="75">
        <v>2317</v>
      </c>
      <c r="M19" s="25">
        <f t="shared" si="13"/>
        <v>10822</v>
      </c>
    </row>
    <row r="20" spans="1:13" s="3" customFormat="1" ht="15" customHeight="1" x14ac:dyDescent="0.25">
      <c r="A20" s="33" t="s">
        <v>0</v>
      </c>
      <c r="B20" s="203">
        <f t="shared" si="14"/>
        <v>43441</v>
      </c>
      <c r="C20" s="167">
        <v>370</v>
      </c>
      <c r="D20" s="75">
        <v>172</v>
      </c>
      <c r="E20" s="15">
        <v>233</v>
      </c>
      <c r="F20" s="14">
        <v>3127</v>
      </c>
      <c r="G20" s="75">
        <v>2148</v>
      </c>
      <c r="H20" s="15">
        <v>403</v>
      </c>
      <c r="I20" s="14">
        <v>852</v>
      </c>
      <c r="J20" s="16">
        <v>436</v>
      </c>
      <c r="K20" s="16">
        <v>331</v>
      </c>
      <c r="L20" s="75">
        <v>1871</v>
      </c>
      <c r="M20" s="25">
        <f t="shared" si="13"/>
        <v>9943</v>
      </c>
    </row>
    <row r="21" spans="1:13" s="3" customFormat="1" ht="15" customHeight="1" outlineLevel="1" x14ac:dyDescent="0.25">
      <c r="A21" s="33" t="s">
        <v>1</v>
      </c>
      <c r="B21" s="216">
        <f t="shared" si="14"/>
        <v>43442</v>
      </c>
      <c r="C21" s="167">
        <v>125</v>
      </c>
      <c r="D21" s="76">
        <v>108</v>
      </c>
      <c r="E21" s="22">
        <v>85</v>
      </c>
      <c r="F21" s="21">
        <v>1323</v>
      </c>
      <c r="G21" s="76">
        <v>169</v>
      </c>
      <c r="H21" s="22">
        <v>455</v>
      </c>
      <c r="I21" s="21"/>
      <c r="J21" s="23"/>
      <c r="K21" s="23"/>
      <c r="L21" s="76"/>
      <c r="M21" s="25">
        <f t="shared" si="13"/>
        <v>2265</v>
      </c>
    </row>
    <row r="22" spans="1:13" s="3" customFormat="1" ht="15" customHeight="1" outlineLevel="1" thickBot="1" x14ac:dyDescent="0.3">
      <c r="A22" s="33" t="s">
        <v>2</v>
      </c>
      <c r="B22" s="202">
        <f t="shared" si="14"/>
        <v>43443</v>
      </c>
      <c r="C22" s="174">
        <v>112</v>
      </c>
      <c r="D22" s="77">
        <v>170</v>
      </c>
      <c r="E22" s="27">
        <v>81</v>
      </c>
      <c r="F22" s="26">
        <v>911</v>
      </c>
      <c r="G22" s="77">
        <v>188</v>
      </c>
      <c r="H22" s="27">
        <v>302</v>
      </c>
      <c r="I22" s="26"/>
      <c r="J22" s="28"/>
      <c r="K22" s="28"/>
      <c r="L22" s="77"/>
      <c r="M22" s="70">
        <f t="shared" ref="M22" si="15">SUM(C22:L22)</f>
        <v>1764</v>
      </c>
    </row>
    <row r="23" spans="1:13" s="3" customFormat="1" ht="15" customHeight="1" outlineLevel="1" thickBot="1" x14ac:dyDescent="0.3">
      <c r="A23" s="188" t="s">
        <v>21</v>
      </c>
      <c r="B23" s="499" t="s">
        <v>25</v>
      </c>
      <c r="C23" s="189">
        <f>SUM(C16:C22)</f>
        <v>2069</v>
      </c>
      <c r="D23" s="289">
        <f t="shared" ref="D23:M23" si="16">SUM(D16:D22)</f>
        <v>1355</v>
      </c>
      <c r="E23" s="289">
        <f t="shared" ref="E23" si="17">SUM(E16:E22)</f>
        <v>1412</v>
      </c>
      <c r="F23" s="122">
        <f t="shared" si="16"/>
        <v>17348</v>
      </c>
      <c r="G23" s="289">
        <f t="shared" si="16"/>
        <v>11946</v>
      </c>
      <c r="H23" s="289">
        <f t="shared" ref="H23" si="18">SUM(H16:H22)</f>
        <v>2757</v>
      </c>
      <c r="I23" s="122">
        <f t="shared" si="16"/>
        <v>4684</v>
      </c>
      <c r="J23" s="122">
        <f t="shared" si="16"/>
        <v>2498</v>
      </c>
      <c r="K23" s="122">
        <f t="shared" si="16"/>
        <v>1802</v>
      </c>
      <c r="L23" s="122">
        <f t="shared" si="16"/>
        <v>10758</v>
      </c>
      <c r="M23" s="187">
        <f t="shared" si="16"/>
        <v>56629</v>
      </c>
    </row>
    <row r="24" spans="1:13" s="3" customFormat="1" ht="15" customHeight="1" outlineLevel="1" thickBot="1" x14ac:dyDescent="0.3">
      <c r="A24" s="127" t="s">
        <v>23</v>
      </c>
      <c r="B24" s="500"/>
      <c r="C24" s="190">
        <f>AVERAGE(C16:C22)</f>
        <v>295.57142857142856</v>
      </c>
      <c r="D24" s="290">
        <f t="shared" ref="D24:M24" si="19">AVERAGE(D16:D22)</f>
        <v>193.57142857142858</v>
      </c>
      <c r="E24" s="290">
        <f t="shared" ref="E24" si="20">AVERAGE(E16:E22)</f>
        <v>201.71428571428572</v>
      </c>
      <c r="F24" s="124">
        <f t="shared" si="19"/>
        <v>2478.2857142857142</v>
      </c>
      <c r="G24" s="290">
        <f t="shared" si="19"/>
        <v>1706.5714285714287</v>
      </c>
      <c r="H24" s="290">
        <f t="shared" ref="H24" si="21">AVERAGE(H16:H22)</f>
        <v>393.85714285714283</v>
      </c>
      <c r="I24" s="124">
        <f t="shared" si="19"/>
        <v>936.8</v>
      </c>
      <c r="J24" s="124">
        <f t="shared" si="19"/>
        <v>499.6</v>
      </c>
      <c r="K24" s="124">
        <f t="shared" si="19"/>
        <v>360.4</v>
      </c>
      <c r="L24" s="124">
        <f t="shared" si="19"/>
        <v>2151.6</v>
      </c>
      <c r="M24" s="124">
        <f t="shared" si="19"/>
        <v>8089.8571428571431</v>
      </c>
    </row>
    <row r="25" spans="1:13" s="3" customFormat="1" ht="15" customHeight="1" thickBot="1" x14ac:dyDescent="0.3">
      <c r="A25" s="34" t="s">
        <v>20</v>
      </c>
      <c r="B25" s="500"/>
      <c r="C25" s="191">
        <f>SUM(C16:C20)</f>
        <v>1832</v>
      </c>
      <c r="D25" s="291">
        <f t="shared" ref="D25:L25" si="22">SUM(D16:D20)</f>
        <v>1077</v>
      </c>
      <c r="E25" s="291">
        <f t="shared" ref="E25" si="23">SUM(E16:E20)</f>
        <v>1246</v>
      </c>
      <c r="F25" s="49">
        <f t="shared" si="22"/>
        <v>15114</v>
      </c>
      <c r="G25" s="291">
        <f t="shared" si="22"/>
        <v>11589</v>
      </c>
      <c r="H25" s="291">
        <f t="shared" ref="H25" si="24">SUM(H16:H20)</f>
        <v>2000</v>
      </c>
      <c r="I25" s="49">
        <f t="shared" si="22"/>
        <v>4684</v>
      </c>
      <c r="J25" s="49">
        <f t="shared" si="22"/>
        <v>2498</v>
      </c>
      <c r="K25" s="49">
        <f>SUM(K16:K20)</f>
        <v>1802</v>
      </c>
      <c r="L25" s="49">
        <f t="shared" si="22"/>
        <v>10758</v>
      </c>
      <c r="M25" s="49">
        <f>SUM(M16:M20)</f>
        <v>52600</v>
      </c>
    </row>
    <row r="26" spans="1:13" s="3" customFormat="1" ht="15" customHeight="1" thickBot="1" x14ac:dyDescent="0.3">
      <c r="A26" s="34" t="s">
        <v>22</v>
      </c>
      <c r="B26" s="501"/>
      <c r="C26" s="192">
        <f>AVERAGE(C16:C20)</f>
        <v>366.4</v>
      </c>
      <c r="D26" s="292">
        <f t="shared" ref="D26:M26" si="25">AVERAGE(D16:D20)</f>
        <v>215.4</v>
      </c>
      <c r="E26" s="292">
        <f t="shared" ref="E26" si="26">AVERAGE(E16:E20)</f>
        <v>249.2</v>
      </c>
      <c r="F26" s="51">
        <f t="shared" si="25"/>
        <v>3022.8</v>
      </c>
      <c r="G26" s="292">
        <f t="shared" si="25"/>
        <v>2317.8000000000002</v>
      </c>
      <c r="H26" s="292">
        <f t="shared" ref="H26" si="27">AVERAGE(H16:H20)</f>
        <v>400</v>
      </c>
      <c r="I26" s="51">
        <f t="shared" si="25"/>
        <v>936.8</v>
      </c>
      <c r="J26" s="51">
        <f t="shared" si="25"/>
        <v>499.6</v>
      </c>
      <c r="K26" s="51">
        <f t="shared" si="25"/>
        <v>360.4</v>
      </c>
      <c r="L26" s="51">
        <f t="shared" si="25"/>
        <v>2151.6</v>
      </c>
      <c r="M26" s="261">
        <f t="shared" si="25"/>
        <v>10520</v>
      </c>
    </row>
    <row r="27" spans="1:13" s="3" customFormat="1" ht="15" customHeight="1" x14ac:dyDescent="0.25">
      <c r="A27" s="33" t="s">
        <v>3</v>
      </c>
      <c r="B27" s="204">
        <f>B22+1</f>
        <v>43444</v>
      </c>
      <c r="C27" s="166">
        <v>392</v>
      </c>
      <c r="D27" s="75">
        <v>209</v>
      </c>
      <c r="E27" s="15">
        <v>247</v>
      </c>
      <c r="F27" s="15">
        <v>3400</v>
      </c>
      <c r="G27" s="75">
        <v>2757</v>
      </c>
      <c r="H27" s="15">
        <v>378</v>
      </c>
      <c r="I27" s="14">
        <v>955</v>
      </c>
      <c r="J27" s="16">
        <v>561</v>
      </c>
      <c r="K27" s="16">
        <v>353</v>
      </c>
      <c r="L27" s="75">
        <v>2365</v>
      </c>
      <c r="M27" s="20">
        <f t="shared" ref="M27:M33" si="28">SUM(C27:L27)</f>
        <v>11617</v>
      </c>
    </row>
    <row r="28" spans="1:13" s="3" customFormat="1" ht="15" customHeight="1" x14ac:dyDescent="0.25">
      <c r="A28" s="33" t="s">
        <v>4</v>
      </c>
      <c r="B28" s="411">
        <f>B27+1</f>
        <v>43445</v>
      </c>
      <c r="C28" s="414">
        <v>389</v>
      </c>
      <c r="D28" s="75">
        <v>180</v>
      </c>
      <c r="E28" s="15">
        <v>270</v>
      </c>
      <c r="F28" s="15">
        <v>3155</v>
      </c>
      <c r="G28" s="75">
        <v>2614</v>
      </c>
      <c r="H28" s="15">
        <v>403</v>
      </c>
      <c r="I28" s="14">
        <v>962</v>
      </c>
      <c r="J28" s="16">
        <v>548</v>
      </c>
      <c r="K28" s="16">
        <v>413</v>
      </c>
      <c r="L28" s="75">
        <v>2523</v>
      </c>
      <c r="M28" s="25">
        <f t="shared" si="28"/>
        <v>11457</v>
      </c>
    </row>
    <row r="29" spans="1:13" s="3" customFormat="1" ht="15" customHeight="1" x14ac:dyDescent="0.25">
      <c r="A29" s="33" t="s">
        <v>5</v>
      </c>
      <c r="B29" s="411">
        <f t="shared" ref="B29:B33" si="29">B28+1</f>
        <v>43446</v>
      </c>
      <c r="C29" s="414">
        <v>297</v>
      </c>
      <c r="D29" s="75">
        <v>237</v>
      </c>
      <c r="E29" s="15">
        <v>181</v>
      </c>
      <c r="F29" s="15">
        <v>2781</v>
      </c>
      <c r="G29" s="75">
        <v>2224</v>
      </c>
      <c r="H29" s="15">
        <v>397</v>
      </c>
      <c r="I29" s="14">
        <v>956</v>
      </c>
      <c r="J29" s="16">
        <v>452</v>
      </c>
      <c r="K29" s="16">
        <v>399</v>
      </c>
      <c r="L29" s="75">
        <v>2288</v>
      </c>
      <c r="M29" s="25">
        <f t="shared" si="28"/>
        <v>10212</v>
      </c>
    </row>
    <row r="30" spans="1:13" s="3" customFormat="1" ht="15" customHeight="1" x14ac:dyDescent="0.25">
      <c r="A30" s="33" t="s">
        <v>6</v>
      </c>
      <c r="B30" s="411">
        <f t="shared" si="29"/>
        <v>43447</v>
      </c>
      <c r="C30" s="414">
        <v>359</v>
      </c>
      <c r="D30" s="75">
        <v>217</v>
      </c>
      <c r="E30" s="15">
        <v>259</v>
      </c>
      <c r="F30" s="15">
        <v>2954</v>
      </c>
      <c r="G30" s="75">
        <v>2549</v>
      </c>
      <c r="H30" s="15">
        <v>335</v>
      </c>
      <c r="I30" s="14">
        <v>945</v>
      </c>
      <c r="J30" s="16">
        <v>477</v>
      </c>
      <c r="K30" s="16">
        <v>345</v>
      </c>
      <c r="L30" s="75">
        <v>2690</v>
      </c>
      <c r="M30" s="25">
        <f t="shared" si="28"/>
        <v>11130</v>
      </c>
    </row>
    <row r="31" spans="1:13" s="3" customFormat="1" ht="15" customHeight="1" x14ac:dyDescent="0.25">
      <c r="A31" s="33" t="s">
        <v>0</v>
      </c>
      <c r="B31" s="411">
        <f t="shared" si="29"/>
        <v>43448</v>
      </c>
      <c r="C31" s="414">
        <v>364</v>
      </c>
      <c r="D31" s="75">
        <v>211</v>
      </c>
      <c r="E31" s="15">
        <v>228</v>
      </c>
      <c r="F31" s="15">
        <v>3303</v>
      </c>
      <c r="G31" s="75">
        <v>2244</v>
      </c>
      <c r="H31" s="15">
        <v>420</v>
      </c>
      <c r="I31" s="14">
        <v>780</v>
      </c>
      <c r="J31" s="16">
        <v>399</v>
      </c>
      <c r="K31" s="16">
        <v>317</v>
      </c>
      <c r="L31" s="75">
        <v>2114</v>
      </c>
      <c r="M31" s="25">
        <f t="shared" si="28"/>
        <v>10380</v>
      </c>
    </row>
    <row r="32" spans="1:13" s="3" customFormat="1" ht="15" customHeight="1" outlineLevel="1" x14ac:dyDescent="0.25">
      <c r="A32" s="33" t="s">
        <v>1</v>
      </c>
      <c r="B32" s="205">
        <f t="shared" si="29"/>
        <v>43449</v>
      </c>
      <c r="C32" s="412">
        <v>145</v>
      </c>
      <c r="D32" s="76">
        <v>125</v>
      </c>
      <c r="E32" s="22">
        <v>118</v>
      </c>
      <c r="F32" s="22">
        <v>1282</v>
      </c>
      <c r="G32" s="76">
        <v>228</v>
      </c>
      <c r="H32" s="22">
        <v>329</v>
      </c>
      <c r="I32" s="21"/>
      <c r="J32" s="23"/>
      <c r="K32" s="23"/>
      <c r="L32" s="76"/>
      <c r="M32" s="25">
        <f t="shared" si="28"/>
        <v>2227</v>
      </c>
    </row>
    <row r="33" spans="1:14" s="3" customFormat="1" ht="15" customHeight="1" outlineLevel="1" thickBot="1" x14ac:dyDescent="0.3">
      <c r="A33" s="33" t="s">
        <v>2</v>
      </c>
      <c r="B33" s="205">
        <f t="shared" si="29"/>
        <v>43450</v>
      </c>
      <c r="C33" s="413">
        <v>46</v>
      </c>
      <c r="D33" s="77">
        <v>39</v>
      </c>
      <c r="E33" s="27">
        <v>33</v>
      </c>
      <c r="F33" s="21">
        <v>541</v>
      </c>
      <c r="G33" s="77">
        <v>90</v>
      </c>
      <c r="H33" s="27">
        <v>131</v>
      </c>
      <c r="I33" s="26"/>
      <c r="J33" s="28"/>
      <c r="K33" s="28"/>
      <c r="L33" s="77"/>
      <c r="M33" s="70">
        <f t="shared" si="28"/>
        <v>880</v>
      </c>
    </row>
    <row r="34" spans="1:14" s="3" customFormat="1" ht="15" customHeight="1" outlineLevel="1" thickBot="1" x14ac:dyDescent="0.3">
      <c r="A34" s="188" t="s">
        <v>21</v>
      </c>
      <c r="B34" s="499" t="s">
        <v>26</v>
      </c>
      <c r="C34" s="189">
        <f>SUM(C27:C33)</f>
        <v>1992</v>
      </c>
      <c r="D34" s="289">
        <f t="shared" ref="D34:M34" si="30">SUM(D27:D33)</f>
        <v>1218</v>
      </c>
      <c r="E34" s="289">
        <f t="shared" ref="E34" si="31">SUM(E27:E33)</f>
        <v>1336</v>
      </c>
      <c r="F34" s="187">
        <f>SUM(F27:F33)</f>
        <v>17416</v>
      </c>
      <c r="G34" s="289">
        <f t="shared" si="30"/>
        <v>12706</v>
      </c>
      <c r="H34" s="289">
        <f t="shared" ref="H34" si="32">SUM(H27:H33)</f>
        <v>2393</v>
      </c>
      <c r="I34" s="122">
        <f t="shared" si="30"/>
        <v>4598</v>
      </c>
      <c r="J34" s="122">
        <f t="shared" si="30"/>
        <v>2437</v>
      </c>
      <c r="K34" s="122">
        <f t="shared" si="30"/>
        <v>1827</v>
      </c>
      <c r="L34" s="122">
        <f t="shared" si="30"/>
        <v>11980</v>
      </c>
      <c r="M34" s="262">
        <f t="shared" si="30"/>
        <v>57903</v>
      </c>
    </row>
    <row r="35" spans="1:14" s="3" customFormat="1" ht="15" customHeight="1" outlineLevel="1" thickBot="1" x14ac:dyDescent="0.3">
      <c r="A35" s="127" t="s">
        <v>23</v>
      </c>
      <c r="B35" s="500"/>
      <c r="C35" s="190">
        <f>AVERAGE(C27:C33)</f>
        <v>284.57142857142856</v>
      </c>
      <c r="D35" s="290">
        <f t="shared" ref="D35:M35" si="33">AVERAGE(D27:D33)</f>
        <v>174</v>
      </c>
      <c r="E35" s="290">
        <f t="shared" ref="E35" si="34">AVERAGE(E27:E33)</f>
        <v>190.85714285714286</v>
      </c>
      <c r="F35" s="124">
        <f>AVERAGE(F27:F33)</f>
        <v>2488</v>
      </c>
      <c r="G35" s="290">
        <f t="shared" si="33"/>
        <v>1815.1428571428571</v>
      </c>
      <c r="H35" s="290">
        <f t="shared" ref="H35" si="35">AVERAGE(H27:H33)</f>
        <v>341.85714285714283</v>
      </c>
      <c r="I35" s="124">
        <f t="shared" si="33"/>
        <v>919.6</v>
      </c>
      <c r="J35" s="124">
        <f t="shared" si="33"/>
        <v>487.4</v>
      </c>
      <c r="K35" s="124">
        <f t="shared" si="33"/>
        <v>365.4</v>
      </c>
      <c r="L35" s="124">
        <f t="shared" si="33"/>
        <v>2396</v>
      </c>
      <c r="M35" s="125">
        <f t="shared" si="33"/>
        <v>8271.8571428571431</v>
      </c>
    </row>
    <row r="36" spans="1:14" s="3" customFormat="1" ht="15" customHeight="1" thickBot="1" x14ac:dyDescent="0.3">
      <c r="A36" s="34" t="s">
        <v>20</v>
      </c>
      <c r="B36" s="500"/>
      <c r="C36" s="191">
        <f>SUM(C27:C31)</f>
        <v>1801</v>
      </c>
      <c r="D36" s="291">
        <f t="shared" ref="D36:M36" si="36">SUM(D27:D31)</f>
        <v>1054</v>
      </c>
      <c r="E36" s="291">
        <f t="shared" ref="E36" si="37">SUM(E27:E31)</f>
        <v>1185</v>
      </c>
      <c r="F36" s="49">
        <f>SUM(F27:F31)</f>
        <v>15593</v>
      </c>
      <c r="G36" s="291">
        <f t="shared" si="36"/>
        <v>12388</v>
      </c>
      <c r="H36" s="291">
        <f t="shared" ref="H36" si="38">SUM(H27:H31)</f>
        <v>1933</v>
      </c>
      <c r="I36" s="49">
        <f t="shared" si="36"/>
        <v>4598</v>
      </c>
      <c r="J36" s="49">
        <f t="shared" si="36"/>
        <v>2437</v>
      </c>
      <c r="K36" s="49">
        <f t="shared" si="36"/>
        <v>1827</v>
      </c>
      <c r="L36" s="49">
        <f t="shared" si="36"/>
        <v>11980</v>
      </c>
      <c r="M36" s="50">
        <f t="shared" si="36"/>
        <v>54796</v>
      </c>
      <c r="N36" s="252"/>
    </row>
    <row r="37" spans="1:14" s="3" customFormat="1" ht="15" customHeight="1" thickBot="1" x14ac:dyDescent="0.3">
      <c r="A37" s="34" t="s">
        <v>22</v>
      </c>
      <c r="B37" s="501"/>
      <c r="C37" s="192">
        <f>AVERAGE(C27:C31)</f>
        <v>360.2</v>
      </c>
      <c r="D37" s="292">
        <f t="shared" ref="D37:M37" si="39">AVERAGE(D27:D31)</f>
        <v>210.8</v>
      </c>
      <c r="E37" s="292">
        <f t="shared" ref="E37" si="40">AVERAGE(E27:E31)</f>
        <v>237</v>
      </c>
      <c r="F37" s="51">
        <f>AVERAGE(F27:F31)</f>
        <v>3118.6</v>
      </c>
      <c r="G37" s="292">
        <f t="shared" si="39"/>
        <v>2477.6</v>
      </c>
      <c r="H37" s="292">
        <f t="shared" ref="H37" si="41">AVERAGE(H27:H31)</f>
        <v>386.6</v>
      </c>
      <c r="I37" s="51">
        <f t="shared" si="39"/>
        <v>919.6</v>
      </c>
      <c r="J37" s="51">
        <f t="shared" si="39"/>
        <v>487.4</v>
      </c>
      <c r="K37" s="51">
        <f t="shared" si="39"/>
        <v>365.4</v>
      </c>
      <c r="L37" s="51">
        <f t="shared" si="39"/>
        <v>2396</v>
      </c>
      <c r="M37" s="263">
        <f t="shared" si="39"/>
        <v>10959.2</v>
      </c>
    </row>
    <row r="38" spans="1:14" s="3" customFormat="1" ht="15" customHeight="1" x14ac:dyDescent="0.25">
      <c r="A38" s="33" t="s">
        <v>3</v>
      </c>
      <c r="B38" s="206">
        <f>B33+1</f>
        <v>43451</v>
      </c>
      <c r="C38" s="166">
        <v>398</v>
      </c>
      <c r="D38" s="75">
        <v>242</v>
      </c>
      <c r="E38" s="15">
        <v>219</v>
      </c>
      <c r="F38" s="14">
        <v>3242</v>
      </c>
      <c r="G38" s="75">
        <v>2450</v>
      </c>
      <c r="H38" s="15">
        <v>356</v>
      </c>
      <c r="I38" s="14">
        <v>868</v>
      </c>
      <c r="J38" s="16">
        <v>526</v>
      </c>
      <c r="K38" s="16">
        <v>350</v>
      </c>
      <c r="L38" s="75">
        <v>2247</v>
      </c>
      <c r="M38" s="20">
        <f t="shared" ref="M38:M44" si="42">SUM(C38:L38)</f>
        <v>10898</v>
      </c>
    </row>
    <row r="39" spans="1:14" s="3" customFormat="1" ht="15" customHeight="1" x14ac:dyDescent="0.25">
      <c r="A39" s="33" t="s">
        <v>4</v>
      </c>
      <c r="B39" s="207">
        <f>B38+1</f>
        <v>43452</v>
      </c>
      <c r="C39" s="166">
        <v>356</v>
      </c>
      <c r="D39" s="75">
        <v>199</v>
      </c>
      <c r="E39" s="15">
        <v>235</v>
      </c>
      <c r="F39" s="14">
        <v>3279</v>
      </c>
      <c r="G39" s="75">
        <v>2381</v>
      </c>
      <c r="H39" s="15">
        <v>351</v>
      </c>
      <c r="I39" s="14">
        <v>900</v>
      </c>
      <c r="J39" s="16">
        <v>487</v>
      </c>
      <c r="K39" s="16">
        <v>366</v>
      </c>
      <c r="L39" s="75">
        <v>2215</v>
      </c>
      <c r="M39" s="25">
        <f t="shared" si="42"/>
        <v>10769</v>
      </c>
    </row>
    <row r="40" spans="1:14" s="3" customFormat="1" ht="15" customHeight="1" x14ac:dyDescent="0.25">
      <c r="A40" s="33" t="s">
        <v>5</v>
      </c>
      <c r="B40" s="207">
        <f t="shared" ref="B40:B44" si="43">B39+1</f>
        <v>43453</v>
      </c>
      <c r="C40" s="166">
        <v>370</v>
      </c>
      <c r="D40" s="75">
        <v>211</v>
      </c>
      <c r="E40" s="15">
        <v>248</v>
      </c>
      <c r="F40" s="14">
        <v>3747</v>
      </c>
      <c r="G40" s="75">
        <v>2428</v>
      </c>
      <c r="H40" s="15">
        <v>419</v>
      </c>
      <c r="I40" s="14">
        <v>868</v>
      </c>
      <c r="J40" s="16">
        <v>481</v>
      </c>
      <c r="K40" s="16">
        <v>342</v>
      </c>
      <c r="L40" s="75">
        <v>2284</v>
      </c>
      <c r="M40" s="25">
        <f t="shared" si="42"/>
        <v>11398</v>
      </c>
    </row>
    <row r="41" spans="1:14" s="3" customFormat="1" ht="15" customHeight="1" x14ac:dyDescent="0.25">
      <c r="A41" s="33" t="s">
        <v>6</v>
      </c>
      <c r="B41" s="207">
        <f t="shared" si="43"/>
        <v>43454</v>
      </c>
      <c r="C41" s="166">
        <v>374</v>
      </c>
      <c r="D41" s="75">
        <v>211</v>
      </c>
      <c r="E41" s="15">
        <v>205</v>
      </c>
      <c r="F41" s="14">
        <v>3216</v>
      </c>
      <c r="G41" s="75">
        <v>2008</v>
      </c>
      <c r="H41" s="15">
        <v>397</v>
      </c>
      <c r="I41" s="14">
        <v>829</v>
      </c>
      <c r="J41" s="16">
        <v>408</v>
      </c>
      <c r="K41" s="16">
        <v>319</v>
      </c>
      <c r="L41" s="75">
        <v>2238</v>
      </c>
      <c r="M41" s="25">
        <f t="shared" si="42"/>
        <v>10205</v>
      </c>
    </row>
    <row r="42" spans="1:14" s="3" customFormat="1" ht="15" customHeight="1" x14ac:dyDescent="0.25">
      <c r="A42" s="33" t="s">
        <v>0</v>
      </c>
      <c r="B42" s="207">
        <f t="shared" si="43"/>
        <v>43455</v>
      </c>
      <c r="C42" s="167">
        <v>203</v>
      </c>
      <c r="D42" s="75">
        <v>132</v>
      </c>
      <c r="E42" s="15">
        <v>170</v>
      </c>
      <c r="F42" s="14">
        <v>2700</v>
      </c>
      <c r="G42" s="75">
        <v>1395</v>
      </c>
      <c r="H42" s="15">
        <v>338</v>
      </c>
      <c r="I42" s="14">
        <v>571</v>
      </c>
      <c r="J42" s="16">
        <v>227</v>
      </c>
      <c r="K42" s="16">
        <v>228</v>
      </c>
      <c r="L42" s="75">
        <v>1537</v>
      </c>
      <c r="M42" s="25">
        <f t="shared" si="42"/>
        <v>7501</v>
      </c>
    </row>
    <row r="43" spans="1:14" s="3" customFormat="1" ht="15" customHeight="1" outlineLevel="1" x14ac:dyDescent="0.25">
      <c r="A43" s="33" t="s">
        <v>1</v>
      </c>
      <c r="B43" s="207">
        <f t="shared" si="43"/>
        <v>43456</v>
      </c>
      <c r="C43" s="167">
        <v>98</v>
      </c>
      <c r="D43" s="76">
        <v>97</v>
      </c>
      <c r="E43" s="22">
        <v>151</v>
      </c>
      <c r="F43" s="21">
        <v>1444</v>
      </c>
      <c r="G43" s="76">
        <v>186</v>
      </c>
      <c r="H43" s="22">
        <v>385</v>
      </c>
      <c r="I43" s="21"/>
      <c r="J43" s="23"/>
      <c r="K43" s="23"/>
      <c r="L43" s="76"/>
      <c r="M43" s="25">
        <f t="shared" si="42"/>
        <v>2361</v>
      </c>
      <c r="N43" s="144"/>
    </row>
    <row r="44" spans="1:14" s="3" customFormat="1" ht="15" customHeight="1" outlineLevel="1" thickBot="1" x14ac:dyDescent="0.3">
      <c r="A44" s="33" t="s">
        <v>2</v>
      </c>
      <c r="B44" s="207">
        <f t="shared" si="43"/>
        <v>43457</v>
      </c>
      <c r="C44" s="174">
        <v>108</v>
      </c>
      <c r="D44" s="77">
        <v>100</v>
      </c>
      <c r="E44" s="27">
        <v>122</v>
      </c>
      <c r="F44" s="26">
        <v>1377</v>
      </c>
      <c r="G44" s="77">
        <v>261</v>
      </c>
      <c r="H44" s="27">
        <v>451</v>
      </c>
      <c r="I44" s="26"/>
      <c r="J44" s="28"/>
      <c r="K44" s="28"/>
      <c r="L44" s="77"/>
      <c r="M44" s="70">
        <f t="shared" si="42"/>
        <v>2419</v>
      </c>
      <c r="N44" s="144"/>
    </row>
    <row r="45" spans="1:14" s="3" customFormat="1" ht="15" customHeight="1" outlineLevel="1" thickBot="1" x14ac:dyDescent="0.3">
      <c r="A45" s="188" t="s">
        <v>21</v>
      </c>
      <c r="B45" s="499" t="s">
        <v>27</v>
      </c>
      <c r="C45" s="189">
        <f t="shared" ref="C45:M45" si="44">SUM(C38:C44)</f>
        <v>1907</v>
      </c>
      <c r="D45" s="289">
        <f t="shared" si="44"/>
        <v>1192</v>
      </c>
      <c r="E45" s="289">
        <f t="shared" ref="E45" si="45">SUM(E38:E44)</f>
        <v>1350</v>
      </c>
      <c r="F45" s="122">
        <f>SUM(F38:F44)</f>
        <v>19005</v>
      </c>
      <c r="G45" s="289">
        <f t="shared" si="44"/>
        <v>11109</v>
      </c>
      <c r="H45" s="289">
        <f t="shared" ref="H45" si="46">SUM(H38:H44)</f>
        <v>2697</v>
      </c>
      <c r="I45" s="122">
        <f t="shared" si="44"/>
        <v>4036</v>
      </c>
      <c r="J45" s="122">
        <f t="shared" si="44"/>
        <v>2129</v>
      </c>
      <c r="K45" s="122">
        <f t="shared" si="44"/>
        <v>1605</v>
      </c>
      <c r="L45" s="122">
        <f t="shared" si="44"/>
        <v>10521</v>
      </c>
      <c r="M45" s="262">
        <f t="shared" si="44"/>
        <v>55551</v>
      </c>
    </row>
    <row r="46" spans="1:14" s="3" customFormat="1" ht="15" customHeight="1" outlineLevel="1" thickBot="1" x14ac:dyDescent="0.3">
      <c r="A46" s="127" t="s">
        <v>23</v>
      </c>
      <c r="B46" s="500"/>
      <c r="C46" s="190">
        <f t="shared" ref="C46:M46" si="47">AVERAGE(C38:C44)</f>
        <v>272.42857142857144</v>
      </c>
      <c r="D46" s="290">
        <f t="shared" si="47"/>
        <v>170.28571428571428</v>
      </c>
      <c r="E46" s="290">
        <f t="shared" ref="E46" si="48">AVERAGE(E38:E44)</f>
        <v>192.85714285714286</v>
      </c>
      <c r="F46" s="124">
        <f t="shared" si="47"/>
        <v>2715</v>
      </c>
      <c r="G46" s="290">
        <f t="shared" si="47"/>
        <v>1587</v>
      </c>
      <c r="H46" s="290">
        <f t="shared" ref="H46" si="49">AVERAGE(H38:H44)</f>
        <v>385.28571428571428</v>
      </c>
      <c r="I46" s="124">
        <f t="shared" si="47"/>
        <v>807.2</v>
      </c>
      <c r="J46" s="124">
        <f t="shared" si="47"/>
        <v>425.8</v>
      </c>
      <c r="K46" s="124">
        <f t="shared" si="47"/>
        <v>321</v>
      </c>
      <c r="L46" s="124">
        <f t="shared" si="47"/>
        <v>2104.1999999999998</v>
      </c>
      <c r="M46" s="125">
        <f t="shared" si="47"/>
        <v>7935.8571428571431</v>
      </c>
    </row>
    <row r="47" spans="1:14" s="3" customFormat="1" ht="15" customHeight="1" thickBot="1" x14ac:dyDescent="0.3">
      <c r="A47" s="34" t="s">
        <v>20</v>
      </c>
      <c r="B47" s="500"/>
      <c r="C47" s="191">
        <f t="shared" ref="C47:M47" si="50">SUM(C38:C42)</f>
        <v>1701</v>
      </c>
      <c r="D47" s="291">
        <f t="shared" si="50"/>
        <v>995</v>
      </c>
      <c r="E47" s="291">
        <f t="shared" ref="E47" si="51">SUM(E38:E42)</f>
        <v>1077</v>
      </c>
      <c r="F47" s="49">
        <f t="shared" si="50"/>
        <v>16184</v>
      </c>
      <c r="G47" s="291">
        <f t="shared" si="50"/>
        <v>10662</v>
      </c>
      <c r="H47" s="291">
        <f t="shared" ref="H47" si="52">SUM(H38:H42)</f>
        <v>1861</v>
      </c>
      <c r="I47" s="49">
        <f t="shared" si="50"/>
        <v>4036</v>
      </c>
      <c r="J47" s="49">
        <f t="shared" si="50"/>
        <v>2129</v>
      </c>
      <c r="K47" s="49">
        <f t="shared" si="50"/>
        <v>1605</v>
      </c>
      <c r="L47" s="49">
        <f t="shared" si="50"/>
        <v>10521</v>
      </c>
      <c r="M47" s="50">
        <f t="shared" si="50"/>
        <v>50771</v>
      </c>
    </row>
    <row r="48" spans="1:14" s="3" customFormat="1" ht="15" customHeight="1" thickBot="1" x14ac:dyDescent="0.3">
      <c r="A48" s="34" t="s">
        <v>22</v>
      </c>
      <c r="B48" s="501"/>
      <c r="C48" s="192">
        <f t="shared" ref="C48:M48" si="53">AVERAGE(C38:C42)</f>
        <v>340.2</v>
      </c>
      <c r="D48" s="292">
        <f t="shared" si="53"/>
        <v>199</v>
      </c>
      <c r="E48" s="292">
        <f t="shared" ref="E48" si="54">AVERAGE(E38:E42)</f>
        <v>215.4</v>
      </c>
      <c r="F48" s="51">
        <f t="shared" si="53"/>
        <v>3236.8</v>
      </c>
      <c r="G48" s="292">
        <f t="shared" si="53"/>
        <v>2132.4</v>
      </c>
      <c r="H48" s="292">
        <f t="shared" ref="H48" si="55">AVERAGE(H38:H42)</f>
        <v>372.2</v>
      </c>
      <c r="I48" s="51">
        <f t="shared" si="53"/>
        <v>807.2</v>
      </c>
      <c r="J48" s="51">
        <f t="shared" si="53"/>
        <v>425.8</v>
      </c>
      <c r="K48" s="51">
        <f t="shared" si="53"/>
        <v>321</v>
      </c>
      <c r="L48" s="51">
        <f t="shared" si="53"/>
        <v>2104.1999999999998</v>
      </c>
      <c r="M48" s="263">
        <f t="shared" si="53"/>
        <v>10154.200000000001</v>
      </c>
    </row>
    <row r="49" spans="1:13" s="3" customFormat="1" ht="15" customHeight="1" x14ac:dyDescent="0.25">
      <c r="A49" s="33" t="s">
        <v>3</v>
      </c>
      <c r="B49" s="206">
        <f>B44+1</f>
        <v>43458</v>
      </c>
      <c r="C49" s="193">
        <v>64</v>
      </c>
      <c r="D49" s="143">
        <v>16</v>
      </c>
      <c r="E49" s="63">
        <v>42</v>
      </c>
      <c r="F49" s="62">
        <v>744</v>
      </c>
      <c r="G49" s="143">
        <v>521</v>
      </c>
      <c r="H49" s="63">
        <v>290</v>
      </c>
      <c r="I49" s="62">
        <v>80</v>
      </c>
      <c r="J49" s="64">
        <v>31</v>
      </c>
      <c r="K49" s="64">
        <v>79</v>
      </c>
      <c r="L49" s="143">
        <v>344</v>
      </c>
      <c r="M49" s="20">
        <f t="shared" ref="M49:M55" si="56">SUM(C49:L49)</f>
        <v>2211</v>
      </c>
    </row>
    <row r="50" spans="1:13" s="3" customFormat="1" ht="15" customHeight="1" x14ac:dyDescent="0.25">
      <c r="A50" s="176" t="s">
        <v>4</v>
      </c>
      <c r="B50" s="207">
        <f>B49+1</f>
        <v>43459</v>
      </c>
      <c r="C50" s="167"/>
      <c r="D50" s="76"/>
      <c r="E50" s="22"/>
      <c r="F50" s="21"/>
      <c r="G50" s="76"/>
      <c r="H50" s="22"/>
      <c r="I50" s="21"/>
      <c r="J50" s="23"/>
      <c r="K50" s="23"/>
      <c r="L50" s="76"/>
      <c r="M50" s="25">
        <f t="shared" si="56"/>
        <v>0</v>
      </c>
    </row>
    <row r="51" spans="1:13" s="3" customFormat="1" x14ac:dyDescent="0.25">
      <c r="A51" s="176" t="s">
        <v>5</v>
      </c>
      <c r="B51" s="207">
        <f t="shared" ref="B51:B55" si="57">B50+1</f>
        <v>43460</v>
      </c>
      <c r="C51" s="166">
        <v>138</v>
      </c>
      <c r="D51" s="75">
        <v>136</v>
      </c>
      <c r="E51" s="15">
        <v>85</v>
      </c>
      <c r="F51" s="14">
        <v>2523</v>
      </c>
      <c r="G51" s="75">
        <v>957</v>
      </c>
      <c r="H51" s="15">
        <v>350</v>
      </c>
      <c r="I51" s="14">
        <v>336</v>
      </c>
      <c r="J51" s="16">
        <v>188</v>
      </c>
      <c r="K51" s="16">
        <v>131</v>
      </c>
      <c r="L51" s="75">
        <v>956</v>
      </c>
      <c r="M51" s="25">
        <f t="shared" si="56"/>
        <v>5800</v>
      </c>
    </row>
    <row r="52" spans="1:13" s="3" customFormat="1" x14ac:dyDescent="0.25">
      <c r="A52" s="176" t="s">
        <v>6</v>
      </c>
      <c r="B52" s="207">
        <f t="shared" si="57"/>
        <v>43461</v>
      </c>
      <c r="C52" s="166">
        <v>220</v>
      </c>
      <c r="D52" s="75">
        <v>140</v>
      </c>
      <c r="E52" s="15">
        <v>186</v>
      </c>
      <c r="F52" s="14">
        <v>2231</v>
      </c>
      <c r="G52" s="75">
        <v>1137</v>
      </c>
      <c r="H52" s="15">
        <v>408</v>
      </c>
      <c r="I52" s="14">
        <v>314</v>
      </c>
      <c r="J52" s="16">
        <v>205</v>
      </c>
      <c r="K52" s="16">
        <v>200</v>
      </c>
      <c r="L52" s="75">
        <v>1275</v>
      </c>
      <c r="M52" s="25">
        <f t="shared" si="56"/>
        <v>6316</v>
      </c>
    </row>
    <row r="53" spans="1:13" s="3" customFormat="1" ht="15.75" thickBot="1" x14ac:dyDescent="0.3">
      <c r="A53" s="33" t="s">
        <v>0</v>
      </c>
      <c r="B53" s="209">
        <f t="shared" si="57"/>
        <v>43462</v>
      </c>
      <c r="C53" s="167">
        <v>187</v>
      </c>
      <c r="D53" s="75">
        <v>83</v>
      </c>
      <c r="E53" s="15">
        <v>85</v>
      </c>
      <c r="F53" s="14">
        <v>2488</v>
      </c>
      <c r="G53" s="75">
        <v>658</v>
      </c>
      <c r="H53" s="15">
        <v>200</v>
      </c>
      <c r="I53" s="14">
        <v>433</v>
      </c>
      <c r="J53" s="16">
        <v>202</v>
      </c>
      <c r="K53" s="16">
        <v>123</v>
      </c>
      <c r="L53" s="75">
        <v>984</v>
      </c>
      <c r="M53" s="241">
        <f t="shared" si="56"/>
        <v>5443</v>
      </c>
    </row>
    <row r="54" spans="1:13" s="3" customFormat="1" ht="15.75" outlineLevel="1" thickBot="1" x14ac:dyDescent="0.3">
      <c r="A54" s="33" t="s">
        <v>1</v>
      </c>
      <c r="B54" s="209">
        <f t="shared" si="57"/>
        <v>43463</v>
      </c>
      <c r="C54" s="167">
        <v>189</v>
      </c>
      <c r="D54" s="76">
        <v>289</v>
      </c>
      <c r="E54" s="22">
        <v>198</v>
      </c>
      <c r="F54" s="21">
        <v>1805</v>
      </c>
      <c r="G54" s="76">
        <v>294</v>
      </c>
      <c r="H54" s="22">
        <v>577</v>
      </c>
      <c r="I54" s="21"/>
      <c r="J54" s="23"/>
      <c r="K54" s="23"/>
      <c r="L54" s="23"/>
      <c r="M54" s="226">
        <f t="shared" si="56"/>
        <v>3352</v>
      </c>
    </row>
    <row r="55" spans="1:13" s="3" customFormat="1" ht="15.75" outlineLevel="1" thickBot="1" x14ac:dyDescent="0.3">
      <c r="A55" s="176" t="s">
        <v>2</v>
      </c>
      <c r="B55" s="209">
        <f t="shared" si="57"/>
        <v>43464</v>
      </c>
      <c r="C55" s="174">
        <v>87</v>
      </c>
      <c r="D55" s="77">
        <v>116</v>
      </c>
      <c r="E55" s="27">
        <v>108</v>
      </c>
      <c r="F55" s="26">
        <v>991</v>
      </c>
      <c r="G55" s="77">
        <v>272</v>
      </c>
      <c r="H55" s="27">
        <v>315</v>
      </c>
      <c r="I55" s="26"/>
      <c r="J55" s="28"/>
      <c r="K55" s="28"/>
      <c r="L55" s="28"/>
      <c r="M55" s="226">
        <f t="shared" si="56"/>
        <v>1889</v>
      </c>
    </row>
    <row r="56" spans="1:13" s="3" customFormat="1" ht="15" customHeight="1" outlineLevel="1" thickBot="1" x14ac:dyDescent="0.3">
      <c r="A56" s="188" t="s">
        <v>21</v>
      </c>
      <c r="B56" s="499" t="s">
        <v>28</v>
      </c>
      <c r="C56" s="189">
        <f t="shared" ref="C56:M56" si="58">SUM(C49:C55)</f>
        <v>885</v>
      </c>
      <c r="D56" s="289">
        <f t="shared" si="58"/>
        <v>780</v>
      </c>
      <c r="E56" s="289">
        <f t="shared" ref="E56" si="59">SUM(E49:E55)</f>
        <v>704</v>
      </c>
      <c r="F56" s="122">
        <f>SUM(F49:F55)</f>
        <v>10782</v>
      </c>
      <c r="G56" s="289">
        <f t="shared" si="58"/>
        <v>3839</v>
      </c>
      <c r="H56" s="289">
        <f t="shared" ref="H56" si="60">SUM(H49:H55)</f>
        <v>2140</v>
      </c>
      <c r="I56" s="122">
        <f t="shared" si="58"/>
        <v>1163</v>
      </c>
      <c r="J56" s="122">
        <f t="shared" si="58"/>
        <v>626</v>
      </c>
      <c r="K56" s="122">
        <f t="shared" si="58"/>
        <v>533</v>
      </c>
      <c r="L56" s="122">
        <f t="shared" si="58"/>
        <v>3559</v>
      </c>
      <c r="M56" s="123">
        <f t="shared" si="58"/>
        <v>25011</v>
      </c>
    </row>
    <row r="57" spans="1:13" s="3" customFormat="1" ht="15" customHeight="1" outlineLevel="1" thickBot="1" x14ac:dyDescent="0.3">
      <c r="A57" s="127" t="s">
        <v>23</v>
      </c>
      <c r="B57" s="500"/>
      <c r="C57" s="190">
        <f t="shared" ref="C57:M57" si="61">AVERAGE(C49:C55)</f>
        <v>147.5</v>
      </c>
      <c r="D57" s="290">
        <f t="shared" si="61"/>
        <v>130</v>
      </c>
      <c r="E57" s="290">
        <f t="shared" ref="E57" si="62">AVERAGE(E49:E55)</f>
        <v>117.33333333333333</v>
      </c>
      <c r="F57" s="124">
        <f t="shared" si="61"/>
        <v>1797</v>
      </c>
      <c r="G57" s="290">
        <f t="shared" si="61"/>
        <v>639.83333333333337</v>
      </c>
      <c r="H57" s="290">
        <f t="shared" ref="H57" si="63">AVERAGE(H49:H55)</f>
        <v>356.66666666666669</v>
      </c>
      <c r="I57" s="124">
        <f t="shared" si="61"/>
        <v>290.75</v>
      </c>
      <c r="J57" s="124">
        <f t="shared" si="61"/>
        <v>156.5</v>
      </c>
      <c r="K57" s="124">
        <f t="shared" si="61"/>
        <v>133.25</v>
      </c>
      <c r="L57" s="124">
        <f t="shared" si="61"/>
        <v>889.75</v>
      </c>
      <c r="M57" s="125">
        <f t="shared" si="61"/>
        <v>3573</v>
      </c>
    </row>
    <row r="58" spans="1:13" s="3" customFormat="1" ht="15" customHeight="1" thickBot="1" x14ac:dyDescent="0.3">
      <c r="A58" s="34" t="s">
        <v>20</v>
      </c>
      <c r="B58" s="500"/>
      <c r="C58" s="191">
        <f t="shared" ref="C58:M58" si="64">SUM(C49:C53)</f>
        <v>609</v>
      </c>
      <c r="D58" s="291">
        <f t="shared" si="64"/>
        <v>375</v>
      </c>
      <c r="E58" s="291">
        <f t="shared" ref="E58" si="65">SUM(E49:E53)</f>
        <v>398</v>
      </c>
      <c r="F58" s="49">
        <f>SUM(F49:F53)</f>
        <v>7986</v>
      </c>
      <c r="G58" s="291">
        <f t="shared" si="64"/>
        <v>3273</v>
      </c>
      <c r="H58" s="291">
        <f t="shared" ref="H58" si="66">SUM(H49:H53)</f>
        <v>1248</v>
      </c>
      <c r="I58" s="49">
        <f t="shared" si="64"/>
        <v>1163</v>
      </c>
      <c r="J58" s="49">
        <f t="shared" si="64"/>
        <v>626</v>
      </c>
      <c r="K58" s="49">
        <f t="shared" si="64"/>
        <v>533</v>
      </c>
      <c r="L58" s="49">
        <f t="shared" si="64"/>
        <v>3559</v>
      </c>
      <c r="M58" s="50">
        <f t="shared" si="64"/>
        <v>19770</v>
      </c>
    </row>
    <row r="59" spans="1:13" s="3" customFormat="1" ht="15.75" thickBot="1" x14ac:dyDescent="0.3">
      <c r="A59" s="34" t="s">
        <v>22</v>
      </c>
      <c r="B59" s="501"/>
      <c r="C59" s="192">
        <f t="shared" ref="C59:M59" si="67">AVERAGE(C49:C53)</f>
        <v>152.25</v>
      </c>
      <c r="D59" s="292">
        <f t="shared" si="67"/>
        <v>93.75</v>
      </c>
      <c r="E59" s="292">
        <f t="shared" ref="E59" si="68">AVERAGE(E49:E53)</f>
        <v>99.5</v>
      </c>
      <c r="F59" s="51">
        <f>AVERAGE(F49:F53)</f>
        <v>1996.5</v>
      </c>
      <c r="G59" s="292">
        <f t="shared" si="67"/>
        <v>818.25</v>
      </c>
      <c r="H59" s="292">
        <f t="shared" ref="H59" si="69">AVERAGE(H49:H53)</f>
        <v>312</v>
      </c>
      <c r="I59" s="51">
        <f t="shared" si="67"/>
        <v>290.75</v>
      </c>
      <c r="J59" s="51">
        <f t="shared" si="67"/>
        <v>156.5</v>
      </c>
      <c r="K59" s="51">
        <f t="shared" si="67"/>
        <v>133.25</v>
      </c>
      <c r="L59" s="51">
        <f t="shared" si="67"/>
        <v>889.75</v>
      </c>
      <c r="M59" s="52">
        <f t="shared" si="67"/>
        <v>3954</v>
      </c>
    </row>
    <row r="60" spans="1:13" s="3" customFormat="1" ht="15.75" thickBot="1" x14ac:dyDescent="0.3">
      <c r="A60" s="176" t="s">
        <v>3</v>
      </c>
      <c r="B60" s="206">
        <f>B55+1</f>
        <v>43465</v>
      </c>
      <c r="C60" s="193">
        <v>60</v>
      </c>
      <c r="D60" s="63">
        <v>47</v>
      </c>
      <c r="E60" s="416">
        <v>63</v>
      </c>
      <c r="F60" s="62">
        <v>1614</v>
      </c>
      <c r="G60" s="63">
        <v>835</v>
      </c>
      <c r="H60" s="416">
        <v>276</v>
      </c>
      <c r="I60" s="62">
        <v>299</v>
      </c>
      <c r="J60" s="64">
        <v>79</v>
      </c>
      <c r="K60" s="64">
        <v>116</v>
      </c>
      <c r="L60" s="64">
        <v>630</v>
      </c>
      <c r="M60" s="71">
        <f>SUM(C60:L60)</f>
        <v>4019</v>
      </c>
    </row>
    <row r="61" spans="1:13" s="3" customFormat="1" ht="15.75" hidden="1" thickBot="1" x14ac:dyDescent="0.3">
      <c r="A61" s="176" t="s">
        <v>4</v>
      </c>
      <c r="B61" s="207">
        <f>B60+1</f>
        <v>43466</v>
      </c>
      <c r="C61" s="166"/>
      <c r="D61" s="15"/>
      <c r="E61" s="158"/>
      <c r="F61" s="14"/>
      <c r="G61" s="15"/>
      <c r="H61" s="158"/>
      <c r="I61" s="14"/>
      <c r="J61" s="16"/>
      <c r="K61" s="16"/>
      <c r="L61" s="16"/>
      <c r="M61" s="71">
        <f>SUM(C61:L61)</f>
        <v>0</v>
      </c>
    </row>
    <row r="62" spans="1:13" s="3" customFormat="1" ht="15.75" hidden="1" thickBot="1" x14ac:dyDescent="0.3">
      <c r="A62" s="176" t="s">
        <v>5</v>
      </c>
      <c r="B62" s="208"/>
      <c r="C62" s="166"/>
      <c r="D62" s="15"/>
      <c r="E62" s="158"/>
      <c r="F62" s="14"/>
      <c r="G62" s="15"/>
      <c r="H62" s="158"/>
      <c r="I62" s="14"/>
      <c r="J62" s="16"/>
      <c r="K62" s="16"/>
      <c r="L62" s="16"/>
      <c r="M62" s="20"/>
    </row>
    <row r="63" spans="1:13" s="3" customFormat="1" ht="15.75" hidden="1" thickBot="1" x14ac:dyDescent="0.3">
      <c r="A63" s="176" t="s">
        <v>6</v>
      </c>
      <c r="B63" s="208"/>
      <c r="C63" s="166"/>
      <c r="D63" s="15"/>
      <c r="E63" s="158"/>
      <c r="F63" s="14"/>
      <c r="G63" s="15"/>
      <c r="H63" s="158"/>
      <c r="I63" s="14"/>
      <c r="J63" s="16"/>
      <c r="K63" s="16"/>
      <c r="L63" s="16"/>
      <c r="M63" s="20"/>
    </row>
    <row r="64" spans="1:13" s="3" customFormat="1" ht="15.75" hidden="1" thickBot="1" x14ac:dyDescent="0.3">
      <c r="A64" s="176" t="s">
        <v>0</v>
      </c>
      <c r="B64" s="208"/>
      <c r="C64" s="167"/>
      <c r="D64" s="15"/>
      <c r="E64" s="158"/>
      <c r="F64" s="14"/>
      <c r="G64" s="15"/>
      <c r="H64" s="158"/>
      <c r="I64" s="14"/>
      <c r="J64" s="16"/>
      <c r="K64" s="16"/>
      <c r="L64" s="16"/>
      <c r="M64" s="20"/>
    </row>
    <row r="65" spans="1:13" s="3" customFormat="1" ht="15.75" hidden="1" outlineLevel="1" thickBot="1" x14ac:dyDescent="0.3">
      <c r="A65" s="176" t="s">
        <v>1</v>
      </c>
      <c r="B65" s="208"/>
      <c r="C65" s="167"/>
      <c r="D65" s="22"/>
      <c r="E65" s="159"/>
      <c r="F65" s="21"/>
      <c r="G65" s="22"/>
      <c r="H65" s="159"/>
      <c r="I65" s="21"/>
      <c r="J65" s="23"/>
      <c r="K65" s="23"/>
      <c r="L65" s="23"/>
      <c r="M65" s="20"/>
    </row>
    <row r="66" spans="1:13" s="3" customFormat="1" ht="15.75" hidden="1" outlineLevel="1" thickBot="1" x14ac:dyDescent="0.3">
      <c r="A66" s="176" t="s">
        <v>2</v>
      </c>
      <c r="B66" s="210"/>
      <c r="C66" s="194"/>
      <c r="D66" s="68"/>
      <c r="E66" s="417"/>
      <c r="F66" s="67"/>
      <c r="G66" s="68"/>
      <c r="H66" s="417"/>
      <c r="I66" s="67"/>
      <c r="J66" s="69"/>
      <c r="K66" s="69"/>
      <c r="L66" s="69"/>
      <c r="M66" s="71"/>
    </row>
    <row r="67" spans="1:13" s="3" customFormat="1" ht="15.75" outlineLevel="1" thickBot="1" x14ac:dyDescent="0.3">
      <c r="A67" s="188" t="s">
        <v>21</v>
      </c>
      <c r="B67" s="499" t="s">
        <v>33</v>
      </c>
      <c r="C67" s="195">
        <f t="shared" ref="C67:L67" si="70">SUM(C60:C66)</f>
        <v>60</v>
      </c>
      <c r="D67" s="134">
        <f t="shared" si="70"/>
        <v>47</v>
      </c>
      <c r="E67" s="134">
        <f t="shared" ref="E67" si="71">SUM(E60:E66)</f>
        <v>63</v>
      </c>
      <c r="F67" s="133">
        <f t="shared" si="70"/>
        <v>1614</v>
      </c>
      <c r="G67" s="134">
        <f t="shared" si="70"/>
        <v>835</v>
      </c>
      <c r="H67" s="134">
        <f t="shared" ref="H67" si="72">SUM(H60:H66)</f>
        <v>276</v>
      </c>
      <c r="I67" s="133">
        <f t="shared" si="70"/>
        <v>299</v>
      </c>
      <c r="J67" s="135">
        <f t="shared" si="70"/>
        <v>79</v>
      </c>
      <c r="K67" s="135">
        <f t="shared" si="70"/>
        <v>116</v>
      </c>
      <c r="L67" s="135">
        <f t="shared" si="70"/>
        <v>630</v>
      </c>
      <c r="M67" s="137">
        <f>SUM(M60:M66)</f>
        <v>4019</v>
      </c>
    </row>
    <row r="68" spans="1:13" s="3" customFormat="1" ht="15.75" outlineLevel="1" thickBot="1" x14ac:dyDescent="0.3">
      <c r="A68" s="127" t="s">
        <v>23</v>
      </c>
      <c r="B68" s="500"/>
      <c r="C68" s="196">
        <f t="shared" ref="C68:M68" si="73">AVERAGE(C60:C66)</f>
        <v>60</v>
      </c>
      <c r="D68" s="129">
        <f t="shared" si="73"/>
        <v>47</v>
      </c>
      <c r="E68" s="129">
        <f t="shared" ref="E68" si="74">AVERAGE(E60:E66)</f>
        <v>63</v>
      </c>
      <c r="F68" s="128">
        <f t="shared" si="73"/>
        <v>1614</v>
      </c>
      <c r="G68" s="129">
        <f t="shared" si="73"/>
        <v>835</v>
      </c>
      <c r="H68" s="129">
        <f t="shared" ref="H68" si="75">AVERAGE(H60:H66)</f>
        <v>276</v>
      </c>
      <c r="I68" s="128">
        <f t="shared" si="73"/>
        <v>299</v>
      </c>
      <c r="J68" s="130">
        <f t="shared" si="73"/>
        <v>79</v>
      </c>
      <c r="K68" s="130">
        <f t="shared" si="73"/>
        <v>116</v>
      </c>
      <c r="L68" s="130">
        <f t="shared" si="73"/>
        <v>630</v>
      </c>
      <c r="M68" s="132">
        <f t="shared" si="73"/>
        <v>2009.5</v>
      </c>
    </row>
    <row r="69" spans="1:13" s="3" customFormat="1" ht="15.75" thickBot="1" x14ac:dyDescent="0.3">
      <c r="A69" s="34" t="s">
        <v>20</v>
      </c>
      <c r="B69" s="500"/>
      <c r="C69" s="197">
        <f t="shared" ref="C69:M69" si="76">SUM(C60:C64)</f>
        <v>60</v>
      </c>
      <c r="D69" s="36">
        <f t="shared" si="76"/>
        <v>47</v>
      </c>
      <c r="E69" s="36">
        <f t="shared" ref="E69" si="77">SUM(E60:E64)</f>
        <v>63</v>
      </c>
      <c r="F69" s="35">
        <f t="shared" si="76"/>
        <v>1614</v>
      </c>
      <c r="G69" s="36">
        <f t="shared" si="76"/>
        <v>835</v>
      </c>
      <c r="H69" s="36">
        <f t="shared" ref="H69" si="78">SUM(H60:H64)</f>
        <v>276</v>
      </c>
      <c r="I69" s="35">
        <f t="shared" si="76"/>
        <v>299</v>
      </c>
      <c r="J69" s="37">
        <f t="shared" si="76"/>
        <v>79</v>
      </c>
      <c r="K69" s="37">
        <f t="shared" si="76"/>
        <v>116</v>
      </c>
      <c r="L69" s="37">
        <f t="shared" si="76"/>
        <v>630</v>
      </c>
      <c r="M69" s="39">
        <f t="shared" si="76"/>
        <v>4019</v>
      </c>
    </row>
    <row r="70" spans="1:13" s="3" customFormat="1" ht="15.75" thickBot="1" x14ac:dyDescent="0.3">
      <c r="A70" s="34" t="s">
        <v>22</v>
      </c>
      <c r="B70" s="501"/>
      <c r="C70" s="198">
        <f t="shared" ref="C70:M70" si="79">AVERAGE(C60:C64)</f>
        <v>60</v>
      </c>
      <c r="D70" s="41">
        <f t="shared" si="79"/>
        <v>47</v>
      </c>
      <c r="E70" s="41">
        <f t="shared" ref="E70" si="80">AVERAGE(E60:E64)</f>
        <v>63</v>
      </c>
      <c r="F70" s="40">
        <f t="shared" si="79"/>
        <v>1614</v>
      </c>
      <c r="G70" s="41">
        <f t="shared" si="79"/>
        <v>835</v>
      </c>
      <c r="H70" s="41">
        <f t="shared" ref="H70" si="81">AVERAGE(H60:H64)</f>
        <v>276</v>
      </c>
      <c r="I70" s="40">
        <f t="shared" si="79"/>
        <v>299</v>
      </c>
      <c r="J70" s="42">
        <f t="shared" si="79"/>
        <v>79</v>
      </c>
      <c r="K70" s="42">
        <f t="shared" si="79"/>
        <v>116</v>
      </c>
      <c r="L70" s="42">
        <f t="shared" si="79"/>
        <v>630</v>
      </c>
      <c r="M70" s="44">
        <f t="shared" si="79"/>
        <v>2009.5</v>
      </c>
    </row>
    <row r="71" spans="1:13" s="3" customFormat="1" ht="21" customHeight="1" x14ac:dyDescent="0.25">
      <c r="A71" s="4"/>
      <c r="B71" s="154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</row>
    <row r="72" spans="1:13" s="3" customFormat="1" ht="40.5" customHeight="1" x14ac:dyDescent="0.25">
      <c r="A72" s="4"/>
      <c r="B72" s="154"/>
      <c r="C72" s="45"/>
      <c r="D72" s="47" t="s">
        <v>8</v>
      </c>
      <c r="E72" s="47"/>
      <c r="F72" s="48" t="s">
        <v>9</v>
      </c>
      <c r="G72" s="48" t="s">
        <v>10</v>
      </c>
    </row>
    <row r="73" spans="1:13" ht="29.25" customHeight="1" x14ac:dyDescent="0.25">
      <c r="C73" s="53" t="s">
        <v>29</v>
      </c>
      <c r="D73" s="46">
        <f>SUM(C56:E56, C45:E45, C34:E34, C23:E23, C12:E12, C67:E67  )</f>
        <v>16984</v>
      </c>
      <c r="E73" s="46"/>
      <c r="F73" s="46">
        <f>SUM(F56:H56, F45:H45, F34:H34, F23:H23, F12:H12, F67:H67 )</f>
        <v>119923</v>
      </c>
      <c r="G73" s="46">
        <f>SUM(I56:L56, I45:L45, I34:L34, I23:L23, I12:L12, I67:L67)</f>
        <v>65880</v>
      </c>
    </row>
    <row r="74" spans="1:13" ht="29.25" customHeight="1" x14ac:dyDescent="0.25">
      <c r="C74" s="53" t="s">
        <v>30</v>
      </c>
      <c r="D74" s="46">
        <f>SUM(C58:E58, C47:E47, C36:E36, C25:E25, C14:E14, C69:E69 )</f>
        <v>13520</v>
      </c>
      <c r="E74" s="46"/>
      <c r="F74" s="46">
        <f>SUM(F58:H58, F47:H47, F36:H36, F25:H25, F14:H14, F69:H69)</f>
        <v>102556</v>
      </c>
      <c r="G74" s="46">
        <f>SUM(I58:L58, I47:L47, I36:L36, I25:L25, I14:L14, I69:L69)</f>
        <v>65880</v>
      </c>
    </row>
    <row r="75" spans="1:13" ht="30" customHeight="1" x14ac:dyDescent="0.25"/>
    <row r="76" spans="1:13" ht="30" customHeight="1" x14ac:dyDescent="0.25">
      <c r="C76" s="506" t="s">
        <v>62</v>
      </c>
      <c r="D76" s="507"/>
      <c r="E76" s="507"/>
      <c r="F76" s="508"/>
    </row>
    <row r="77" spans="1:13" x14ac:dyDescent="0.25">
      <c r="C77" s="493" t="s">
        <v>29</v>
      </c>
      <c r="D77" s="494"/>
      <c r="E77" s="415"/>
      <c r="F77" s="120">
        <f>SUM(M56, M45, M34, M23, M12, M67)</f>
        <v>202787</v>
      </c>
    </row>
    <row r="78" spans="1:13" x14ac:dyDescent="0.25">
      <c r="C78" s="493" t="s">
        <v>30</v>
      </c>
      <c r="D78" s="494"/>
      <c r="E78" s="415"/>
      <c r="F78" s="119">
        <f>SUM(M14, M25, M36, M47, M58, M69)</f>
        <v>181956</v>
      </c>
    </row>
    <row r="79" spans="1:13" x14ac:dyDescent="0.25">
      <c r="C79" s="493" t="s">
        <v>68</v>
      </c>
      <c r="D79" s="494"/>
      <c r="E79" s="415"/>
      <c r="F79" s="120">
        <f>AVERAGE(M56, M45, M34, M23, M12, M67)</f>
        <v>33797.833333333336</v>
      </c>
    </row>
    <row r="80" spans="1:13" x14ac:dyDescent="0.25">
      <c r="C80" s="493" t="s">
        <v>22</v>
      </c>
      <c r="D80" s="494"/>
      <c r="E80" s="415"/>
      <c r="F80" s="119">
        <f>AVERAGE(M14, M25, M36, M47, M58, M69)</f>
        <v>30326</v>
      </c>
    </row>
  </sheetData>
  <mergeCells count="27">
    <mergeCell ref="I1:L2"/>
    <mergeCell ref="M1:M4"/>
    <mergeCell ref="B12:B15"/>
    <mergeCell ref="B23:B26"/>
    <mergeCell ref="K3:K4"/>
    <mergeCell ref="L3:L4"/>
    <mergeCell ref="C1:E2"/>
    <mergeCell ref="F1:H2"/>
    <mergeCell ref="G3:G4"/>
    <mergeCell ref="F3:F4"/>
    <mergeCell ref="I3:I4"/>
    <mergeCell ref="J3:J4"/>
    <mergeCell ref="E3:E4"/>
    <mergeCell ref="H3:H4"/>
    <mergeCell ref="C80:D80"/>
    <mergeCell ref="A3:A4"/>
    <mergeCell ref="B3:B4"/>
    <mergeCell ref="B34:B37"/>
    <mergeCell ref="C79:D79"/>
    <mergeCell ref="C3:C4"/>
    <mergeCell ref="D3:D4"/>
    <mergeCell ref="B56:B59"/>
    <mergeCell ref="C78:D78"/>
    <mergeCell ref="C77:D77"/>
    <mergeCell ref="C76:F76"/>
    <mergeCell ref="B67:B70"/>
    <mergeCell ref="B45:B48"/>
  </mergeCells>
  <pageMargins left="0.7" right="0.7" top="0.75" bottom="0.75" header="0.3" footer="0.3"/>
  <pageSetup paperSize="5" scale="47" orientation="landscape" r:id="rId1"/>
  <ignoredErrors>
    <ignoredError sqref="K12:L12 I12 C56 C45 C23:C26 C34:C37 C12:D12 F12:G12" emptyCellReference="1"/>
    <ignoredError sqref="I13:J13 K13:K15 K23:K24 I57:J57 C57:C58 C59:D59 C46:C48 D23:D26 I46:L48 K57:L58 L15 I15:J15 I23:J26 D34:D37 I58:J58 I59:L59 I56:L56 L23:L26 L13 I34:L37 I45:L45 I14 C15:D15 K26 D45:D48 D56:D58 C13:D13 G45 G34:G37 G56 G59 G58 G23:G26 G15 F46:G48 F57:G57 F13:G13" evalError="1" emptyCellReference="1"/>
    <ignoredError sqref="M59 I67:K71 D67:D71 F67:G71" evalError="1"/>
    <ignoredError sqref="M22 M23 M12" formulaRange="1" emptyCellReference="1"/>
    <ignoredError sqref="M56:M58 M13 M24 F23:F26 M15 M26:M48" evalError="1" formulaRange="1" emptyCellReference="1"/>
    <ignoredError sqref="F36:F37 F58:F59 M5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1"/>
  <sheetViews>
    <sheetView workbookViewId="0">
      <pane xSplit="2" ySplit="4" topLeftCell="Z43" activePane="bottomRight" state="frozen"/>
      <selection pane="topRight" activeCell="C1" sqref="C1"/>
      <selection pane="bottomLeft" activeCell="A5" sqref="A5"/>
      <selection pane="bottomRight" activeCell="X75" sqref="X75"/>
    </sheetView>
  </sheetViews>
  <sheetFormatPr defaultRowHeight="15" x14ac:dyDescent="0.25"/>
  <cols>
    <col min="1" max="1" width="18.7109375" style="1" bestFit="1" customWidth="1"/>
    <col min="2" max="2" width="10.7109375" style="155" bestFit="1" customWidth="1"/>
    <col min="3" max="3" width="10.7109375" style="155" customWidth="1"/>
    <col min="4" max="5" width="12.7109375" style="1" customWidth="1"/>
    <col min="6" max="6" width="14.5703125" style="1" customWidth="1"/>
    <col min="7" max="7" width="13.7109375" style="1" customWidth="1"/>
    <col min="8" max="12" width="11.7109375" style="1" customWidth="1"/>
    <col min="13" max="14" width="11.7109375" style="367" customWidth="1"/>
    <col min="15" max="18" width="11.7109375" style="1" customWidth="1"/>
    <col min="19" max="25" width="11.7109375" style="367" customWidth="1"/>
    <col min="26" max="26" width="14.28515625" customWidth="1"/>
    <col min="27" max="27" width="12.7109375" customWidth="1"/>
    <col min="28" max="28" width="12.42578125" customWidth="1"/>
    <col min="29" max="29" width="10.85546875" customWidth="1"/>
    <col min="30" max="30" width="10.5703125" customWidth="1"/>
    <col min="31" max="31" width="13.42578125" customWidth="1"/>
    <col min="32" max="32" width="11" customWidth="1"/>
  </cols>
  <sheetData>
    <row r="1" spans="1:38" ht="15" customHeight="1" x14ac:dyDescent="0.25">
      <c r="A1" s="540" t="s">
        <v>57</v>
      </c>
      <c r="B1" s="497" t="s">
        <v>58</v>
      </c>
      <c r="C1" s="550" t="s">
        <v>77</v>
      </c>
      <c r="D1" s="551"/>
      <c r="E1" s="551"/>
      <c r="F1" s="551"/>
      <c r="G1" s="551"/>
      <c r="H1" s="551"/>
      <c r="I1" s="551"/>
      <c r="J1" s="552"/>
      <c r="K1" s="495" t="s">
        <v>78</v>
      </c>
      <c r="L1" s="546"/>
      <c r="M1" s="547"/>
      <c r="N1" s="495" t="s">
        <v>84</v>
      </c>
      <c r="O1" s="524"/>
      <c r="P1" s="524"/>
      <c r="Q1" s="524"/>
      <c r="R1" s="524"/>
      <c r="S1" s="524"/>
      <c r="T1" s="525"/>
      <c r="U1" s="495" t="s">
        <v>89</v>
      </c>
      <c r="V1" s="524"/>
      <c r="W1" s="524"/>
      <c r="X1" s="524"/>
      <c r="Y1" s="525"/>
      <c r="Z1" s="495" t="s">
        <v>94</v>
      </c>
      <c r="AA1" s="524"/>
      <c r="AB1" s="524"/>
      <c r="AC1" s="524"/>
      <c r="AD1" s="525"/>
      <c r="AE1" s="495" t="s">
        <v>98</v>
      </c>
      <c r="AF1" s="524"/>
      <c r="AG1" s="524"/>
      <c r="AH1" s="525"/>
      <c r="AI1" s="514"/>
    </row>
    <row r="2" spans="1:38" ht="15.75" customHeight="1" thickBot="1" x14ac:dyDescent="0.3">
      <c r="A2" s="541"/>
      <c r="B2" s="543"/>
      <c r="C2" s="553"/>
      <c r="D2" s="554"/>
      <c r="E2" s="554"/>
      <c r="F2" s="554"/>
      <c r="G2" s="554"/>
      <c r="H2" s="554"/>
      <c r="I2" s="554"/>
      <c r="J2" s="555"/>
      <c r="K2" s="496"/>
      <c r="L2" s="548"/>
      <c r="M2" s="549"/>
      <c r="N2" s="526"/>
      <c r="O2" s="527"/>
      <c r="P2" s="527"/>
      <c r="Q2" s="527"/>
      <c r="R2" s="527"/>
      <c r="S2" s="527"/>
      <c r="T2" s="528"/>
      <c r="U2" s="526"/>
      <c r="V2" s="527"/>
      <c r="W2" s="527"/>
      <c r="X2" s="527"/>
      <c r="Y2" s="528"/>
      <c r="Z2" s="526"/>
      <c r="AA2" s="527"/>
      <c r="AB2" s="527"/>
      <c r="AC2" s="527"/>
      <c r="AD2" s="528"/>
      <c r="AE2" s="526"/>
      <c r="AF2" s="527"/>
      <c r="AG2" s="527"/>
      <c r="AH2" s="528"/>
      <c r="AI2" s="514"/>
    </row>
    <row r="3" spans="1:38" ht="15" customHeight="1" x14ac:dyDescent="0.25">
      <c r="A3" s="541"/>
      <c r="B3" s="543"/>
      <c r="C3" s="509" t="s">
        <v>10</v>
      </c>
      <c r="D3" s="544" t="s">
        <v>14</v>
      </c>
      <c r="E3" s="544" t="s">
        <v>70</v>
      </c>
      <c r="F3" s="544" t="s">
        <v>71</v>
      </c>
      <c r="G3" s="544" t="s">
        <v>11</v>
      </c>
      <c r="H3" s="544" t="s">
        <v>12</v>
      </c>
      <c r="I3" s="544" t="s">
        <v>108</v>
      </c>
      <c r="J3" s="518" t="s">
        <v>32</v>
      </c>
      <c r="K3" s="509" t="s">
        <v>78</v>
      </c>
      <c r="L3" s="544" t="s">
        <v>79</v>
      </c>
      <c r="M3" s="518" t="s">
        <v>10</v>
      </c>
      <c r="N3" s="529" t="s">
        <v>85</v>
      </c>
      <c r="O3" s="531" t="s">
        <v>79</v>
      </c>
      <c r="P3" s="531" t="s">
        <v>86</v>
      </c>
      <c r="Q3" s="531" t="s">
        <v>87</v>
      </c>
      <c r="R3" s="531" t="s">
        <v>88</v>
      </c>
      <c r="S3" s="531" t="s">
        <v>70</v>
      </c>
      <c r="T3" s="533" t="s">
        <v>10</v>
      </c>
      <c r="U3" s="529" t="s">
        <v>89</v>
      </c>
      <c r="V3" s="531" t="s">
        <v>90</v>
      </c>
      <c r="W3" s="531" t="s">
        <v>72</v>
      </c>
      <c r="X3" s="531" t="s">
        <v>14</v>
      </c>
      <c r="Y3" s="533" t="s">
        <v>10</v>
      </c>
      <c r="Z3" s="529" t="s">
        <v>72</v>
      </c>
      <c r="AA3" s="531" t="s">
        <v>14</v>
      </c>
      <c r="AB3" s="531" t="s">
        <v>95</v>
      </c>
      <c r="AC3" s="531" t="s">
        <v>96</v>
      </c>
      <c r="AD3" s="533" t="s">
        <v>10</v>
      </c>
      <c r="AE3" s="529" t="s">
        <v>98</v>
      </c>
      <c r="AF3" s="531" t="s">
        <v>97</v>
      </c>
      <c r="AG3" s="531" t="s">
        <v>14</v>
      </c>
      <c r="AH3" s="533" t="s">
        <v>10</v>
      </c>
      <c r="AI3" s="514"/>
    </row>
    <row r="4" spans="1:38" ht="29.25" customHeight="1" thickBot="1" x14ac:dyDescent="0.3">
      <c r="A4" s="542"/>
      <c r="B4" s="498"/>
      <c r="C4" s="511"/>
      <c r="D4" s="545"/>
      <c r="E4" s="545"/>
      <c r="F4" s="545"/>
      <c r="G4" s="545"/>
      <c r="H4" s="545"/>
      <c r="I4" s="545"/>
      <c r="J4" s="519"/>
      <c r="K4" s="511"/>
      <c r="L4" s="545"/>
      <c r="M4" s="519"/>
      <c r="N4" s="530"/>
      <c r="O4" s="532"/>
      <c r="P4" s="532"/>
      <c r="Q4" s="532"/>
      <c r="R4" s="532"/>
      <c r="S4" s="532"/>
      <c r="T4" s="534"/>
      <c r="U4" s="530"/>
      <c r="V4" s="532"/>
      <c r="W4" s="532"/>
      <c r="X4" s="532"/>
      <c r="Y4" s="534"/>
      <c r="Z4" s="530"/>
      <c r="AA4" s="532"/>
      <c r="AB4" s="532"/>
      <c r="AC4" s="532"/>
      <c r="AD4" s="534"/>
      <c r="AE4" s="530"/>
      <c r="AF4" s="532"/>
      <c r="AG4" s="532"/>
      <c r="AH4" s="534"/>
      <c r="AI4" s="515"/>
    </row>
    <row r="5" spans="1:38" ht="15.75" hidden="1" thickBot="1" x14ac:dyDescent="0.3">
      <c r="A5" s="176" t="s">
        <v>3</v>
      </c>
      <c r="B5" s="229">
        <v>43430</v>
      </c>
      <c r="C5" s="217"/>
      <c r="D5" s="294"/>
      <c r="E5" s="294"/>
      <c r="F5" s="294"/>
      <c r="G5" s="294"/>
      <c r="H5" s="294"/>
      <c r="I5" s="294"/>
      <c r="J5" s="230"/>
      <c r="K5" s="217"/>
      <c r="L5" s="294"/>
      <c r="M5" s="330"/>
      <c r="N5" s="345"/>
      <c r="O5" s="295"/>
      <c r="P5" s="295"/>
      <c r="Q5" s="295"/>
      <c r="R5" s="295"/>
      <c r="S5" s="295"/>
      <c r="T5" s="330"/>
      <c r="U5" s="345"/>
      <c r="V5" s="295"/>
      <c r="W5" s="295"/>
      <c r="X5" s="295"/>
      <c r="Y5" s="330"/>
      <c r="Z5" s="529" t="s">
        <v>72</v>
      </c>
      <c r="AA5" s="295"/>
      <c r="AB5" s="295"/>
      <c r="AC5" s="295"/>
      <c r="AD5" s="330"/>
      <c r="AE5" s="529" t="s">
        <v>72</v>
      </c>
      <c r="AF5" s="295"/>
      <c r="AG5" s="295"/>
      <c r="AH5" s="330"/>
      <c r="AI5" s="239">
        <f t="shared" ref="AI5:AI9" si="0">SUM(O5:AH5)</f>
        <v>0</v>
      </c>
    </row>
    <row r="6" spans="1:38" ht="15.75" hidden="1" thickBot="1" x14ac:dyDescent="0.3">
      <c r="A6" s="176" t="s">
        <v>4</v>
      </c>
      <c r="B6" s="229">
        <f>B5+1</f>
        <v>43431</v>
      </c>
      <c r="C6" s="217"/>
      <c r="D6" s="294"/>
      <c r="E6" s="294"/>
      <c r="F6" s="294"/>
      <c r="G6" s="294"/>
      <c r="H6" s="294"/>
      <c r="I6" s="294"/>
      <c r="J6" s="230"/>
      <c r="K6" s="217"/>
      <c r="L6" s="294"/>
      <c r="M6" s="330"/>
      <c r="N6" s="345"/>
      <c r="O6" s="295"/>
      <c r="P6" s="295"/>
      <c r="Q6" s="295"/>
      <c r="R6" s="295"/>
      <c r="S6" s="295"/>
      <c r="T6" s="330"/>
      <c r="U6" s="345"/>
      <c r="V6" s="295"/>
      <c r="W6" s="295"/>
      <c r="X6" s="295"/>
      <c r="Y6" s="330"/>
      <c r="Z6" s="530"/>
      <c r="AA6" s="295"/>
      <c r="AB6" s="295"/>
      <c r="AC6" s="295"/>
      <c r="AD6" s="330"/>
      <c r="AE6" s="530"/>
      <c r="AF6" s="295"/>
      <c r="AG6" s="295"/>
      <c r="AH6" s="330"/>
      <c r="AI6" s="239">
        <f t="shared" si="0"/>
        <v>0</v>
      </c>
    </row>
    <row r="7" spans="1:38" ht="15.75" hidden="1" thickBot="1" x14ac:dyDescent="0.3">
      <c r="A7" s="176" t="s">
        <v>5</v>
      </c>
      <c r="B7" s="229">
        <f t="shared" ref="B7:B11" si="1">B6+1</f>
        <v>43432</v>
      </c>
      <c r="C7" s="250"/>
      <c r="D7" s="295"/>
      <c r="E7" s="295"/>
      <c r="F7" s="295"/>
      <c r="G7" s="295"/>
      <c r="H7" s="295"/>
      <c r="I7" s="295"/>
      <c r="J7" s="232"/>
      <c r="K7" s="231"/>
      <c r="L7" s="295"/>
      <c r="M7" s="330"/>
      <c r="N7" s="345"/>
      <c r="O7" s="295"/>
      <c r="P7" s="295"/>
      <c r="Q7" s="295"/>
      <c r="R7" s="295"/>
      <c r="S7" s="295"/>
      <c r="T7" s="330"/>
      <c r="U7" s="345"/>
      <c r="V7" s="295"/>
      <c r="W7" s="295"/>
      <c r="X7" s="295"/>
      <c r="Y7" s="330"/>
      <c r="Z7" s="345"/>
      <c r="AA7" s="295"/>
      <c r="AB7" s="295"/>
      <c r="AC7" s="295"/>
      <c r="AD7" s="330"/>
      <c r="AE7" s="345"/>
      <c r="AF7" s="295"/>
      <c r="AG7" s="295"/>
      <c r="AH7" s="330"/>
      <c r="AI7" s="239">
        <f t="shared" si="0"/>
        <v>0</v>
      </c>
    </row>
    <row r="8" spans="1:38" ht="15.75" hidden="1" thickBot="1" x14ac:dyDescent="0.3">
      <c r="A8" s="176" t="s">
        <v>6</v>
      </c>
      <c r="B8" s="229">
        <f t="shared" si="1"/>
        <v>43433</v>
      </c>
      <c r="C8" s="249"/>
      <c r="D8" s="296"/>
      <c r="E8" s="296"/>
      <c r="F8" s="296"/>
      <c r="G8" s="296"/>
      <c r="H8" s="296"/>
      <c r="I8" s="296"/>
      <c r="J8" s="234"/>
      <c r="K8" s="233"/>
      <c r="L8" s="296"/>
      <c r="M8" s="331"/>
      <c r="N8" s="345"/>
      <c r="O8" s="295"/>
      <c r="P8" s="295"/>
      <c r="Q8" s="295"/>
      <c r="R8" s="295"/>
      <c r="S8" s="295"/>
      <c r="T8" s="330"/>
      <c r="U8" s="345"/>
      <c r="V8" s="295"/>
      <c r="W8" s="295"/>
      <c r="X8" s="295"/>
      <c r="Y8" s="330"/>
      <c r="Z8" s="345"/>
      <c r="AA8" s="295"/>
      <c r="AB8" s="295"/>
      <c r="AC8" s="295"/>
      <c r="AD8" s="330"/>
      <c r="AE8" s="345"/>
      <c r="AF8" s="295"/>
      <c r="AG8" s="295"/>
      <c r="AH8" s="330"/>
      <c r="AI8" s="239">
        <f t="shared" si="0"/>
        <v>0</v>
      </c>
    </row>
    <row r="9" spans="1:38" ht="15.75" hidden="1" thickBot="1" x14ac:dyDescent="0.3">
      <c r="A9" s="176" t="s">
        <v>0</v>
      </c>
      <c r="B9" s="229">
        <f t="shared" si="1"/>
        <v>43434</v>
      </c>
      <c r="C9" s="249"/>
      <c r="D9" s="296"/>
      <c r="E9" s="296"/>
      <c r="F9" s="296"/>
      <c r="G9" s="296"/>
      <c r="H9" s="296"/>
      <c r="I9" s="296"/>
      <c r="J9" s="234"/>
      <c r="K9" s="233"/>
      <c r="L9" s="296"/>
      <c r="M9" s="331"/>
      <c r="N9" s="345"/>
      <c r="O9" s="295"/>
      <c r="P9" s="295"/>
      <c r="Q9" s="295"/>
      <c r="R9" s="295"/>
      <c r="S9" s="295"/>
      <c r="T9" s="330"/>
      <c r="U9" s="345"/>
      <c r="V9" s="295"/>
      <c r="W9" s="295"/>
      <c r="X9" s="295"/>
      <c r="Y9" s="330"/>
      <c r="Z9" s="345"/>
      <c r="AA9" s="295"/>
      <c r="AB9" s="295"/>
      <c r="AC9" s="295"/>
      <c r="AD9" s="330"/>
      <c r="AE9" s="345"/>
      <c r="AF9" s="295"/>
      <c r="AG9" s="295"/>
      <c r="AH9" s="330"/>
      <c r="AI9" s="239">
        <f t="shared" si="0"/>
        <v>0</v>
      </c>
    </row>
    <row r="10" spans="1:38" ht="15.75" thickBot="1" x14ac:dyDescent="0.3">
      <c r="A10" s="176" t="s">
        <v>1</v>
      </c>
      <c r="B10" s="229">
        <f t="shared" si="1"/>
        <v>43435</v>
      </c>
      <c r="C10" s="249">
        <v>403</v>
      </c>
      <c r="D10" s="420">
        <v>649</v>
      </c>
      <c r="E10" s="296">
        <v>848</v>
      </c>
      <c r="F10" s="296">
        <v>170</v>
      </c>
      <c r="G10" s="421">
        <v>799</v>
      </c>
      <c r="H10" s="421">
        <v>316</v>
      </c>
      <c r="I10" s="422">
        <v>250</v>
      </c>
      <c r="J10" s="421"/>
      <c r="K10" s="233">
        <v>353</v>
      </c>
      <c r="L10" s="296">
        <v>39</v>
      </c>
      <c r="M10" s="421">
        <v>294</v>
      </c>
      <c r="N10" s="421">
        <v>125</v>
      </c>
      <c r="O10" s="422">
        <v>22</v>
      </c>
      <c r="P10" s="422">
        <v>57</v>
      </c>
      <c r="Q10" s="295"/>
      <c r="R10" s="295">
        <v>34</v>
      </c>
      <c r="S10" s="295">
        <v>152</v>
      </c>
      <c r="T10" s="330">
        <v>202</v>
      </c>
      <c r="U10" s="345">
        <v>314</v>
      </c>
      <c r="V10" s="295">
        <v>257</v>
      </c>
      <c r="W10" s="295">
        <v>281</v>
      </c>
      <c r="X10" s="424">
        <v>282</v>
      </c>
      <c r="Y10" s="424">
        <v>177</v>
      </c>
      <c r="Z10" s="424">
        <v>193</v>
      </c>
      <c r="AA10" s="425">
        <v>57</v>
      </c>
      <c r="AB10" s="295">
        <v>61</v>
      </c>
      <c r="AC10" s="295">
        <v>18</v>
      </c>
      <c r="AD10" s="330">
        <v>75</v>
      </c>
      <c r="AE10" s="345">
        <v>200</v>
      </c>
      <c r="AF10" s="295">
        <v>136</v>
      </c>
      <c r="AG10" s="295">
        <v>107</v>
      </c>
      <c r="AH10" s="330">
        <v>71</v>
      </c>
      <c r="AI10" s="239">
        <f>SUM(C10:AH10)</f>
        <v>6942</v>
      </c>
      <c r="AK10" s="421"/>
      <c r="AL10" s="421"/>
    </row>
    <row r="11" spans="1:38" ht="15.75" thickBot="1" x14ac:dyDescent="0.3">
      <c r="A11" s="176" t="s">
        <v>2</v>
      </c>
      <c r="B11" s="229">
        <f t="shared" si="1"/>
        <v>43436</v>
      </c>
      <c r="C11" s="249">
        <v>127</v>
      </c>
      <c r="D11" s="420">
        <v>252</v>
      </c>
      <c r="E11" s="296">
        <v>248</v>
      </c>
      <c r="F11" s="296">
        <v>88</v>
      </c>
      <c r="G11" s="421">
        <v>253</v>
      </c>
      <c r="H11" s="421">
        <v>143</v>
      </c>
      <c r="I11" s="422">
        <v>113</v>
      </c>
      <c r="J11" s="421"/>
      <c r="K11" s="233">
        <v>131</v>
      </c>
      <c r="L11" s="296">
        <v>33</v>
      </c>
      <c r="M11" s="421">
        <v>116</v>
      </c>
      <c r="N11" s="421">
        <v>27</v>
      </c>
      <c r="O11" s="422">
        <v>6</v>
      </c>
      <c r="P11" s="422">
        <v>17</v>
      </c>
      <c r="Q11" s="295"/>
      <c r="R11" s="295">
        <v>12</v>
      </c>
      <c r="S11" s="295">
        <v>81</v>
      </c>
      <c r="T11" s="330">
        <v>106</v>
      </c>
      <c r="U11" s="345">
        <v>115</v>
      </c>
      <c r="V11" s="295">
        <v>85</v>
      </c>
      <c r="W11" s="295">
        <v>110</v>
      </c>
      <c r="X11" s="424">
        <v>148</v>
      </c>
      <c r="Y11" s="424">
        <v>41</v>
      </c>
      <c r="Z11" s="424">
        <v>89</v>
      </c>
      <c r="AA11" s="425">
        <v>9</v>
      </c>
      <c r="AB11" s="295">
        <v>23</v>
      </c>
      <c r="AC11" s="295">
        <v>13</v>
      </c>
      <c r="AD11" s="330">
        <v>22</v>
      </c>
      <c r="AE11" s="345">
        <v>100</v>
      </c>
      <c r="AF11" s="295">
        <v>41</v>
      </c>
      <c r="AG11" s="295">
        <v>66</v>
      </c>
      <c r="AH11" s="330">
        <v>49</v>
      </c>
      <c r="AI11" s="239">
        <f>SUM(C11:AH11)</f>
        <v>2664</v>
      </c>
      <c r="AK11" s="421"/>
      <c r="AL11" s="421"/>
    </row>
    <row r="12" spans="1:38" ht="15.75" thickBot="1" x14ac:dyDescent="0.3">
      <c r="A12" s="188" t="s">
        <v>21</v>
      </c>
      <c r="B12" s="499" t="s">
        <v>24</v>
      </c>
      <c r="C12" s="289">
        <f t="shared" ref="C12:AD12" si="2">SUM(C5:C11)</f>
        <v>530</v>
      </c>
      <c r="D12" s="297">
        <f t="shared" si="2"/>
        <v>901</v>
      </c>
      <c r="E12" s="297">
        <f t="shared" si="2"/>
        <v>1096</v>
      </c>
      <c r="F12" s="297">
        <f t="shared" si="2"/>
        <v>258</v>
      </c>
      <c r="G12" s="297">
        <f t="shared" si="2"/>
        <v>1052</v>
      </c>
      <c r="H12" s="297">
        <f t="shared" si="2"/>
        <v>459</v>
      </c>
      <c r="I12" s="297">
        <f t="shared" si="2"/>
        <v>363</v>
      </c>
      <c r="J12" s="322">
        <f t="shared" si="2"/>
        <v>0</v>
      </c>
      <c r="K12" s="289">
        <f>SUM(K5:K11)</f>
        <v>484</v>
      </c>
      <c r="L12" s="297">
        <f t="shared" ref="L12" si="3">SUM(L5:L11)</f>
        <v>72</v>
      </c>
      <c r="M12" s="333">
        <f>SUM(M5:M11)</f>
        <v>410</v>
      </c>
      <c r="N12" s="346">
        <f t="shared" ref="N12:T12" si="4">SUM(N5:N11)</f>
        <v>152</v>
      </c>
      <c r="O12" s="320">
        <f t="shared" si="4"/>
        <v>28</v>
      </c>
      <c r="P12" s="320">
        <f t="shared" si="4"/>
        <v>74</v>
      </c>
      <c r="Q12" s="320">
        <f t="shared" si="4"/>
        <v>0</v>
      </c>
      <c r="R12" s="320">
        <f t="shared" si="4"/>
        <v>46</v>
      </c>
      <c r="S12" s="320">
        <f t="shared" si="4"/>
        <v>233</v>
      </c>
      <c r="T12" s="347">
        <f t="shared" si="4"/>
        <v>308</v>
      </c>
      <c r="U12" s="346">
        <f t="shared" ref="U12:Y12" si="5">SUM(U5:U11)</f>
        <v>429</v>
      </c>
      <c r="V12" s="320">
        <f t="shared" si="5"/>
        <v>342</v>
      </c>
      <c r="W12" s="320">
        <f t="shared" si="5"/>
        <v>391</v>
      </c>
      <c r="X12" s="320">
        <f t="shared" si="5"/>
        <v>430</v>
      </c>
      <c r="Y12" s="347">
        <f t="shared" si="5"/>
        <v>218</v>
      </c>
      <c r="Z12" s="346">
        <f t="shared" si="2"/>
        <v>282</v>
      </c>
      <c r="AA12" s="320">
        <f t="shared" si="2"/>
        <v>66</v>
      </c>
      <c r="AB12" s="320">
        <f t="shared" si="2"/>
        <v>84</v>
      </c>
      <c r="AC12" s="320">
        <f t="shared" si="2"/>
        <v>31</v>
      </c>
      <c r="AD12" s="347">
        <f t="shared" si="2"/>
        <v>97</v>
      </c>
      <c r="AE12" s="346">
        <f t="shared" ref="AE12:AH12" si="6">SUM(AE5:AE11)</f>
        <v>300</v>
      </c>
      <c r="AF12" s="320">
        <f t="shared" si="6"/>
        <v>177</v>
      </c>
      <c r="AG12" s="320">
        <f t="shared" si="6"/>
        <v>173</v>
      </c>
      <c r="AH12" s="347">
        <f t="shared" si="6"/>
        <v>120</v>
      </c>
      <c r="AI12" s="189">
        <f>SUM(AI5:AI11)</f>
        <v>9606</v>
      </c>
    </row>
    <row r="13" spans="1:38" ht="15.75" thickBot="1" x14ac:dyDescent="0.3">
      <c r="A13" s="127" t="s">
        <v>23</v>
      </c>
      <c r="B13" s="500"/>
      <c r="C13" s="290">
        <f t="shared" ref="C13:AD13" si="7">AVERAGE(C5:C11)</f>
        <v>265</v>
      </c>
      <c r="D13" s="298">
        <f t="shared" si="7"/>
        <v>450.5</v>
      </c>
      <c r="E13" s="298">
        <f t="shared" si="7"/>
        <v>548</v>
      </c>
      <c r="F13" s="298">
        <f t="shared" si="7"/>
        <v>129</v>
      </c>
      <c r="G13" s="298">
        <f t="shared" si="7"/>
        <v>526</v>
      </c>
      <c r="H13" s="298">
        <f t="shared" si="7"/>
        <v>229.5</v>
      </c>
      <c r="I13" s="298">
        <f t="shared" si="7"/>
        <v>181.5</v>
      </c>
      <c r="J13" s="323" t="e">
        <f t="shared" si="7"/>
        <v>#DIV/0!</v>
      </c>
      <c r="K13" s="290">
        <f>AVERAGE(K5:K11)</f>
        <v>242</v>
      </c>
      <c r="L13" s="298">
        <f t="shared" ref="L13" si="8">AVERAGE(L5:L11)</f>
        <v>36</v>
      </c>
      <c r="M13" s="334">
        <f>AVERAGE(M5:M11)</f>
        <v>205</v>
      </c>
      <c r="N13" s="346">
        <f t="shared" ref="N13:T13" si="9">AVERAGE(N5:N11)</f>
        <v>76</v>
      </c>
      <c r="O13" s="320">
        <f t="shared" si="9"/>
        <v>14</v>
      </c>
      <c r="P13" s="320">
        <f t="shared" si="9"/>
        <v>37</v>
      </c>
      <c r="Q13" s="320" t="e">
        <f t="shared" si="9"/>
        <v>#DIV/0!</v>
      </c>
      <c r="R13" s="320">
        <f t="shared" si="9"/>
        <v>23</v>
      </c>
      <c r="S13" s="320">
        <f t="shared" si="9"/>
        <v>116.5</v>
      </c>
      <c r="T13" s="347">
        <f t="shared" si="9"/>
        <v>154</v>
      </c>
      <c r="U13" s="346">
        <f t="shared" ref="U13:Y13" si="10">AVERAGE(U5:U11)</f>
        <v>214.5</v>
      </c>
      <c r="V13" s="320">
        <f t="shared" si="10"/>
        <v>171</v>
      </c>
      <c r="W13" s="320">
        <f t="shared" si="10"/>
        <v>195.5</v>
      </c>
      <c r="X13" s="320">
        <f t="shared" si="10"/>
        <v>215</v>
      </c>
      <c r="Y13" s="347">
        <f t="shared" si="10"/>
        <v>109</v>
      </c>
      <c r="Z13" s="346">
        <f t="shared" si="7"/>
        <v>141</v>
      </c>
      <c r="AA13" s="320">
        <f t="shared" si="7"/>
        <v>33</v>
      </c>
      <c r="AB13" s="320">
        <f t="shared" si="7"/>
        <v>42</v>
      </c>
      <c r="AC13" s="320">
        <f t="shared" si="7"/>
        <v>15.5</v>
      </c>
      <c r="AD13" s="347">
        <f t="shared" si="7"/>
        <v>48.5</v>
      </c>
      <c r="AE13" s="346">
        <f t="shared" ref="AE13:AH13" si="11">AVERAGE(AE5:AE11)</f>
        <v>150</v>
      </c>
      <c r="AF13" s="320">
        <f t="shared" si="11"/>
        <v>88.5</v>
      </c>
      <c r="AG13" s="320">
        <f t="shared" si="11"/>
        <v>86.5</v>
      </c>
      <c r="AH13" s="347">
        <f t="shared" si="11"/>
        <v>60</v>
      </c>
      <c r="AI13" s="190">
        <f t="shared" ref="AI13" si="12">AVERAGE(AI5:AI11)</f>
        <v>1372.2857142857142</v>
      </c>
    </row>
    <row r="14" spans="1:38" ht="15.75" thickBot="1" x14ac:dyDescent="0.3">
      <c r="A14" s="34" t="s">
        <v>20</v>
      </c>
      <c r="B14" s="500"/>
      <c r="C14" s="291">
        <f t="shared" ref="C14:J14" si="13">SUM(C5:C9)</f>
        <v>0</v>
      </c>
      <c r="D14" s="299">
        <f t="shared" si="13"/>
        <v>0</v>
      </c>
      <c r="E14" s="299">
        <f t="shared" si="13"/>
        <v>0</v>
      </c>
      <c r="F14" s="299">
        <f t="shared" si="13"/>
        <v>0</v>
      </c>
      <c r="G14" s="299">
        <f t="shared" si="13"/>
        <v>0</v>
      </c>
      <c r="H14" s="299">
        <f t="shared" si="13"/>
        <v>0</v>
      </c>
      <c r="I14" s="299">
        <f t="shared" si="13"/>
        <v>0</v>
      </c>
      <c r="J14" s="324">
        <f t="shared" si="13"/>
        <v>0</v>
      </c>
      <c r="K14" s="291">
        <f>SUM(K5:K9)</f>
        <v>0</v>
      </c>
      <c r="L14" s="299">
        <f>SUM(L5:L9)</f>
        <v>0</v>
      </c>
      <c r="M14" s="335">
        <f>SUM(M5:M9)</f>
        <v>0</v>
      </c>
      <c r="N14" s="348">
        <f t="shared" ref="N14:T14" si="14">SUM(N5:N9)</f>
        <v>0</v>
      </c>
      <c r="O14" s="321">
        <f t="shared" si="14"/>
        <v>0</v>
      </c>
      <c r="P14" s="321">
        <f t="shared" si="14"/>
        <v>0</v>
      </c>
      <c r="Q14" s="321">
        <f t="shared" si="14"/>
        <v>0</v>
      </c>
      <c r="R14" s="321">
        <f t="shared" si="14"/>
        <v>0</v>
      </c>
      <c r="S14" s="321">
        <f t="shared" si="14"/>
        <v>0</v>
      </c>
      <c r="T14" s="349">
        <f t="shared" si="14"/>
        <v>0</v>
      </c>
      <c r="U14" s="348">
        <f t="shared" ref="U14:Y14" si="15">SUM(U5:U9)</f>
        <v>0</v>
      </c>
      <c r="V14" s="321">
        <f t="shared" si="15"/>
        <v>0</v>
      </c>
      <c r="W14" s="321">
        <f t="shared" si="15"/>
        <v>0</v>
      </c>
      <c r="X14" s="321">
        <f t="shared" si="15"/>
        <v>0</v>
      </c>
      <c r="Y14" s="349">
        <f t="shared" si="15"/>
        <v>0</v>
      </c>
      <c r="Z14" s="348">
        <f t="shared" ref="Z14:AD14" si="16">SUM(Z5:Z9)</f>
        <v>0</v>
      </c>
      <c r="AA14" s="321">
        <f t="shared" si="16"/>
        <v>0</v>
      </c>
      <c r="AB14" s="321">
        <f t="shared" si="16"/>
        <v>0</v>
      </c>
      <c r="AC14" s="321">
        <f t="shared" si="16"/>
        <v>0</v>
      </c>
      <c r="AD14" s="349">
        <f t="shared" si="16"/>
        <v>0</v>
      </c>
      <c r="AE14" s="348">
        <f t="shared" ref="AE14:AH14" si="17">SUM(AE5:AE9)</f>
        <v>0</v>
      </c>
      <c r="AF14" s="321">
        <f t="shared" si="17"/>
        <v>0</v>
      </c>
      <c r="AG14" s="321">
        <f t="shared" si="17"/>
        <v>0</v>
      </c>
      <c r="AH14" s="349">
        <f t="shared" si="17"/>
        <v>0</v>
      </c>
      <c r="AI14" s="191">
        <f>SUM(AI5:AI9)</f>
        <v>0</v>
      </c>
    </row>
    <row r="15" spans="1:38" ht="15.75" thickBot="1" x14ac:dyDescent="0.3">
      <c r="A15" s="34" t="s">
        <v>22</v>
      </c>
      <c r="B15" s="500"/>
      <c r="C15" s="292" t="e">
        <f t="shared" ref="C15:AD15" si="18">AVERAGE(C5:C9)</f>
        <v>#DIV/0!</v>
      </c>
      <c r="D15" s="300" t="e">
        <f t="shared" si="18"/>
        <v>#DIV/0!</v>
      </c>
      <c r="E15" s="300" t="e">
        <f t="shared" si="18"/>
        <v>#DIV/0!</v>
      </c>
      <c r="F15" s="300" t="e">
        <f t="shared" si="18"/>
        <v>#DIV/0!</v>
      </c>
      <c r="G15" s="300" t="e">
        <f t="shared" si="18"/>
        <v>#DIV/0!</v>
      </c>
      <c r="H15" s="300" t="e">
        <f t="shared" si="18"/>
        <v>#DIV/0!</v>
      </c>
      <c r="I15" s="300" t="e">
        <f t="shared" si="18"/>
        <v>#DIV/0!</v>
      </c>
      <c r="J15" s="325" t="e">
        <f t="shared" si="18"/>
        <v>#DIV/0!</v>
      </c>
      <c r="K15" s="292" t="e">
        <f>AVERAGE(K5:K9)</f>
        <v>#DIV/0!</v>
      </c>
      <c r="L15" s="300" t="e">
        <f t="shared" ref="L15" si="19">AVERAGE(L5:L9)</f>
        <v>#DIV/0!</v>
      </c>
      <c r="M15" s="336" t="e">
        <f>AVERAGE(M5:M9)</f>
        <v>#DIV/0!</v>
      </c>
      <c r="N15" s="348" t="e">
        <f t="shared" ref="N15:T15" si="20">AVERAGE(N5:N9)</f>
        <v>#DIV/0!</v>
      </c>
      <c r="O15" s="321" t="e">
        <f t="shared" si="20"/>
        <v>#DIV/0!</v>
      </c>
      <c r="P15" s="321" t="e">
        <f t="shared" si="20"/>
        <v>#DIV/0!</v>
      </c>
      <c r="Q15" s="321" t="e">
        <f t="shared" si="20"/>
        <v>#DIV/0!</v>
      </c>
      <c r="R15" s="321" t="e">
        <f t="shared" si="20"/>
        <v>#DIV/0!</v>
      </c>
      <c r="S15" s="321" t="e">
        <f t="shared" si="20"/>
        <v>#DIV/0!</v>
      </c>
      <c r="T15" s="349" t="e">
        <f t="shared" si="20"/>
        <v>#DIV/0!</v>
      </c>
      <c r="U15" s="348" t="e">
        <f t="shared" ref="U15:Y15" si="21">AVERAGE(U5:U9)</f>
        <v>#DIV/0!</v>
      </c>
      <c r="V15" s="321" t="e">
        <f t="shared" si="21"/>
        <v>#DIV/0!</v>
      </c>
      <c r="W15" s="321" t="e">
        <f t="shared" si="21"/>
        <v>#DIV/0!</v>
      </c>
      <c r="X15" s="321" t="e">
        <f t="shared" si="21"/>
        <v>#DIV/0!</v>
      </c>
      <c r="Y15" s="349" t="e">
        <f t="shared" si="21"/>
        <v>#DIV/0!</v>
      </c>
      <c r="Z15" s="348" t="e">
        <f t="shared" si="18"/>
        <v>#DIV/0!</v>
      </c>
      <c r="AA15" s="321" t="e">
        <f t="shared" si="18"/>
        <v>#DIV/0!</v>
      </c>
      <c r="AB15" s="321" t="e">
        <f t="shared" si="18"/>
        <v>#DIV/0!</v>
      </c>
      <c r="AC15" s="321" t="e">
        <f t="shared" si="18"/>
        <v>#DIV/0!</v>
      </c>
      <c r="AD15" s="349" t="e">
        <f t="shared" si="18"/>
        <v>#DIV/0!</v>
      </c>
      <c r="AE15" s="348" t="e">
        <f t="shared" ref="AE15:AH15" si="22">AVERAGE(AE5:AE9)</f>
        <v>#DIV/0!</v>
      </c>
      <c r="AF15" s="321" t="e">
        <f t="shared" si="22"/>
        <v>#DIV/0!</v>
      </c>
      <c r="AG15" s="321" t="e">
        <f t="shared" si="22"/>
        <v>#DIV/0!</v>
      </c>
      <c r="AH15" s="349" t="e">
        <f t="shared" si="22"/>
        <v>#DIV/0!</v>
      </c>
      <c r="AI15" s="192">
        <f t="shared" ref="AI15" si="23">AVERAGE(AI5:AI9)</f>
        <v>0</v>
      </c>
    </row>
    <row r="16" spans="1:38" ht="15.75" thickBot="1" x14ac:dyDescent="0.3">
      <c r="A16" s="176" t="s">
        <v>3</v>
      </c>
      <c r="B16" s="229">
        <f>B11+1</f>
        <v>43437</v>
      </c>
      <c r="C16" s="420">
        <v>885</v>
      </c>
      <c r="D16" s="420">
        <v>877</v>
      </c>
      <c r="E16" s="294">
        <v>771</v>
      </c>
      <c r="F16" s="420">
        <v>414</v>
      </c>
      <c r="G16" s="421">
        <v>1260</v>
      </c>
      <c r="H16" s="421">
        <v>398</v>
      </c>
      <c r="I16" s="422">
        <v>303</v>
      </c>
      <c r="J16" s="421"/>
      <c r="K16" s="217">
        <v>558</v>
      </c>
      <c r="L16" s="294">
        <v>148</v>
      </c>
      <c r="M16" s="421">
        <v>536</v>
      </c>
      <c r="N16" s="421">
        <v>133</v>
      </c>
      <c r="O16" s="295">
        <v>72</v>
      </c>
      <c r="P16" s="295">
        <v>155</v>
      </c>
      <c r="Q16" s="295"/>
      <c r="R16" s="295">
        <v>126</v>
      </c>
      <c r="S16" s="295">
        <v>272</v>
      </c>
      <c r="T16" s="330">
        <v>400</v>
      </c>
      <c r="U16" s="345">
        <v>424</v>
      </c>
      <c r="V16" s="295">
        <v>383</v>
      </c>
      <c r="W16" s="295">
        <v>439</v>
      </c>
      <c r="X16" s="424">
        <v>525</v>
      </c>
      <c r="Y16" s="424">
        <v>613</v>
      </c>
      <c r="Z16" s="424">
        <v>303</v>
      </c>
      <c r="AA16" s="425">
        <v>213</v>
      </c>
      <c r="AB16" s="295">
        <v>166</v>
      </c>
      <c r="AC16" s="295">
        <v>56</v>
      </c>
      <c r="AD16" s="330">
        <v>118</v>
      </c>
      <c r="AE16" s="345">
        <v>516</v>
      </c>
      <c r="AF16" s="295">
        <v>271</v>
      </c>
      <c r="AG16" s="295">
        <v>314</v>
      </c>
      <c r="AH16" s="330">
        <v>411</v>
      </c>
      <c r="AI16" s="239">
        <f t="shared" ref="AI16:AI22" si="24">SUM(C16:AH16)</f>
        <v>12060</v>
      </c>
      <c r="AK16" s="421"/>
      <c r="AL16" s="421"/>
    </row>
    <row r="17" spans="1:38" ht="15.75" thickBot="1" x14ac:dyDescent="0.3">
      <c r="A17" s="176" t="s">
        <v>4</v>
      </c>
      <c r="B17" s="235">
        <f>B16+1</f>
        <v>43438</v>
      </c>
      <c r="C17" s="420">
        <v>753</v>
      </c>
      <c r="D17" s="420">
        <v>861</v>
      </c>
      <c r="E17" s="294">
        <v>582</v>
      </c>
      <c r="F17" s="420">
        <v>384</v>
      </c>
      <c r="G17" s="421">
        <v>1157</v>
      </c>
      <c r="H17" s="421">
        <v>623</v>
      </c>
      <c r="I17" s="422">
        <v>259</v>
      </c>
      <c r="J17" s="421"/>
      <c r="K17" s="217">
        <v>545</v>
      </c>
      <c r="L17" s="294">
        <v>149</v>
      </c>
      <c r="M17" s="421">
        <v>570</v>
      </c>
      <c r="N17" s="421">
        <v>118</v>
      </c>
      <c r="O17" s="295">
        <v>88</v>
      </c>
      <c r="P17" s="295">
        <v>181</v>
      </c>
      <c r="Q17" s="295"/>
      <c r="R17" s="295">
        <v>90</v>
      </c>
      <c r="S17" s="295">
        <v>251</v>
      </c>
      <c r="T17" s="330">
        <v>372</v>
      </c>
      <c r="U17" s="350">
        <v>438</v>
      </c>
      <c r="V17" s="295">
        <v>529</v>
      </c>
      <c r="W17" s="295">
        <v>439</v>
      </c>
      <c r="X17" s="424">
        <v>554</v>
      </c>
      <c r="Y17" s="424">
        <v>615</v>
      </c>
      <c r="Z17" s="424">
        <v>301</v>
      </c>
      <c r="AA17" s="425">
        <v>172</v>
      </c>
      <c r="AB17" s="295">
        <v>148</v>
      </c>
      <c r="AC17" s="295">
        <v>62</v>
      </c>
      <c r="AD17" s="330">
        <v>108</v>
      </c>
      <c r="AE17" s="350">
        <v>500</v>
      </c>
      <c r="AF17" s="295">
        <v>245</v>
      </c>
      <c r="AG17" s="295">
        <v>316</v>
      </c>
      <c r="AH17" s="330">
        <v>374</v>
      </c>
      <c r="AI17" s="239">
        <f t="shared" si="24"/>
        <v>11784</v>
      </c>
      <c r="AK17" s="421"/>
      <c r="AL17" s="421"/>
    </row>
    <row r="18" spans="1:38" ht="15.75" thickBot="1" x14ac:dyDescent="0.3">
      <c r="A18" s="176" t="s">
        <v>5</v>
      </c>
      <c r="B18" s="235">
        <f t="shared" ref="B18:B22" si="25">B17+1</f>
        <v>43439</v>
      </c>
      <c r="C18" s="420">
        <v>693</v>
      </c>
      <c r="D18" s="420">
        <v>776</v>
      </c>
      <c r="E18" s="294">
        <v>490</v>
      </c>
      <c r="F18" s="420">
        <v>368</v>
      </c>
      <c r="G18" s="421">
        <v>1071</v>
      </c>
      <c r="H18" s="421">
        <v>617</v>
      </c>
      <c r="I18" s="422">
        <v>269</v>
      </c>
      <c r="J18" s="421"/>
      <c r="K18" s="231">
        <v>521</v>
      </c>
      <c r="L18" s="294">
        <v>133</v>
      </c>
      <c r="M18" s="421">
        <v>569</v>
      </c>
      <c r="N18" s="421">
        <v>126</v>
      </c>
      <c r="O18" s="295">
        <v>38</v>
      </c>
      <c r="P18" s="295">
        <v>139</v>
      </c>
      <c r="Q18" s="295"/>
      <c r="R18" s="295">
        <v>99</v>
      </c>
      <c r="S18" s="295">
        <v>175</v>
      </c>
      <c r="T18" s="330">
        <v>334</v>
      </c>
      <c r="U18" s="345">
        <v>440</v>
      </c>
      <c r="V18" s="295">
        <v>372</v>
      </c>
      <c r="W18" s="295">
        <v>497</v>
      </c>
      <c r="X18" s="424">
        <v>506</v>
      </c>
      <c r="Y18" s="424">
        <v>540</v>
      </c>
      <c r="Z18" s="424">
        <v>266</v>
      </c>
      <c r="AA18" s="425">
        <v>193</v>
      </c>
      <c r="AB18" s="295">
        <v>139</v>
      </c>
      <c r="AC18" s="295">
        <v>28</v>
      </c>
      <c r="AD18" s="330">
        <v>69</v>
      </c>
      <c r="AE18" s="345">
        <v>468</v>
      </c>
      <c r="AF18" s="295">
        <v>224</v>
      </c>
      <c r="AG18" s="295">
        <v>254</v>
      </c>
      <c r="AH18" s="330">
        <v>333</v>
      </c>
      <c r="AI18" s="239">
        <f t="shared" si="24"/>
        <v>10747</v>
      </c>
      <c r="AK18" s="421"/>
      <c r="AL18" s="421"/>
    </row>
    <row r="19" spans="1:38" ht="15.75" thickBot="1" x14ac:dyDescent="0.3">
      <c r="A19" s="176" t="s">
        <v>6</v>
      </c>
      <c r="B19" s="236">
        <f t="shared" si="25"/>
        <v>43440</v>
      </c>
      <c r="C19" s="420">
        <v>700</v>
      </c>
      <c r="D19" s="420">
        <v>875</v>
      </c>
      <c r="E19" s="294">
        <v>581</v>
      </c>
      <c r="F19" s="420">
        <v>392</v>
      </c>
      <c r="G19" s="421">
        <v>1120</v>
      </c>
      <c r="H19" s="421">
        <v>562</v>
      </c>
      <c r="I19" s="422">
        <v>275</v>
      </c>
      <c r="J19" s="421"/>
      <c r="K19" s="231">
        <v>516</v>
      </c>
      <c r="L19" s="294">
        <v>123</v>
      </c>
      <c r="M19" s="421">
        <v>537</v>
      </c>
      <c r="N19" s="421">
        <v>93</v>
      </c>
      <c r="O19" s="295">
        <v>66</v>
      </c>
      <c r="P19" s="295">
        <v>157</v>
      </c>
      <c r="Q19" s="295"/>
      <c r="R19" s="295">
        <v>107</v>
      </c>
      <c r="S19" s="295">
        <v>154</v>
      </c>
      <c r="T19" s="330">
        <v>345</v>
      </c>
      <c r="U19" s="345">
        <v>458</v>
      </c>
      <c r="V19" s="295">
        <v>352</v>
      </c>
      <c r="W19" s="295">
        <v>431</v>
      </c>
      <c r="X19" s="424">
        <v>558</v>
      </c>
      <c r="Y19" s="424">
        <v>489</v>
      </c>
      <c r="Z19" s="424">
        <v>268</v>
      </c>
      <c r="AA19" s="425">
        <v>169</v>
      </c>
      <c r="AB19" s="295">
        <v>157</v>
      </c>
      <c r="AC19" s="295">
        <v>47</v>
      </c>
      <c r="AD19" s="330">
        <v>118</v>
      </c>
      <c r="AE19" s="345">
        <v>482</v>
      </c>
      <c r="AF19" s="295">
        <v>240</v>
      </c>
      <c r="AG19" s="295">
        <v>275</v>
      </c>
      <c r="AH19" s="330">
        <v>385</v>
      </c>
      <c r="AI19" s="239">
        <f t="shared" si="24"/>
        <v>11032</v>
      </c>
      <c r="AK19" s="421"/>
      <c r="AL19" s="421"/>
    </row>
    <row r="20" spans="1:38" ht="15.75" thickBot="1" x14ac:dyDescent="0.3">
      <c r="A20" s="176" t="s">
        <v>0</v>
      </c>
      <c r="B20" s="236">
        <f t="shared" si="25"/>
        <v>43441</v>
      </c>
      <c r="C20" s="420">
        <v>729</v>
      </c>
      <c r="D20" s="420">
        <v>754</v>
      </c>
      <c r="E20" s="294">
        <v>694</v>
      </c>
      <c r="F20" s="420">
        <v>371</v>
      </c>
      <c r="G20" s="421">
        <v>1024</v>
      </c>
      <c r="H20" s="421">
        <v>565</v>
      </c>
      <c r="I20" s="422">
        <v>247</v>
      </c>
      <c r="J20" s="421"/>
      <c r="K20" s="217">
        <v>523</v>
      </c>
      <c r="L20" s="294">
        <v>163</v>
      </c>
      <c r="M20" s="421">
        <v>522</v>
      </c>
      <c r="N20" s="421">
        <v>111</v>
      </c>
      <c r="O20" s="295">
        <v>35</v>
      </c>
      <c r="P20" s="295">
        <v>161</v>
      </c>
      <c r="Q20" s="295"/>
      <c r="R20" s="295">
        <v>92</v>
      </c>
      <c r="S20" s="295">
        <v>183</v>
      </c>
      <c r="T20" s="330">
        <v>376</v>
      </c>
      <c r="U20" s="345">
        <v>414</v>
      </c>
      <c r="V20" s="295">
        <v>325</v>
      </c>
      <c r="W20" s="295">
        <v>440</v>
      </c>
      <c r="X20" s="424">
        <v>474</v>
      </c>
      <c r="Y20" s="424">
        <v>522</v>
      </c>
      <c r="Z20" s="424">
        <v>279</v>
      </c>
      <c r="AA20" s="425">
        <v>167</v>
      </c>
      <c r="AB20" s="295">
        <v>157</v>
      </c>
      <c r="AC20" s="295">
        <v>49</v>
      </c>
      <c r="AD20" s="330">
        <v>92</v>
      </c>
      <c r="AE20" s="345">
        <v>481</v>
      </c>
      <c r="AF20" s="295">
        <v>219</v>
      </c>
      <c r="AG20" s="295">
        <v>228</v>
      </c>
      <c r="AH20" s="330">
        <v>315</v>
      </c>
      <c r="AI20" s="239">
        <f t="shared" si="24"/>
        <v>10712</v>
      </c>
      <c r="AK20" s="421"/>
      <c r="AL20" s="421"/>
    </row>
    <row r="21" spans="1:38" ht="15.75" thickBot="1" x14ac:dyDescent="0.3">
      <c r="A21" s="176" t="s">
        <v>1</v>
      </c>
      <c r="B21" s="227">
        <f t="shared" si="25"/>
        <v>43442</v>
      </c>
      <c r="C21" s="420">
        <v>367</v>
      </c>
      <c r="D21" s="420">
        <v>551</v>
      </c>
      <c r="E21" s="294">
        <v>561</v>
      </c>
      <c r="F21" s="420">
        <v>201</v>
      </c>
      <c r="G21" s="421">
        <v>580</v>
      </c>
      <c r="H21" s="421">
        <v>416</v>
      </c>
      <c r="I21" s="422">
        <v>220</v>
      </c>
      <c r="J21" s="421"/>
      <c r="K21" s="231">
        <v>408</v>
      </c>
      <c r="L21" s="294">
        <v>40</v>
      </c>
      <c r="M21" s="421">
        <v>297</v>
      </c>
      <c r="N21" s="421">
        <v>96</v>
      </c>
      <c r="O21" s="295">
        <v>25</v>
      </c>
      <c r="P21" s="295">
        <v>256</v>
      </c>
      <c r="Q21" s="295"/>
      <c r="R21" s="295">
        <v>38</v>
      </c>
      <c r="S21" s="295">
        <v>116</v>
      </c>
      <c r="T21" s="330">
        <v>331</v>
      </c>
      <c r="U21" s="345">
        <v>284</v>
      </c>
      <c r="V21" s="295">
        <v>163</v>
      </c>
      <c r="W21" s="295">
        <v>175</v>
      </c>
      <c r="X21" s="424">
        <v>217</v>
      </c>
      <c r="Y21" s="424">
        <v>174</v>
      </c>
      <c r="Z21" s="424">
        <v>172</v>
      </c>
      <c r="AA21" s="425">
        <v>45</v>
      </c>
      <c r="AB21" s="295">
        <v>59</v>
      </c>
      <c r="AC21" s="295">
        <v>11</v>
      </c>
      <c r="AD21" s="330">
        <v>60</v>
      </c>
      <c r="AE21" s="345">
        <v>205</v>
      </c>
      <c r="AF21" s="295">
        <v>96</v>
      </c>
      <c r="AG21" s="295">
        <v>103</v>
      </c>
      <c r="AH21" s="330">
        <v>108</v>
      </c>
      <c r="AI21" s="239">
        <f t="shared" si="24"/>
        <v>6375</v>
      </c>
      <c r="AK21" s="421"/>
      <c r="AL21" s="421"/>
    </row>
    <row r="22" spans="1:38" ht="15.75" thickBot="1" x14ac:dyDescent="0.3">
      <c r="A22" s="176" t="s">
        <v>2</v>
      </c>
      <c r="B22" s="235">
        <f t="shared" si="25"/>
        <v>43443</v>
      </c>
      <c r="C22" s="420">
        <v>203</v>
      </c>
      <c r="D22" s="420">
        <v>341</v>
      </c>
      <c r="E22" s="294">
        <v>387</v>
      </c>
      <c r="F22" s="420">
        <v>145</v>
      </c>
      <c r="G22" s="421">
        <v>441</v>
      </c>
      <c r="H22" s="421">
        <v>192</v>
      </c>
      <c r="I22" s="422">
        <v>175</v>
      </c>
      <c r="J22" s="421"/>
      <c r="K22" s="233">
        <v>227</v>
      </c>
      <c r="L22" s="294">
        <v>29</v>
      </c>
      <c r="M22" s="421">
        <v>189</v>
      </c>
      <c r="N22" s="421">
        <v>83</v>
      </c>
      <c r="O22" s="295">
        <v>19</v>
      </c>
      <c r="P22" s="295">
        <v>57</v>
      </c>
      <c r="Q22" s="295"/>
      <c r="R22" s="295">
        <v>15</v>
      </c>
      <c r="S22" s="295">
        <v>49</v>
      </c>
      <c r="T22" s="330">
        <v>53</v>
      </c>
      <c r="U22" s="345">
        <v>173</v>
      </c>
      <c r="V22" s="295">
        <v>109</v>
      </c>
      <c r="W22" s="295">
        <v>140</v>
      </c>
      <c r="X22" s="424">
        <v>135</v>
      </c>
      <c r="Y22" s="424">
        <v>105</v>
      </c>
      <c r="Z22" s="424">
        <v>130</v>
      </c>
      <c r="AA22" s="425">
        <v>37</v>
      </c>
      <c r="AB22" s="295">
        <v>38</v>
      </c>
      <c r="AC22" s="295">
        <v>18</v>
      </c>
      <c r="AD22" s="330">
        <v>23</v>
      </c>
      <c r="AE22" s="345">
        <v>127</v>
      </c>
      <c r="AF22" s="295">
        <v>61</v>
      </c>
      <c r="AG22" s="295">
        <v>74</v>
      </c>
      <c r="AH22" s="330">
        <v>71</v>
      </c>
      <c r="AI22" s="239">
        <f t="shared" si="24"/>
        <v>3846</v>
      </c>
      <c r="AK22" s="421"/>
      <c r="AL22" s="421"/>
    </row>
    <row r="23" spans="1:38" ht="15.75" thickBot="1" x14ac:dyDescent="0.3">
      <c r="A23" s="188" t="s">
        <v>21</v>
      </c>
      <c r="B23" s="499" t="s">
        <v>25</v>
      </c>
      <c r="C23" s="289">
        <f>SUM(C16:C22)</f>
        <v>4330</v>
      </c>
      <c r="D23" s="297">
        <f>SUM(D16:D22)</f>
        <v>5035</v>
      </c>
      <c r="E23" s="297">
        <f t="shared" ref="E23:AD23" si="26">SUM(E16:E22)</f>
        <v>4066</v>
      </c>
      <c r="F23" s="297">
        <f t="shared" si="26"/>
        <v>2275</v>
      </c>
      <c r="G23" s="297">
        <f t="shared" si="26"/>
        <v>6653</v>
      </c>
      <c r="H23" s="297">
        <f t="shared" si="26"/>
        <v>3373</v>
      </c>
      <c r="I23" s="297">
        <f t="shared" si="26"/>
        <v>1748</v>
      </c>
      <c r="J23" s="322">
        <f t="shared" si="26"/>
        <v>0</v>
      </c>
      <c r="K23" s="289">
        <f>SUM(K16:K22)</f>
        <v>3298</v>
      </c>
      <c r="L23" s="297">
        <f t="shared" ref="L23" si="27">SUM(L16:L22)</f>
        <v>785</v>
      </c>
      <c r="M23" s="333">
        <f>SUM(M16:M22)</f>
        <v>3220</v>
      </c>
      <c r="N23" s="346">
        <f t="shared" ref="N23:T23" si="28">SUM(N16:N22)</f>
        <v>760</v>
      </c>
      <c r="O23" s="320">
        <f t="shared" si="28"/>
        <v>343</v>
      </c>
      <c r="P23" s="320">
        <f t="shared" si="28"/>
        <v>1106</v>
      </c>
      <c r="Q23" s="320">
        <f t="shared" si="28"/>
        <v>0</v>
      </c>
      <c r="R23" s="320">
        <f t="shared" si="28"/>
        <v>567</v>
      </c>
      <c r="S23" s="320">
        <f t="shared" si="28"/>
        <v>1200</v>
      </c>
      <c r="T23" s="347">
        <f t="shared" si="28"/>
        <v>2211</v>
      </c>
      <c r="U23" s="346">
        <f t="shared" ref="U23:Y23" si="29">SUM(U16:U22)</f>
        <v>2631</v>
      </c>
      <c r="V23" s="320">
        <f t="shared" si="29"/>
        <v>2233</v>
      </c>
      <c r="W23" s="320">
        <f t="shared" si="29"/>
        <v>2561</v>
      </c>
      <c r="X23" s="320">
        <f t="shared" si="29"/>
        <v>2969</v>
      </c>
      <c r="Y23" s="347">
        <f t="shared" si="29"/>
        <v>3058</v>
      </c>
      <c r="Z23" s="346">
        <f t="shared" si="26"/>
        <v>1719</v>
      </c>
      <c r="AA23" s="320">
        <f t="shared" si="26"/>
        <v>996</v>
      </c>
      <c r="AB23" s="320">
        <f t="shared" si="26"/>
        <v>864</v>
      </c>
      <c r="AC23" s="320">
        <f t="shared" si="26"/>
        <v>271</v>
      </c>
      <c r="AD23" s="347">
        <f t="shared" si="26"/>
        <v>588</v>
      </c>
      <c r="AE23" s="346">
        <f t="shared" ref="AE23:AH23" si="30">SUM(AE16:AE22)</f>
        <v>2779</v>
      </c>
      <c r="AF23" s="320">
        <f t="shared" si="30"/>
        <v>1356</v>
      </c>
      <c r="AG23" s="320">
        <f t="shared" si="30"/>
        <v>1564</v>
      </c>
      <c r="AH23" s="347">
        <f t="shared" si="30"/>
        <v>1997</v>
      </c>
      <c r="AI23" s="189">
        <f t="shared" ref="AI23" si="31">SUM(AI16:AI22)</f>
        <v>66556</v>
      </c>
    </row>
    <row r="24" spans="1:38" ht="15.75" thickBot="1" x14ac:dyDescent="0.3">
      <c r="A24" s="127" t="s">
        <v>23</v>
      </c>
      <c r="B24" s="500"/>
      <c r="C24" s="290">
        <f>AVERAGE(C16:C22)</f>
        <v>618.57142857142856</v>
      </c>
      <c r="D24" s="298">
        <f>AVERAGE(D16:D22)</f>
        <v>719.28571428571433</v>
      </c>
      <c r="E24" s="298">
        <f t="shared" ref="E24:AD24" si="32">AVERAGE(E16:E22)</f>
        <v>580.85714285714289</v>
      </c>
      <c r="F24" s="298">
        <f t="shared" si="32"/>
        <v>325</v>
      </c>
      <c r="G24" s="298">
        <f t="shared" si="32"/>
        <v>950.42857142857144</v>
      </c>
      <c r="H24" s="298">
        <f t="shared" si="32"/>
        <v>481.85714285714283</v>
      </c>
      <c r="I24" s="298">
        <f t="shared" si="32"/>
        <v>249.71428571428572</v>
      </c>
      <c r="J24" s="323" t="e">
        <f t="shared" si="32"/>
        <v>#DIV/0!</v>
      </c>
      <c r="K24" s="290">
        <f>AVERAGE(K16:K22)</f>
        <v>471.14285714285717</v>
      </c>
      <c r="L24" s="298">
        <f t="shared" ref="L24" si="33">AVERAGE(L16:L22)</f>
        <v>112.14285714285714</v>
      </c>
      <c r="M24" s="334">
        <f>AVERAGE(M16:M22)</f>
        <v>460</v>
      </c>
      <c r="N24" s="346">
        <f t="shared" ref="N24:T24" si="34">AVERAGE(N16:N22)</f>
        <v>108.57142857142857</v>
      </c>
      <c r="O24" s="320">
        <f t="shared" si="34"/>
        <v>49</v>
      </c>
      <c r="P24" s="320">
        <f t="shared" si="34"/>
        <v>158</v>
      </c>
      <c r="Q24" s="320" t="e">
        <f t="shared" si="34"/>
        <v>#DIV/0!</v>
      </c>
      <c r="R24" s="320">
        <f t="shared" si="34"/>
        <v>81</v>
      </c>
      <c r="S24" s="320">
        <f t="shared" si="34"/>
        <v>171.42857142857142</v>
      </c>
      <c r="T24" s="347">
        <f t="shared" si="34"/>
        <v>315.85714285714283</v>
      </c>
      <c r="U24" s="346">
        <f t="shared" ref="U24:Y24" si="35">AVERAGE(U16:U22)</f>
        <v>375.85714285714283</v>
      </c>
      <c r="V24" s="320">
        <f t="shared" si="35"/>
        <v>319</v>
      </c>
      <c r="W24" s="320">
        <f t="shared" si="35"/>
        <v>365.85714285714283</v>
      </c>
      <c r="X24" s="320">
        <f t="shared" si="35"/>
        <v>424.14285714285717</v>
      </c>
      <c r="Y24" s="347">
        <f t="shared" si="35"/>
        <v>436.85714285714283</v>
      </c>
      <c r="Z24" s="346">
        <f t="shared" si="32"/>
        <v>245.57142857142858</v>
      </c>
      <c r="AA24" s="320">
        <f t="shared" si="32"/>
        <v>142.28571428571428</v>
      </c>
      <c r="AB24" s="320">
        <f t="shared" si="32"/>
        <v>123.42857142857143</v>
      </c>
      <c r="AC24" s="320">
        <f t="shared" si="32"/>
        <v>38.714285714285715</v>
      </c>
      <c r="AD24" s="347">
        <f t="shared" si="32"/>
        <v>84</v>
      </c>
      <c r="AE24" s="346">
        <f t="shared" ref="AE24:AH24" si="36">AVERAGE(AE16:AE22)</f>
        <v>397</v>
      </c>
      <c r="AF24" s="320">
        <f t="shared" si="36"/>
        <v>193.71428571428572</v>
      </c>
      <c r="AG24" s="320">
        <f t="shared" si="36"/>
        <v>223.42857142857142</v>
      </c>
      <c r="AH24" s="347">
        <f t="shared" si="36"/>
        <v>285.28571428571428</v>
      </c>
      <c r="AI24" s="190">
        <f t="shared" ref="AI24" si="37">AVERAGE(AI16:AI22)</f>
        <v>9508</v>
      </c>
    </row>
    <row r="25" spans="1:38" ht="15.75" thickBot="1" x14ac:dyDescent="0.3">
      <c r="A25" s="34" t="s">
        <v>20</v>
      </c>
      <c r="B25" s="500"/>
      <c r="C25" s="291">
        <f t="shared" ref="C25:I25" si="38">SUM(C16:C20)</f>
        <v>3760</v>
      </c>
      <c r="D25" s="299">
        <f t="shared" si="38"/>
        <v>4143</v>
      </c>
      <c r="E25" s="299">
        <f t="shared" si="38"/>
        <v>3118</v>
      </c>
      <c r="F25" s="299">
        <f t="shared" si="38"/>
        <v>1929</v>
      </c>
      <c r="G25" s="299">
        <f t="shared" si="38"/>
        <v>5632</v>
      </c>
      <c r="H25" s="299">
        <f t="shared" si="38"/>
        <v>2765</v>
      </c>
      <c r="I25" s="299">
        <f t="shared" si="38"/>
        <v>1353</v>
      </c>
      <c r="J25" s="324">
        <f t="shared" ref="J25" si="39">SUM(J16:J20)</f>
        <v>0</v>
      </c>
      <c r="K25" s="291">
        <f>SUM(K16:K20)</f>
        <v>2663</v>
      </c>
      <c r="L25" s="299">
        <f t="shared" ref="L25" si="40">SUM(L16:L20)</f>
        <v>716</v>
      </c>
      <c r="M25" s="335">
        <f>SUM(M16:M20)</f>
        <v>2734</v>
      </c>
      <c r="N25" s="348">
        <f t="shared" ref="N25:T25" si="41">SUM(N16:N20)</f>
        <v>581</v>
      </c>
      <c r="O25" s="321">
        <f t="shared" si="41"/>
        <v>299</v>
      </c>
      <c r="P25" s="321">
        <f>SUM(P16:P20)</f>
        <v>793</v>
      </c>
      <c r="Q25" s="321">
        <f t="shared" si="41"/>
        <v>0</v>
      </c>
      <c r="R25" s="321">
        <f t="shared" si="41"/>
        <v>514</v>
      </c>
      <c r="S25" s="321">
        <f>SUM(S16:S20)</f>
        <v>1035</v>
      </c>
      <c r="T25" s="349">
        <f t="shared" si="41"/>
        <v>1827</v>
      </c>
      <c r="U25" s="348">
        <f t="shared" ref="U25:Y25" si="42">SUM(U16:U20)</f>
        <v>2174</v>
      </c>
      <c r="V25" s="321">
        <f t="shared" si="42"/>
        <v>1961</v>
      </c>
      <c r="W25" s="321">
        <f>SUM(W16:W20)</f>
        <v>2246</v>
      </c>
      <c r="X25" s="321">
        <f>SUM(X16:X20)</f>
        <v>2617</v>
      </c>
      <c r="Y25" s="349">
        <f t="shared" si="42"/>
        <v>2779</v>
      </c>
      <c r="Z25" s="348">
        <f t="shared" ref="Z25:AA25" si="43">SUM(Z16:Z20)</f>
        <v>1417</v>
      </c>
      <c r="AA25" s="321">
        <f t="shared" si="43"/>
        <v>914</v>
      </c>
      <c r="AB25" s="321">
        <f>SUM(AB16:AB20)</f>
        <v>767</v>
      </c>
      <c r="AC25" s="321">
        <f>SUM(AC16:AC20)</f>
        <v>242</v>
      </c>
      <c r="AD25" s="349">
        <f t="shared" ref="AD25" si="44">SUM(AD16:AD20)</f>
        <v>505</v>
      </c>
      <c r="AE25" s="348">
        <f t="shared" ref="AE25:AF25" si="45">SUM(AE16:AE20)</f>
        <v>2447</v>
      </c>
      <c r="AF25" s="321">
        <f t="shared" si="45"/>
        <v>1199</v>
      </c>
      <c r="AG25" s="321">
        <f>SUM(AG16:AG20)</f>
        <v>1387</v>
      </c>
      <c r="AH25" s="349">
        <f t="shared" ref="AH25" si="46">SUM(AH16:AH20)</f>
        <v>1818</v>
      </c>
      <c r="AI25" s="191">
        <f>SUM(AI16:AI20)</f>
        <v>56335</v>
      </c>
    </row>
    <row r="26" spans="1:38" ht="15.75" thickBot="1" x14ac:dyDescent="0.3">
      <c r="A26" s="34" t="s">
        <v>22</v>
      </c>
      <c r="B26" s="501"/>
      <c r="C26" s="292">
        <f>AVERAGE(C16:C20)</f>
        <v>752</v>
      </c>
      <c r="D26" s="300">
        <f>AVERAGE(D16:D20)</f>
        <v>828.6</v>
      </c>
      <c r="E26" s="300">
        <f t="shared" ref="E26:AD26" si="47">AVERAGE(E16:E20)</f>
        <v>623.6</v>
      </c>
      <c r="F26" s="300">
        <f t="shared" si="47"/>
        <v>385.8</v>
      </c>
      <c r="G26" s="300">
        <f t="shared" si="47"/>
        <v>1126.4000000000001</v>
      </c>
      <c r="H26" s="300">
        <f t="shared" si="47"/>
        <v>553</v>
      </c>
      <c r="I26" s="300">
        <f t="shared" si="47"/>
        <v>270.60000000000002</v>
      </c>
      <c r="J26" s="325" t="e">
        <f t="shared" si="47"/>
        <v>#DIV/0!</v>
      </c>
      <c r="K26" s="292">
        <f>AVERAGE(K16:K20)</f>
        <v>532.6</v>
      </c>
      <c r="L26" s="300">
        <f t="shared" ref="L26" si="48">AVERAGE(L16:L20)</f>
        <v>143.19999999999999</v>
      </c>
      <c r="M26" s="336">
        <f>AVERAGE(M16:M20)</f>
        <v>546.79999999999995</v>
      </c>
      <c r="N26" s="348">
        <f t="shared" ref="N26:T26" si="49">AVERAGE(N16:N20)</f>
        <v>116.2</v>
      </c>
      <c r="O26" s="321">
        <f t="shared" si="49"/>
        <v>59.8</v>
      </c>
      <c r="P26" s="321">
        <f t="shared" si="49"/>
        <v>158.6</v>
      </c>
      <c r="Q26" s="321" t="e">
        <f t="shared" si="49"/>
        <v>#DIV/0!</v>
      </c>
      <c r="R26" s="321">
        <f t="shared" si="49"/>
        <v>102.8</v>
      </c>
      <c r="S26" s="321">
        <f t="shared" si="49"/>
        <v>207</v>
      </c>
      <c r="T26" s="349">
        <f t="shared" si="49"/>
        <v>365.4</v>
      </c>
      <c r="U26" s="348">
        <f t="shared" ref="U26:Y26" si="50">AVERAGE(U16:U20)</f>
        <v>434.8</v>
      </c>
      <c r="V26" s="321">
        <f t="shared" si="50"/>
        <v>392.2</v>
      </c>
      <c r="W26" s="321">
        <f t="shared" si="50"/>
        <v>449.2</v>
      </c>
      <c r="X26" s="321">
        <f t="shared" si="50"/>
        <v>523.4</v>
      </c>
      <c r="Y26" s="349">
        <f t="shared" si="50"/>
        <v>555.79999999999995</v>
      </c>
      <c r="Z26" s="348">
        <f t="shared" si="47"/>
        <v>283.39999999999998</v>
      </c>
      <c r="AA26" s="321">
        <f t="shared" si="47"/>
        <v>182.8</v>
      </c>
      <c r="AB26" s="321">
        <f t="shared" si="47"/>
        <v>153.4</v>
      </c>
      <c r="AC26" s="321">
        <f t="shared" si="47"/>
        <v>48.4</v>
      </c>
      <c r="AD26" s="349">
        <f t="shared" si="47"/>
        <v>101</v>
      </c>
      <c r="AE26" s="348">
        <f t="shared" ref="AE26:AH26" si="51">AVERAGE(AE16:AE20)</f>
        <v>489.4</v>
      </c>
      <c r="AF26" s="321">
        <f t="shared" si="51"/>
        <v>239.8</v>
      </c>
      <c r="AG26" s="321">
        <f t="shared" si="51"/>
        <v>277.39999999999998</v>
      </c>
      <c r="AH26" s="349">
        <f t="shared" si="51"/>
        <v>363.6</v>
      </c>
      <c r="AI26" s="192">
        <f t="shared" ref="AI26" si="52">AVERAGE(AI16:AI20)</f>
        <v>11267</v>
      </c>
    </row>
    <row r="27" spans="1:38" ht="15.75" thickBot="1" x14ac:dyDescent="0.3">
      <c r="A27" s="176" t="s">
        <v>3</v>
      </c>
      <c r="B27" s="204">
        <f>B22+1</f>
        <v>43444</v>
      </c>
      <c r="C27" s="420">
        <v>759</v>
      </c>
      <c r="D27" s="420">
        <v>778</v>
      </c>
      <c r="E27" s="301">
        <v>663</v>
      </c>
      <c r="F27" s="421">
        <v>423</v>
      </c>
      <c r="G27" s="421">
        <v>1119</v>
      </c>
      <c r="H27" s="421">
        <v>589</v>
      </c>
      <c r="I27" s="422">
        <v>207</v>
      </c>
      <c r="J27" s="421"/>
      <c r="K27" s="237">
        <v>563</v>
      </c>
      <c r="L27" s="301">
        <v>143</v>
      </c>
      <c r="M27" s="421">
        <v>574</v>
      </c>
      <c r="N27" s="421">
        <v>90</v>
      </c>
      <c r="O27" s="220">
        <v>65</v>
      </c>
      <c r="P27" s="220">
        <v>152</v>
      </c>
      <c r="Q27" s="220"/>
      <c r="R27" s="220">
        <v>96</v>
      </c>
      <c r="S27" s="220">
        <v>155</v>
      </c>
      <c r="T27" s="421">
        <v>240</v>
      </c>
      <c r="U27" s="345">
        <v>439</v>
      </c>
      <c r="V27" s="295">
        <v>339</v>
      </c>
      <c r="W27" s="295">
        <v>446</v>
      </c>
      <c r="X27" s="424">
        <v>474</v>
      </c>
      <c r="Y27" s="424">
        <v>577</v>
      </c>
      <c r="Z27" s="424">
        <v>228</v>
      </c>
      <c r="AA27" s="425">
        <v>159</v>
      </c>
      <c r="AB27" s="295">
        <v>151</v>
      </c>
      <c r="AC27" s="295">
        <v>55</v>
      </c>
      <c r="AD27" s="330">
        <v>121</v>
      </c>
      <c r="AE27" s="345">
        <v>487</v>
      </c>
      <c r="AF27" s="295">
        <v>233</v>
      </c>
      <c r="AG27" s="295">
        <v>266</v>
      </c>
      <c r="AH27" s="330">
        <v>390</v>
      </c>
      <c r="AI27" s="239">
        <f t="shared" ref="AI27:AI33" si="53">SUM(C27:AH27)</f>
        <v>10981</v>
      </c>
      <c r="AK27" s="421"/>
      <c r="AL27" s="421"/>
    </row>
    <row r="28" spans="1:38" ht="15.75" thickBot="1" x14ac:dyDescent="0.3">
      <c r="A28" s="176" t="s">
        <v>4</v>
      </c>
      <c r="B28" s="205">
        <f>B27+1</f>
        <v>43445</v>
      </c>
      <c r="C28" s="420">
        <v>714</v>
      </c>
      <c r="D28" s="420">
        <v>774</v>
      </c>
      <c r="E28" s="301">
        <v>531</v>
      </c>
      <c r="F28" s="421">
        <v>401</v>
      </c>
      <c r="G28" s="421">
        <v>999</v>
      </c>
      <c r="H28" s="421">
        <v>576</v>
      </c>
      <c r="I28" s="422">
        <v>288</v>
      </c>
      <c r="J28" s="421"/>
      <c r="K28" s="237">
        <v>599</v>
      </c>
      <c r="L28" s="301">
        <v>142</v>
      </c>
      <c r="M28" s="421">
        <v>536</v>
      </c>
      <c r="N28" s="421">
        <v>193</v>
      </c>
      <c r="O28" s="220">
        <v>77</v>
      </c>
      <c r="P28" s="220">
        <v>142</v>
      </c>
      <c r="Q28" s="220"/>
      <c r="R28" s="220">
        <v>89</v>
      </c>
      <c r="S28" s="220">
        <v>233</v>
      </c>
      <c r="T28" s="421">
        <v>361</v>
      </c>
      <c r="U28" s="354">
        <v>457</v>
      </c>
      <c r="V28" s="295">
        <v>335</v>
      </c>
      <c r="W28" s="295">
        <v>423</v>
      </c>
      <c r="X28" s="424">
        <v>525</v>
      </c>
      <c r="Y28" s="424">
        <v>567</v>
      </c>
      <c r="Z28" s="424">
        <v>290</v>
      </c>
      <c r="AA28" s="425">
        <v>126</v>
      </c>
      <c r="AB28" s="295">
        <v>131</v>
      </c>
      <c r="AC28" s="295">
        <v>51</v>
      </c>
      <c r="AD28" s="330">
        <v>80</v>
      </c>
      <c r="AE28" s="354">
        <v>489</v>
      </c>
      <c r="AF28" s="295">
        <v>296</v>
      </c>
      <c r="AG28" s="295">
        <v>277</v>
      </c>
      <c r="AH28" s="330">
        <v>402</v>
      </c>
      <c r="AI28" s="239">
        <f t="shared" si="53"/>
        <v>11104</v>
      </c>
      <c r="AK28" s="421"/>
      <c r="AL28" s="421"/>
    </row>
    <row r="29" spans="1:38" ht="15.75" thickBot="1" x14ac:dyDescent="0.3">
      <c r="A29" s="176" t="s">
        <v>5</v>
      </c>
      <c r="B29" s="205">
        <f t="shared" ref="B29:B33" si="54">B28+1</f>
        <v>43446</v>
      </c>
      <c r="C29" s="420">
        <v>706</v>
      </c>
      <c r="D29" s="420">
        <v>717</v>
      </c>
      <c r="E29" s="301">
        <v>545</v>
      </c>
      <c r="F29" s="421">
        <v>388</v>
      </c>
      <c r="G29" s="421">
        <v>1064</v>
      </c>
      <c r="H29" s="421">
        <v>622</v>
      </c>
      <c r="I29" s="422">
        <v>246</v>
      </c>
      <c r="J29" s="421"/>
      <c r="K29" s="237">
        <v>529</v>
      </c>
      <c r="L29" s="301">
        <v>156</v>
      </c>
      <c r="M29" s="421">
        <v>577</v>
      </c>
      <c r="N29" s="421">
        <v>62</v>
      </c>
      <c r="O29" s="220">
        <v>27</v>
      </c>
      <c r="P29" s="220">
        <v>104</v>
      </c>
      <c r="Q29" s="220"/>
      <c r="R29" s="220">
        <v>72</v>
      </c>
      <c r="S29" s="220">
        <v>107</v>
      </c>
      <c r="T29" s="421">
        <v>306</v>
      </c>
      <c r="U29" s="345">
        <v>419</v>
      </c>
      <c r="V29" s="295">
        <v>327</v>
      </c>
      <c r="W29" s="295">
        <v>404</v>
      </c>
      <c r="X29" s="424">
        <v>508</v>
      </c>
      <c r="Y29" s="424">
        <v>548</v>
      </c>
      <c r="Z29" s="424">
        <v>280</v>
      </c>
      <c r="AA29" s="425">
        <v>159</v>
      </c>
      <c r="AB29" s="295">
        <v>129</v>
      </c>
      <c r="AC29" s="295">
        <v>51</v>
      </c>
      <c r="AD29" s="330">
        <v>113</v>
      </c>
      <c r="AE29" s="345">
        <v>525</v>
      </c>
      <c r="AF29" s="295">
        <v>268</v>
      </c>
      <c r="AG29" s="295">
        <v>292</v>
      </c>
      <c r="AH29" s="330">
        <v>374</v>
      </c>
      <c r="AI29" s="239">
        <f t="shared" si="53"/>
        <v>10625</v>
      </c>
      <c r="AK29" s="421"/>
      <c r="AL29" s="421"/>
    </row>
    <row r="30" spans="1:38" ht="15.75" thickBot="1" x14ac:dyDescent="0.3">
      <c r="A30" s="176" t="s">
        <v>6</v>
      </c>
      <c r="B30" s="205">
        <f t="shared" si="54"/>
        <v>43447</v>
      </c>
      <c r="C30" s="420">
        <v>648</v>
      </c>
      <c r="D30" s="420">
        <v>662</v>
      </c>
      <c r="E30" s="301">
        <v>466</v>
      </c>
      <c r="F30" s="421">
        <v>329</v>
      </c>
      <c r="G30" s="421">
        <v>1017</v>
      </c>
      <c r="H30" s="421">
        <v>546</v>
      </c>
      <c r="I30" s="422">
        <v>193</v>
      </c>
      <c r="J30" s="421"/>
      <c r="K30" s="231">
        <v>492</v>
      </c>
      <c r="L30" s="301">
        <v>127</v>
      </c>
      <c r="M30" s="421">
        <v>536</v>
      </c>
      <c r="N30" s="421">
        <v>105</v>
      </c>
      <c r="O30" s="220">
        <v>59</v>
      </c>
      <c r="P30" s="220">
        <v>134</v>
      </c>
      <c r="Q30" s="295"/>
      <c r="R30" s="220">
        <v>95</v>
      </c>
      <c r="S30" s="220">
        <v>168</v>
      </c>
      <c r="T30" s="421">
        <v>318</v>
      </c>
      <c r="U30" s="345">
        <v>420</v>
      </c>
      <c r="V30" s="295">
        <v>317</v>
      </c>
      <c r="W30" s="295">
        <v>394</v>
      </c>
      <c r="X30" s="424">
        <v>494</v>
      </c>
      <c r="Y30" s="424">
        <v>499</v>
      </c>
      <c r="Z30" s="424">
        <v>247</v>
      </c>
      <c r="AA30" s="425">
        <v>188</v>
      </c>
      <c r="AB30" s="295">
        <v>121</v>
      </c>
      <c r="AC30" s="295">
        <v>35</v>
      </c>
      <c r="AD30" s="330">
        <v>80</v>
      </c>
      <c r="AE30" s="345">
        <v>449</v>
      </c>
      <c r="AF30" s="295">
        <v>210</v>
      </c>
      <c r="AG30" s="295">
        <v>312</v>
      </c>
      <c r="AH30" s="330">
        <v>335</v>
      </c>
      <c r="AI30" s="239">
        <f t="shared" si="53"/>
        <v>9996</v>
      </c>
      <c r="AK30" s="421"/>
      <c r="AL30" s="421"/>
    </row>
    <row r="31" spans="1:38" ht="15.75" thickBot="1" x14ac:dyDescent="0.3">
      <c r="A31" s="176" t="s">
        <v>0</v>
      </c>
      <c r="B31" s="205">
        <f t="shared" si="54"/>
        <v>43448</v>
      </c>
      <c r="C31" s="420">
        <v>724</v>
      </c>
      <c r="D31" s="420">
        <v>852</v>
      </c>
      <c r="E31" s="301">
        <v>737</v>
      </c>
      <c r="F31" s="421">
        <v>423</v>
      </c>
      <c r="G31" s="421">
        <v>1060</v>
      </c>
      <c r="H31" s="421">
        <v>549</v>
      </c>
      <c r="I31" s="422">
        <v>350</v>
      </c>
      <c r="J31" s="421"/>
      <c r="K31" s="237">
        <v>637</v>
      </c>
      <c r="L31" s="301">
        <v>101</v>
      </c>
      <c r="M31" s="421">
        <v>600</v>
      </c>
      <c r="N31" s="421">
        <v>134</v>
      </c>
      <c r="O31" s="220">
        <v>53</v>
      </c>
      <c r="P31" s="220">
        <v>142</v>
      </c>
      <c r="Q31" s="220"/>
      <c r="R31" s="220">
        <v>84</v>
      </c>
      <c r="S31" s="220">
        <v>172</v>
      </c>
      <c r="T31" s="421">
        <v>364</v>
      </c>
      <c r="U31" s="345">
        <v>444</v>
      </c>
      <c r="V31" s="295">
        <v>340</v>
      </c>
      <c r="W31" s="295">
        <v>467</v>
      </c>
      <c r="X31" s="424">
        <v>514</v>
      </c>
      <c r="Y31" s="424">
        <v>575</v>
      </c>
      <c r="Z31" s="424">
        <v>269</v>
      </c>
      <c r="AA31" s="425">
        <v>191</v>
      </c>
      <c r="AB31" s="295">
        <v>172</v>
      </c>
      <c r="AC31" s="295">
        <v>58</v>
      </c>
      <c r="AD31" s="330">
        <v>114</v>
      </c>
      <c r="AE31" s="345">
        <v>473</v>
      </c>
      <c r="AF31" s="295">
        <v>221</v>
      </c>
      <c r="AG31" s="295">
        <v>292</v>
      </c>
      <c r="AH31" s="330">
        <v>327</v>
      </c>
      <c r="AI31" s="239">
        <f t="shared" si="53"/>
        <v>11439</v>
      </c>
      <c r="AK31" s="421"/>
      <c r="AL31" s="421"/>
    </row>
    <row r="32" spans="1:38" ht="15.75" thickBot="1" x14ac:dyDescent="0.3">
      <c r="A32" s="176" t="s">
        <v>1</v>
      </c>
      <c r="B32" s="205">
        <f t="shared" si="54"/>
        <v>43449</v>
      </c>
      <c r="C32" s="420">
        <v>318</v>
      </c>
      <c r="D32" s="420">
        <v>438</v>
      </c>
      <c r="E32" s="301">
        <v>609</v>
      </c>
      <c r="F32" s="421">
        <v>171</v>
      </c>
      <c r="G32" s="421">
        <v>533</v>
      </c>
      <c r="H32" s="421">
        <v>254</v>
      </c>
      <c r="I32" s="422">
        <v>209</v>
      </c>
      <c r="J32" s="421"/>
      <c r="K32" s="338">
        <v>405</v>
      </c>
      <c r="L32" s="301">
        <v>31</v>
      </c>
      <c r="M32" s="421">
        <v>289</v>
      </c>
      <c r="N32" s="421">
        <v>92</v>
      </c>
      <c r="O32" s="220">
        <v>18</v>
      </c>
      <c r="P32" s="220">
        <v>46</v>
      </c>
      <c r="Q32" s="220"/>
      <c r="R32" s="220">
        <v>21</v>
      </c>
      <c r="S32" s="220">
        <v>103</v>
      </c>
      <c r="T32" s="421">
        <v>157</v>
      </c>
      <c r="U32" s="345">
        <v>185</v>
      </c>
      <c r="V32" s="295">
        <v>171</v>
      </c>
      <c r="W32" s="295">
        <v>244</v>
      </c>
      <c r="X32" s="424">
        <v>198</v>
      </c>
      <c r="Y32" s="424">
        <v>138</v>
      </c>
      <c r="Z32" s="424">
        <v>136</v>
      </c>
      <c r="AA32" s="425">
        <v>60</v>
      </c>
      <c r="AB32" s="295">
        <v>43</v>
      </c>
      <c r="AC32" s="295">
        <v>29</v>
      </c>
      <c r="AD32" s="330">
        <v>41</v>
      </c>
      <c r="AE32" s="345">
        <v>234</v>
      </c>
      <c r="AF32" s="295">
        <v>107</v>
      </c>
      <c r="AG32" s="295">
        <v>98</v>
      </c>
      <c r="AH32" s="330">
        <v>87</v>
      </c>
      <c r="AI32" s="239">
        <f t="shared" si="53"/>
        <v>5465</v>
      </c>
      <c r="AK32" s="421"/>
      <c r="AL32" s="421"/>
    </row>
    <row r="33" spans="1:38" ht="15.75" thickBot="1" x14ac:dyDescent="0.3">
      <c r="A33" s="176" t="s">
        <v>2</v>
      </c>
      <c r="B33" s="205">
        <f t="shared" si="54"/>
        <v>43450</v>
      </c>
      <c r="C33" s="420">
        <v>106</v>
      </c>
      <c r="D33" s="420">
        <v>180</v>
      </c>
      <c r="E33" s="301">
        <v>90</v>
      </c>
      <c r="F33" s="421">
        <v>77</v>
      </c>
      <c r="G33" s="421">
        <v>133</v>
      </c>
      <c r="H33" s="421">
        <v>103</v>
      </c>
      <c r="I33" s="422">
        <v>65</v>
      </c>
      <c r="J33" s="421"/>
      <c r="K33" s="340">
        <v>133</v>
      </c>
      <c r="L33" s="301">
        <v>17</v>
      </c>
      <c r="M33" s="421">
        <v>102</v>
      </c>
      <c r="N33" s="421">
        <v>31</v>
      </c>
      <c r="O33" s="220">
        <v>10</v>
      </c>
      <c r="P33" s="220">
        <v>14</v>
      </c>
      <c r="Q33" s="220"/>
      <c r="R33" s="220">
        <v>12</v>
      </c>
      <c r="S33" s="220">
        <v>19</v>
      </c>
      <c r="T33" s="421">
        <v>46</v>
      </c>
      <c r="U33" s="350">
        <v>92</v>
      </c>
      <c r="V33" s="295">
        <v>62</v>
      </c>
      <c r="W33" s="295">
        <v>76</v>
      </c>
      <c r="X33" s="424">
        <v>72</v>
      </c>
      <c r="Y33" s="424">
        <v>41</v>
      </c>
      <c r="Z33" s="424">
        <v>59</v>
      </c>
      <c r="AA33" s="425">
        <v>8</v>
      </c>
      <c r="AB33" s="295">
        <v>24</v>
      </c>
      <c r="AC33" s="295">
        <v>8</v>
      </c>
      <c r="AD33" s="339">
        <v>13</v>
      </c>
      <c r="AE33" s="350">
        <v>71</v>
      </c>
      <c r="AF33" s="295">
        <v>40</v>
      </c>
      <c r="AG33" s="295">
        <v>34</v>
      </c>
      <c r="AH33" s="339">
        <v>20</v>
      </c>
      <c r="AI33" s="239">
        <f t="shared" si="53"/>
        <v>1758</v>
      </c>
      <c r="AK33" s="421"/>
      <c r="AL33" s="421"/>
    </row>
    <row r="34" spans="1:38" ht="15.75" thickBot="1" x14ac:dyDescent="0.3">
      <c r="A34" s="188" t="s">
        <v>21</v>
      </c>
      <c r="B34" s="499" t="s">
        <v>26</v>
      </c>
      <c r="C34" s="289">
        <f>SUM(C27:C33)</f>
        <v>3975</v>
      </c>
      <c r="D34" s="297">
        <f>SUM(D27:D33)</f>
        <v>4401</v>
      </c>
      <c r="E34" s="297">
        <f t="shared" ref="E34:AD34" si="55">SUM(E27:E33)</f>
        <v>3641</v>
      </c>
      <c r="F34" s="297">
        <f t="shared" si="55"/>
        <v>2212</v>
      </c>
      <c r="G34" s="297">
        <f t="shared" si="55"/>
        <v>5925</v>
      </c>
      <c r="H34" s="297">
        <f t="shared" si="55"/>
        <v>3239</v>
      </c>
      <c r="I34" s="297">
        <f t="shared" si="55"/>
        <v>1558</v>
      </c>
      <c r="J34" s="322">
        <f t="shared" si="55"/>
        <v>0</v>
      </c>
      <c r="K34" s="289">
        <f>SUM(K27:K33)</f>
        <v>3358</v>
      </c>
      <c r="L34" s="297">
        <f>SUM(L27:L33)</f>
        <v>717</v>
      </c>
      <c r="M34" s="333">
        <f>SUM(M27:M33)</f>
        <v>3214</v>
      </c>
      <c r="N34" s="346">
        <f>SUM(N27:N33)</f>
        <v>707</v>
      </c>
      <c r="O34" s="320">
        <f t="shared" ref="O34:Q34" si="56">SUM(O27:O33)</f>
        <v>309</v>
      </c>
      <c r="P34" s="320">
        <f>SUM(P27:P33)</f>
        <v>734</v>
      </c>
      <c r="Q34" s="320">
        <f t="shared" si="56"/>
        <v>0</v>
      </c>
      <c r="R34" s="320">
        <f t="shared" ref="R34:AB34" si="57">SUM(R27:R33)</f>
        <v>469</v>
      </c>
      <c r="S34" s="320">
        <f t="shared" si="57"/>
        <v>957</v>
      </c>
      <c r="T34" s="347">
        <f t="shared" si="57"/>
        <v>1792</v>
      </c>
      <c r="U34" s="346">
        <f t="shared" si="57"/>
        <v>2456</v>
      </c>
      <c r="V34" s="320">
        <f t="shared" si="57"/>
        <v>1891</v>
      </c>
      <c r="W34" s="320">
        <f t="shared" si="57"/>
        <v>2454</v>
      </c>
      <c r="X34" s="320">
        <f t="shared" si="57"/>
        <v>2785</v>
      </c>
      <c r="Y34" s="347">
        <f t="shared" si="57"/>
        <v>2945</v>
      </c>
      <c r="Z34" s="346">
        <f t="shared" si="57"/>
        <v>1509</v>
      </c>
      <c r="AA34" s="320">
        <f t="shared" si="57"/>
        <v>891</v>
      </c>
      <c r="AB34" s="320">
        <f t="shared" si="57"/>
        <v>771</v>
      </c>
      <c r="AC34" s="320">
        <f t="shared" si="55"/>
        <v>287</v>
      </c>
      <c r="AD34" s="347">
        <f t="shared" si="55"/>
        <v>562</v>
      </c>
      <c r="AE34" s="346">
        <f t="shared" ref="AE34:AH34" si="58">SUM(AE27:AE33)</f>
        <v>2728</v>
      </c>
      <c r="AF34" s="320">
        <f t="shared" si="58"/>
        <v>1375</v>
      </c>
      <c r="AG34" s="320">
        <f t="shared" si="58"/>
        <v>1571</v>
      </c>
      <c r="AH34" s="347">
        <f t="shared" si="58"/>
        <v>1935</v>
      </c>
      <c r="AI34" s="322">
        <f>SUM(AI27:AI33)</f>
        <v>61368</v>
      </c>
    </row>
    <row r="35" spans="1:38" ht="15.75" thickBot="1" x14ac:dyDescent="0.3">
      <c r="A35" s="127" t="s">
        <v>23</v>
      </c>
      <c r="B35" s="500"/>
      <c r="C35" s="290">
        <f t="shared" ref="C35:AD35" si="59">AVERAGE(C27:C33)</f>
        <v>567.85714285714289</v>
      </c>
      <c r="D35" s="298">
        <f t="shared" si="59"/>
        <v>628.71428571428567</v>
      </c>
      <c r="E35" s="298">
        <f t="shared" si="59"/>
        <v>520.14285714285711</v>
      </c>
      <c r="F35" s="298">
        <f t="shared" si="59"/>
        <v>316</v>
      </c>
      <c r="G35" s="298">
        <f t="shared" si="59"/>
        <v>846.42857142857144</v>
      </c>
      <c r="H35" s="298">
        <f t="shared" si="59"/>
        <v>462.71428571428572</v>
      </c>
      <c r="I35" s="298">
        <f t="shared" si="59"/>
        <v>222.57142857142858</v>
      </c>
      <c r="J35" s="323" t="e">
        <f t="shared" si="59"/>
        <v>#DIV/0!</v>
      </c>
      <c r="K35" s="290">
        <f>AVERAGE(K27:K33)</f>
        <v>479.71428571428572</v>
      </c>
      <c r="L35" s="298">
        <f t="shared" ref="L35" si="60">AVERAGE(L27:L33)</f>
        <v>102.42857142857143</v>
      </c>
      <c r="M35" s="334">
        <f>AVERAGE(M27:M33)</f>
        <v>459.14285714285717</v>
      </c>
      <c r="N35" s="346">
        <f t="shared" ref="N35:T35" si="61">AVERAGE(N27:N33)</f>
        <v>101</v>
      </c>
      <c r="O35" s="320">
        <f t="shared" si="61"/>
        <v>44.142857142857146</v>
      </c>
      <c r="P35" s="320">
        <f t="shared" si="61"/>
        <v>104.85714285714286</v>
      </c>
      <c r="Q35" s="320" t="e">
        <f t="shared" si="61"/>
        <v>#DIV/0!</v>
      </c>
      <c r="R35" s="320">
        <f t="shared" si="61"/>
        <v>67</v>
      </c>
      <c r="S35" s="320">
        <f t="shared" si="61"/>
        <v>136.71428571428572</v>
      </c>
      <c r="T35" s="347">
        <f t="shared" si="61"/>
        <v>256</v>
      </c>
      <c r="U35" s="346">
        <f t="shared" ref="U35:Y35" si="62">AVERAGE(U27:U33)</f>
        <v>350.85714285714283</v>
      </c>
      <c r="V35" s="320">
        <f t="shared" si="62"/>
        <v>270.14285714285717</v>
      </c>
      <c r="W35" s="320">
        <f t="shared" si="62"/>
        <v>350.57142857142856</v>
      </c>
      <c r="X35" s="320">
        <f t="shared" si="62"/>
        <v>397.85714285714283</v>
      </c>
      <c r="Y35" s="347">
        <f t="shared" si="62"/>
        <v>420.71428571428572</v>
      </c>
      <c r="Z35" s="346">
        <f t="shared" si="59"/>
        <v>215.57142857142858</v>
      </c>
      <c r="AA35" s="320">
        <f t="shared" si="59"/>
        <v>127.28571428571429</v>
      </c>
      <c r="AB35" s="320">
        <f t="shared" si="59"/>
        <v>110.14285714285714</v>
      </c>
      <c r="AC35" s="320">
        <f t="shared" si="59"/>
        <v>41</v>
      </c>
      <c r="AD35" s="347">
        <f t="shared" si="59"/>
        <v>80.285714285714292</v>
      </c>
      <c r="AE35" s="346">
        <f t="shared" ref="AE35:AH35" si="63">AVERAGE(AE27:AE33)</f>
        <v>389.71428571428572</v>
      </c>
      <c r="AF35" s="320">
        <f t="shared" si="63"/>
        <v>196.42857142857142</v>
      </c>
      <c r="AG35" s="320">
        <f t="shared" si="63"/>
        <v>224.42857142857142</v>
      </c>
      <c r="AH35" s="347">
        <f t="shared" si="63"/>
        <v>276.42857142857144</v>
      </c>
      <c r="AI35" s="323">
        <f t="shared" ref="AI35" si="64">AVERAGE(AI27:AI33)</f>
        <v>8766.8571428571431</v>
      </c>
    </row>
    <row r="36" spans="1:38" ht="15.75" thickBot="1" x14ac:dyDescent="0.3">
      <c r="A36" s="34" t="s">
        <v>20</v>
      </c>
      <c r="B36" s="500"/>
      <c r="C36" s="291">
        <f t="shared" ref="C36:J36" si="65">SUM(C27:C31)</f>
        <v>3551</v>
      </c>
      <c r="D36" s="299">
        <f>SUM(D27:D31)</f>
        <v>3783</v>
      </c>
      <c r="E36" s="299">
        <f>SUM(E27:E31)</f>
        <v>2942</v>
      </c>
      <c r="F36" s="299">
        <f>SUM(F27:F31)</f>
        <v>1964</v>
      </c>
      <c r="G36" s="299">
        <f>SUM(G27:G31)</f>
        <v>5259</v>
      </c>
      <c r="H36" s="299">
        <f t="shared" si="65"/>
        <v>2882</v>
      </c>
      <c r="I36" s="299">
        <f t="shared" si="65"/>
        <v>1284</v>
      </c>
      <c r="J36" s="324">
        <f t="shared" si="65"/>
        <v>0</v>
      </c>
      <c r="K36" s="291">
        <f>SUM(K27:K31)</f>
        <v>2820</v>
      </c>
      <c r="L36" s="299">
        <f t="shared" ref="L36" si="66">SUM(L27:L31)</f>
        <v>669</v>
      </c>
      <c r="M36" s="335">
        <f>SUM(M27:M31)</f>
        <v>2823</v>
      </c>
      <c r="N36" s="348">
        <f t="shared" ref="N36:T36" si="67">SUM(N27:N31)</f>
        <v>584</v>
      </c>
      <c r="O36" s="321">
        <f t="shared" si="67"/>
        <v>281</v>
      </c>
      <c r="P36" s="321">
        <f t="shared" si="67"/>
        <v>674</v>
      </c>
      <c r="Q36" s="321">
        <f t="shared" si="67"/>
        <v>0</v>
      </c>
      <c r="R36" s="321">
        <f t="shared" si="67"/>
        <v>436</v>
      </c>
      <c r="S36" s="321">
        <f t="shared" si="67"/>
        <v>835</v>
      </c>
      <c r="T36" s="349">
        <f t="shared" si="67"/>
        <v>1589</v>
      </c>
      <c r="U36" s="348">
        <f t="shared" ref="U36:Y36" si="68">SUM(U27:U31)</f>
        <v>2179</v>
      </c>
      <c r="V36" s="321">
        <f t="shared" si="68"/>
        <v>1658</v>
      </c>
      <c r="W36" s="321">
        <f t="shared" si="68"/>
        <v>2134</v>
      </c>
      <c r="X36" s="321">
        <f t="shared" si="68"/>
        <v>2515</v>
      </c>
      <c r="Y36" s="349">
        <f t="shared" si="68"/>
        <v>2766</v>
      </c>
      <c r="Z36" s="348">
        <f t="shared" ref="Z36:AD36" si="69">SUM(Z27:Z31)</f>
        <v>1314</v>
      </c>
      <c r="AA36" s="321">
        <f t="shared" si="69"/>
        <v>823</v>
      </c>
      <c r="AB36" s="321">
        <f t="shared" si="69"/>
        <v>704</v>
      </c>
      <c r="AC36" s="321">
        <f t="shared" si="69"/>
        <v>250</v>
      </c>
      <c r="AD36" s="349">
        <f t="shared" si="69"/>
        <v>508</v>
      </c>
      <c r="AE36" s="348">
        <f t="shared" ref="AE36:AH36" si="70">SUM(AE27:AE31)</f>
        <v>2423</v>
      </c>
      <c r="AF36" s="321">
        <f t="shared" si="70"/>
        <v>1228</v>
      </c>
      <c r="AG36" s="321">
        <f t="shared" si="70"/>
        <v>1439</v>
      </c>
      <c r="AH36" s="349">
        <f t="shared" si="70"/>
        <v>1828</v>
      </c>
      <c r="AI36" s="324">
        <f>SUM(AI27:AI31)</f>
        <v>54145</v>
      </c>
    </row>
    <row r="37" spans="1:38" ht="15.75" thickBot="1" x14ac:dyDescent="0.3">
      <c r="A37" s="34" t="s">
        <v>22</v>
      </c>
      <c r="B37" s="501"/>
      <c r="C37" s="292">
        <f t="shared" ref="C37:AD37" si="71">AVERAGE(C27:C31)</f>
        <v>710.2</v>
      </c>
      <c r="D37" s="300">
        <f t="shared" si="71"/>
        <v>756.6</v>
      </c>
      <c r="E37" s="300">
        <f t="shared" si="71"/>
        <v>588.4</v>
      </c>
      <c r="F37" s="300">
        <f t="shared" si="71"/>
        <v>392.8</v>
      </c>
      <c r="G37" s="300">
        <f t="shared" si="71"/>
        <v>1051.8</v>
      </c>
      <c r="H37" s="300">
        <f t="shared" si="71"/>
        <v>576.4</v>
      </c>
      <c r="I37" s="300">
        <f t="shared" si="71"/>
        <v>256.8</v>
      </c>
      <c r="J37" s="325" t="e">
        <f t="shared" si="71"/>
        <v>#DIV/0!</v>
      </c>
      <c r="K37" s="292">
        <f>AVERAGE(K27:K31)</f>
        <v>564</v>
      </c>
      <c r="L37" s="300">
        <f t="shared" ref="L37" si="72">AVERAGE(L27:L31)</f>
        <v>133.80000000000001</v>
      </c>
      <c r="M37" s="336">
        <f>AVERAGE(M27:M31)</f>
        <v>564.6</v>
      </c>
      <c r="N37" s="348">
        <f t="shared" ref="N37:T37" si="73">AVERAGE(N27:N31)</f>
        <v>116.8</v>
      </c>
      <c r="O37" s="321">
        <f t="shared" si="73"/>
        <v>56.2</v>
      </c>
      <c r="P37" s="321">
        <f t="shared" si="73"/>
        <v>134.80000000000001</v>
      </c>
      <c r="Q37" s="321" t="e">
        <f t="shared" si="73"/>
        <v>#DIV/0!</v>
      </c>
      <c r="R37" s="321">
        <f t="shared" si="73"/>
        <v>87.2</v>
      </c>
      <c r="S37" s="321">
        <f t="shared" si="73"/>
        <v>167</v>
      </c>
      <c r="T37" s="349">
        <f t="shared" si="73"/>
        <v>317.8</v>
      </c>
      <c r="U37" s="348">
        <f t="shared" ref="U37:Y37" si="74">AVERAGE(U27:U31)</f>
        <v>435.8</v>
      </c>
      <c r="V37" s="321">
        <f t="shared" si="74"/>
        <v>331.6</v>
      </c>
      <c r="W37" s="321">
        <f t="shared" si="74"/>
        <v>426.8</v>
      </c>
      <c r="X37" s="321">
        <f t="shared" si="74"/>
        <v>503</v>
      </c>
      <c r="Y37" s="349">
        <f t="shared" si="74"/>
        <v>553.20000000000005</v>
      </c>
      <c r="Z37" s="348">
        <f t="shared" si="71"/>
        <v>262.8</v>
      </c>
      <c r="AA37" s="321">
        <f t="shared" si="71"/>
        <v>164.6</v>
      </c>
      <c r="AB37" s="321">
        <f t="shared" si="71"/>
        <v>140.80000000000001</v>
      </c>
      <c r="AC37" s="321">
        <f t="shared" si="71"/>
        <v>50</v>
      </c>
      <c r="AD37" s="349">
        <f t="shared" si="71"/>
        <v>101.6</v>
      </c>
      <c r="AE37" s="348">
        <f t="shared" ref="AE37:AH37" si="75">AVERAGE(AE27:AE31)</f>
        <v>484.6</v>
      </c>
      <c r="AF37" s="321">
        <f t="shared" si="75"/>
        <v>245.6</v>
      </c>
      <c r="AG37" s="321">
        <f t="shared" si="75"/>
        <v>287.8</v>
      </c>
      <c r="AH37" s="349">
        <f t="shared" si="75"/>
        <v>365.6</v>
      </c>
      <c r="AI37" s="325">
        <f t="shared" ref="AI37" si="76">AVERAGE(AI27:AI31)</f>
        <v>10829</v>
      </c>
    </row>
    <row r="38" spans="1:38" ht="15.75" thickBot="1" x14ac:dyDescent="0.3">
      <c r="A38" s="176" t="s">
        <v>3</v>
      </c>
      <c r="B38" s="204">
        <f>B33+1</f>
        <v>43451</v>
      </c>
      <c r="C38" s="420">
        <v>759</v>
      </c>
      <c r="D38" s="420">
        <v>769</v>
      </c>
      <c r="E38" s="294">
        <v>716</v>
      </c>
      <c r="F38" s="421">
        <v>398</v>
      </c>
      <c r="G38" s="421">
        <v>1003</v>
      </c>
      <c r="H38" s="421">
        <v>550</v>
      </c>
      <c r="I38" s="422">
        <v>214</v>
      </c>
      <c r="J38" s="421"/>
      <c r="K38" s="217">
        <v>558</v>
      </c>
      <c r="L38" s="294">
        <v>118</v>
      </c>
      <c r="M38" s="421">
        <v>549</v>
      </c>
      <c r="N38" s="353">
        <v>108</v>
      </c>
      <c r="O38" s="294">
        <v>63</v>
      </c>
      <c r="P38" s="294">
        <v>139</v>
      </c>
      <c r="Q38" s="421"/>
      <c r="R38" s="294">
        <v>87</v>
      </c>
      <c r="S38" s="294">
        <v>202</v>
      </c>
      <c r="T38" s="421">
        <v>335</v>
      </c>
      <c r="U38" s="345">
        <v>423</v>
      </c>
      <c r="V38" s="295">
        <v>319</v>
      </c>
      <c r="W38" s="295">
        <v>444</v>
      </c>
      <c r="X38" s="424">
        <v>404</v>
      </c>
      <c r="Y38" s="424">
        <v>529</v>
      </c>
      <c r="Z38" s="424">
        <v>296</v>
      </c>
      <c r="AA38" s="425">
        <v>163</v>
      </c>
      <c r="AB38" s="295">
        <v>141</v>
      </c>
      <c r="AC38" s="295">
        <v>46</v>
      </c>
      <c r="AD38" s="330">
        <v>93</v>
      </c>
      <c r="AE38" s="345">
        <v>476</v>
      </c>
      <c r="AF38" s="295">
        <v>255</v>
      </c>
      <c r="AG38" s="295">
        <v>291</v>
      </c>
      <c r="AH38" s="330">
        <v>351</v>
      </c>
      <c r="AI38" s="239">
        <f>SUM(C38:AH38)</f>
        <v>10799</v>
      </c>
      <c r="AK38" s="421"/>
      <c r="AL38" s="421"/>
    </row>
    <row r="39" spans="1:38" ht="15.75" thickBot="1" x14ac:dyDescent="0.3">
      <c r="A39" s="176" t="s">
        <v>4</v>
      </c>
      <c r="B39" s="205">
        <f>B38+1</f>
        <v>43452</v>
      </c>
      <c r="C39" s="420">
        <v>693</v>
      </c>
      <c r="D39" s="420">
        <v>726</v>
      </c>
      <c r="E39" s="294">
        <v>567</v>
      </c>
      <c r="F39" s="421">
        <v>384</v>
      </c>
      <c r="G39" s="421">
        <v>938</v>
      </c>
      <c r="H39" s="421">
        <v>568</v>
      </c>
      <c r="I39" s="422">
        <v>223</v>
      </c>
      <c r="J39" s="421"/>
      <c r="K39" s="217">
        <v>547</v>
      </c>
      <c r="L39" s="294">
        <v>141</v>
      </c>
      <c r="M39" s="421">
        <v>578</v>
      </c>
      <c r="N39" s="353">
        <v>14</v>
      </c>
      <c r="O39" s="294">
        <v>50</v>
      </c>
      <c r="P39" s="294">
        <v>107</v>
      </c>
      <c r="Q39" s="421"/>
      <c r="R39" s="294">
        <v>69</v>
      </c>
      <c r="S39" s="294">
        <v>154</v>
      </c>
      <c r="T39" s="421">
        <v>254</v>
      </c>
      <c r="U39" s="345">
        <v>394</v>
      </c>
      <c r="V39" s="295">
        <v>298</v>
      </c>
      <c r="W39" s="295">
        <v>389</v>
      </c>
      <c r="X39" s="424">
        <v>436</v>
      </c>
      <c r="Y39" s="424">
        <v>474</v>
      </c>
      <c r="Z39" s="424">
        <v>292</v>
      </c>
      <c r="AA39" s="425">
        <v>183</v>
      </c>
      <c r="AB39" s="295">
        <v>137</v>
      </c>
      <c r="AC39" s="295">
        <v>47</v>
      </c>
      <c r="AD39" s="330">
        <v>107</v>
      </c>
      <c r="AE39" s="345">
        <v>463</v>
      </c>
      <c r="AF39" s="295">
        <v>271</v>
      </c>
      <c r="AG39" s="295">
        <v>261</v>
      </c>
      <c r="AH39" s="330">
        <v>346</v>
      </c>
      <c r="AI39" s="239">
        <f t="shared" ref="AI39:AI44" si="77">SUM(C39:AH39)</f>
        <v>10111</v>
      </c>
      <c r="AK39" s="421"/>
      <c r="AL39" s="421"/>
    </row>
    <row r="40" spans="1:38" ht="15.75" thickBot="1" x14ac:dyDescent="0.3">
      <c r="A40" s="176" t="s">
        <v>5</v>
      </c>
      <c r="B40" s="205">
        <f t="shared" ref="B40:B43" si="78">B39+1</f>
        <v>43453</v>
      </c>
      <c r="C40" s="420">
        <v>753</v>
      </c>
      <c r="D40" s="420">
        <v>618</v>
      </c>
      <c r="E40" s="294">
        <v>600</v>
      </c>
      <c r="F40" s="421">
        <v>375</v>
      </c>
      <c r="G40" s="421">
        <v>975</v>
      </c>
      <c r="H40" s="421">
        <v>498</v>
      </c>
      <c r="I40" s="422">
        <v>195</v>
      </c>
      <c r="J40" s="421"/>
      <c r="K40" s="217">
        <v>602</v>
      </c>
      <c r="L40" s="294">
        <v>175</v>
      </c>
      <c r="M40" s="421">
        <v>595</v>
      </c>
      <c r="N40" s="353">
        <v>110</v>
      </c>
      <c r="O40" s="294">
        <v>45</v>
      </c>
      <c r="P40" s="294">
        <v>106</v>
      </c>
      <c r="Q40" s="421"/>
      <c r="R40" s="294">
        <v>76</v>
      </c>
      <c r="S40" s="294">
        <v>136</v>
      </c>
      <c r="T40" s="421">
        <v>327</v>
      </c>
      <c r="U40" s="345">
        <v>390</v>
      </c>
      <c r="V40" s="295">
        <v>257</v>
      </c>
      <c r="W40" s="295">
        <v>409</v>
      </c>
      <c r="X40" s="424">
        <v>438</v>
      </c>
      <c r="Y40" s="424">
        <v>498</v>
      </c>
      <c r="Z40" s="424">
        <v>203</v>
      </c>
      <c r="AA40" s="425">
        <v>156</v>
      </c>
      <c r="AB40" s="295">
        <v>89</v>
      </c>
      <c r="AC40" s="295">
        <v>30</v>
      </c>
      <c r="AD40" s="330">
        <v>126</v>
      </c>
      <c r="AE40" s="345">
        <v>490</v>
      </c>
      <c r="AF40" s="295">
        <v>213</v>
      </c>
      <c r="AG40" s="295">
        <v>268</v>
      </c>
      <c r="AH40" s="330">
        <v>341</v>
      </c>
      <c r="AI40" s="239">
        <f t="shared" si="77"/>
        <v>10094</v>
      </c>
      <c r="AK40" s="421"/>
      <c r="AL40" s="421"/>
    </row>
    <row r="41" spans="1:38" ht="15.75" thickBot="1" x14ac:dyDescent="0.3">
      <c r="A41" s="176" t="s">
        <v>6</v>
      </c>
      <c r="B41" s="205">
        <f t="shared" si="78"/>
        <v>43454</v>
      </c>
      <c r="C41" s="420">
        <v>680</v>
      </c>
      <c r="D41" s="420">
        <v>607</v>
      </c>
      <c r="E41" s="294">
        <v>564</v>
      </c>
      <c r="F41" s="421">
        <v>306</v>
      </c>
      <c r="G41" s="421">
        <v>830</v>
      </c>
      <c r="H41" s="421">
        <v>486</v>
      </c>
      <c r="I41" s="422">
        <v>194</v>
      </c>
      <c r="J41" s="421"/>
      <c r="K41" s="231">
        <v>528</v>
      </c>
      <c r="L41" s="294">
        <v>139</v>
      </c>
      <c r="M41" s="421">
        <v>513</v>
      </c>
      <c r="N41" s="353">
        <v>108</v>
      </c>
      <c r="O41" s="294">
        <v>40</v>
      </c>
      <c r="P41" s="294">
        <v>131</v>
      </c>
      <c r="Q41" s="421"/>
      <c r="R41" s="294">
        <v>77</v>
      </c>
      <c r="S41" s="294">
        <v>149</v>
      </c>
      <c r="T41" s="421">
        <v>284</v>
      </c>
      <c r="U41" s="345">
        <v>372</v>
      </c>
      <c r="V41" s="295">
        <v>231</v>
      </c>
      <c r="W41" s="295">
        <v>400</v>
      </c>
      <c r="X41" s="424">
        <v>354</v>
      </c>
      <c r="Y41" s="424">
        <v>441</v>
      </c>
      <c r="Z41" s="424">
        <v>171</v>
      </c>
      <c r="AA41" s="425">
        <v>135</v>
      </c>
      <c r="AB41" s="295">
        <v>86</v>
      </c>
      <c r="AC41" s="295">
        <v>23</v>
      </c>
      <c r="AD41" s="330">
        <v>111</v>
      </c>
      <c r="AE41" s="345">
        <v>369</v>
      </c>
      <c r="AF41" s="295">
        <v>211</v>
      </c>
      <c r="AG41" s="295">
        <v>256</v>
      </c>
      <c r="AH41" s="330">
        <v>311</v>
      </c>
      <c r="AI41" s="239">
        <f t="shared" si="77"/>
        <v>9107</v>
      </c>
      <c r="AK41" s="421"/>
      <c r="AL41" s="421"/>
    </row>
    <row r="42" spans="1:38" ht="15.75" thickBot="1" x14ac:dyDescent="0.3">
      <c r="A42" s="176" t="s">
        <v>0</v>
      </c>
      <c r="B42" s="205">
        <f t="shared" si="78"/>
        <v>43455</v>
      </c>
      <c r="C42" s="420">
        <v>420</v>
      </c>
      <c r="D42" s="420">
        <v>453</v>
      </c>
      <c r="E42" s="294">
        <v>260</v>
      </c>
      <c r="F42" s="421">
        <v>210</v>
      </c>
      <c r="G42" s="421">
        <v>498</v>
      </c>
      <c r="H42" s="421">
        <v>281</v>
      </c>
      <c r="I42" s="422">
        <v>110</v>
      </c>
      <c r="J42" s="421"/>
      <c r="K42" s="217">
        <v>130</v>
      </c>
      <c r="L42" s="294">
        <v>56</v>
      </c>
      <c r="M42" s="421">
        <v>276</v>
      </c>
      <c r="N42" s="353">
        <v>71</v>
      </c>
      <c r="O42" s="294">
        <v>46</v>
      </c>
      <c r="P42" s="294">
        <v>81</v>
      </c>
      <c r="Q42" s="421"/>
      <c r="R42" s="294">
        <v>61</v>
      </c>
      <c r="S42" s="294">
        <v>124</v>
      </c>
      <c r="T42" s="421">
        <v>242</v>
      </c>
      <c r="U42" s="345">
        <v>271</v>
      </c>
      <c r="V42" s="295">
        <v>123</v>
      </c>
      <c r="W42" s="295">
        <v>253</v>
      </c>
      <c r="X42" s="424">
        <v>276</v>
      </c>
      <c r="Y42" s="424">
        <v>346</v>
      </c>
      <c r="Z42" s="424">
        <v>167</v>
      </c>
      <c r="AA42" s="425">
        <v>92</v>
      </c>
      <c r="AB42" s="295">
        <v>90</v>
      </c>
      <c r="AC42" s="295">
        <v>26</v>
      </c>
      <c r="AD42" s="330">
        <v>42</v>
      </c>
      <c r="AE42" s="345">
        <v>331</v>
      </c>
      <c r="AF42" s="295">
        <v>164</v>
      </c>
      <c r="AG42" s="295">
        <v>198</v>
      </c>
      <c r="AH42" s="330">
        <v>241</v>
      </c>
      <c r="AI42" s="239">
        <f t="shared" si="77"/>
        <v>5939</v>
      </c>
      <c r="AK42" s="421"/>
      <c r="AL42" s="421"/>
    </row>
    <row r="43" spans="1:38" ht="15.75" thickBot="1" x14ac:dyDescent="0.3">
      <c r="A43" s="176" t="s">
        <v>1</v>
      </c>
      <c r="B43" s="205">
        <f t="shared" si="78"/>
        <v>43456</v>
      </c>
      <c r="C43" s="420">
        <v>390</v>
      </c>
      <c r="D43" s="420">
        <v>448</v>
      </c>
      <c r="E43" s="294">
        <v>664</v>
      </c>
      <c r="F43" s="421">
        <v>127</v>
      </c>
      <c r="G43" s="421">
        <v>433</v>
      </c>
      <c r="H43" s="421">
        <v>227</v>
      </c>
      <c r="I43" s="422">
        <v>187</v>
      </c>
      <c r="J43" s="421"/>
      <c r="K43" s="231">
        <v>276</v>
      </c>
      <c r="L43" s="294">
        <v>31</v>
      </c>
      <c r="M43" s="421">
        <v>213</v>
      </c>
      <c r="N43" s="353">
        <v>82</v>
      </c>
      <c r="O43" s="294">
        <v>35</v>
      </c>
      <c r="P43" s="294">
        <v>179</v>
      </c>
      <c r="Q43" s="421"/>
      <c r="R43" s="294">
        <v>42</v>
      </c>
      <c r="S43" s="294">
        <v>166</v>
      </c>
      <c r="T43" s="421">
        <v>267</v>
      </c>
      <c r="U43" s="345">
        <v>158</v>
      </c>
      <c r="V43" s="295">
        <v>166</v>
      </c>
      <c r="W43" s="295">
        <v>161</v>
      </c>
      <c r="X43" s="424">
        <v>145</v>
      </c>
      <c r="Y43" s="424">
        <v>76</v>
      </c>
      <c r="Z43" s="424">
        <v>120</v>
      </c>
      <c r="AA43" s="425">
        <v>35</v>
      </c>
      <c r="AB43" s="295">
        <v>43</v>
      </c>
      <c r="AC43" s="295">
        <v>22</v>
      </c>
      <c r="AD43" s="330">
        <v>79</v>
      </c>
      <c r="AE43" s="345">
        <v>270</v>
      </c>
      <c r="AF43" s="295">
        <v>132</v>
      </c>
      <c r="AG43" s="295">
        <v>131</v>
      </c>
      <c r="AH43" s="330">
        <v>137</v>
      </c>
      <c r="AI43" s="239">
        <f t="shared" si="77"/>
        <v>5442</v>
      </c>
      <c r="AK43" s="421"/>
      <c r="AL43" s="421"/>
    </row>
    <row r="44" spans="1:38" ht="15.75" thickBot="1" x14ac:dyDescent="0.3">
      <c r="A44" s="176" t="s">
        <v>2</v>
      </c>
      <c r="B44" s="205">
        <f>B43+1</f>
        <v>43457</v>
      </c>
      <c r="C44" s="420">
        <v>372</v>
      </c>
      <c r="D44" s="420">
        <v>470</v>
      </c>
      <c r="E44" s="294">
        <v>760</v>
      </c>
      <c r="F44" s="421">
        <v>186</v>
      </c>
      <c r="G44" s="421">
        <v>463</v>
      </c>
      <c r="H44" s="421">
        <v>229</v>
      </c>
      <c r="I44" s="422">
        <v>254</v>
      </c>
      <c r="J44" s="421"/>
      <c r="K44" s="233">
        <v>436</v>
      </c>
      <c r="L44" s="294">
        <v>30</v>
      </c>
      <c r="M44" s="421">
        <v>373</v>
      </c>
      <c r="N44" s="354">
        <v>99</v>
      </c>
      <c r="O44" s="351">
        <v>24</v>
      </c>
      <c r="P44" s="294">
        <v>54</v>
      </c>
      <c r="Q44" s="421"/>
      <c r="R44" s="294">
        <v>24</v>
      </c>
      <c r="S44" s="294">
        <v>155</v>
      </c>
      <c r="T44" s="421">
        <v>160</v>
      </c>
      <c r="U44" s="354">
        <v>251</v>
      </c>
      <c r="V44" s="295">
        <v>205</v>
      </c>
      <c r="W44" s="295">
        <v>152</v>
      </c>
      <c r="X44" s="424">
        <v>162</v>
      </c>
      <c r="Y44" s="424">
        <v>175</v>
      </c>
      <c r="Z44" s="424">
        <v>176</v>
      </c>
      <c r="AA44" s="425">
        <v>51</v>
      </c>
      <c r="AB44" s="295">
        <v>50</v>
      </c>
      <c r="AC44" s="295">
        <v>19</v>
      </c>
      <c r="AD44" s="352">
        <v>76</v>
      </c>
      <c r="AE44" s="354">
        <v>216</v>
      </c>
      <c r="AF44" s="295">
        <v>121</v>
      </c>
      <c r="AG44" s="295">
        <v>105</v>
      </c>
      <c r="AH44" s="352">
        <v>93</v>
      </c>
      <c r="AI44" s="239">
        <f t="shared" si="77"/>
        <v>5941</v>
      </c>
      <c r="AK44" s="421"/>
      <c r="AL44" s="421"/>
    </row>
    <row r="45" spans="1:38" ht="15.75" thickBot="1" x14ac:dyDescent="0.3">
      <c r="A45" s="188" t="s">
        <v>21</v>
      </c>
      <c r="B45" s="499" t="s">
        <v>27</v>
      </c>
      <c r="C45" s="289">
        <f t="shared" ref="C45:AD45" si="79">SUM(C38:C44)</f>
        <v>4067</v>
      </c>
      <c r="D45" s="297">
        <f t="shared" si="79"/>
        <v>4091</v>
      </c>
      <c r="E45" s="297">
        <f t="shared" si="79"/>
        <v>4131</v>
      </c>
      <c r="F45" s="297">
        <f t="shared" si="79"/>
        <v>1986</v>
      </c>
      <c r="G45" s="297">
        <f t="shared" si="79"/>
        <v>5140</v>
      </c>
      <c r="H45" s="297">
        <f t="shared" si="79"/>
        <v>2839</v>
      </c>
      <c r="I45" s="297">
        <f t="shared" si="79"/>
        <v>1377</v>
      </c>
      <c r="J45" s="322">
        <f t="shared" si="79"/>
        <v>0</v>
      </c>
      <c r="K45" s="322">
        <f t="shared" si="79"/>
        <v>3077</v>
      </c>
      <c r="L45" s="297">
        <f t="shared" ref="L45:M45" si="80">SUM(L38:L44)</f>
        <v>690</v>
      </c>
      <c r="M45" s="297">
        <f t="shared" si="80"/>
        <v>3097</v>
      </c>
      <c r="N45" s="346">
        <f t="shared" ref="N45:T45" si="81">SUM(N38:N44)</f>
        <v>592</v>
      </c>
      <c r="O45" s="320">
        <f t="shared" si="81"/>
        <v>303</v>
      </c>
      <c r="P45" s="320">
        <f t="shared" si="81"/>
        <v>797</v>
      </c>
      <c r="Q45" s="320">
        <f t="shared" si="81"/>
        <v>0</v>
      </c>
      <c r="R45" s="320">
        <f t="shared" si="81"/>
        <v>436</v>
      </c>
      <c r="S45" s="320">
        <f t="shared" si="81"/>
        <v>1086</v>
      </c>
      <c r="T45" s="347">
        <f t="shared" si="81"/>
        <v>1869</v>
      </c>
      <c r="U45" s="346">
        <f t="shared" ref="U45:Y45" si="82">SUM(U38:U44)</f>
        <v>2259</v>
      </c>
      <c r="V45" s="320">
        <f t="shared" si="82"/>
        <v>1599</v>
      </c>
      <c r="W45" s="320">
        <f t="shared" si="82"/>
        <v>2208</v>
      </c>
      <c r="X45" s="320">
        <f t="shared" si="82"/>
        <v>2215</v>
      </c>
      <c r="Y45" s="347">
        <f t="shared" si="82"/>
        <v>2539</v>
      </c>
      <c r="Z45" s="346">
        <f t="shared" si="79"/>
        <v>1425</v>
      </c>
      <c r="AA45" s="320">
        <f t="shared" si="79"/>
        <v>815</v>
      </c>
      <c r="AB45" s="320">
        <f t="shared" si="79"/>
        <v>636</v>
      </c>
      <c r="AC45" s="320">
        <f t="shared" si="79"/>
        <v>213</v>
      </c>
      <c r="AD45" s="347">
        <f t="shared" si="79"/>
        <v>634</v>
      </c>
      <c r="AE45" s="346">
        <f t="shared" ref="AE45:AH45" si="83">SUM(AE38:AE44)</f>
        <v>2615</v>
      </c>
      <c r="AF45" s="320">
        <f t="shared" si="83"/>
        <v>1367</v>
      </c>
      <c r="AG45" s="320">
        <f t="shared" si="83"/>
        <v>1510</v>
      </c>
      <c r="AH45" s="347">
        <f t="shared" si="83"/>
        <v>1820</v>
      </c>
      <c r="AI45" s="322">
        <f t="shared" ref="AI45" si="84">SUM(AI38:AI44)</f>
        <v>57433</v>
      </c>
    </row>
    <row r="46" spans="1:38" ht="15.75" thickBot="1" x14ac:dyDescent="0.3">
      <c r="A46" s="127" t="s">
        <v>23</v>
      </c>
      <c r="B46" s="500"/>
      <c r="C46" s="290">
        <f t="shared" ref="C46:AD46" si="85">AVERAGE(C38:C44)</f>
        <v>581</v>
      </c>
      <c r="D46" s="298">
        <f t="shared" si="85"/>
        <v>584.42857142857144</v>
      </c>
      <c r="E46" s="298">
        <f t="shared" si="85"/>
        <v>590.14285714285711</v>
      </c>
      <c r="F46" s="298">
        <f t="shared" si="85"/>
        <v>283.71428571428572</v>
      </c>
      <c r="G46" s="298">
        <f t="shared" si="85"/>
        <v>734.28571428571433</v>
      </c>
      <c r="H46" s="298">
        <f t="shared" si="85"/>
        <v>405.57142857142856</v>
      </c>
      <c r="I46" s="298">
        <f t="shared" si="85"/>
        <v>196.71428571428572</v>
      </c>
      <c r="J46" s="323" t="e">
        <f t="shared" si="85"/>
        <v>#DIV/0!</v>
      </c>
      <c r="K46" s="323">
        <f t="shared" si="85"/>
        <v>439.57142857142856</v>
      </c>
      <c r="L46" s="298">
        <f t="shared" ref="L46:M46" si="86">AVERAGE(L38:L44)</f>
        <v>98.571428571428569</v>
      </c>
      <c r="M46" s="298">
        <f t="shared" si="86"/>
        <v>442.42857142857144</v>
      </c>
      <c r="N46" s="346">
        <f t="shared" ref="N46:T46" si="87">AVERAGE(N38:N44)</f>
        <v>84.571428571428569</v>
      </c>
      <c r="O46" s="320">
        <f t="shared" si="87"/>
        <v>43.285714285714285</v>
      </c>
      <c r="P46" s="320">
        <f t="shared" si="87"/>
        <v>113.85714285714286</v>
      </c>
      <c r="Q46" s="320" t="e">
        <f t="shared" si="87"/>
        <v>#DIV/0!</v>
      </c>
      <c r="R46" s="320">
        <f t="shared" si="87"/>
        <v>62.285714285714285</v>
      </c>
      <c r="S46" s="320">
        <f t="shared" si="87"/>
        <v>155.14285714285714</v>
      </c>
      <c r="T46" s="347">
        <f t="shared" si="87"/>
        <v>267</v>
      </c>
      <c r="U46" s="346">
        <f t="shared" ref="U46:Y46" si="88">AVERAGE(U38:U44)</f>
        <v>322.71428571428572</v>
      </c>
      <c r="V46" s="320">
        <f t="shared" si="88"/>
        <v>228.42857142857142</v>
      </c>
      <c r="W46" s="320">
        <f t="shared" si="88"/>
        <v>315.42857142857144</v>
      </c>
      <c r="X46" s="320">
        <f t="shared" si="88"/>
        <v>316.42857142857144</v>
      </c>
      <c r="Y46" s="347">
        <f t="shared" si="88"/>
        <v>362.71428571428572</v>
      </c>
      <c r="Z46" s="346">
        <f t="shared" si="85"/>
        <v>203.57142857142858</v>
      </c>
      <c r="AA46" s="320">
        <f t="shared" si="85"/>
        <v>116.42857142857143</v>
      </c>
      <c r="AB46" s="320">
        <f t="shared" si="85"/>
        <v>90.857142857142861</v>
      </c>
      <c r="AC46" s="320">
        <f t="shared" si="85"/>
        <v>30.428571428571427</v>
      </c>
      <c r="AD46" s="347">
        <f t="shared" si="85"/>
        <v>90.571428571428569</v>
      </c>
      <c r="AE46" s="346">
        <f t="shared" ref="AE46:AH46" si="89">AVERAGE(AE38:AE44)</f>
        <v>373.57142857142856</v>
      </c>
      <c r="AF46" s="320">
        <f t="shared" si="89"/>
        <v>195.28571428571428</v>
      </c>
      <c r="AG46" s="320">
        <f t="shared" si="89"/>
        <v>215.71428571428572</v>
      </c>
      <c r="AH46" s="347">
        <f t="shared" si="89"/>
        <v>260</v>
      </c>
      <c r="AI46" s="323">
        <f t="shared" ref="AI46" si="90">AVERAGE(AI38:AI44)</f>
        <v>8204.7142857142862</v>
      </c>
    </row>
    <row r="47" spans="1:38" ht="15.75" thickBot="1" x14ac:dyDescent="0.3">
      <c r="A47" s="34" t="s">
        <v>20</v>
      </c>
      <c r="B47" s="500"/>
      <c r="C47" s="291">
        <f t="shared" ref="C47:AD47" si="91">SUM(C38:C42)</f>
        <v>3305</v>
      </c>
      <c r="D47" s="299">
        <f t="shared" si="91"/>
        <v>3173</v>
      </c>
      <c r="E47" s="299">
        <f t="shared" si="91"/>
        <v>2707</v>
      </c>
      <c r="F47" s="299">
        <f t="shared" si="91"/>
        <v>1673</v>
      </c>
      <c r="G47" s="299">
        <f t="shared" si="91"/>
        <v>4244</v>
      </c>
      <c r="H47" s="299">
        <f t="shared" si="91"/>
        <v>2383</v>
      </c>
      <c r="I47" s="299">
        <f t="shared" si="91"/>
        <v>936</v>
      </c>
      <c r="J47" s="324">
        <f t="shared" si="91"/>
        <v>0</v>
      </c>
      <c r="K47" s="291">
        <f>SUM(K38:K42)</f>
        <v>2365</v>
      </c>
      <c r="L47" s="299">
        <f t="shared" ref="L47:M47" si="92">SUM(L38:L42)</f>
        <v>629</v>
      </c>
      <c r="M47" s="299">
        <f t="shared" si="92"/>
        <v>2511</v>
      </c>
      <c r="N47" s="348">
        <f t="shared" ref="N47:T47" si="93">SUM(N38:N42)</f>
        <v>411</v>
      </c>
      <c r="O47" s="321">
        <f t="shared" si="93"/>
        <v>244</v>
      </c>
      <c r="P47" s="321">
        <f t="shared" si="93"/>
        <v>564</v>
      </c>
      <c r="Q47" s="321">
        <f t="shared" si="93"/>
        <v>0</v>
      </c>
      <c r="R47" s="321">
        <f t="shared" si="93"/>
        <v>370</v>
      </c>
      <c r="S47" s="321">
        <f t="shared" si="93"/>
        <v>765</v>
      </c>
      <c r="T47" s="349">
        <f t="shared" si="93"/>
        <v>1442</v>
      </c>
      <c r="U47" s="348">
        <f t="shared" ref="U47:Y47" si="94">SUM(U38:U42)</f>
        <v>1850</v>
      </c>
      <c r="V47" s="321">
        <f t="shared" si="94"/>
        <v>1228</v>
      </c>
      <c r="W47" s="321">
        <f t="shared" si="94"/>
        <v>1895</v>
      </c>
      <c r="X47" s="321">
        <f t="shared" si="94"/>
        <v>1908</v>
      </c>
      <c r="Y47" s="349">
        <f t="shared" si="94"/>
        <v>2288</v>
      </c>
      <c r="Z47" s="348">
        <f t="shared" si="91"/>
        <v>1129</v>
      </c>
      <c r="AA47" s="321">
        <f t="shared" si="91"/>
        <v>729</v>
      </c>
      <c r="AB47" s="321">
        <f t="shared" si="91"/>
        <v>543</v>
      </c>
      <c r="AC47" s="321">
        <f t="shared" si="91"/>
        <v>172</v>
      </c>
      <c r="AD47" s="349">
        <f t="shared" si="91"/>
        <v>479</v>
      </c>
      <c r="AE47" s="348">
        <f t="shared" ref="AE47:AH47" si="95">SUM(AE38:AE42)</f>
        <v>2129</v>
      </c>
      <c r="AF47" s="321">
        <f t="shared" si="95"/>
        <v>1114</v>
      </c>
      <c r="AG47" s="321">
        <f t="shared" si="95"/>
        <v>1274</v>
      </c>
      <c r="AH47" s="349">
        <f t="shared" si="95"/>
        <v>1590</v>
      </c>
      <c r="AI47" s="324">
        <f t="shared" ref="AI47" si="96">SUM(AI38:AI42)</f>
        <v>46050</v>
      </c>
    </row>
    <row r="48" spans="1:38" ht="15.75" thickBot="1" x14ac:dyDescent="0.3">
      <c r="A48" s="34" t="s">
        <v>22</v>
      </c>
      <c r="B48" s="501"/>
      <c r="C48" s="292">
        <f t="shared" ref="C48:AD48" si="97">AVERAGE(C38:C42)</f>
        <v>661</v>
      </c>
      <c r="D48" s="300">
        <f t="shared" si="97"/>
        <v>634.6</v>
      </c>
      <c r="E48" s="300">
        <f t="shared" si="97"/>
        <v>541.4</v>
      </c>
      <c r="F48" s="300">
        <f t="shared" si="97"/>
        <v>334.6</v>
      </c>
      <c r="G48" s="300">
        <f t="shared" si="97"/>
        <v>848.8</v>
      </c>
      <c r="H48" s="300">
        <f t="shared" si="97"/>
        <v>476.6</v>
      </c>
      <c r="I48" s="300">
        <f t="shared" si="97"/>
        <v>187.2</v>
      </c>
      <c r="J48" s="325" t="e">
        <f t="shared" si="97"/>
        <v>#DIV/0!</v>
      </c>
      <c r="K48" s="292">
        <f>AVERAGE(K38:K42)</f>
        <v>473</v>
      </c>
      <c r="L48" s="300">
        <f t="shared" ref="L48" si="98">AVERAGE(L38:L42)</f>
        <v>125.8</v>
      </c>
      <c r="M48" s="336">
        <f>AVERAGE(M38:M42)</f>
        <v>502.2</v>
      </c>
      <c r="N48" s="348">
        <f t="shared" ref="N48:T48" si="99">AVERAGE(N38:N42)</f>
        <v>82.2</v>
      </c>
      <c r="O48" s="321">
        <f t="shared" si="99"/>
        <v>48.8</v>
      </c>
      <c r="P48" s="321">
        <f t="shared" si="99"/>
        <v>112.8</v>
      </c>
      <c r="Q48" s="321" t="e">
        <f t="shared" si="99"/>
        <v>#DIV/0!</v>
      </c>
      <c r="R48" s="321">
        <f t="shared" si="99"/>
        <v>74</v>
      </c>
      <c r="S48" s="321">
        <f t="shared" si="99"/>
        <v>153</v>
      </c>
      <c r="T48" s="349">
        <f t="shared" si="99"/>
        <v>288.39999999999998</v>
      </c>
      <c r="U48" s="348">
        <f t="shared" ref="U48:Y48" si="100">AVERAGE(U38:U42)</f>
        <v>370</v>
      </c>
      <c r="V48" s="321">
        <f t="shared" si="100"/>
        <v>245.6</v>
      </c>
      <c r="W48" s="321">
        <f t="shared" si="100"/>
        <v>379</v>
      </c>
      <c r="X48" s="321">
        <f t="shared" si="100"/>
        <v>381.6</v>
      </c>
      <c r="Y48" s="349">
        <f t="shared" si="100"/>
        <v>457.6</v>
      </c>
      <c r="Z48" s="348">
        <f t="shared" si="97"/>
        <v>225.8</v>
      </c>
      <c r="AA48" s="321">
        <f t="shared" si="97"/>
        <v>145.80000000000001</v>
      </c>
      <c r="AB48" s="321">
        <f t="shared" si="97"/>
        <v>108.6</v>
      </c>
      <c r="AC48" s="321">
        <f t="shared" si="97"/>
        <v>34.4</v>
      </c>
      <c r="AD48" s="349">
        <f t="shared" si="97"/>
        <v>95.8</v>
      </c>
      <c r="AE48" s="348">
        <f t="shared" ref="AE48:AH48" si="101">AVERAGE(AE38:AE42)</f>
        <v>425.8</v>
      </c>
      <c r="AF48" s="321">
        <f t="shared" si="101"/>
        <v>222.8</v>
      </c>
      <c r="AG48" s="321">
        <f t="shared" si="101"/>
        <v>254.8</v>
      </c>
      <c r="AH48" s="349">
        <f t="shared" si="101"/>
        <v>318</v>
      </c>
      <c r="AI48" s="325">
        <f t="shared" ref="AI48" si="102">AVERAGE(AI38:AI42)</f>
        <v>9210</v>
      </c>
    </row>
    <row r="49" spans="1:38" ht="15.75" thickBot="1" x14ac:dyDescent="0.3">
      <c r="A49" s="176" t="s">
        <v>3</v>
      </c>
      <c r="B49" s="204">
        <f>B44+1</f>
        <v>43458</v>
      </c>
      <c r="C49" s="420">
        <v>313</v>
      </c>
      <c r="D49" s="420">
        <v>326</v>
      </c>
      <c r="E49" s="302">
        <v>345</v>
      </c>
      <c r="F49" s="421">
        <v>171</v>
      </c>
      <c r="G49" s="421">
        <v>324</v>
      </c>
      <c r="H49" s="421">
        <v>188</v>
      </c>
      <c r="I49" s="422">
        <v>131</v>
      </c>
      <c r="J49" s="421"/>
      <c r="K49" s="238">
        <v>322</v>
      </c>
      <c r="L49" s="302">
        <v>107</v>
      </c>
      <c r="M49" s="421">
        <v>417</v>
      </c>
      <c r="N49" s="353">
        <v>121</v>
      </c>
      <c r="O49" s="294">
        <v>36</v>
      </c>
      <c r="P49" s="294">
        <v>59</v>
      </c>
      <c r="Q49" s="421"/>
      <c r="R49" s="294">
        <v>38</v>
      </c>
      <c r="S49" s="294">
        <v>169</v>
      </c>
      <c r="T49" s="337">
        <v>168</v>
      </c>
      <c r="U49" s="345">
        <v>225</v>
      </c>
      <c r="V49" s="295">
        <v>200</v>
      </c>
      <c r="W49" s="295">
        <v>173</v>
      </c>
      <c r="X49" s="424">
        <v>204</v>
      </c>
      <c r="Y49" s="424">
        <v>236</v>
      </c>
      <c r="Z49" s="424">
        <v>140</v>
      </c>
      <c r="AA49" s="425">
        <v>73</v>
      </c>
      <c r="AB49" s="295">
        <v>42</v>
      </c>
      <c r="AC49" s="295">
        <v>28</v>
      </c>
      <c r="AD49" s="330">
        <v>54</v>
      </c>
      <c r="AE49" s="345">
        <v>263</v>
      </c>
      <c r="AF49" s="295">
        <v>106</v>
      </c>
      <c r="AG49" s="295">
        <v>125</v>
      </c>
      <c r="AH49" s="330">
        <v>175</v>
      </c>
      <c r="AI49" s="239">
        <f>SUM(C49:AH49)</f>
        <v>5279</v>
      </c>
      <c r="AK49" s="421"/>
      <c r="AL49" s="421"/>
    </row>
    <row r="50" spans="1:38" ht="15.75" thickBot="1" x14ac:dyDescent="0.3">
      <c r="A50" s="176" t="s">
        <v>4</v>
      </c>
      <c r="B50" s="205">
        <f>B49+1</f>
        <v>43459</v>
      </c>
      <c r="C50" s="420">
        <v>238</v>
      </c>
      <c r="D50" s="420">
        <v>253</v>
      </c>
      <c r="E50" s="302">
        <v>616</v>
      </c>
      <c r="F50" s="421">
        <v>116</v>
      </c>
      <c r="G50" s="421">
        <v>201</v>
      </c>
      <c r="H50" s="421">
        <v>69</v>
      </c>
      <c r="I50" s="422">
        <v>146</v>
      </c>
      <c r="J50" s="421"/>
      <c r="K50" s="231">
        <v>189</v>
      </c>
      <c r="L50" s="302">
        <v>31</v>
      </c>
      <c r="M50" s="421">
        <v>156</v>
      </c>
      <c r="N50" s="353">
        <v>104</v>
      </c>
      <c r="O50" s="294">
        <v>13</v>
      </c>
      <c r="P50" s="294">
        <v>12</v>
      </c>
      <c r="Q50" s="421"/>
      <c r="R50" s="294">
        <v>21</v>
      </c>
      <c r="S50" s="294">
        <v>75</v>
      </c>
      <c r="T50" s="337">
        <v>147</v>
      </c>
      <c r="U50" s="345">
        <v>102</v>
      </c>
      <c r="V50" s="295">
        <v>160</v>
      </c>
      <c r="W50" s="295">
        <v>129</v>
      </c>
      <c r="X50" s="424">
        <v>70</v>
      </c>
      <c r="Y50" s="424">
        <v>98</v>
      </c>
      <c r="Z50" s="424">
        <v>81</v>
      </c>
      <c r="AA50" s="425">
        <v>28</v>
      </c>
      <c r="AB50" s="295">
        <v>9</v>
      </c>
      <c r="AC50" s="295">
        <v>7</v>
      </c>
      <c r="AD50" s="330">
        <v>43</v>
      </c>
      <c r="AE50" s="345">
        <v>167</v>
      </c>
      <c r="AF50" s="295">
        <v>107</v>
      </c>
      <c r="AG50" s="295">
        <v>87</v>
      </c>
      <c r="AH50" s="330">
        <v>105</v>
      </c>
      <c r="AI50" s="239">
        <f t="shared" ref="AI50:AI55" si="103">SUM(C50:AH50)</f>
        <v>3580</v>
      </c>
      <c r="AK50" s="421"/>
      <c r="AL50" s="421"/>
    </row>
    <row r="51" spans="1:38" ht="15.75" thickBot="1" x14ac:dyDescent="0.3">
      <c r="A51" s="176" t="s">
        <v>5</v>
      </c>
      <c r="B51" s="205">
        <f t="shared" ref="B51:B54" si="104">B50+1</f>
        <v>43460</v>
      </c>
      <c r="C51" s="420">
        <v>478</v>
      </c>
      <c r="D51" s="420">
        <v>463</v>
      </c>
      <c r="E51" s="302">
        <v>834</v>
      </c>
      <c r="F51" s="421">
        <v>226</v>
      </c>
      <c r="G51" s="421">
        <v>748</v>
      </c>
      <c r="H51" s="421"/>
      <c r="I51" s="422">
        <v>239</v>
      </c>
      <c r="J51" s="421"/>
      <c r="K51" s="231">
        <v>696</v>
      </c>
      <c r="L51" s="302">
        <v>108</v>
      </c>
      <c r="M51" s="421">
        <v>627</v>
      </c>
      <c r="N51" s="353">
        <v>168</v>
      </c>
      <c r="O51" s="294">
        <v>70</v>
      </c>
      <c r="P51" s="294">
        <v>87</v>
      </c>
      <c r="Q51" s="421"/>
      <c r="R51" s="294">
        <v>63</v>
      </c>
      <c r="S51" s="294">
        <v>262</v>
      </c>
      <c r="T51" s="337">
        <v>296</v>
      </c>
      <c r="U51" s="345">
        <v>352</v>
      </c>
      <c r="V51" s="295">
        <v>335</v>
      </c>
      <c r="W51" s="295">
        <v>356</v>
      </c>
      <c r="X51" s="424">
        <v>285</v>
      </c>
      <c r="Y51" s="424">
        <v>449</v>
      </c>
      <c r="Z51" s="424">
        <v>205</v>
      </c>
      <c r="AA51" s="425">
        <v>101</v>
      </c>
      <c r="AB51" s="295">
        <v>102</v>
      </c>
      <c r="AC51" s="295">
        <v>30</v>
      </c>
      <c r="AD51" s="330">
        <v>100</v>
      </c>
      <c r="AE51" s="345">
        <v>556</v>
      </c>
      <c r="AF51" s="295">
        <v>207</v>
      </c>
      <c r="AG51" s="295">
        <v>264</v>
      </c>
      <c r="AH51" s="330">
        <v>297</v>
      </c>
      <c r="AI51" s="239">
        <f t="shared" si="103"/>
        <v>9004</v>
      </c>
      <c r="AK51" s="421"/>
      <c r="AL51" s="421"/>
    </row>
    <row r="52" spans="1:38" ht="15.75" thickBot="1" x14ac:dyDescent="0.3">
      <c r="A52" s="176" t="s">
        <v>6</v>
      </c>
      <c r="B52" s="205">
        <f t="shared" si="104"/>
        <v>43461</v>
      </c>
      <c r="C52" s="420">
        <v>765</v>
      </c>
      <c r="D52" s="420">
        <v>682</v>
      </c>
      <c r="E52" s="302">
        <v>1108</v>
      </c>
      <c r="F52" s="421">
        <v>271</v>
      </c>
      <c r="G52" s="421">
        <v>905</v>
      </c>
      <c r="H52" s="421"/>
      <c r="I52" s="422">
        <v>446</v>
      </c>
      <c r="J52" s="421"/>
      <c r="K52" s="231">
        <v>887</v>
      </c>
      <c r="L52" s="302">
        <v>135</v>
      </c>
      <c r="M52" s="421">
        <v>798</v>
      </c>
      <c r="N52" s="353">
        <v>238</v>
      </c>
      <c r="O52" s="294">
        <v>100</v>
      </c>
      <c r="P52" s="294">
        <v>78</v>
      </c>
      <c r="Q52" s="421"/>
      <c r="R52" s="294">
        <v>128</v>
      </c>
      <c r="S52" s="294">
        <v>349</v>
      </c>
      <c r="T52" s="337">
        <v>396</v>
      </c>
      <c r="U52" s="345">
        <v>460</v>
      </c>
      <c r="V52" s="295">
        <v>351</v>
      </c>
      <c r="W52" s="295">
        <v>321</v>
      </c>
      <c r="X52" s="424">
        <v>398</v>
      </c>
      <c r="Y52" s="424">
        <v>545</v>
      </c>
      <c r="Z52" s="424">
        <v>203</v>
      </c>
      <c r="AA52" s="425">
        <v>159</v>
      </c>
      <c r="AB52" s="295">
        <v>87</v>
      </c>
      <c r="AC52" s="295">
        <v>44</v>
      </c>
      <c r="AD52" s="330">
        <v>92</v>
      </c>
      <c r="AE52" s="345">
        <v>617</v>
      </c>
      <c r="AF52" s="295">
        <v>246</v>
      </c>
      <c r="AG52" s="295">
        <v>252</v>
      </c>
      <c r="AH52" s="330">
        <v>422</v>
      </c>
      <c r="AI52" s="239">
        <f t="shared" si="103"/>
        <v>11483</v>
      </c>
      <c r="AK52" s="421"/>
      <c r="AL52" s="421"/>
    </row>
    <row r="53" spans="1:38" ht="15.75" thickBot="1" x14ac:dyDescent="0.3">
      <c r="A53" s="176" t="s">
        <v>0</v>
      </c>
      <c r="B53" s="205">
        <f t="shared" si="104"/>
        <v>43462</v>
      </c>
      <c r="C53" s="420">
        <v>245</v>
      </c>
      <c r="D53" s="420">
        <v>307</v>
      </c>
      <c r="E53" s="302">
        <v>169</v>
      </c>
      <c r="F53" s="421">
        <v>123</v>
      </c>
      <c r="G53" s="421">
        <v>382</v>
      </c>
      <c r="H53" s="421">
        <v>158</v>
      </c>
      <c r="I53" s="422">
        <v>89</v>
      </c>
      <c r="J53" s="421"/>
      <c r="K53" s="217">
        <v>403</v>
      </c>
      <c r="L53" s="302">
        <v>82</v>
      </c>
      <c r="M53" s="421">
        <v>394</v>
      </c>
      <c r="N53" s="353">
        <v>57</v>
      </c>
      <c r="O53" s="294">
        <v>30</v>
      </c>
      <c r="P53" s="294">
        <v>68</v>
      </c>
      <c r="Q53" s="421"/>
      <c r="R53" s="294">
        <v>43</v>
      </c>
      <c r="S53" s="294">
        <v>68</v>
      </c>
      <c r="T53" s="337">
        <v>174</v>
      </c>
      <c r="U53" s="345">
        <v>232</v>
      </c>
      <c r="V53" s="295">
        <v>198</v>
      </c>
      <c r="W53" s="295">
        <v>191</v>
      </c>
      <c r="X53" s="424">
        <v>237</v>
      </c>
      <c r="Y53" s="424">
        <v>250</v>
      </c>
      <c r="Z53" s="424">
        <v>139</v>
      </c>
      <c r="AA53" s="425">
        <v>88</v>
      </c>
      <c r="AB53" s="295">
        <v>48</v>
      </c>
      <c r="AC53" s="295">
        <v>18</v>
      </c>
      <c r="AD53" s="330">
        <v>58</v>
      </c>
      <c r="AE53" s="345">
        <v>318</v>
      </c>
      <c r="AF53" s="295">
        <v>129</v>
      </c>
      <c r="AG53" s="295">
        <v>208</v>
      </c>
      <c r="AH53" s="330">
        <v>240</v>
      </c>
      <c r="AI53" s="239">
        <f t="shared" si="103"/>
        <v>5146</v>
      </c>
      <c r="AK53" s="421"/>
      <c r="AL53" s="421"/>
    </row>
    <row r="54" spans="1:38" ht="15.75" thickBot="1" x14ac:dyDescent="0.3">
      <c r="A54" s="176" t="s">
        <v>1</v>
      </c>
      <c r="B54" s="205">
        <f t="shared" si="104"/>
        <v>43463</v>
      </c>
      <c r="C54" s="420">
        <v>888</v>
      </c>
      <c r="D54" s="420">
        <v>863</v>
      </c>
      <c r="E54" s="302">
        <v>1304</v>
      </c>
      <c r="F54" s="421">
        <v>167</v>
      </c>
      <c r="G54" s="421">
        <v>733</v>
      </c>
      <c r="H54" s="421">
        <v>252</v>
      </c>
      <c r="I54" s="422">
        <v>440</v>
      </c>
      <c r="J54" s="421"/>
      <c r="K54" s="231">
        <v>627</v>
      </c>
      <c r="L54" s="302">
        <v>85</v>
      </c>
      <c r="M54" s="421">
        <v>530</v>
      </c>
      <c r="N54" s="353">
        <v>248</v>
      </c>
      <c r="O54" s="294">
        <v>78</v>
      </c>
      <c r="P54" s="294">
        <v>82</v>
      </c>
      <c r="Q54" s="421"/>
      <c r="R54" s="294">
        <v>131</v>
      </c>
      <c r="S54" s="294">
        <v>245</v>
      </c>
      <c r="T54" s="337">
        <v>355</v>
      </c>
      <c r="U54" s="345">
        <v>483</v>
      </c>
      <c r="V54" s="295">
        <v>360</v>
      </c>
      <c r="W54" s="295">
        <v>306</v>
      </c>
      <c r="X54" s="424">
        <v>243</v>
      </c>
      <c r="Y54" s="424">
        <v>345</v>
      </c>
      <c r="Z54" s="424">
        <v>247</v>
      </c>
      <c r="AA54" s="425">
        <v>81</v>
      </c>
      <c r="AB54" s="295">
        <v>78</v>
      </c>
      <c r="AC54" s="295">
        <v>25</v>
      </c>
      <c r="AD54" s="330">
        <v>159</v>
      </c>
      <c r="AE54" s="345">
        <v>477</v>
      </c>
      <c r="AF54" s="295">
        <v>191</v>
      </c>
      <c r="AG54" s="295">
        <v>143</v>
      </c>
      <c r="AH54" s="330">
        <v>319</v>
      </c>
      <c r="AI54" s="239">
        <f t="shared" si="103"/>
        <v>10485</v>
      </c>
      <c r="AK54" s="421"/>
      <c r="AL54" s="421"/>
    </row>
    <row r="55" spans="1:38" ht="15.75" thickBot="1" x14ac:dyDescent="0.3">
      <c r="A55" s="176" t="s">
        <v>2</v>
      </c>
      <c r="B55" s="205">
        <f>B54+1</f>
        <v>43464</v>
      </c>
      <c r="C55" s="420">
        <v>377</v>
      </c>
      <c r="D55" s="420">
        <v>418</v>
      </c>
      <c r="E55" s="302">
        <v>780</v>
      </c>
      <c r="F55" s="421">
        <v>159</v>
      </c>
      <c r="G55" s="421">
        <v>473</v>
      </c>
      <c r="H55" s="421">
        <v>178</v>
      </c>
      <c r="I55" s="422">
        <v>174</v>
      </c>
      <c r="J55" s="421"/>
      <c r="K55" s="233">
        <v>479</v>
      </c>
      <c r="L55" s="302">
        <v>56</v>
      </c>
      <c r="M55" s="421">
        <v>400</v>
      </c>
      <c r="N55" s="354">
        <v>111</v>
      </c>
      <c r="O55" s="351">
        <v>49</v>
      </c>
      <c r="P55" s="294">
        <v>49</v>
      </c>
      <c r="Q55" s="421"/>
      <c r="R55" s="294">
        <v>25</v>
      </c>
      <c r="S55" s="294">
        <v>149</v>
      </c>
      <c r="T55" s="352">
        <v>210</v>
      </c>
      <c r="U55" s="354">
        <v>217</v>
      </c>
      <c r="V55" s="295">
        <v>235</v>
      </c>
      <c r="W55" s="295">
        <v>132</v>
      </c>
      <c r="X55" s="424">
        <v>192</v>
      </c>
      <c r="Y55" s="424">
        <v>161</v>
      </c>
      <c r="Z55" s="424">
        <v>143</v>
      </c>
      <c r="AA55" s="425">
        <v>56</v>
      </c>
      <c r="AB55" s="295">
        <v>30</v>
      </c>
      <c r="AC55" s="295">
        <v>29</v>
      </c>
      <c r="AD55" s="352">
        <v>55</v>
      </c>
      <c r="AE55" s="354">
        <v>221</v>
      </c>
      <c r="AF55" s="295">
        <v>108</v>
      </c>
      <c r="AG55" s="295">
        <v>104</v>
      </c>
      <c r="AH55" s="352">
        <v>136</v>
      </c>
      <c r="AI55" s="239">
        <f t="shared" si="103"/>
        <v>5906</v>
      </c>
      <c r="AK55" s="421"/>
      <c r="AL55" s="421"/>
    </row>
    <row r="56" spans="1:38" ht="15.75" thickBot="1" x14ac:dyDescent="0.3">
      <c r="A56" s="188" t="s">
        <v>21</v>
      </c>
      <c r="B56" s="499" t="s">
        <v>28</v>
      </c>
      <c r="C56" s="289">
        <f t="shared" ref="C56:AD56" si="105">SUM(C49:C55)</f>
        <v>3304</v>
      </c>
      <c r="D56" s="297">
        <f t="shared" si="105"/>
        <v>3312</v>
      </c>
      <c r="E56" s="297">
        <f>SUM(E49:E55)</f>
        <v>5156</v>
      </c>
      <c r="F56" s="297">
        <f t="shared" si="105"/>
        <v>1233</v>
      </c>
      <c r="G56" s="297">
        <f t="shared" si="105"/>
        <v>3766</v>
      </c>
      <c r="H56" s="297">
        <f t="shared" si="105"/>
        <v>845</v>
      </c>
      <c r="I56" s="297">
        <f t="shared" si="105"/>
        <v>1665</v>
      </c>
      <c r="J56" s="322">
        <f t="shared" si="105"/>
        <v>0</v>
      </c>
      <c r="K56" s="289">
        <f>SUM(K49:K55)</f>
        <v>3603</v>
      </c>
      <c r="L56" s="297">
        <f t="shared" ref="L56" si="106">SUM(L49:L55)</f>
        <v>604</v>
      </c>
      <c r="M56" s="333">
        <f>SUM(M49:M55)</f>
        <v>3322</v>
      </c>
      <c r="N56" s="346">
        <f t="shared" ref="N56:T56" si="107">SUM(N49:N55)</f>
        <v>1047</v>
      </c>
      <c r="O56" s="320">
        <f t="shared" si="107"/>
        <v>376</v>
      </c>
      <c r="P56" s="320">
        <f t="shared" si="107"/>
        <v>435</v>
      </c>
      <c r="Q56" s="320">
        <f>SUM(Q49:Q55)</f>
        <v>0</v>
      </c>
      <c r="R56" s="320">
        <f t="shared" si="107"/>
        <v>449</v>
      </c>
      <c r="S56" s="320">
        <f t="shared" si="107"/>
        <v>1317</v>
      </c>
      <c r="T56" s="347">
        <f t="shared" si="107"/>
        <v>1746</v>
      </c>
      <c r="U56" s="346">
        <f t="shared" ref="U56:Y56" si="108">SUM(U49:U55)</f>
        <v>2071</v>
      </c>
      <c r="V56" s="320">
        <f t="shared" si="108"/>
        <v>1839</v>
      </c>
      <c r="W56" s="320">
        <f t="shared" si="108"/>
        <v>1608</v>
      </c>
      <c r="X56" s="320">
        <f t="shared" si="108"/>
        <v>1629</v>
      </c>
      <c r="Y56" s="347">
        <f t="shared" si="108"/>
        <v>2084</v>
      </c>
      <c r="Z56" s="346">
        <f t="shared" si="105"/>
        <v>1158</v>
      </c>
      <c r="AA56" s="320">
        <f t="shared" si="105"/>
        <v>586</v>
      </c>
      <c r="AB56" s="320">
        <f t="shared" si="105"/>
        <v>396</v>
      </c>
      <c r="AC56" s="320">
        <f t="shared" si="105"/>
        <v>181</v>
      </c>
      <c r="AD56" s="347">
        <f t="shared" si="105"/>
        <v>561</v>
      </c>
      <c r="AE56" s="346">
        <f t="shared" ref="AE56:AH56" si="109">SUM(AE49:AE55)</f>
        <v>2619</v>
      </c>
      <c r="AF56" s="320">
        <f t="shared" si="109"/>
        <v>1094</v>
      </c>
      <c r="AG56" s="320">
        <f t="shared" si="109"/>
        <v>1183</v>
      </c>
      <c r="AH56" s="347">
        <f t="shared" si="109"/>
        <v>1694</v>
      </c>
      <c r="AI56" s="322">
        <f>SUM(AI49:AI55)</f>
        <v>50883</v>
      </c>
    </row>
    <row r="57" spans="1:38" ht="15.75" thickBot="1" x14ac:dyDescent="0.3">
      <c r="A57" s="127" t="s">
        <v>23</v>
      </c>
      <c r="B57" s="500"/>
      <c r="C57" s="290">
        <f t="shared" ref="C57:AD57" si="110">AVERAGE(C49:C55)</f>
        <v>472</v>
      </c>
      <c r="D57" s="298">
        <f t="shared" si="110"/>
        <v>473.14285714285717</v>
      </c>
      <c r="E57" s="298">
        <f t="shared" si="110"/>
        <v>736.57142857142856</v>
      </c>
      <c r="F57" s="298">
        <f t="shared" si="110"/>
        <v>176.14285714285714</v>
      </c>
      <c r="G57" s="298">
        <f t="shared" si="110"/>
        <v>538</v>
      </c>
      <c r="H57" s="298">
        <f t="shared" si="110"/>
        <v>169</v>
      </c>
      <c r="I57" s="298">
        <f t="shared" si="110"/>
        <v>237.85714285714286</v>
      </c>
      <c r="J57" s="323" t="e">
        <f t="shared" si="110"/>
        <v>#DIV/0!</v>
      </c>
      <c r="K57" s="290">
        <f>AVERAGE(K49:K55)</f>
        <v>514.71428571428567</v>
      </c>
      <c r="L57" s="298">
        <f t="shared" ref="L57" si="111">AVERAGE(L49:L55)</f>
        <v>86.285714285714292</v>
      </c>
      <c r="M57" s="334">
        <f>AVERAGE(M49:M55)</f>
        <v>474.57142857142856</v>
      </c>
      <c r="N57" s="346">
        <f t="shared" ref="N57:T57" si="112">AVERAGE(N49:N55)</f>
        <v>149.57142857142858</v>
      </c>
      <c r="O57" s="320">
        <f t="shared" si="112"/>
        <v>53.714285714285715</v>
      </c>
      <c r="P57" s="320">
        <f t="shared" si="112"/>
        <v>62.142857142857146</v>
      </c>
      <c r="Q57" s="320" t="e">
        <f>AVERAGE(Q49:Q55)</f>
        <v>#DIV/0!</v>
      </c>
      <c r="R57" s="320">
        <f t="shared" si="112"/>
        <v>64.142857142857139</v>
      </c>
      <c r="S57" s="320">
        <f t="shared" si="112"/>
        <v>188.14285714285714</v>
      </c>
      <c r="T57" s="347">
        <f t="shared" si="112"/>
        <v>249.42857142857142</v>
      </c>
      <c r="U57" s="346">
        <f t="shared" ref="U57:Y57" si="113">AVERAGE(U49:U55)</f>
        <v>295.85714285714283</v>
      </c>
      <c r="V57" s="320">
        <f t="shared" si="113"/>
        <v>262.71428571428572</v>
      </c>
      <c r="W57" s="320">
        <f t="shared" si="113"/>
        <v>229.71428571428572</v>
      </c>
      <c r="X57" s="320">
        <f t="shared" si="113"/>
        <v>232.71428571428572</v>
      </c>
      <c r="Y57" s="347">
        <f t="shared" si="113"/>
        <v>297.71428571428572</v>
      </c>
      <c r="Z57" s="346">
        <f t="shared" si="110"/>
        <v>165.42857142857142</v>
      </c>
      <c r="AA57" s="320">
        <f t="shared" si="110"/>
        <v>83.714285714285708</v>
      </c>
      <c r="AB57" s="320">
        <f t="shared" si="110"/>
        <v>56.571428571428569</v>
      </c>
      <c r="AC57" s="320">
        <f t="shared" si="110"/>
        <v>25.857142857142858</v>
      </c>
      <c r="AD57" s="347">
        <f t="shared" si="110"/>
        <v>80.142857142857139</v>
      </c>
      <c r="AE57" s="346">
        <f t="shared" ref="AE57:AH57" si="114">AVERAGE(AE49:AE55)</f>
        <v>374.14285714285717</v>
      </c>
      <c r="AF57" s="320">
        <f t="shared" si="114"/>
        <v>156.28571428571428</v>
      </c>
      <c r="AG57" s="320">
        <f t="shared" si="114"/>
        <v>169</v>
      </c>
      <c r="AH57" s="347">
        <f t="shared" si="114"/>
        <v>242</v>
      </c>
      <c r="AI57" s="323">
        <f t="shared" ref="AI57" si="115">AVERAGE(AI49:AI55)</f>
        <v>7269</v>
      </c>
    </row>
    <row r="58" spans="1:38" ht="15.75" thickBot="1" x14ac:dyDescent="0.3">
      <c r="A58" s="34" t="s">
        <v>20</v>
      </c>
      <c r="B58" s="500"/>
      <c r="C58" s="291">
        <f t="shared" ref="C58:AD58" si="116">SUM(C49:C53)</f>
        <v>2039</v>
      </c>
      <c r="D58" s="299">
        <f>SUM(D49:D53)</f>
        <v>2031</v>
      </c>
      <c r="E58" s="299">
        <f t="shared" si="116"/>
        <v>3072</v>
      </c>
      <c r="F58" s="299">
        <f t="shared" si="116"/>
        <v>907</v>
      </c>
      <c r="G58" s="299">
        <f t="shared" si="116"/>
        <v>2560</v>
      </c>
      <c r="H58" s="299">
        <f t="shared" si="116"/>
        <v>415</v>
      </c>
      <c r="I58" s="299">
        <f t="shared" si="116"/>
        <v>1051</v>
      </c>
      <c r="J58" s="324">
        <f t="shared" si="116"/>
        <v>0</v>
      </c>
      <c r="K58" s="291">
        <f>SUM(K49:K53)</f>
        <v>2497</v>
      </c>
      <c r="L58" s="299">
        <f t="shared" ref="L58" si="117">SUM(L49:L53)</f>
        <v>463</v>
      </c>
      <c r="M58" s="335">
        <f>SUM(M49:M53)</f>
        <v>2392</v>
      </c>
      <c r="N58" s="348">
        <f t="shared" ref="N58:T58" si="118">SUM(N49:N53)</f>
        <v>688</v>
      </c>
      <c r="O58" s="321">
        <f t="shared" si="118"/>
        <v>249</v>
      </c>
      <c r="P58" s="321">
        <f t="shared" si="118"/>
        <v>304</v>
      </c>
      <c r="Q58" s="321">
        <f>SUM(Q49:Q53)</f>
        <v>0</v>
      </c>
      <c r="R58" s="321">
        <f t="shared" si="118"/>
        <v>293</v>
      </c>
      <c r="S58" s="321">
        <f t="shared" si="118"/>
        <v>923</v>
      </c>
      <c r="T58" s="349">
        <f t="shared" si="118"/>
        <v>1181</v>
      </c>
      <c r="U58" s="348">
        <f t="shared" ref="U58:Y58" si="119">SUM(U49:U53)</f>
        <v>1371</v>
      </c>
      <c r="V58" s="321">
        <f t="shared" si="119"/>
        <v>1244</v>
      </c>
      <c r="W58" s="321">
        <f t="shared" si="119"/>
        <v>1170</v>
      </c>
      <c r="X58" s="321">
        <f t="shared" si="119"/>
        <v>1194</v>
      </c>
      <c r="Y58" s="349">
        <f t="shared" si="119"/>
        <v>1578</v>
      </c>
      <c r="Z58" s="348">
        <f t="shared" si="116"/>
        <v>768</v>
      </c>
      <c r="AA58" s="321">
        <f t="shared" si="116"/>
        <v>449</v>
      </c>
      <c r="AB58" s="321">
        <f t="shared" si="116"/>
        <v>288</v>
      </c>
      <c r="AC58" s="321">
        <f t="shared" si="116"/>
        <v>127</v>
      </c>
      <c r="AD58" s="349">
        <f t="shared" si="116"/>
        <v>347</v>
      </c>
      <c r="AE58" s="348">
        <f t="shared" ref="AE58:AH58" si="120">SUM(AE49:AE53)</f>
        <v>1921</v>
      </c>
      <c r="AF58" s="321">
        <f t="shared" si="120"/>
        <v>795</v>
      </c>
      <c r="AG58" s="321">
        <f t="shared" si="120"/>
        <v>936</v>
      </c>
      <c r="AH58" s="349">
        <f t="shared" si="120"/>
        <v>1239</v>
      </c>
      <c r="AI58" s="324">
        <f t="shared" ref="AI58" si="121">SUM(AI49:AI53)</f>
        <v>34492</v>
      </c>
    </row>
    <row r="59" spans="1:38" ht="15.75" thickBot="1" x14ac:dyDescent="0.3">
      <c r="A59" s="34" t="s">
        <v>22</v>
      </c>
      <c r="B59" s="501"/>
      <c r="C59" s="292">
        <f t="shared" ref="C59:AD59" si="122">AVERAGE(C49:C53)</f>
        <v>407.8</v>
      </c>
      <c r="D59" s="300">
        <f t="shared" si="122"/>
        <v>406.2</v>
      </c>
      <c r="E59" s="300">
        <f t="shared" si="122"/>
        <v>614.4</v>
      </c>
      <c r="F59" s="300">
        <f t="shared" si="122"/>
        <v>181.4</v>
      </c>
      <c r="G59" s="300">
        <f t="shared" si="122"/>
        <v>512</v>
      </c>
      <c r="H59" s="300">
        <f t="shared" si="122"/>
        <v>138.33333333333334</v>
      </c>
      <c r="I59" s="300">
        <f t="shared" si="122"/>
        <v>210.2</v>
      </c>
      <c r="J59" s="325" t="e">
        <f t="shared" si="122"/>
        <v>#DIV/0!</v>
      </c>
      <c r="K59" s="292">
        <f>AVERAGE(K49:K53)</f>
        <v>499.4</v>
      </c>
      <c r="L59" s="300">
        <f t="shared" ref="L59" si="123">AVERAGE(L49:L53)</f>
        <v>92.6</v>
      </c>
      <c r="M59" s="336">
        <f>AVERAGE(M49:M53)</f>
        <v>478.4</v>
      </c>
      <c r="N59" s="51">
        <f t="shared" ref="N59:T59" si="124">AVERAGE(N49:N53)</f>
        <v>137.6</v>
      </c>
      <c r="O59" s="300">
        <f t="shared" si="124"/>
        <v>49.8</v>
      </c>
      <c r="P59" s="300">
        <f t="shared" si="124"/>
        <v>60.8</v>
      </c>
      <c r="Q59" s="300" t="e">
        <f>AVERAGE(Q49:Q53)</f>
        <v>#DIV/0!</v>
      </c>
      <c r="R59" s="300">
        <f t="shared" si="124"/>
        <v>58.6</v>
      </c>
      <c r="S59" s="300">
        <f t="shared" si="124"/>
        <v>184.6</v>
      </c>
      <c r="T59" s="336">
        <f t="shared" si="124"/>
        <v>236.2</v>
      </c>
      <c r="U59" s="51">
        <f t="shared" ref="U59:Y59" si="125">AVERAGE(U49:U53)</f>
        <v>274.2</v>
      </c>
      <c r="V59" s="300">
        <f t="shared" si="125"/>
        <v>248.8</v>
      </c>
      <c r="W59" s="300">
        <f t="shared" si="125"/>
        <v>234</v>
      </c>
      <c r="X59" s="426">
        <f t="shared" si="125"/>
        <v>238.8</v>
      </c>
      <c r="Y59" s="427">
        <f t="shared" si="125"/>
        <v>315.60000000000002</v>
      </c>
      <c r="Z59" s="261">
        <f t="shared" si="122"/>
        <v>153.6</v>
      </c>
      <c r="AA59" s="426">
        <f t="shared" si="122"/>
        <v>89.8</v>
      </c>
      <c r="AB59" s="300">
        <f t="shared" si="122"/>
        <v>57.6</v>
      </c>
      <c r="AC59" s="300">
        <f t="shared" si="122"/>
        <v>25.4</v>
      </c>
      <c r="AD59" s="336">
        <f t="shared" si="122"/>
        <v>69.400000000000006</v>
      </c>
      <c r="AE59" s="51">
        <f t="shared" ref="AE59:AH59" si="126">AVERAGE(AE49:AE53)</f>
        <v>384.2</v>
      </c>
      <c r="AF59" s="300">
        <f t="shared" si="126"/>
        <v>159</v>
      </c>
      <c r="AG59" s="300">
        <f t="shared" si="126"/>
        <v>187.2</v>
      </c>
      <c r="AH59" s="336">
        <f t="shared" si="126"/>
        <v>247.8</v>
      </c>
      <c r="AI59" s="325">
        <f t="shared" ref="AI59" si="127">AVERAGE(AI49:AI53)</f>
        <v>6898.4</v>
      </c>
    </row>
    <row r="60" spans="1:38" ht="15.75" thickBot="1" x14ac:dyDescent="0.3">
      <c r="A60" s="176" t="s">
        <v>3</v>
      </c>
      <c r="B60" s="357">
        <f>B55+1</f>
        <v>43465</v>
      </c>
      <c r="C60" s="420">
        <v>335</v>
      </c>
      <c r="D60" s="420">
        <v>360</v>
      </c>
      <c r="E60" s="302">
        <v>381</v>
      </c>
      <c r="F60" s="302">
        <v>165</v>
      </c>
      <c r="G60" s="302">
        <v>472</v>
      </c>
      <c r="H60" s="421">
        <v>229</v>
      </c>
      <c r="I60" s="421">
        <v>148</v>
      </c>
      <c r="J60" s="421"/>
      <c r="K60" s="421">
        <v>340</v>
      </c>
      <c r="L60" s="423">
        <v>105</v>
      </c>
      <c r="M60" s="421">
        <v>348</v>
      </c>
      <c r="N60" s="358">
        <v>57</v>
      </c>
      <c r="O60" s="302">
        <v>34</v>
      </c>
      <c r="P60" s="302">
        <v>50</v>
      </c>
      <c r="Q60" s="302"/>
      <c r="R60" s="302">
        <v>56</v>
      </c>
      <c r="S60" s="302">
        <v>112</v>
      </c>
      <c r="T60" s="359">
        <v>150</v>
      </c>
      <c r="U60" s="345">
        <v>275</v>
      </c>
      <c r="V60" s="295">
        <v>174</v>
      </c>
      <c r="W60" s="295">
        <v>195</v>
      </c>
      <c r="X60" s="295">
        <v>203</v>
      </c>
      <c r="Y60" s="295">
        <v>221</v>
      </c>
      <c r="Z60" s="295">
        <v>173</v>
      </c>
      <c r="AA60" s="295">
        <v>99</v>
      </c>
      <c r="AB60" s="295">
        <v>43</v>
      </c>
      <c r="AC60" s="295">
        <v>22</v>
      </c>
      <c r="AD60" s="295">
        <v>66</v>
      </c>
      <c r="AE60" s="330">
        <v>272</v>
      </c>
      <c r="AF60" s="345">
        <v>128</v>
      </c>
      <c r="AG60" s="345">
        <v>160</v>
      </c>
      <c r="AH60" s="295">
        <v>194</v>
      </c>
      <c r="AI60" s="239">
        <f>SUM(C60:AH60)</f>
        <v>5567</v>
      </c>
    </row>
    <row r="61" spans="1:38" ht="15.75" hidden="1" thickBot="1" x14ac:dyDescent="0.3">
      <c r="A61" s="176" t="s">
        <v>4</v>
      </c>
      <c r="B61" s="205">
        <f>B60+1</f>
        <v>43466</v>
      </c>
      <c r="C61" s="231"/>
      <c r="D61" s="295"/>
      <c r="E61" s="295"/>
      <c r="F61" s="295"/>
      <c r="G61" s="295"/>
      <c r="H61" s="295"/>
      <c r="I61" s="295"/>
      <c r="J61" s="293"/>
      <c r="K61" s="535"/>
      <c r="L61" s="536"/>
      <c r="M61" s="330"/>
      <c r="N61" s="345"/>
      <c r="O61" s="295"/>
      <c r="P61" s="295"/>
      <c r="Q61" s="295"/>
      <c r="R61" s="295"/>
      <c r="S61" s="295"/>
      <c r="T61" s="328"/>
      <c r="U61" s="345"/>
      <c r="V61" s="295"/>
      <c r="W61" s="295"/>
      <c r="X61" s="295"/>
      <c r="Y61" s="330"/>
      <c r="Z61" s="345"/>
      <c r="AA61" s="345"/>
      <c r="AB61" s="295"/>
      <c r="AC61" s="295"/>
      <c r="AD61" s="295"/>
      <c r="AE61" s="330"/>
      <c r="AF61" s="345"/>
      <c r="AG61" s="345"/>
      <c r="AH61" s="295"/>
      <c r="AI61" s="239">
        <f t="shared" ref="AI61:AI66" si="128">SUM(C61:AH61)</f>
        <v>0</v>
      </c>
    </row>
    <row r="62" spans="1:38" ht="15.75" hidden="1" thickBot="1" x14ac:dyDescent="0.3">
      <c r="A62" s="176" t="s">
        <v>5</v>
      </c>
      <c r="B62" s="205">
        <f>B61+1</f>
        <v>43467</v>
      </c>
      <c r="C62" s="293"/>
      <c r="D62" s="295"/>
      <c r="E62" s="295"/>
      <c r="F62" s="295"/>
      <c r="G62" s="295"/>
      <c r="H62" s="295"/>
      <c r="I62" s="295"/>
      <c r="J62" s="293"/>
      <c r="K62" s="535"/>
      <c r="L62" s="536"/>
      <c r="M62" s="330"/>
      <c r="N62" s="345"/>
      <c r="O62" s="295"/>
      <c r="P62" s="295"/>
      <c r="Q62" s="295"/>
      <c r="R62" s="295"/>
      <c r="S62" s="295"/>
      <c r="T62" s="328"/>
      <c r="U62" s="345"/>
      <c r="V62" s="295"/>
      <c r="W62" s="295"/>
      <c r="X62" s="295"/>
      <c r="Y62" s="330"/>
      <c r="Z62" s="345"/>
      <c r="AA62" s="345"/>
      <c r="AB62" s="295"/>
      <c r="AC62" s="295"/>
      <c r="AD62" s="295"/>
      <c r="AE62" s="330"/>
      <c r="AF62" s="345"/>
      <c r="AG62" s="345"/>
      <c r="AH62" s="295"/>
      <c r="AI62" s="239">
        <f t="shared" si="128"/>
        <v>0</v>
      </c>
    </row>
    <row r="63" spans="1:38" ht="15.75" hidden="1" thickBot="1" x14ac:dyDescent="0.3">
      <c r="A63" s="176" t="s">
        <v>6</v>
      </c>
      <c r="B63" s="205">
        <f>B62+1</f>
        <v>43468</v>
      </c>
      <c r="C63" s="231"/>
      <c r="D63" s="295"/>
      <c r="E63" s="295"/>
      <c r="F63" s="295"/>
      <c r="G63" s="295"/>
      <c r="H63" s="295"/>
      <c r="I63" s="295"/>
      <c r="J63" s="293"/>
      <c r="K63" s="535"/>
      <c r="L63" s="536"/>
      <c r="M63" s="330"/>
      <c r="N63" s="345"/>
      <c r="O63" s="295"/>
      <c r="P63" s="295"/>
      <c r="Q63" s="295"/>
      <c r="R63" s="295"/>
      <c r="S63" s="295"/>
      <c r="T63" s="330"/>
      <c r="U63" s="345"/>
      <c r="V63" s="295"/>
      <c r="W63" s="295"/>
      <c r="X63" s="295"/>
      <c r="Y63" s="330"/>
      <c r="Z63" s="345"/>
      <c r="AA63" s="345"/>
      <c r="AB63" s="295"/>
      <c r="AC63" s="295"/>
      <c r="AD63" s="295"/>
      <c r="AE63" s="330"/>
      <c r="AF63" s="345"/>
      <c r="AG63" s="345"/>
      <c r="AH63" s="295"/>
      <c r="AI63" s="239">
        <f t="shared" si="128"/>
        <v>0</v>
      </c>
    </row>
    <row r="64" spans="1:38" ht="15.75" hidden="1" thickBot="1" x14ac:dyDescent="0.3">
      <c r="A64" s="176" t="s">
        <v>0</v>
      </c>
      <c r="B64" s="205">
        <f t="shared" ref="B64:B66" si="129">B63+1</f>
        <v>43469</v>
      </c>
      <c r="C64" s="231"/>
      <c r="D64" s="295"/>
      <c r="E64" s="295"/>
      <c r="F64" s="295"/>
      <c r="G64" s="295"/>
      <c r="H64" s="295"/>
      <c r="I64" s="295"/>
      <c r="J64" s="293"/>
      <c r="K64" s="535"/>
      <c r="L64" s="536"/>
      <c r="M64" s="330"/>
      <c r="N64" s="345"/>
      <c r="O64" s="295"/>
      <c r="P64" s="295"/>
      <c r="Q64" s="295"/>
      <c r="R64" s="295"/>
      <c r="S64" s="295"/>
      <c r="T64" s="328"/>
      <c r="U64" s="345"/>
      <c r="V64" s="295"/>
      <c r="W64" s="295"/>
      <c r="X64" s="295"/>
      <c r="Y64" s="330"/>
      <c r="Z64" s="345"/>
      <c r="AA64" s="345"/>
      <c r="AB64" s="295"/>
      <c r="AC64" s="295"/>
      <c r="AD64" s="295"/>
      <c r="AE64" s="330"/>
      <c r="AF64" s="345"/>
      <c r="AG64" s="345"/>
      <c r="AH64" s="295"/>
      <c r="AI64" s="239">
        <f t="shared" si="128"/>
        <v>0</v>
      </c>
    </row>
    <row r="65" spans="1:35" ht="15.75" hidden="1" thickBot="1" x14ac:dyDescent="0.3">
      <c r="A65" s="176" t="s">
        <v>1</v>
      </c>
      <c r="B65" s="205">
        <f t="shared" si="129"/>
        <v>43470</v>
      </c>
      <c r="C65" s="231"/>
      <c r="D65" s="295"/>
      <c r="E65" s="295"/>
      <c r="F65" s="295"/>
      <c r="G65" s="295"/>
      <c r="H65" s="295"/>
      <c r="I65" s="295"/>
      <c r="J65" s="293"/>
      <c r="K65" s="535"/>
      <c r="L65" s="536"/>
      <c r="M65" s="330"/>
      <c r="N65" s="345"/>
      <c r="O65" s="295"/>
      <c r="P65" s="295"/>
      <c r="Q65" s="295"/>
      <c r="R65" s="295"/>
      <c r="S65" s="295"/>
      <c r="T65" s="328"/>
      <c r="U65" s="345"/>
      <c r="V65" s="295"/>
      <c r="W65" s="295"/>
      <c r="X65" s="295"/>
      <c r="Y65" s="330"/>
      <c r="Z65" s="345"/>
      <c r="AA65" s="345"/>
      <c r="AB65" s="295"/>
      <c r="AC65" s="295"/>
      <c r="AD65" s="295"/>
      <c r="AE65" s="330"/>
      <c r="AF65" s="345"/>
      <c r="AG65" s="345"/>
      <c r="AH65" s="295"/>
      <c r="AI65" s="239">
        <f t="shared" si="128"/>
        <v>0</v>
      </c>
    </row>
    <row r="66" spans="1:35" ht="15.75" hidden="1" thickBot="1" x14ac:dyDescent="0.3">
      <c r="A66" s="176" t="s">
        <v>2</v>
      </c>
      <c r="B66" s="205">
        <f t="shared" si="129"/>
        <v>43471</v>
      </c>
      <c r="C66" s="240"/>
      <c r="D66" s="303"/>
      <c r="E66" s="303"/>
      <c r="F66" s="303"/>
      <c r="G66" s="303"/>
      <c r="H66" s="303"/>
      <c r="I66" s="303"/>
      <c r="J66" s="311"/>
      <c r="K66" s="535"/>
      <c r="L66" s="536"/>
      <c r="M66" s="332"/>
      <c r="N66" s="360"/>
      <c r="O66" s="296"/>
      <c r="P66" s="296"/>
      <c r="Q66" s="296"/>
      <c r="R66" s="296"/>
      <c r="S66" s="296"/>
      <c r="T66" s="329"/>
      <c r="U66" s="360"/>
      <c r="V66" s="296"/>
      <c r="W66" s="296"/>
      <c r="X66" s="296"/>
      <c r="Y66" s="296"/>
      <c r="Z66" s="360"/>
      <c r="AA66" s="360"/>
      <c r="AB66" s="296"/>
      <c r="AC66" s="296"/>
      <c r="AD66" s="296"/>
      <c r="AE66" s="330"/>
      <c r="AF66" s="345"/>
      <c r="AG66" s="345"/>
      <c r="AH66" s="295"/>
      <c r="AI66" s="239">
        <f t="shared" si="128"/>
        <v>0</v>
      </c>
    </row>
    <row r="67" spans="1:35" ht="15.75" thickBot="1" x14ac:dyDescent="0.3">
      <c r="A67" s="188" t="s">
        <v>21</v>
      </c>
      <c r="B67" s="499" t="s">
        <v>33</v>
      </c>
      <c r="C67" s="242">
        <f t="shared" ref="C67:J67" si="130">SUM(C60:C66)</f>
        <v>335</v>
      </c>
      <c r="D67" s="304">
        <f t="shared" si="130"/>
        <v>360</v>
      </c>
      <c r="E67" s="304">
        <f t="shared" si="130"/>
        <v>381</v>
      </c>
      <c r="F67" s="304">
        <f t="shared" si="130"/>
        <v>165</v>
      </c>
      <c r="G67" s="304">
        <f t="shared" si="130"/>
        <v>472</v>
      </c>
      <c r="H67" s="304">
        <f>SUM(H60:H66)</f>
        <v>229</v>
      </c>
      <c r="I67" s="304">
        <f t="shared" si="130"/>
        <v>148</v>
      </c>
      <c r="J67" s="312">
        <f t="shared" si="130"/>
        <v>0</v>
      </c>
      <c r="K67" s="242">
        <f>SUM(K60:K66)</f>
        <v>340</v>
      </c>
      <c r="L67" s="304">
        <f t="shared" ref="L67" si="131">SUM(L60:L66)</f>
        <v>105</v>
      </c>
      <c r="M67" s="341">
        <f>SUM(M60:M66)</f>
        <v>348</v>
      </c>
      <c r="N67" s="355">
        <f t="shared" ref="N67:T67" si="132">SUM(N60:N66)</f>
        <v>57</v>
      </c>
      <c r="O67" s="326">
        <f t="shared" si="132"/>
        <v>34</v>
      </c>
      <c r="P67" s="326">
        <f t="shared" si="132"/>
        <v>50</v>
      </c>
      <c r="Q67" s="326">
        <f t="shared" si="132"/>
        <v>0</v>
      </c>
      <c r="R67" s="326">
        <f t="shared" si="132"/>
        <v>56</v>
      </c>
      <c r="S67" s="326">
        <f t="shared" si="132"/>
        <v>112</v>
      </c>
      <c r="T67" s="326">
        <f t="shared" si="132"/>
        <v>150</v>
      </c>
      <c r="U67" s="355">
        <f t="shared" ref="U67:Y67" si="133">SUM(U60:U66)</f>
        <v>275</v>
      </c>
      <c r="V67" s="326">
        <f t="shared" si="133"/>
        <v>174</v>
      </c>
      <c r="W67" s="326">
        <f t="shared" si="133"/>
        <v>195</v>
      </c>
      <c r="X67" s="326">
        <f t="shared" si="133"/>
        <v>203</v>
      </c>
      <c r="Y67" s="326">
        <f t="shared" si="133"/>
        <v>221</v>
      </c>
      <c r="Z67" s="355">
        <f t="shared" ref="Z67:AE67" si="134">SUM(Z60:Z66)</f>
        <v>173</v>
      </c>
      <c r="AA67" s="355">
        <f t="shared" si="134"/>
        <v>99</v>
      </c>
      <c r="AB67" s="326">
        <f t="shared" si="134"/>
        <v>43</v>
      </c>
      <c r="AC67" s="326">
        <f t="shared" si="134"/>
        <v>22</v>
      </c>
      <c r="AD67" s="326">
        <f t="shared" si="134"/>
        <v>66</v>
      </c>
      <c r="AE67" s="326">
        <f t="shared" si="134"/>
        <v>272</v>
      </c>
      <c r="AF67" s="355">
        <f t="shared" ref="AF67:AH67" si="135">SUM(AF60:AF66)</f>
        <v>128</v>
      </c>
      <c r="AG67" s="355">
        <f t="shared" si="135"/>
        <v>160</v>
      </c>
      <c r="AH67" s="326">
        <f t="shared" si="135"/>
        <v>194</v>
      </c>
      <c r="AI67" s="322">
        <f>SUM(AI60:AI66)</f>
        <v>5567</v>
      </c>
    </row>
    <row r="68" spans="1:35" ht="15.75" thickBot="1" x14ac:dyDescent="0.3">
      <c r="A68" s="127" t="s">
        <v>23</v>
      </c>
      <c r="B68" s="500"/>
      <c r="C68" s="243">
        <f t="shared" ref="C68:J68" si="136">AVERAGE(C60:C66)</f>
        <v>335</v>
      </c>
      <c r="D68" s="305">
        <f t="shared" si="136"/>
        <v>360</v>
      </c>
      <c r="E68" s="306">
        <f t="shared" si="136"/>
        <v>381</v>
      </c>
      <c r="F68" s="305">
        <f t="shared" si="136"/>
        <v>165</v>
      </c>
      <c r="G68" s="305">
        <f t="shared" si="136"/>
        <v>472</v>
      </c>
      <c r="H68" s="305">
        <f t="shared" si="136"/>
        <v>229</v>
      </c>
      <c r="I68" s="305">
        <f t="shared" si="136"/>
        <v>148</v>
      </c>
      <c r="J68" s="313" t="e">
        <f t="shared" si="136"/>
        <v>#DIV/0!</v>
      </c>
      <c r="K68" s="243">
        <f>AVERAGE(K60:K66)</f>
        <v>340</v>
      </c>
      <c r="L68" s="305">
        <f t="shared" ref="L68" si="137">AVERAGE(L60:L66)</f>
        <v>105</v>
      </c>
      <c r="M68" s="342">
        <f>AVERAGE(M60:M66)</f>
        <v>348</v>
      </c>
      <c r="N68" s="355">
        <f t="shared" ref="N68:T68" si="138">AVERAGE(N60:N66)</f>
        <v>57</v>
      </c>
      <c r="O68" s="326">
        <f t="shared" si="138"/>
        <v>34</v>
      </c>
      <c r="P68" s="326">
        <f t="shared" si="138"/>
        <v>50</v>
      </c>
      <c r="Q68" s="326" t="e">
        <f t="shared" si="138"/>
        <v>#DIV/0!</v>
      </c>
      <c r="R68" s="326">
        <f t="shared" si="138"/>
        <v>56</v>
      </c>
      <c r="S68" s="326">
        <f t="shared" si="138"/>
        <v>112</v>
      </c>
      <c r="T68" s="326">
        <f t="shared" si="138"/>
        <v>150</v>
      </c>
      <c r="U68" s="355">
        <f t="shared" ref="U68:Y68" si="139">AVERAGE(U60:U66)</f>
        <v>275</v>
      </c>
      <c r="V68" s="326">
        <f t="shared" si="139"/>
        <v>174</v>
      </c>
      <c r="W68" s="326">
        <f t="shared" si="139"/>
        <v>195</v>
      </c>
      <c r="X68" s="326">
        <f t="shared" si="139"/>
        <v>203</v>
      </c>
      <c r="Y68" s="326">
        <f t="shared" si="139"/>
        <v>221</v>
      </c>
      <c r="Z68" s="355">
        <f t="shared" ref="Z68:AE68" si="140">AVERAGE(Z60:Z66)</f>
        <v>173</v>
      </c>
      <c r="AA68" s="355">
        <f t="shared" si="140"/>
        <v>99</v>
      </c>
      <c r="AB68" s="326">
        <f t="shared" si="140"/>
        <v>43</v>
      </c>
      <c r="AC68" s="326">
        <f t="shared" si="140"/>
        <v>22</v>
      </c>
      <c r="AD68" s="326">
        <f t="shared" si="140"/>
        <v>66</v>
      </c>
      <c r="AE68" s="326">
        <f t="shared" si="140"/>
        <v>272</v>
      </c>
      <c r="AF68" s="355">
        <f t="shared" ref="AF68:AI68" si="141">AVERAGE(AF60:AF66)</f>
        <v>128</v>
      </c>
      <c r="AG68" s="355">
        <f t="shared" si="141"/>
        <v>160</v>
      </c>
      <c r="AH68" s="326">
        <f t="shared" si="141"/>
        <v>194</v>
      </c>
      <c r="AI68" s="323">
        <f t="shared" si="141"/>
        <v>795.28571428571433</v>
      </c>
    </row>
    <row r="69" spans="1:35" ht="15.75" thickBot="1" x14ac:dyDescent="0.3">
      <c r="A69" s="34" t="s">
        <v>20</v>
      </c>
      <c r="B69" s="500"/>
      <c r="C69" s="244">
        <f t="shared" ref="C69:J69" si="142">SUM(C60:C64)</f>
        <v>335</v>
      </c>
      <c r="D69" s="307">
        <f t="shared" si="142"/>
        <v>360</v>
      </c>
      <c r="E69" s="307">
        <f t="shared" si="142"/>
        <v>381</v>
      </c>
      <c r="F69" s="307">
        <f t="shared" si="142"/>
        <v>165</v>
      </c>
      <c r="G69" s="307">
        <f t="shared" si="142"/>
        <v>472</v>
      </c>
      <c r="H69" s="307">
        <f t="shared" si="142"/>
        <v>229</v>
      </c>
      <c r="I69" s="307">
        <f t="shared" si="142"/>
        <v>148</v>
      </c>
      <c r="J69" s="314">
        <f t="shared" si="142"/>
        <v>0</v>
      </c>
      <c r="K69" s="244">
        <f>SUM(K60:K64)</f>
        <v>340</v>
      </c>
      <c r="L69" s="307">
        <f t="shared" ref="L69" si="143">SUM(L60:L64)</f>
        <v>105</v>
      </c>
      <c r="M69" s="343">
        <f>SUM(M60:M64)</f>
        <v>348</v>
      </c>
      <c r="N69" s="356">
        <f t="shared" ref="N69:T69" si="144">SUM(N60:N64)</f>
        <v>57</v>
      </c>
      <c r="O69" s="327">
        <f t="shared" si="144"/>
        <v>34</v>
      </c>
      <c r="P69" s="327">
        <f t="shared" si="144"/>
        <v>50</v>
      </c>
      <c r="Q69" s="327">
        <f t="shared" si="144"/>
        <v>0</v>
      </c>
      <c r="R69" s="327">
        <f t="shared" si="144"/>
        <v>56</v>
      </c>
      <c r="S69" s="327">
        <f t="shared" si="144"/>
        <v>112</v>
      </c>
      <c r="T69" s="327">
        <f t="shared" si="144"/>
        <v>150</v>
      </c>
      <c r="U69" s="356">
        <f t="shared" ref="U69:Y69" si="145">SUM(U60:U64)</f>
        <v>275</v>
      </c>
      <c r="V69" s="327">
        <f t="shared" si="145"/>
        <v>174</v>
      </c>
      <c r="W69" s="327">
        <f t="shared" si="145"/>
        <v>195</v>
      </c>
      <c r="X69" s="327">
        <f t="shared" si="145"/>
        <v>203</v>
      </c>
      <c r="Y69" s="327">
        <f t="shared" si="145"/>
        <v>221</v>
      </c>
      <c r="Z69" s="356">
        <f t="shared" ref="Z69:AE69" si="146">SUM(Z60:Z64)</f>
        <v>173</v>
      </c>
      <c r="AA69" s="356">
        <f t="shared" si="146"/>
        <v>99</v>
      </c>
      <c r="AB69" s="327">
        <f t="shared" si="146"/>
        <v>43</v>
      </c>
      <c r="AC69" s="327">
        <f t="shared" si="146"/>
        <v>22</v>
      </c>
      <c r="AD69" s="327">
        <f t="shared" si="146"/>
        <v>66</v>
      </c>
      <c r="AE69" s="327">
        <f t="shared" si="146"/>
        <v>272</v>
      </c>
      <c r="AF69" s="356">
        <f t="shared" ref="AF69:AI69" si="147">SUM(AF60:AF64)</f>
        <v>128</v>
      </c>
      <c r="AG69" s="356">
        <f t="shared" si="147"/>
        <v>160</v>
      </c>
      <c r="AH69" s="327">
        <f t="shared" si="147"/>
        <v>194</v>
      </c>
      <c r="AI69" s="324">
        <f t="shared" si="147"/>
        <v>5567</v>
      </c>
    </row>
    <row r="70" spans="1:35" ht="15.75" thickBot="1" x14ac:dyDescent="0.3">
      <c r="A70" s="34" t="s">
        <v>22</v>
      </c>
      <c r="B70" s="501"/>
      <c r="C70" s="245">
        <f t="shared" ref="C70:J70" si="148">AVERAGE(C60:C64)</f>
        <v>335</v>
      </c>
      <c r="D70" s="308">
        <f t="shared" si="148"/>
        <v>360</v>
      </c>
      <c r="E70" s="308">
        <f t="shared" si="148"/>
        <v>381</v>
      </c>
      <c r="F70" s="308">
        <f t="shared" si="148"/>
        <v>165</v>
      </c>
      <c r="G70" s="308">
        <f t="shared" si="148"/>
        <v>472</v>
      </c>
      <c r="H70" s="308">
        <f t="shared" si="148"/>
        <v>229</v>
      </c>
      <c r="I70" s="308">
        <f t="shared" si="148"/>
        <v>148</v>
      </c>
      <c r="J70" s="315" t="e">
        <f t="shared" si="148"/>
        <v>#DIV/0!</v>
      </c>
      <c r="K70" s="245">
        <f>AVERAGE(K60:K64)</f>
        <v>340</v>
      </c>
      <c r="L70" s="308">
        <f t="shared" ref="L70" si="149">AVERAGE(L60:L64)</f>
        <v>105</v>
      </c>
      <c r="M70" s="344">
        <f>AVERAGE(M60:M64)</f>
        <v>348</v>
      </c>
      <c r="N70" s="356">
        <f t="shared" ref="N70:T70" si="150">AVERAGE(N60:N64)</f>
        <v>57</v>
      </c>
      <c r="O70" s="327">
        <f t="shared" si="150"/>
        <v>34</v>
      </c>
      <c r="P70" s="327">
        <f t="shared" si="150"/>
        <v>50</v>
      </c>
      <c r="Q70" s="327" t="e">
        <f t="shared" si="150"/>
        <v>#DIV/0!</v>
      </c>
      <c r="R70" s="327">
        <f t="shared" si="150"/>
        <v>56</v>
      </c>
      <c r="S70" s="327">
        <f t="shared" si="150"/>
        <v>112</v>
      </c>
      <c r="T70" s="327">
        <f t="shared" si="150"/>
        <v>150</v>
      </c>
      <c r="U70" s="356">
        <f t="shared" ref="U70:Y70" si="151">AVERAGE(U60:U64)</f>
        <v>275</v>
      </c>
      <c r="V70" s="327">
        <f t="shared" si="151"/>
        <v>174</v>
      </c>
      <c r="W70" s="327">
        <f t="shared" si="151"/>
        <v>195</v>
      </c>
      <c r="X70" s="327">
        <f t="shared" si="151"/>
        <v>203</v>
      </c>
      <c r="Y70" s="327">
        <f t="shared" si="151"/>
        <v>221</v>
      </c>
      <c r="Z70" s="356">
        <f t="shared" ref="Z70:AE70" si="152">AVERAGE(Z60:Z64)</f>
        <v>173</v>
      </c>
      <c r="AA70" s="356">
        <f t="shared" si="152"/>
        <v>99</v>
      </c>
      <c r="AB70" s="327">
        <f t="shared" si="152"/>
        <v>43</v>
      </c>
      <c r="AC70" s="327">
        <f t="shared" si="152"/>
        <v>22</v>
      </c>
      <c r="AD70" s="327">
        <f t="shared" si="152"/>
        <v>66</v>
      </c>
      <c r="AE70" s="327">
        <f t="shared" si="152"/>
        <v>272</v>
      </c>
      <c r="AF70" s="356">
        <f t="shared" ref="AF70:AI70" si="153">AVERAGE(AF60:AF64)</f>
        <v>128</v>
      </c>
      <c r="AG70" s="356">
        <f t="shared" si="153"/>
        <v>160</v>
      </c>
      <c r="AH70" s="327">
        <f t="shared" si="153"/>
        <v>194</v>
      </c>
      <c r="AI70" s="325">
        <f t="shared" si="153"/>
        <v>1113.4000000000001</v>
      </c>
    </row>
    <row r="71" spans="1:35" x14ac:dyDescent="0.25">
      <c r="A71" s="4"/>
      <c r="B71" s="154"/>
      <c r="C71" s="154"/>
      <c r="D71" s="5"/>
      <c r="E71" s="5"/>
      <c r="F71" s="5"/>
      <c r="G71" s="5"/>
      <c r="H71" s="5"/>
      <c r="I71" s="5"/>
      <c r="J71" s="5"/>
      <c r="K71" s="5"/>
      <c r="L71" s="5"/>
      <c r="M71" s="5"/>
      <c r="N71" s="319"/>
      <c r="O71" s="5"/>
      <c r="P71" s="5"/>
      <c r="Q71" s="5"/>
      <c r="R71" s="5"/>
      <c r="S71" s="5"/>
      <c r="T71" s="5"/>
      <c r="U71" s="319"/>
      <c r="V71" s="5"/>
      <c r="W71" s="5"/>
      <c r="X71" s="5"/>
      <c r="Y71" s="5"/>
    </row>
    <row r="72" spans="1:35" ht="25.5" x14ac:dyDescent="0.25">
      <c r="A72" s="4"/>
      <c r="B72" s="220"/>
      <c r="C72" s="48" t="s">
        <v>10</v>
      </c>
      <c r="D72" s="48" t="s">
        <v>14</v>
      </c>
      <c r="E72" s="48" t="s">
        <v>70</v>
      </c>
      <c r="F72" s="48" t="s">
        <v>71</v>
      </c>
      <c r="G72" s="48" t="s">
        <v>11</v>
      </c>
      <c r="H72" s="48" t="s">
        <v>12</v>
      </c>
      <c r="I72" s="48" t="s">
        <v>108</v>
      </c>
      <c r="J72" s="48" t="s">
        <v>32</v>
      </c>
      <c r="K72" s="48" t="s">
        <v>78</v>
      </c>
      <c r="L72" s="48" t="s">
        <v>79</v>
      </c>
      <c r="M72" s="317" t="s">
        <v>85</v>
      </c>
      <c r="N72" s="48" t="s">
        <v>86</v>
      </c>
      <c r="O72" s="48" t="s">
        <v>88</v>
      </c>
      <c r="P72" s="48" t="s">
        <v>89</v>
      </c>
      <c r="Q72" s="48" t="s">
        <v>90</v>
      </c>
      <c r="R72" s="48" t="s">
        <v>95</v>
      </c>
      <c r="S72" s="48" t="s">
        <v>96</v>
      </c>
      <c r="T72" s="48" t="s">
        <v>98</v>
      </c>
      <c r="U72" s="48" t="s">
        <v>97</v>
      </c>
      <c r="V72" s="370"/>
      <c r="W72" s="183"/>
      <c r="X72" s="183"/>
      <c r="Y72" s="183"/>
      <c r="Z72" s="1"/>
      <c r="AA72" s="1"/>
    </row>
    <row r="73" spans="1:35" ht="25.5" x14ac:dyDescent="0.25">
      <c r="B73" s="53" t="s">
        <v>29</v>
      </c>
      <c r="C73" s="223">
        <f>SUM(C12,C23,C34,C45,C56,C67,M12,M23,M34,M45,M56,M67,T12,T23,T34,T45,T56,T67,Y12,Y23,Y34,Y45,Y56,Y67, AD12, AD23, AD34, AD45, AD56, AD67, AH12, AH23, AH34, AH45, AH56, AH67)</f>
        <v>59561</v>
      </c>
      <c r="D73" s="223">
        <f>SUM(D12,D23,D34,D45,D56,D67,X12,X23,X34,X45,X56,X67, AA12,AA23,AA34,AA45,AA56,AA67, AG12,AG23,AG34,AG45,AG56,AG67)</f>
        <v>37945</v>
      </c>
      <c r="E73" s="223">
        <f>SUM(E12,E23,E34,E45,E56,E67,S12,S23,S34,S45,S56,S67)</f>
        <v>23376</v>
      </c>
      <c r="F73" s="223">
        <f>SUM(F12,F23,F34,F45,F56, F67)</f>
        <v>8129</v>
      </c>
      <c r="G73" s="223">
        <f>SUM(G12,G23,G34,G45,G56, G67)</f>
        <v>23008</v>
      </c>
      <c r="H73" s="223">
        <f>SUM(H12,H23,H34,H45,H56,H67)</f>
        <v>10984</v>
      </c>
      <c r="I73" s="223">
        <f>SUM(I12,I23,I34,I45,I56,I67,W12,W23,W34,W45,W56,W67, Z12,Z23,Z34,Z45,Z56,Z67)</f>
        <v>22542</v>
      </c>
      <c r="J73" s="223">
        <f>SUM(J12,J23,J34,J45,J56,J67,Q12,Q23,Q34,Q45,Q56,Q67)</f>
        <v>0</v>
      </c>
      <c r="K73" s="223">
        <f>SUM(K12,K23,K34,K45,K56,K67)</f>
        <v>14160</v>
      </c>
      <c r="L73" s="223">
        <f>SUM(L12,L23,L34,L45,L56,L67,O12,O23,O34,O45,O56,O67)</f>
        <v>4366</v>
      </c>
      <c r="M73" s="318">
        <f>SUM(N12,N23,N34,N45,N56,N67)</f>
        <v>3315</v>
      </c>
      <c r="N73" s="223">
        <f>SUM(P12,P23,P34,P45,P56,P67)</f>
        <v>3196</v>
      </c>
      <c r="O73" s="223">
        <f>SUM(R12,R23,R34,R45,R56,R67)</f>
        <v>2023</v>
      </c>
      <c r="P73" s="223">
        <f>SUM(U12,U23,U34,U45,U56,U67)</f>
        <v>10121</v>
      </c>
      <c r="Q73" s="223">
        <f>SUM(V12,V23,V34,V45,V56,V67)</f>
        <v>8078</v>
      </c>
      <c r="R73" s="223">
        <f>SUM(AB12,AB23,AB34,AB45,AB56,AB67)</f>
        <v>2794</v>
      </c>
      <c r="S73" s="223">
        <f>SUM(AC12,AC23,AC34,AC45,AC56,AC67)</f>
        <v>1005</v>
      </c>
      <c r="T73" s="223">
        <f>SUM(AE12,AE23,AE34,AE45,AE56,AE67)</f>
        <v>11313</v>
      </c>
      <c r="U73" s="223">
        <f>SUM(AF12,AF23,AF34,AF45,AF56,AF67)</f>
        <v>5497</v>
      </c>
      <c r="V73" s="370"/>
      <c r="W73" s="246"/>
      <c r="X73" s="246"/>
      <c r="Y73" s="246"/>
      <c r="Z73" s="1"/>
      <c r="AA73" s="1"/>
    </row>
    <row r="74" spans="1:35" ht="25.5" x14ac:dyDescent="0.25">
      <c r="B74" s="53" t="s">
        <v>30</v>
      </c>
      <c r="C74" s="223">
        <f>SUM(C14,C25,C36,C47,C58,C69,M14,M25,M36,M47,M58,M69,T14,T25,T36,T47,T58,T69,Y14,Y25,Y36,Y47,Y58,Y69, AD14, AD25, AD36, AD47, AD58, AD69, AH14, AH25, AH36, AH47, AH58, AH69)</f>
        <v>48193</v>
      </c>
      <c r="D74" s="223">
        <f>SUM(D14,D25,D36,D47,D58,D69,X14,X25,X36,X47,X58,X69,AA14,AA25,AA36,AA47,AA58,AA69, AG14,AG25,AG36,AG47,AG58,AG69)</f>
        <v>30137</v>
      </c>
      <c r="E74" s="223">
        <f>SUM(E14,E25,E36,E47,E58,S14,S25,S36,S47,S58,S69)</f>
        <v>15509</v>
      </c>
      <c r="F74" s="223">
        <f>SUM(F14,F25,F36,F47,F58, F69)</f>
        <v>6638</v>
      </c>
      <c r="G74" s="223">
        <f>SUM(G14,G25,G36,G47,G58, G69)</f>
        <v>18167</v>
      </c>
      <c r="H74" s="223">
        <f>SUM(H14,H25,H36,H47,H58,H69)</f>
        <v>8674</v>
      </c>
      <c r="I74" s="223">
        <f>SUM(I14,I25,I36,I47,I58,I69,W14,W25,W36,W47,W58,W69, Z14,Z25,Z36,Z47,Z58,Z69)</f>
        <v>17213</v>
      </c>
      <c r="J74" s="223">
        <f>SUM(J14,J25,J36,J47,J58,J69,Q14,Q25,Q36,Q47,Q58,Q69)</f>
        <v>0</v>
      </c>
      <c r="K74" s="223">
        <f>SUM(K14,K25,K36,K47,K58,K69)</f>
        <v>10685</v>
      </c>
      <c r="L74" s="223">
        <f>SUM(L14,L25,L36,L47,L58,L69,O14,O25,O36,O47,O58,O69)</f>
        <v>3689</v>
      </c>
      <c r="M74" s="223">
        <f>SUM(N14,N25,N36,N47,N58,N69)</f>
        <v>2321</v>
      </c>
      <c r="N74" s="223">
        <f>SUM(P14,P25,P36,P47,P58,P69)</f>
        <v>2385</v>
      </c>
      <c r="O74" s="223">
        <f>SUM(R14,R25,R36,R47,R58,R69)</f>
        <v>1669</v>
      </c>
      <c r="P74" s="223">
        <f>SUM(U14,U25,U36,U47,U58,U69)</f>
        <v>7849</v>
      </c>
      <c r="Q74" s="223">
        <f>SUM(V14,V25,V36,V47,V58,V69)</f>
        <v>6265</v>
      </c>
      <c r="R74" s="223">
        <f>SUM(AB14,AB25,AB36,AB47,AB58,AB69)</f>
        <v>2345</v>
      </c>
      <c r="S74" s="223">
        <f>SUM(AC14,AC25,AC36,AC47,AC58,AC69)</f>
        <v>813</v>
      </c>
      <c r="T74" s="223">
        <f>SUM(AE14,AE25,AE36,AE47,AE58,AE69)</f>
        <v>9192</v>
      </c>
      <c r="U74" s="223">
        <f>SUM(AF14,AF25,AF36,AF47,AF58,AF69)</f>
        <v>4464</v>
      </c>
      <c r="W74" s="316"/>
      <c r="X74" s="316"/>
      <c r="Y74" s="316"/>
      <c r="Z74" s="1"/>
      <c r="AA74" s="1"/>
    </row>
    <row r="75" spans="1:35" x14ac:dyDescent="0.25">
      <c r="B75" s="1"/>
      <c r="C75" s="1"/>
      <c r="F75" s="155"/>
    </row>
    <row r="76" spans="1:35" x14ac:dyDescent="0.25">
      <c r="B76" s="1"/>
      <c r="C76" s="1"/>
      <c r="F76" s="155"/>
      <c r="U76" s="368"/>
    </row>
    <row r="77" spans="1:35" x14ac:dyDescent="0.25">
      <c r="B77" s="1"/>
      <c r="C77" s="1"/>
      <c r="D77" s="537" t="s">
        <v>82</v>
      </c>
      <c r="E77" s="538"/>
      <c r="F77" s="539"/>
      <c r="Z77" s="1"/>
      <c r="AA77" s="1"/>
      <c r="AB77" s="1"/>
    </row>
    <row r="78" spans="1:35" x14ac:dyDescent="0.25">
      <c r="D78" s="493" t="s">
        <v>19</v>
      </c>
      <c r="E78" s="494"/>
      <c r="F78" s="120">
        <f>AI12+AI23+AI34+AI45+AI56+AI67</f>
        <v>251413</v>
      </c>
      <c r="R78"/>
      <c r="S78" s="369"/>
      <c r="T78" s="369"/>
      <c r="U78" s="369"/>
      <c r="V78" s="369"/>
    </row>
    <row r="79" spans="1:35" x14ac:dyDescent="0.25">
      <c r="D79" s="493" t="s">
        <v>30</v>
      </c>
      <c r="E79" s="494"/>
      <c r="F79" s="119">
        <f>SUM(AI14, AI25, AI36, AI47, AI58, AI69)</f>
        <v>196589</v>
      </c>
      <c r="N79" s="368"/>
    </row>
    <row r="80" spans="1:35" x14ac:dyDescent="0.25">
      <c r="D80" s="493" t="s">
        <v>68</v>
      </c>
      <c r="E80" s="494"/>
      <c r="F80" s="120">
        <f>AVERAGE(AI56, AI45, AI34, AI23, AI12, AI67)</f>
        <v>41902.166666666664</v>
      </c>
    </row>
    <row r="81" spans="1:25" x14ac:dyDescent="0.25">
      <c r="A81"/>
      <c r="B81"/>
      <c r="C81"/>
      <c r="D81" s="493" t="s">
        <v>22</v>
      </c>
      <c r="E81" s="494"/>
      <c r="F81" s="119">
        <f>AVERAGE(AI14, AI25, AI36, AI47, AI58, AI69)</f>
        <v>32764.833333333332</v>
      </c>
      <c r="G81"/>
      <c r="H81"/>
      <c r="I81"/>
      <c r="J81"/>
      <c r="K81"/>
      <c r="L81"/>
      <c r="M81" s="369"/>
      <c r="N81" s="369"/>
      <c r="O81"/>
      <c r="P81"/>
      <c r="Q81"/>
      <c r="W81" s="369"/>
      <c r="X81" s="369"/>
      <c r="Y81" s="369"/>
    </row>
  </sheetData>
  <mergeCells count="60">
    <mergeCell ref="AE1:AH2"/>
    <mergeCell ref="AH3:AH4"/>
    <mergeCell ref="AE5:AE6"/>
    <mergeCell ref="AI1:AI4"/>
    <mergeCell ref="Z5:Z6"/>
    <mergeCell ref="AE3:AE4"/>
    <mergeCell ref="AF3:AF4"/>
    <mergeCell ref="AG3:AG4"/>
    <mergeCell ref="Z1:AD2"/>
    <mergeCell ref="Z3:Z4"/>
    <mergeCell ref="AA3:AA4"/>
    <mergeCell ref="AB3:AB4"/>
    <mergeCell ref="AC3:AC4"/>
    <mergeCell ref="AD3:AD4"/>
    <mergeCell ref="A1:A4"/>
    <mergeCell ref="B1:B4"/>
    <mergeCell ref="K3:K4"/>
    <mergeCell ref="L3:L4"/>
    <mergeCell ref="C3:C4"/>
    <mergeCell ref="D3:D4"/>
    <mergeCell ref="E3:E4"/>
    <mergeCell ref="F3:F4"/>
    <mergeCell ref="G3:G4"/>
    <mergeCell ref="H3:H4"/>
    <mergeCell ref="I3:I4"/>
    <mergeCell ref="J3:J4"/>
    <mergeCell ref="K1:M2"/>
    <mergeCell ref="C1:J2"/>
    <mergeCell ref="D81:E81"/>
    <mergeCell ref="D77:F77"/>
    <mergeCell ref="B23:B26"/>
    <mergeCell ref="B34:B37"/>
    <mergeCell ref="B45:B48"/>
    <mergeCell ref="B56:B59"/>
    <mergeCell ref="B67:B70"/>
    <mergeCell ref="B12:B15"/>
    <mergeCell ref="D78:E78"/>
    <mergeCell ref="D79:E79"/>
    <mergeCell ref="D80:E80"/>
    <mergeCell ref="M3:M4"/>
    <mergeCell ref="K65:L65"/>
    <mergeCell ref="K66:L66"/>
    <mergeCell ref="K61:L61"/>
    <mergeCell ref="K62:L62"/>
    <mergeCell ref="K63:L63"/>
    <mergeCell ref="K64:L64"/>
    <mergeCell ref="N1:T2"/>
    <mergeCell ref="N3:N4"/>
    <mergeCell ref="O3:O4"/>
    <mergeCell ref="P3:P4"/>
    <mergeCell ref="Q3:Q4"/>
    <mergeCell ref="R3:R4"/>
    <mergeCell ref="S3:S4"/>
    <mergeCell ref="T3:T4"/>
    <mergeCell ref="U1:Y2"/>
    <mergeCell ref="U3:U4"/>
    <mergeCell ref="V3:V4"/>
    <mergeCell ref="W3:W4"/>
    <mergeCell ref="X3:X4"/>
    <mergeCell ref="Y3:Y4"/>
  </mergeCells>
  <pageMargins left="0.7" right="0.7" top="0.75" bottom="0.75" header="0.3" footer="0.3"/>
  <pageSetup orientation="portrait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76"/>
  <sheetViews>
    <sheetView zoomScale="90" zoomScaleNormal="9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78" sqref="C78"/>
    </sheetView>
  </sheetViews>
  <sheetFormatPr defaultRowHeight="15" outlineLevelRow="1" x14ac:dyDescent="0.25"/>
  <cols>
    <col min="1" max="1" width="18.7109375" style="1" bestFit="1" customWidth="1"/>
    <col min="2" max="2" width="10.7109375" style="155" bestFit="1" customWidth="1"/>
    <col min="3" max="3" width="15.7109375" style="13" customWidth="1"/>
    <col min="4" max="4" width="10.7109375" style="13" customWidth="1"/>
    <col min="5" max="5" width="18.5703125" style="13" bestFit="1" customWidth="1"/>
    <col min="6" max="6" width="15.42578125" style="13" bestFit="1" customWidth="1"/>
    <col min="7" max="16384" width="9.140625" style="13"/>
  </cols>
  <sheetData>
    <row r="1" spans="1:4" ht="15" customHeight="1" x14ac:dyDescent="0.25">
      <c r="A1" s="31"/>
      <c r="B1" s="199"/>
      <c r="C1" s="556" t="s">
        <v>9</v>
      </c>
      <c r="D1" s="513" t="s">
        <v>19</v>
      </c>
    </row>
    <row r="2" spans="1:4" ht="15" customHeight="1" thickBot="1" x14ac:dyDescent="0.3">
      <c r="A2" s="32"/>
      <c r="B2" s="200"/>
      <c r="C2" s="557"/>
      <c r="D2" s="514"/>
    </row>
    <row r="3" spans="1:4" ht="15" customHeight="1" x14ac:dyDescent="0.25">
      <c r="A3" s="495" t="s">
        <v>57</v>
      </c>
      <c r="B3" s="497" t="s">
        <v>58</v>
      </c>
      <c r="C3" s="520" t="s">
        <v>34</v>
      </c>
      <c r="D3" s="514"/>
    </row>
    <row r="4" spans="1:4" ht="14.25" thickBot="1" x14ac:dyDescent="0.3">
      <c r="A4" s="496"/>
      <c r="B4" s="498"/>
      <c r="C4" s="521"/>
      <c r="D4" s="514"/>
    </row>
    <row r="5" spans="1:4" s="57" customFormat="1" ht="14.25" hidden="1" thickBot="1" x14ac:dyDescent="0.3">
      <c r="A5" s="33" t="s">
        <v>3</v>
      </c>
      <c r="B5" s="201">
        <v>43430</v>
      </c>
      <c r="C5" s="14"/>
      <c r="D5" s="20">
        <f>SUM(C5)</f>
        <v>0</v>
      </c>
    </row>
    <row r="6" spans="1:4" s="57" customFormat="1" ht="14.25" hidden="1" thickBot="1" x14ac:dyDescent="0.3">
      <c r="A6" s="33" t="s">
        <v>4</v>
      </c>
      <c r="B6" s="201">
        <f>B5+1</f>
        <v>43431</v>
      </c>
      <c r="C6" s="14"/>
      <c r="D6" s="20">
        <f t="shared" ref="D6:D10" si="0">SUM(C6)</f>
        <v>0</v>
      </c>
    </row>
    <row r="7" spans="1:4" s="57" customFormat="1" ht="14.25" hidden="1" thickBot="1" x14ac:dyDescent="0.3">
      <c r="A7" s="33" t="s">
        <v>5</v>
      </c>
      <c r="B7" s="201">
        <f>B6+1</f>
        <v>43432</v>
      </c>
      <c r="C7" s="14"/>
      <c r="D7" s="20">
        <f t="shared" si="0"/>
        <v>0</v>
      </c>
    </row>
    <row r="8" spans="1:4" s="57" customFormat="1" ht="14.25" hidden="1" thickBot="1" x14ac:dyDescent="0.3">
      <c r="A8" s="33" t="s">
        <v>6</v>
      </c>
      <c r="B8" s="201">
        <f t="shared" ref="B8:B11" si="1">B7+1</f>
        <v>43433</v>
      </c>
      <c r="C8" s="14"/>
      <c r="D8" s="20">
        <f t="shared" si="0"/>
        <v>0</v>
      </c>
    </row>
    <row r="9" spans="1:4" s="57" customFormat="1" ht="14.25" hidden="1" thickBot="1" x14ac:dyDescent="0.3">
      <c r="A9" s="33" t="s">
        <v>0</v>
      </c>
      <c r="B9" s="201">
        <f t="shared" si="1"/>
        <v>43434</v>
      </c>
      <c r="C9" s="14"/>
      <c r="D9" s="20">
        <f t="shared" si="0"/>
        <v>0</v>
      </c>
    </row>
    <row r="10" spans="1:4" s="57" customFormat="1" ht="14.25" outlineLevel="1" thickBot="1" x14ac:dyDescent="0.3">
      <c r="A10" s="33" t="s">
        <v>1</v>
      </c>
      <c r="B10" s="201">
        <f t="shared" si="1"/>
        <v>43435</v>
      </c>
      <c r="C10" s="268">
        <v>710</v>
      </c>
      <c r="D10" s="20">
        <f t="shared" si="0"/>
        <v>710</v>
      </c>
    </row>
    <row r="11" spans="1:4" s="57" customFormat="1" ht="15" customHeight="1" outlineLevel="1" thickBot="1" x14ac:dyDescent="0.3">
      <c r="A11" s="33" t="s">
        <v>2</v>
      </c>
      <c r="B11" s="201">
        <f t="shared" si="1"/>
        <v>43436</v>
      </c>
      <c r="C11" s="269">
        <v>419</v>
      </c>
      <c r="D11" s="20">
        <f t="shared" ref="D11" si="2">SUM(C11)</f>
        <v>419</v>
      </c>
    </row>
    <row r="12" spans="1:4" s="58" customFormat="1" ht="15" customHeight="1" outlineLevel="1" thickBot="1" x14ac:dyDescent="0.3">
      <c r="A12" s="188" t="s">
        <v>21</v>
      </c>
      <c r="B12" s="499" t="s">
        <v>24</v>
      </c>
      <c r="C12" s="270">
        <f>SUM(C5:C11)</f>
        <v>1129</v>
      </c>
      <c r="D12" s="133">
        <f>SUM(D5:D11)</f>
        <v>1129</v>
      </c>
    </row>
    <row r="13" spans="1:4" s="58" customFormat="1" ht="15" customHeight="1" outlineLevel="1" thickBot="1" x14ac:dyDescent="0.3">
      <c r="A13" s="127" t="s">
        <v>23</v>
      </c>
      <c r="B13" s="500"/>
      <c r="C13" s="271">
        <f>AVERAGE(C5:C11)</f>
        <v>564.5</v>
      </c>
      <c r="D13" s="128">
        <f>AVERAGE(D5:D11)</f>
        <v>161.28571428571428</v>
      </c>
    </row>
    <row r="14" spans="1:4" s="58" customFormat="1" ht="15" customHeight="1" thickBot="1" x14ac:dyDescent="0.3">
      <c r="A14" s="34" t="s">
        <v>20</v>
      </c>
      <c r="B14" s="500"/>
      <c r="C14" s="272">
        <f>SUM(C5:C9)</f>
        <v>0</v>
      </c>
      <c r="D14" s="35">
        <f>SUM(D5:D9)</f>
        <v>0</v>
      </c>
    </row>
    <row r="15" spans="1:4" s="58" customFormat="1" ht="15" customHeight="1" thickBot="1" x14ac:dyDescent="0.3">
      <c r="A15" s="34" t="s">
        <v>22</v>
      </c>
      <c r="B15" s="500"/>
      <c r="C15" s="273" t="e">
        <f>AVERAGE(C5:C9)</f>
        <v>#DIV/0!</v>
      </c>
      <c r="D15" s="40">
        <f>AVERAGE(D5:D9)</f>
        <v>0</v>
      </c>
    </row>
    <row r="16" spans="1:4" s="58" customFormat="1" ht="15" customHeight="1" thickBot="1" x14ac:dyDescent="0.3">
      <c r="A16" s="33" t="s">
        <v>3</v>
      </c>
      <c r="B16" s="201">
        <f>B11+1</f>
        <v>43437</v>
      </c>
      <c r="C16" s="264">
        <v>1007</v>
      </c>
      <c r="D16" s="215">
        <f>SUM(C16)</f>
        <v>1007</v>
      </c>
    </row>
    <row r="17" spans="1:5" s="58" customFormat="1" ht="15" customHeight="1" thickBot="1" x14ac:dyDescent="0.3">
      <c r="A17" s="33" t="s">
        <v>4</v>
      </c>
      <c r="B17" s="202">
        <f>B16+1</f>
        <v>43438</v>
      </c>
      <c r="C17" s="264">
        <v>632</v>
      </c>
      <c r="D17" s="71">
        <f t="shared" ref="D17:D22" si="3">SUM(C17)</f>
        <v>632</v>
      </c>
    </row>
    <row r="18" spans="1:5" s="58" customFormat="1" ht="15" customHeight="1" thickBot="1" x14ac:dyDescent="0.3">
      <c r="A18" s="33" t="s">
        <v>5</v>
      </c>
      <c r="B18" s="202">
        <f t="shared" ref="B18:B22" si="4">B17+1</f>
        <v>43439</v>
      </c>
      <c r="C18" s="264">
        <v>633</v>
      </c>
      <c r="D18" s="215">
        <f t="shared" si="3"/>
        <v>633</v>
      </c>
    </row>
    <row r="19" spans="1:5" s="58" customFormat="1" ht="15" customHeight="1" thickBot="1" x14ac:dyDescent="0.3">
      <c r="A19" s="33" t="s">
        <v>6</v>
      </c>
      <c r="B19" s="203">
        <f t="shared" si="4"/>
        <v>43440</v>
      </c>
      <c r="C19" s="264">
        <v>727</v>
      </c>
      <c r="D19" s="71">
        <f t="shared" si="3"/>
        <v>727</v>
      </c>
    </row>
    <row r="20" spans="1:5" s="58" customFormat="1" ht="15" customHeight="1" thickBot="1" x14ac:dyDescent="0.3">
      <c r="A20" s="33" t="s">
        <v>0</v>
      </c>
      <c r="B20" s="203">
        <f t="shared" si="4"/>
        <v>43441</v>
      </c>
      <c r="C20" s="264">
        <v>719</v>
      </c>
      <c r="D20" s="215">
        <f t="shared" si="3"/>
        <v>719</v>
      </c>
    </row>
    <row r="21" spans="1:5" s="58" customFormat="1" ht="15" customHeight="1" outlineLevel="1" thickBot="1" x14ac:dyDescent="0.3">
      <c r="A21" s="33" t="s">
        <v>1</v>
      </c>
      <c r="B21" s="216">
        <f t="shared" si="4"/>
        <v>43442</v>
      </c>
      <c r="C21" s="268">
        <v>468</v>
      </c>
      <c r="D21" s="71">
        <f t="shared" si="3"/>
        <v>468</v>
      </c>
      <c r="E21" s="180"/>
    </row>
    <row r="22" spans="1:5" s="58" customFormat="1" ht="15" customHeight="1" outlineLevel="1" thickBot="1" x14ac:dyDescent="0.3">
      <c r="A22" s="33" t="s">
        <v>2</v>
      </c>
      <c r="B22" s="202">
        <f t="shared" si="4"/>
        <v>43443</v>
      </c>
      <c r="C22" s="269">
        <v>317</v>
      </c>
      <c r="D22" s="18">
        <f t="shared" si="3"/>
        <v>317</v>
      </c>
    </row>
    <row r="23" spans="1:5" s="58" customFormat="1" ht="15" customHeight="1" outlineLevel="1" thickBot="1" x14ac:dyDescent="0.3">
      <c r="A23" s="188" t="s">
        <v>21</v>
      </c>
      <c r="B23" s="499" t="s">
        <v>25</v>
      </c>
      <c r="C23" s="270">
        <f>SUM(C16:C22)</f>
        <v>4503</v>
      </c>
      <c r="D23" s="133">
        <f>SUM(D16:D22)</f>
        <v>4503</v>
      </c>
    </row>
    <row r="24" spans="1:5" s="58" customFormat="1" ht="15" customHeight="1" outlineLevel="1" thickBot="1" x14ac:dyDescent="0.3">
      <c r="A24" s="127" t="s">
        <v>23</v>
      </c>
      <c r="B24" s="500"/>
      <c r="C24" s="271">
        <f>AVERAGE(C16:C22)</f>
        <v>643.28571428571433</v>
      </c>
      <c r="D24" s="128">
        <f>AVERAGE(D16:D22)</f>
        <v>643.28571428571433</v>
      </c>
    </row>
    <row r="25" spans="1:5" s="58" customFormat="1" ht="15" customHeight="1" thickBot="1" x14ac:dyDescent="0.3">
      <c r="A25" s="34" t="s">
        <v>20</v>
      </c>
      <c r="B25" s="500"/>
      <c r="C25" s="272">
        <f>SUM(C16:C20)</f>
        <v>3718</v>
      </c>
      <c r="D25" s="35">
        <f>SUM(D16:D20)</f>
        <v>3718</v>
      </c>
    </row>
    <row r="26" spans="1:5" s="58" customFormat="1" ht="15" customHeight="1" thickBot="1" x14ac:dyDescent="0.3">
      <c r="A26" s="34" t="s">
        <v>22</v>
      </c>
      <c r="B26" s="501"/>
      <c r="C26" s="273">
        <f>AVERAGE(C16:C20)</f>
        <v>743.6</v>
      </c>
      <c r="D26" s="40">
        <f>AVERAGE(D16:D20)</f>
        <v>743.6</v>
      </c>
    </row>
    <row r="27" spans="1:5" s="58" customFormat="1" ht="15" customHeight="1" thickBot="1" x14ac:dyDescent="0.3">
      <c r="A27" s="33" t="s">
        <v>3</v>
      </c>
      <c r="B27" s="204">
        <f>B22+1</f>
        <v>43444</v>
      </c>
      <c r="C27" s="264">
        <v>692</v>
      </c>
      <c r="D27" s="215">
        <f>SUM(C27)</f>
        <v>692</v>
      </c>
    </row>
    <row r="28" spans="1:5" s="58" customFormat="1" ht="15" customHeight="1" thickBot="1" x14ac:dyDescent="0.3">
      <c r="A28" s="33" t="s">
        <v>4</v>
      </c>
      <c r="B28" s="205">
        <f>B27+1</f>
        <v>43445</v>
      </c>
      <c r="C28" s="264">
        <v>658</v>
      </c>
      <c r="D28" s="71">
        <f t="shared" ref="D28:D33" si="5">SUM(C28)</f>
        <v>658</v>
      </c>
    </row>
    <row r="29" spans="1:5" s="58" customFormat="1" ht="15" customHeight="1" thickBot="1" x14ac:dyDescent="0.3">
      <c r="A29" s="33" t="s">
        <v>5</v>
      </c>
      <c r="B29" s="205">
        <f t="shared" ref="B29:B33" si="6">B28+1</f>
        <v>43446</v>
      </c>
      <c r="C29" s="264">
        <v>695</v>
      </c>
      <c r="D29" s="215">
        <f t="shared" si="5"/>
        <v>695</v>
      </c>
    </row>
    <row r="30" spans="1:5" s="58" customFormat="1" ht="15" customHeight="1" thickBot="1" x14ac:dyDescent="0.3">
      <c r="A30" s="33" t="s">
        <v>6</v>
      </c>
      <c r="B30" s="205">
        <f t="shared" si="6"/>
        <v>43447</v>
      </c>
      <c r="C30" s="264">
        <v>648</v>
      </c>
      <c r="D30" s="71">
        <f t="shared" si="5"/>
        <v>648</v>
      </c>
    </row>
    <row r="31" spans="1:5" s="58" customFormat="1" ht="15" customHeight="1" thickBot="1" x14ac:dyDescent="0.3">
      <c r="A31" s="33" t="s">
        <v>0</v>
      </c>
      <c r="B31" s="205">
        <f t="shared" si="6"/>
        <v>43448</v>
      </c>
      <c r="C31" s="264">
        <v>745</v>
      </c>
      <c r="D31" s="215">
        <f t="shared" si="5"/>
        <v>745</v>
      </c>
    </row>
    <row r="32" spans="1:5" s="58" customFormat="1" ht="15" customHeight="1" outlineLevel="1" thickBot="1" x14ac:dyDescent="0.3">
      <c r="A32" s="33" t="s">
        <v>1</v>
      </c>
      <c r="B32" s="205">
        <f t="shared" si="6"/>
        <v>43449</v>
      </c>
      <c r="C32" s="268">
        <v>402</v>
      </c>
      <c r="D32" s="71">
        <f t="shared" si="5"/>
        <v>402</v>
      </c>
    </row>
    <row r="33" spans="1:5" s="58" customFormat="1" ht="15" customHeight="1" outlineLevel="1" thickBot="1" x14ac:dyDescent="0.3">
      <c r="A33" s="33" t="s">
        <v>2</v>
      </c>
      <c r="B33" s="205">
        <f t="shared" si="6"/>
        <v>43450</v>
      </c>
      <c r="C33" s="269">
        <v>218</v>
      </c>
      <c r="D33" s="18">
        <f t="shared" si="5"/>
        <v>218</v>
      </c>
    </row>
    <row r="34" spans="1:5" s="58" customFormat="1" ht="15" customHeight="1" outlineLevel="1" thickBot="1" x14ac:dyDescent="0.3">
      <c r="A34" s="188" t="s">
        <v>21</v>
      </c>
      <c r="B34" s="499" t="s">
        <v>26</v>
      </c>
      <c r="C34" s="270">
        <f>SUM(C27:C33)</f>
        <v>4058</v>
      </c>
      <c r="D34" s="133">
        <f>SUM(D27:D33)</f>
        <v>4058</v>
      </c>
    </row>
    <row r="35" spans="1:5" s="58" customFormat="1" ht="15" customHeight="1" outlineLevel="1" thickBot="1" x14ac:dyDescent="0.3">
      <c r="A35" s="127" t="s">
        <v>23</v>
      </c>
      <c r="B35" s="500"/>
      <c r="C35" s="271">
        <f>AVERAGE(C27:C33)</f>
        <v>579.71428571428567</v>
      </c>
      <c r="D35" s="128">
        <f>AVERAGE(D27:D33)</f>
        <v>579.71428571428567</v>
      </c>
    </row>
    <row r="36" spans="1:5" s="58" customFormat="1" ht="15" customHeight="1" thickBot="1" x14ac:dyDescent="0.3">
      <c r="A36" s="34" t="s">
        <v>20</v>
      </c>
      <c r="B36" s="500"/>
      <c r="C36" s="274">
        <f>SUM(C27:C31)</f>
        <v>3438</v>
      </c>
      <c r="D36" s="39">
        <f>SUM(D27:D31)</f>
        <v>3438</v>
      </c>
    </row>
    <row r="37" spans="1:5" s="58" customFormat="1" ht="15" customHeight="1" thickBot="1" x14ac:dyDescent="0.3">
      <c r="A37" s="34" t="s">
        <v>22</v>
      </c>
      <c r="B37" s="501"/>
      <c r="C37" s="275">
        <f>AVERAGE(C27:C31)</f>
        <v>687.6</v>
      </c>
      <c r="D37" s="44">
        <f>AVERAGE(D27:D31)</f>
        <v>687.6</v>
      </c>
    </row>
    <row r="38" spans="1:5" s="58" customFormat="1" ht="15" customHeight="1" thickBot="1" x14ac:dyDescent="0.3">
      <c r="A38" s="33" t="s">
        <v>3</v>
      </c>
      <c r="B38" s="206">
        <f>B33+1</f>
        <v>43451</v>
      </c>
      <c r="C38" s="264">
        <v>772</v>
      </c>
      <c r="D38" s="215">
        <f>SUM(C38)</f>
        <v>772</v>
      </c>
    </row>
    <row r="39" spans="1:5" s="58" customFormat="1" ht="15" customHeight="1" thickBot="1" x14ac:dyDescent="0.3">
      <c r="A39" s="33" t="s">
        <v>4</v>
      </c>
      <c r="B39" s="207">
        <f>B38+1</f>
        <v>43452</v>
      </c>
      <c r="C39" s="264">
        <v>776</v>
      </c>
      <c r="D39" s="71">
        <f t="shared" ref="D39:D44" si="7">SUM(C39)</f>
        <v>776</v>
      </c>
    </row>
    <row r="40" spans="1:5" s="58" customFormat="1" ht="15" customHeight="1" thickBot="1" x14ac:dyDescent="0.3">
      <c r="A40" s="33" t="s">
        <v>5</v>
      </c>
      <c r="B40" s="207">
        <f t="shared" ref="B40:B44" si="8">B39+1</f>
        <v>43453</v>
      </c>
      <c r="C40" s="264">
        <v>746</v>
      </c>
      <c r="D40" s="215">
        <f t="shared" si="7"/>
        <v>746</v>
      </c>
    </row>
    <row r="41" spans="1:5" s="58" customFormat="1" ht="15" customHeight="1" thickBot="1" x14ac:dyDescent="0.3">
      <c r="A41" s="33" t="s">
        <v>6</v>
      </c>
      <c r="B41" s="207">
        <f t="shared" si="8"/>
        <v>43454</v>
      </c>
      <c r="C41" s="264">
        <v>809</v>
      </c>
      <c r="D41" s="71">
        <f t="shared" si="7"/>
        <v>809</v>
      </c>
    </row>
    <row r="42" spans="1:5" s="58" customFormat="1" ht="15" customHeight="1" thickBot="1" x14ac:dyDescent="0.3">
      <c r="A42" s="33" t="s">
        <v>0</v>
      </c>
      <c r="B42" s="207">
        <f t="shared" si="8"/>
        <v>43455</v>
      </c>
      <c r="C42" s="264">
        <v>666</v>
      </c>
      <c r="D42" s="215">
        <f t="shared" si="7"/>
        <v>666</v>
      </c>
    </row>
    <row r="43" spans="1:5" s="58" customFormat="1" ht="15" customHeight="1" outlineLevel="1" thickBot="1" x14ac:dyDescent="0.3">
      <c r="A43" s="33" t="s">
        <v>1</v>
      </c>
      <c r="B43" s="207">
        <f t="shared" si="8"/>
        <v>43456</v>
      </c>
      <c r="C43" s="268">
        <v>520</v>
      </c>
      <c r="D43" s="71">
        <f t="shared" si="7"/>
        <v>520</v>
      </c>
      <c r="E43" s="180"/>
    </row>
    <row r="44" spans="1:5" s="58" customFormat="1" ht="15" customHeight="1" outlineLevel="1" thickBot="1" x14ac:dyDescent="0.3">
      <c r="A44" s="33" t="s">
        <v>2</v>
      </c>
      <c r="B44" s="207">
        <f t="shared" si="8"/>
        <v>43457</v>
      </c>
      <c r="C44" s="269">
        <v>602</v>
      </c>
      <c r="D44" s="18">
        <f t="shared" si="7"/>
        <v>602</v>
      </c>
      <c r="E44" s="180"/>
    </row>
    <row r="45" spans="1:5" s="58" customFormat="1" ht="15" customHeight="1" outlineLevel="1" thickBot="1" x14ac:dyDescent="0.3">
      <c r="A45" s="188" t="s">
        <v>21</v>
      </c>
      <c r="B45" s="499" t="s">
        <v>27</v>
      </c>
      <c r="C45" s="270">
        <f>SUM(C38:C44)</f>
        <v>4891</v>
      </c>
      <c r="D45" s="133">
        <f>SUM(D38:D44)</f>
        <v>4891</v>
      </c>
      <c r="E45" s="180"/>
    </row>
    <row r="46" spans="1:5" s="58" customFormat="1" ht="15" customHeight="1" outlineLevel="1" thickBot="1" x14ac:dyDescent="0.3">
      <c r="A46" s="127" t="s">
        <v>23</v>
      </c>
      <c r="B46" s="500"/>
      <c r="C46" s="271">
        <f>AVERAGE(C38:C44)</f>
        <v>698.71428571428567</v>
      </c>
      <c r="D46" s="128">
        <f>AVERAGE(D38:D44)</f>
        <v>698.71428571428567</v>
      </c>
      <c r="E46" s="180"/>
    </row>
    <row r="47" spans="1:5" s="58" customFormat="1" ht="15" customHeight="1" thickBot="1" x14ac:dyDescent="0.3">
      <c r="A47" s="34" t="s">
        <v>20</v>
      </c>
      <c r="B47" s="500"/>
      <c r="C47" s="274">
        <f>SUM(C38:C42)</f>
        <v>3769</v>
      </c>
      <c r="D47" s="39">
        <f>SUM(D38:D42)</f>
        <v>3769</v>
      </c>
      <c r="E47" s="180"/>
    </row>
    <row r="48" spans="1:5" s="58" customFormat="1" ht="15" customHeight="1" thickBot="1" x14ac:dyDescent="0.3">
      <c r="A48" s="34" t="s">
        <v>22</v>
      </c>
      <c r="B48" s="501"/>
      <c r="C48" s="275">
        <f>AVERAGE(C38:C42)</f>
        <v>753.8</v>
      </c>
      <c r="D48" s="44">
        <f>AVERAGE(D38:D42)</f>
        <v>753.8</v>
      </c>
      <c r="E48" s="180"/>
    </row>
    <row r="49" spans="1:5" s="58" customFormat="1" ht="15" customHeight="1" thickBot="1" x14ac:dyDescent="0.3">
      <c r="A49" s="33" t="s">
        <v>3</v>
      </c>
      <c r="B49" s="206">
        <f>B44+1</f>
        <v>43458</v>
      </c>
      <c r="C49" s="276">
        <v>276</v>
      </c>
      <c r="D49" s="20">
        <f>SUM(C49)</f>
        <v>276</v>
      </c>
      <c r="E49" s="180"/>
    </row>
    <row r="50" spans="1:5" s="58" customFormat="1" ht="15" customHeight="1" thickBot="1" x14ac:dyDescent="0.3">
      <c r="A50" s="176" t="s">
        <v>4</v>
      </c>
      <c r="B50" s="207">
        <f>B49+1</f>
        <v>43459</v>
      </c>
      <c r="C50" s="264"/>
      <c r="D50" s="20">
        <f t="shared" ref="D50:D52" si="9">SUM(C50)</f>
        <v>0</v>
      </c>
      <c r="E50" s="180"/>
    </row>
    <row r="51" spans="1:5" s="58" customFormat="1" ht="14.25" thickBot="1" x14ac:dyDescent="0.3">
      <c r="A51" s="176" t="s">
        <v>5</v>
      </c>
      <c r="B51" s="207">
        <f t="shared" ref="B51:B55" si="10">B50+1</f>
        <v>43460</v>
      </c>
      <c r="C51" s="277">
        <v>712</v>
      </c>
      <c r="D51" s="20">
        <f t="shared" si="9"/>
        <v>712</v>
      </c>
      <c r="E51" s="180"/>
    </row>
    <row r="52" spans="1:5" s="58" customFormat="1" ht="14.25" thickBot="1" x14ac:dyDescent="0.3">
      <c r="A52" s="176" t="s">
        <v>6</v>
      </c>
      <c r="B52" s="207">
        <f t="shared" si="10"/>
        <v>43461</v>
      </c>
      <c r="C52" s="264">
        <v>987</v>
      </c>
      <c r="D52" s="20">
        <f t="shared" si="9"/>
        <v>987</v>
      </c>
      <c r="E52" s="180"/>
    </row>
    <row r="53" spans="1:5" s="58" customFormat="1" ht="14.25" thickBot="1" x14ac:dyDescent="0.3">
      <c r="A53" s="33" t="s">
        <v>0</v>
      </c>
      <c r="B53" s="209">
        <f t="shared" si="10"/>
        <v>43462</v>
      </c>
      <c r="C53" s="264">
        <v>497</v>
      </c>
      <c r="D53" s="20">
        <f>SUM(C53)</f>
        <v>497</v>
      </c>
      <c r="E53" s="180"/>
    </row>
    <row r="54" spans="1:5" s="58" customFormat="1" ht="14.25" outlineLevel="1" thickBot="1" x14ac:dyDescent="0.3">
      <c r="A54" s="33" t="s">
        <v>1</v>
      </c>
      <c r="B54" s="209">
        <f t="shared" si="10"/>
        <v>43463</v>
      </c>
      <c r="C54" s="268">
        <v>1347</v>
      </c>
      <c r="D54" s="20">
        <f>SUM(C54)</f>
        <v>1347</v>
      </c>
      <c r="E54" s="180"/>
    </row>
    <row r="55" spans="1:5" s="58" customFormat="1" ht="14.25" outlineLevel="1" thickBot="1" x14ac:dyDescent="0.3">
      <c r="A55" s="176" t="s">
        <v>2</v>
      </c>
      <c r="B55" s="209">
        <f t="shared" si="10"/>
        <v>43464</v>
      </c>
      <c r="C55" s="269">
        <v>865</v>
      </c>
      <c r="D55" s="20">
        <f>SUM(C55)</f>
        <v>865</v>
      </c>
    </row>
    <row r="56" spans="1:5" s="58" customFormat="1" ht="15" customHeight="1" outlineLevel="1" thickBot="1" x14ac:dyDescent="0.3">
      <c r="A56" s="188" t="s">
        <v>21</v>
      </c>
      <c r="B56" s="499" t="s">
        <v>28</v>
      </c>
      <c r="C56" s="270">
        <f>SUM(C49:C55)</f>
        <v>4684</v>
      </c>
      <c r="D56" s="133">
        <f t="shared" ref="D56:D70" si="11">SUM(C56)</f>
        <v>4684</v>
      </c>
    </row>
    <row r="57" spans="1:5" s="58" customFormat="1" ht="15" customHeight="1" outlineLevel="1" thickBot="1" x14ac:dyDescent="0.3">
      <c r="A57" s="127" t="s">
        <v>23</v>
      </c>
      <c r="B57" s="500"/>
      <c r="C57" s="271">
        <f>AVERAGE(C49:C55)</f>
        <v>780.66666666666663</v>
      </c>
      <c r="D57" s="133">
        <f t="shared" si="11"/>
        <v>780.66666666666663</v>
      </c>
    </row>
    <row r="58" spans="1:5" s="58" customFormat="1" ht="15" customHeight="1" thickBot="1" x14ac:dyDescent="0.3">
      <c r="A58" s="34" t="s">
        <v>20</v>
      </c>
      <c r="B58" s="500"/>
      <c r="C58" s="272">
        <f>SUM(C49:C53)</f>
        <v>2472</v>
      </c>
      <c r="D58" s="35">
        <f t="shared" si="11"/>
        <v>2472</v>
      </c>
    </row>
    <row r="59" spans="1:5" s="58" customFormat="1" ht="14.25" thickBot="1" x14ac:dyDescent="0.3">
      <c r="A59" s="34" t="s">
        <v>22</v>
      </c>
      <c r="B59" s="501"/>
      <c r="C59" s="273">
        <f>AVERAGE(C49:C53)</f>
        <v>618</v>
      </c>
      <c r="D59" s="40">
        <f t="shared" si="11"/>
        <v>618</v>
      </c>
    </row>
    <row r="60" spans="1:5" s="58" customFormat="1" ht="14.25" thickBot="1" x14ac:dyDescent="0.3">
      <c r="A60" s="176" t="s">
        <v>3</v>
      </c>
      <c r="B60" s="206">
        <f>B55+1</f>
        <v>43465</v>
      </c>
      <c r="C60" s="264">
        <v>401</v>
      </c>
      <c r="D60" s="20">
        <f>SUM(C60)</f>
        <v>401</v>
      </c>
    </row>
    <row r="61" spans="1:5" s="58" customFormat="1" ht="14.25" hidden="1" thickBot="1" x14ac:dyDescent="0.3">
      <c r="A61" s="176" t="s">
        <v>4</v>
      </c>
      <c r="B61" s="207">
        <f>B60+1</f>
        <v>43466</v>
      </c>
      <c r="C61" s="264"/>
      <c r="D61" s="20">
        <f>SUM(C61)</f>
        <v>0</v>
      </c>
    </row>
    <row r="62" spans="1:5" s="58" customFormat="1" ht="14.25" hidden="1" thickBot="1" x14ac:dyDescent="0.3">
      <c r="A62" s="176" t="s">
        <v>5</v>
      </c>
      <c r="B62" s="207">
        <f t="shared" ref="B62:B66" si="12">B61+1</f>
        <v>43467</v>
      </c>
      <c r="C62" s="266"/>
      <c r="D62" s="20"/>
    </row>
    <row r="63" spans="1:5" s="58" customFormat="1" ht="14.25" hidden="1" thickBot="1" x14ac:dyDescent="0.3">
      <c r="A63" s="176" t="s">
        <v>6</v>
      </c>
      <c r="B63" s="207">
        <f t="shared" si="12"/>
        <v>43468</v>
      </c>
      <c r="C63" s="266"/>
      <c r="D63" s="20"/>
    </row>
    <row r="64" spans="1:5" s="58" customFormat="1" ht="14.25" hidden="1" thickBot="1" x14ac:dyDescent="0.3">
      <c r="A64" s="176" t="s">
        <v>0</v>
      </c>
      <c r="B64" s="207">
        <f t="shared" si="12"/>
        <v>43469</v>
      </c>
      <c r="C64" s="266"/>
      <c r="D64" s="20"/>
    </row>
    <row r="65" spans="1:6" s="58" customFormat="1" ht="14.25" hidden="1" outlineLevel="1" thickBot="1" x14ac:dyDescent="0.3">
      <c r="A65" s="176" t="s">
        <v>1</v>
      </c>
      <c r="B65" s="207">
        <f t="shared" si="12"/>
        <v>43470</v>
      </c>
      <c r="C65" s="278"/>
      <c r="D65" s="20"/>
    </row>
    <row r="66" spans="1:6" s="58" customFormat="1" ht="14.25" hidden="1" outlineLevel="1" thickBot="1" x14ac:dyDescent="0.3">
      <c r="A66" s="176" t="s">
        <v>2</v>
      </c>
      <c r="B66" s="207">
        <f t="shared" si="12"/>
        <v>43471</v>
      </c>
      <c r="C66" s="279"/>
      <c r="D66" s="20"/>
    </row>
    <row r="67" spans="1:6" s="58" customFormat="1" ht="14.25" outlineLevel="1" thickBot="1" x14ac:dyDescent="0.3">
      <c r="A67" s="188" t="s">
        <v>21</v>
      </c>
      <c r="B67" s="500" t="s">
        <v>33</v>
      </c>
      <c r="C67" s="270">
        <f>SUM(C60:C66)</f>
        <v>401</v>
      </c>
      <c r="D67" s="133">
        <f t="shared" si="11"/>
        <v>401</v>
      </c>
    </row>
    <row r="68" spans="1:6" s="58" customFormat="1" ht="14.25" outlineLevel="1" thickBot="1" x14ac:dyDescent="0.3">
      <c r="A68" s="127" t="s">
        <v>23</v>
      </c>
      <c r="B68" s="500"/>
      <c r="C68" s="271">
        <f>AVERAGE(C60:C66)</f>
        <v>401</v>
      </c>
      <c r="D68" s="128">
        <f t="shared" si="11"/>
        <v>401</v>
      </c>
    </row>
    <row r="69" spans="1:6" s="58" customFormat="1" ht="14.25" thickBot="1" x14ac:dyDescent="0.3">
      <c r="A69" s="34" t="s">
        <v>20</v>
      </c>
      <c r="B69" s="500"/>
      <c r="C69" s="272">
        <f>SUM(C60:C64)</f>
        <v>401</v>
      </c>
      <c r="D69" s="35">
        <f t="shared" si="11"/>
        <v>401</v>
      </c>
    </row>
    <row r="70" spans="1:6" s="58" customFormat="1" ht="14.25" thickBot="1" x14ac:dyDescent="0.3">
      <c r="A70" s="34" t="s">
        <v>22</v>
      </c>
      <c r="B70" s="501"/>
      <c r="C70" s="273">
        <f>AVERAGE(C60:C64)</f>
        <v>401</v>
      </c>
      <c r="D70" s="40">
        <f t="shared" si="11"/>
        <v>401</v>
      </c>
    </row>
    <row r="71" spans="1:6" s="58" customFormat="1" ht="15" customHeight="1" x14ac:dyDescent="0.25">
      <c r="A71" s="4"/>
      <c r="B71" s="154"/>
      <c r="C71" s="61"/>
      <c r="D71" s="61"/>
    </row>
    <row r="72" spans="1:6" s="58" customFormat="1" ht="42" customHeight="1" x14ac:dyDescent="0.25">
      <c r="A72" s="220"/>
      <c r="B72" s="221" t="s">
        <v>9</v>
      </c>
      <c r="D72" s="506" t="s">
        <v>63</v>
      </c>
      <c r="E72" s="507"/>
      <c r="F72" s="508"/>
    </row>
    <row r="73" spans="1:6" ht="30" customHeight="1" x14ac:dyDescent="0.25">
      <c r="A73" s="53" t="s">
        <v>30</v>
      </c>
      <c r="B73" s="222">
        <f>SUM(C58:C58, C47:C47, C36:C36, C25:C25, C14:C14, C69:C69)</f>
        <v>13798</v>
      </c>
      <c r="D73" s="493" t="s">
        <v>30</v>
      </c>
      <c r="E73" s="494"/>
      <c r="F73" s="119">
        <f>SUM(D14, D25, D36, D47, D58, D69)</f>
        <v>13798</v>
      </c>
    </row>
    <row r="74" spans="1:6" ht="30" customHeight="1" x14ac:dyDescent="0.25">
      <c r="A74" s="53" t="s">
        <v>29</v>
      </c>
      <c r="B74" s="222">
        <f>SUM(C56:C56, C45:C45, C34:C34, C23:C23, C12:C12, C67:C67 )</f>
        <v>19666</v>
      </c>
      <c r="D74" s="493" t="s">
        <v>29</v>
      </c>
      <c r="E74" s="494"/>
      <c r="F74" s="120">
        <f>SUM(D56, D45, D34, D23, D12, D67)</f>
        <v>19666</v>
      </c>
    </row>
    <row r="75" spans="1:6" ht="30" customHeight="1" x14ac:dyDescent="0.25">
      <c r="D75" s="493" t="s">
        <v>22</v>
      </c>
      <c r="E75" s="494"/>
      <c r="F75" s="120">
        <f>AVERAGE(D14, D25, D36, D47, D58, D69)</f>
        <v>2299.6666666666665</v>
      </c>
    </row>
    <row r="76" spans="1:6" ht="30" customHeight="1" x14ac:dyDescent="0.25">
      <c r="D76" s="493" t="s">
        <v>68</v>
      </c>
      <c r="E76" s="494"/>
      <c r="F76" s="119">
        <f>AVERAGE(D56, D45, D34, D23, D12, D67)</f>
        <v>3277.6666666666665</v>
      </c>
    </row>
  </sheetData>
  <mergeCells count="16">
    <mergeCell ref="A3:A4"/>
    <mergeCell ref="B3:B4"/>
    <mergeCell ref="B67:B70"/>
    <mergeCell ref="D72:F72"/>
    <mergeCell ref="D73:E73"/>
    <mergeCell ref="B23:B26"/>
    <mergeCell ref="B12:B15"/>
    <mergeCell ref="C3:C4"/>
    <mergeCell ref="D1:D4"/>
    <mergeCell ref="C1:C2"/>
    <mergeCell ref="D75:E75"/>
    <mergeCell ref="D76:E76"/>
    <mergeCell ref="B56:B59"/>
    <mergeCell ref="B45:B48"/>
    <mergeCell ref="B34:B37"/>
    <mergeCell ref="D74:E74"/>
  </mergeCells>
  <pageMargins left="0.7" right="0.7" top="0.75" bottom="0.75" header="0.3" footer="0.3"/>
  <pageSetup scale="59" orientation="portrait" r:id="rId1"/>
  <ignoredErrors>
    <ignoredError sqref="C36:C37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76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26" sqref="C26"/>
    </sheetView>
  </sheetViews>
  <sheetFormatPr defaultRowHeight="15" outlineLevelRow="1" x14ac:dyDescent="0.25"/>
  <cols>
    <col min="1" max="1" width="18.7109375" style="1" bestFit="1" customWidth="1"/>
    <col min="2" max="2" width="16.28515625" style="155" customWidth="1"/>
    <col min="3" max="10" width="15.7109375" style="13" customWidth="1"/>
    <col min="11" max="11" width="18.5703125" style="13" bestFit="1" customWidth="1"/>
    <col min="12" max="16384" width="9.140625" style="13"/>
  </cols>
  <sheetData>
    <row r="1" spans="1:11" ht="15" customHeight="1" x14ac:dyDescent="0.25">
      <c r="A1" s="31"/>
      <c r="B1" s="199"/>
      <c r="C1" s="509" t="s">
        <v>7</v>
      </c>
      <c r="D1" s="509" t="s">
        <v>35</v>
      </c>
      <c r="E1" s="509" t="s">
        <v>8</v>
      </c>
      <c r="F1" s="509" t="s">
        <v>106</v>
      </c>
      <c r="G1" s="509" t="s">
        <v>10</v>
      </c>
      <c r="H1" s="524"/>
      <c r="I1" s="525"/>
      <c r="J1" s="558" t="s">
        <v>19</v>
      </c>
    </row>
    <row r="2" spans="1:11" ht="15" customHeight="1" thickBot="1" x14ac:dyDescent="0.3">
      <c r="A2" s="32"/>
      <c r="B2" s="200"/>
      <c r="C2" s="511"/>
      <c r="D2" s="511"/>
      <c r="E2" s="511"/>
      <c r="F2" s="511"/>
      <c r="G2" s="562"/>
      <c r="H2" s="563"/>
      <c r="I2" s="564"/>
      <c r="J2" s="559"/>
    </row>
    <row r="3" spans="1:11" ht="13.5" customHeight="1" x14ac:dyDescent="0.25">
      <c r="A3" s="495" t="s">
        <v>57</v>
      </c>
      <c r="B3" s="497" t="s">
        <v>58</v>
      </c>
      <c r="C3" s="520" t="s">
        <v>7</v>
      </c>
      <c r="D3" s="520" t="s">
        <v>36</v>
      </c>
      <c r="E3" s="560" t="s">
        <v>8</v>
      </c>
      <c r="F3" s="560" t="s">
        <v>107</v>
      </c>
      <c r="G3" s="565" t="s">
        <v>10</v>
      </c>
      <c r="H3" s="561" t="s">
        <v>37</v>
      </c>
      <c r="I3" s="541" t="s">
        <v>38</v>
      </c>
      <c r="J3" s="559"/>
    </row>
    <row r="4" spans="1:11" ht="15" customHeight="1" thickBot="1" x14ac:dyDescent="0.3">
      <c r="A4" s="496"/>
      <c r="B4" s="498"/>
      <c r="C4" s="521"/>
      <c r="D4" s="521"/>
      <c r="E4" s="496"/>
      <c r="F4" s="496"/>
      <c r="G4" s="521"/>
      <c r="H4" s="496"/>
      <c r="I4" s="542"/>
      <c r="J4" s="559"/>
    </row>
    <row r="5" spans="1:11" s="57" customFormat="1" ht="14.25" hidden="1" thickBot="1" x14ac:dyDescent="0.3">
      <c r="A5" s="33" t="s">
        <v>3</v>
      </c>
      <c r="B5" s="229">
        <v>43430</v>
      </c>
      <c r="C5" s="259"/>
      <c r="D5" s="259"/>
      <c r="E5" s="17"/>
      <c r="F5" s="260"/>
      <c r="G5" s="17"/>
      <c r="H5" s="17"/>
      <c r="I5" s="18"/>
      <c r="J5" s="66">
        <f t="shared" ref="J5:J8" si="0">SUM(C5:I5)</f>
        <v>0</v>
      </c>
    </row>
    <row r="6" spans="1:11" s="57" customFormat="1" ht="14.25" hidden="1" thickBot="1" x14ac:dyDescent="0.3">
      <c r="A6" s="33" t="s">
        <v>4</v>
      </c>
      <c r="B6" s="216">
        <f>B5+1</f>
        <v>43431</v>
      </c>
      <c r="C6" s="259"/>
      <c r="D6" s="259"/>
      <c r="E6" s="17"/>
      <c r="F6" s="260"/>
      <c r="G6" s="17"/>
      <c r="H6" s="17"/>
      <c r="I6" s="18"/>
      <c r="J6" s="66">
        <f t="shared" si="0"/>
        <v>0</v>
      </c>
    </row>
    <row r="7" spans="1:11" s="57" customFormat="1" ht="14.25" hidden="1" thickBot="1" x14ac:dyDescent="0.3">
      <c r="A7" s="33" t="s">
        <v>5</v>
      </c>
      <c r="B7" s="216">
        <f>B6+1</f>
        <v>43432</v>
      </c>
      <c r="C7" s="259"/>
      <c r="D7" s="259"/>
      <c r="E7" s="17"/>
      <c r="F7" s="260"/>
      <c r="G7" s="17"/>
      <c r="H7" s="17"/>
      <c r="I7" s="18"/>
      <c r="J7" s="66">
        <f t="shared" si="0"/>
        <v>0</v>
      </c>
    </row>
    <row r="8" spans="1:11" s="57" customFormat="1" ht="14.25" hidden="1" thickBot="1" x14ac:dyDescent="0.3">
      <c r="A8" s="33" t="s">
        <v>6</v>
      </c>
      <c r="B8" s="216">
        <f t="shared" ref="B8:B11" si="1">B7+1</f>
        <v>43433</v>
      </c>
      <c r="C8" s="259"/>
      <c r="D8" s="259"/>
      <c r="E8" s="17"/>
      <c r="F8" s="260"/>
      <c r="G8" s="17"/>
      <c r="H8" s="17"/>
      <c r="I8" s="18"/>
      <c r="J8" s="66">
        <f t="shared" si="0"/>
        <v>0</v>
      </c>
      <c r="K8" s="177"/>
    </row>
    <row r="9" spans="1:11" s="57" customFormat="1" ht="14.25" hidden="1" thickBot="1" x14ac:dyDescent="0.3">
      <c r="A9" s="33" t="s">
        <v>0</v>
      </c>
      <c r="B9" s="216">
        <f>B8+1</f>
        <v>43434</v>
      </c>
      <c r="C9" s="309"/>
      <c r="D9" s="259"/>
      <c r="E9" s="17"/>
      <c r="F9" s="260"/>
      <c r="G9" s="14"/>
      <c r="H9" s="17"/>
      <c r="I9" s="18"/>
      <c r="J9" s="66">
        <f>SUM(C9:I9)</f>
        <v>0</v>
      </c>
      <c r="K9" s="177"/>
    </row>
    <row r="10" spans="1:11" s="57" customFormat="1" ht="14.25" outlineLevel="1" thickBot="1" x14ac:dyDescent="0.3">
      <c r="A10" s="33" t="s">
        <v>1</v>
      </c>
      <c r="B10" s="216">
        <f t="shared" si="1"/>
        <v>43435</v>
      </c>
      <c r="C10" s="366">
        <v>225</v>
      </c>
      <c r="D10" s="309"/>
      <c r="E10" s="24"/>
      <c r="F10" s="361"/>
      <c r="G10" s="21"/>
      <c r="H10" s="24">
        <v>123</v>
      </c>
      <c r="I10" s="25">
        <v>704</v>
      </c>
      <c r="J10" s="66">
        <f>SUM(C10:I10)</f>
        <v>1052</v>
      </c>
      <c r="K10" s="177"/>
    </row>
    <row r="11" spans="1:11" s="57" customFormat="1" ht="15" customHeight="1" outlineLevel="1" thickBot="1" x14ac:dyDescent="0.3">
      <c r="A11" s="33" t="s">
        <v>2</v>
      </c>
      <c r="B11" s="216">
        <f t="shared" si="1"/>
        <v>43436</v>
      </c>
      <c r="C11" s="310">
        <v>18</v>
      </c>
      <c r="D11" s="310"/>
      <c r="E11" s="29"/>
      <c r="F11" s="362"/>
      <c r="G11" s="26"/>
      <c r="H11" s="29">
        <v>2</v>
      </c>
      <c r="I11" s="30">
        <v>480</v>
      </c>
      <c r="J11" s="66">
        <f>SUM(C11:I11)</f>
        <v>500</v>
      </c>
      <c r="K11" s="177"/>
    </row>
    <row r="12" spans="1:11" s="58" customFormat="1" ht="15" customHeight="1" outlineLevel="1" thickBot="1" x14ac:dyDescent="0.3">
      <c r="A12" s="188" t="s">
        <v>21</v>
      </c>
      <c r="B12" s="499" t="s">
        <v>24</v>
      </c>
      <c r="C12" s="133">
        <f>SUM(C5:C11)</f>
        <v>243</v>
      </c>
      <c r="D12" s="133">
        <f t="shared" ref="D12:J12" si="2">SUM(D5:D11)</f>
        <v>0</v>
      </c>
      <c r="E12" s="136">
        <f>SUM(E5:E11)</f>
        <v>0</v>
      </c>
      <c r="F12" s="133">
        <f t="shared" ref="F12" si="3">SUM(F5:F11)</f>
        <v>0</v>
      </c>
      <c r="G12" s="133">
        <f t="shared" si="2"/>
        <v>0</v>
      </c>
      <c r="H12" s="136">
        <f t="shared" si="2"/>
        <v>125</v>
      </c>
      <c r="I12" s="137">
        <f t="shared" si="2"/>
        <v>1184</v>
      </c>
      <c r="J12" s="195">
        <f t="shared" si="2"/>
        <v>1552</v>
      </c>
    </row>
    <row r="13" spans="1:11" s="58" customFormat="1" ht="15" customHeight="1" outlineLevel="1" thickBot="1" x14ac:dyDescent="0.3">
      <c r="A13" s="127" t="s">
        <v>23</v>
      </c>
      <c r="B13" s="500"/>
      <c r="C13" s="128">
        <f>AVERAGE(C5:C11)</f>
        <v>121.5</v>
      </c>
      <c r="D13" s="128" t="e">
        <f t="shared" ref="D13:J13" si="4">AVERAGE(D5:D11)</f>
        <v>#DIV/0!</v>
      </c>
      <c r="E13" s="131" t="e">
        <f>AVERAGE(E5:E11)</f>
        <v>#DIV/0!</v>
      </c>
      <c r="F13" s="128" t="e">
        <f>AVERAGE(F5:F11)</f>
        <v>#DIV/0!</v>
      </c>
      <c r="G13" s="128" t="e">
        <f>AVERAGE(G5:G11)</f>
        <v>#DIV/0!</v>
      </c>
      <c r="H13" s="131">
        <f>AVERAGE(H5:H11)</f>
        <v>62.5</v>
      </c>
      <c r="I13" s="132">
        <f>AVERAGE(I5:I11)</f>
        <v>592</v>
      </c>
      <c r="J13" s="196">
        <f t="shared" si="4"/>
        <v>221.71428571428572</v>
      </c>
    </row>
    <row r="14" spans="1:11" s="58" customFormat="1" ht="15" customHeight="1" thickBot="1" x14ac:dyDescent="0.3">
      <c r="A14" s="34" t="s">
        <v>20</v>
      </c>
      <c r="B14" s="500"/>
      <c r="C14" s="35">
        <f>SUM(C5:C9)</f>
        <v>0</v>
      </c>
      <c r="D14" s="35">
        <f t="shared" ref="D14" si="5">SUM(D5:D9)</f>
        <v>0</v>
      </c>
      <c r="E14" s="38">
        <f t="shared" ref="E14:J14" si="6">SUM(E5:E9)</f>
        <v>0</v>
      </c>
      <c r="F14" s="35">
        <f t="shared" si="6"/>
        <v>0</v>
      </c>
      <c r="G14" s="35">
        <f t="shared" si="6"/>
        <v>0</v>
      </c>
      <c r="H14" s="38">
        <f t="shared" si="6"/>
        <v>0</v>
      </c>
      <c r="I14" s="39">
        <f t="shared" si="6"/>
        <v>0</v>
      </c>
      <c r="J14" s="197">
        <f t="shared" si="6"/>
        <v>0</v>
      </c>
    </row>
    <row r="15" spans="1:11" s="58" customFormat="1" ht="15" customHeight="1" thickBot="1" x14ac:dyDescent="0.3">
      <c r="A15" s="34" t="s">
        <v>22</v>
      </c>
      <c r="B15" s="500"/>
      <c r="C15" s="40" t="e">
        <f>AVERAGE(C5:C9)</f>
        <v>#DIV/0!</v>
      </c>
      <c r="D15" s="40" t="e">
        <f t="shared" ref="D15:J15" si="7">AVERAGE(D5:D9)</f>
        <v>#DIV/0!</v>
      </c>
      <c r="E15" s="43" t="e">
        <f t="shared" si="7"/>
        <v>#DIV/0!</v>
      </c>
      <c r="F15" s="40" t="e">
        <f t="shared" ref="F15" si="8">AVERAGE(F5:F9)</f>
        <v>#DIV/0!</v>
      </c>
      <c r="G15" s="40" t="e">
        <f t="shared" si="7"/>
        <v>#DIV/0!</v>
      </c>
      <c r="H15" s="43" t="e">
        <f t="shared" si="7"/>
        <v>#DIV/0!</v>
      </c>
      <c r="I15" s="44" t="e">
        <f>AVERAGE(I5:I9)</f>
        <v>#DIV/0!</v>
      </c>
      <c r="J15" s="198">
        <f t="shared" si="7"/>
        <v>0</v>
      </c>
    </row>
    <row r="16" spans="1:11" s="58" customFormat="1" ht="15" customHeight="1" thickBot="1" x14ac:dyDescent="0.3">
      <c r="A16" s="33" t="s">
        <v>3</v>
      </c>
      <c r="B16" s="201">
        <f>B11+1</f>
        <v>43437</v>
      </c>
      <c r="C16" s="259">
        <v>133</v>
      </c>
      <c r="D16" s="259"/>
      <c r="E16" s="286"/>
      <c r="F16" s="260"/>
      <c r="G16" s="285"/>
      <c r="H16" s="237">
        <v>77</v>
      </c>
      <c r="I16" s="251">
        <v>88</v>
      </c>
      <c r="J16" s="19">
        <f>SUM(C16:I16)</f>
        <v>298</v>
      </c>
    </row>
    <row r="17" spans="1:10" s="58" customFormat="1" ht="15" customHeight="1" thickBot="1" x14ac:dyDescent="0.3">
      <c r="A17" s="33" t="s">
        <v>4</v>
      </c>
      <c r="B17" s="202">
        <f>B16+1</f>
        <v>43438</v>
      </c>
      <c r="C17" s="259">
        <v>91</v>
      </c>
      <c r="D17" s="259"/>
      <c r="E17" s="286"/>
      <c r="F17" s="260"/>
      <c r="G17" s="285"/>
      <c r="H17" s="286">
        <v>31</v>
      </c>
      <c r="I17" s="251">
        <v>96</v>
      </c>
      <c r="J17" s="66">
        <f>SUM(C17:I17)</f>
        <v>218</v>
      </c>
    </row>
    <row r="18" spans="1:10" s="58" customFormat="1" ht="15" customHeight="1" thickBot="1" x14ac:dyDescent="0.3">
      <c r="A18" s="33" t="s">
        <v>5</v>
      </c>
      <c r="B18" s="202">
        <f t="shared" ref="B18:B22" si="9">B17+1</f>
        <v>43439</v>
      </c>
      <c r="C18" s="259">
        <v>71</v>
      </c>
      <c r="D18" s="259"/>
      <c r="E18" s="286"/>
      <c r="F18" s="260"/>
      <c r="G18" s="285"/>
      <c r="H18" s="286">
        <v>33</v>
      </c>
      <c r="I18" s="251">
        <v>80</v>
      </c>
      <c r="J18" s="66">
        <f>SUM(C18:I18)</f>
        <v>184</v>
      </c>
    </row>
    <row r="19" spans="1:10" s="58" customFormat="1" ht="15" customHeight="1" thickBot="1" x14ac:dyDescent="0.3">
      <c r="A19" s="33" t="s">
        <v>6</v>
      </c>
      <c r="B19" s="203">
        <f t="shared" si="9"/>
        <v>43440</v>
      </c>
      <c r="C19" s="259">
        <v>74</v>
      </c>
      <c r="D19" s="259"/>
      <c r="E19" s="17"/>
      <c r="F19" s="260"/>
      <c r="G19" s="14"/>
      <c r="H19" s="17">
        <v>14</v>
      </c>
      <c r="I19" s="18">
        <v>81</v>
      </c>
      <c r="J19" s="66">
        <f>SUM(C19:I19)</f>
        <v>169</v>
      </c>
    </row>
    <row r="20" spans="1:10" s="58" customFormat="1" ht="15" customHeight="1" thickBot="1" x14ac:dyDescent="0.3">
      <c r="A20" s="33" t="s">
        <v>0</v>
      </c>
      <c r="B20" s="203">
        <f t="shared" si="9"/>
        <v>43441</v>
      </c>
      <c r="C20" s="309">
        <v>34</v>
      </c>
      <c r="D20" s="259"/>
      <c r="E20" s="17"/>
      <c r="F20" s="260"/>
      <c r="G20" s="14"/>
      <c r="H20" s="17">
        <v>40</v>
      </c>
      <c r="I20" s="18">
        <v>104</v>
      </c>
      <c r="J20" s="66">
        <f t="shared" ref="J20:J21" si="10">SUM(C20:I20)</f>
        <v>178</v>
      </c>
    </row>
    <row r="21" spans="1:10" s="58" customFormat="1" ht="15" customHeight="1" outlineLevel="1" thickBot="1" x14ac:dyDescent="0.3">
      <c r="A21" s="33" t="s">
        <v>1</v>
      </c>
      <c r="B21" s="216">
        <f t="shared" si="9"/>
        <v>43442</v>
      </c>
      <c r="C21" s="309">
        <v>174</v>
      </c>
      <c r="D21" s="309"/>
      <c r="E21" s="24"/>
      <c r="F21" s="361"/>
      <c r="G21" s="21"/>
      <c r="H21" s="24">
        <v>24</v>
      </c>
      <c r="I21" s="25">
        <v>490</v>
      </c>
      <c r="J21" s="66">
        <f t="shared" si="10"/>
        <v>688</v>
      </c>
    </row>
    <row r="22" spans="1:10" s="58" customFormat="1" ht="15" customHeight="1" outlineLevel="1" thickBot="1" x14ac:dyDescent="0.3">
      <c r="A22" s="33" t="s">
        <v>2</v>
      </c>
      <c r="B22" s="202">
        <f t="shared" si="9"/>
        <v>43443</v>
      </c>
      <c r="C22" s="310">
        <v>89</v>
      </c>
      <c r="D22" s="310"/>
      <c r="E22" s="29"/>
      <c r="F22" s="362"/>
      <c r="G22" s="26"/>
      <c r="H22" s="29">
        <v>33</v>
      </c>
      <c r="I22" s="30">
        <v>471</v>
      </c>
      <c r="J22" s="66">
        <f>SUM(C22:I22)</f>
        <v>593</v>
      </c>
    </row>
    <row r="23" spans="1:10" s="58" customFormat="1" ht="15" customHeight="1" outlineLevel="1" thickBot="1" x14ac:dyDescent="0.3">
      <c r="A23" s="188" t="s">
        <v>21</v>
      </c>
      <c r="B23" s="499" t="s">
        <v>25</v>
      </c>
      <c r="C23" s="133">
        <f t="shared" ref="C23:F23" si="11">SUM(C16:C22)</f>
        <v>666</v>
      </c>
      <c r="D23" s="133">
        <f t="shared" si="11"/>
        <v>0</v>
      </c>
      <c r="E23" s="136">
        <f>SUM(E16:E22)</f>
        <v>0</v>
      </c>
      <c r="F23" s="136">
        <f t="shared" si="11"/>
        <v>0</v>
      </c>
      <c r="G23" s="133">
        <f>SUM(G16:G22)</f>
        <v>0</v>
      </c>
      <c r="H23" s="136">
        <f>SUM(H16:H22)</f>
        <v>252</v>
      </c>
      <c r="I23" s="288">
        <f>SUM(I16:I22)</f>
        <v>1410</v>
      </c>
      <c r="J23" s="195">
        <f>SUM(J16:J22)</f>
        <v>2328</v>
      </c>
    </row>
    <row r="24" spans="1:10" s="58" customFormat="1" ht="15" customHeight="1" outlineLevel="1" thickBot="1" x14ac:dyDescent="0.3">
      <c r="A24" s="127" t="s">
        <v>23</v>
      </c>
      <c r="B24" s="500"/>
      <c r="C24" s="128">
        <f>AVERAGE(C16:C22)</f>
        <v>95.142857142857139</v>
      </c>
      <c r="D24" s="128" t="e">
        <f t="shared" ref="D24:J24" si="12">AVERAGE(D16:D22)</f>
        <v>#DIV/0!</v>
      </c>
      <c r="E24" s="131" t="e">
        <f>AVERAGE(E16:E22)</f>
        <v>#DIV/0!</v>
      </c>
      <c r="F24" s="131" t="e">
        <f t="shared" si="12"/>
        <v>#DIV/0!</v>
      </c>
      <c r="G24" s="128" t="e">
        <f t="shared" si="12"/>
        <v>#DIV/0!</v>
      </c>
      <c r="H24" s="131">
        <f t="shared" si="12"/>
        <v>36</v>
      </c>
      <c r="I24" s="287">
        <f>AVERAGE(I16:I22)</f>
        <v>201.42857142857142</v>
      </c>
      <c r="J24" s="196">
        <f t="shared" si="12"/>
        <v>332.57142857142856</v>
      </c>
    </row>
    <row r="25" spans="1:10" s="58" customFormat="1" ht="15" customHeight="1" thickBot="1" x14ac:dyDescent="0.3">
      <c r="A25" s="34" t="s">
        <v>20</v>
      </c>
      <c r="B25" s="500"/>
      <c r="C25" s="35">
        <f>SUM(C16:C20)</f>
        <v>403</v>
      </c>
      <c r="D25" s="35">
        <f t="shared" ref="D25:F25" si="13">SUM(D16:D20)</f>
        <v>0</v>
      </c>
      <c r="E25" s="38">
        <f>SUM(E16:E20)</f>
        <v>0</v>
      </c>
      <c r="F25" s="38">
        <f t="shared" si="13"/>
        <v>0</v>
      </c>
      <c r="G25" s="35">
        <f>SUM(G16:G20)</f>
        <v>0</v>
      </c>
      <c r="H25" s="38">
        <f>SUM(H16:H20)</f>
        <v>195</v>
      </c>
      <c r="I25" s="39">
        <f>SUM(I16:I20)</f>
        <v>449</v>
      </c>
      <c r="J25" s="197">
        <f>SUM(J16:J20)</f>
        <v>1047</v>
      </c>
    </row>
    <row r="26" spans="1:10" s="58" customFormat="1" ht="15" customHeight="1" thickBot="1" x14ac:dyDescent="0.3">
      <c r="A26" s="34" t="s">
        <v>22</v>
      </c>
      <c r="B26" s="501"/>
      <c r="C26" s="138">
        <f>AVERAGE(C16:C20)</f>
        <v>80.599999999999994</v>
      </c>
      <c r="D26" s="138" t="e">
        <f t="shared" ref="D26:J26" si="14">AVERAGE(D16:D20)</f>
        <v>#DIV/0!</v>
      </c>
      <c r="E26" s="161" t="e">
        <f t="shared" si="14"/>
        <v>#DIV/0!</v>
      </c>
      <c r="F26" s="161" t="e">
        <f t="shared" si="14"/>
        <v>#DIV/0!</v>
      </c>
      <c r="G26" s="138" t="e">
        <f t="shared" si="14"/>
        <v>#DIV/0!</v>
      </c>
      <c r="H26" s="161">
        <f t="shared" si="14"/>
        <v>39</v>
      </c>
      <c r="I26" s="162">
        <f t="shared" si="14"/>
        <v>89.8</v>
      </c>
      <c r="J26" s="218">
        <f t="shared" si="14"/>
        <v>209.4</v>
      </c>
    </row>
    <row r="27" spans="1:10" s="58" customFormat="1" ht="15" customHeight="1" thickBot="1" x14ac:dyDescent="0.3">
      <c r="A27" s="33" t="s">
        <v>3</v>
      </c>
      <c r="B27" s="204">
        <f>B22+1</f>
        <v>43444</v>
      </c>
      <c r="C27" s="259">
        <v>84</v>
      </c>
      <c r="D27" s="259"/>
      <c r="E27" s="286"/>
      <c r="F27" s="260"/>
      <c r="G27" s="285"/>
      <c r="H27" s="286">
        <v>51</v>
      </c>
      <c r="I27" s="18">
        <v>81</v>
      </c>
      <c r="J27" s="19">
        <f>SUM(C27:I27)</f>
        <v>216</v>
      </c>
    </row>
    <row r="28" spans="1:10" s="58" customFormat="1" ht="15" customHeight="1" thickBot="1" x14ac:dyDescent="0.3">
      <c r="A28" s="33" t="s">
        <v>4</v>
      </c>
      <c r="B28" s="205">
        <f>B27+1</f>
        <v>43445</v>
      </c>
      <c r="C28" s="259">
        <v>115</v>
      </c>
      <c r="D28" s="259"/>
      <c r="E28" s="286"/>
      <c r="F28" s="260"/>
      <c r="G28" s="285"/>
      <c r="H28" s="286">
        <v>28</v>
      </c>
      <c r="I28" s="18">
        <v>83</v>
      </c>
      <c r="J28" s="66">
        <f t="shared" ref="J28:J33" si="15">SUM(C28:I28)</f>
        <v>226</v>
      </c>
    </row>
    <row r="29" spans="1:10" s="58" customFormat="1" ht="15" customHeight="1" thickBot="1" x14ac:dyDescent="0.3">
      <c r="A29" s="33" t="s">
        <v>5</v>
      </c>
      <c r="B29" s="205">
        <f t="shared" ref="B29:B33" si="16">B28+1</f>
        <v>43446</v>
      </c>
      <c r="C29" s="259">
        <v>63</v>
      </c>
      <c r="D29" s="259"/>
      <c r="E29" s="286"/>
      <c r="F29" s="260"/>
      <c r="G29" s="285"/>
      <c r="H29" s="286">
        <v>54</v>
      </c>
      <c r="I29" s="18">
        <v>116</v>
      </c>
      <c r="J29" s="66">
        <f t="shared" si="15"/>
        <v>233</v>
      </c>
    </row>
    <row r="30" spans="1:10" s="58" customFormat="1" ht="15" customHeight="1" thickBot="1" x14ac:dyDescent="0.3">
      <c r="A30" s="33" t="s">
        <v>6</v>
      </c>
      <c r="B30" s="205">
        <f t="shared" si="16"/>
        <v>43447</v>
      </c>
      <c r="C30" s="259">
        <v>29</v>
      </c>
      <c r="D30" s="259"/>
      <c r="E30" s="17"/>
      <c r="F30" s="260"/>
      <c r="G30" s="14"/>
      <c r="H30" s="17">
        <v>21</v>
      </c>
      <c r="I30" s="18">
        <v>95</v>
      </c>
      <c r="J30" s="66">
        <f t="shared" si="15"/>
        <v>145</v>
      </c>
    </row>
    <row r="31" spans="1:10" s="58" customFormat="1" ht="15" customHeight="1" thickBot="1" x14ac:dyDescent="0.3">
      <c r="A31" s="33" t="s">
        <v>0</v>
      </c>
      <c r="B31" s="205">
        <f t="shared" si="16"/>
        <v>43448</v>
      </c>
      <c r="C31" s="309">
        <v>112</v>
      </c>
      <c r="D31" s="259"/>
      <c r="E31" s="17"/>
      <c r="F31" s="260"/>
      <c r="G31" s="14"/>
      <c r="H31" s="17">
        <v>7</v>
      </c>
      <c r="I31" s="18">
        <v>46</v>
      </c>
      <c r="J31" s="66">
        <f t="shared" si="15"/>
        <v>165</v>
      </c>
    </row>
    <row r="32" spans="1:10" s="58" customFormat="1" ht="15" customHeight="1" outlineLevel="1" thickBot="1" x14ac:dyDescent="0.3">
      <c r="A32" s="33" t="s">
        <v>1</v>
      </c>
      <c r="B32" s="205">
        <f t="shared" si="16"/>
        <v>43449</v>
      </c>
      <c r="C32" s="309">
        <v>118</v>
      </c>
      <c r="D32" s="309"/>
      <c r="E32" s="24"/>
      <c r="F32" s="361"/>
      <c r="G32" s="21"/>
      <c r="H32" s="24">
        <v>49</v>
      </c>
      <c r="I32" s="25">
        <v>536</v>
      </c>
      <c r="J32" s="66">
        <f t="shared" si="15"/>
        <v>703</v>
      </c>
    </row>
    <row r="33" spans="1:11" s="58" customFormat="1" ht="15" customHeight="1" outlineLevel="1" thickBot="1" x14ac:dyDescent="0.3">
      <c r="A33" s="33" t="s">
        <v>2</v>
      </c>
      <c r="B33" s="205">
        <f t="shared" si="16"/>
        <v>43450</v>
      </c>
      <c r="C33" s="310">
        <v>2</v>
      </c>
      <c r="D33" s="310"/>
      <c r="E33" s="29"/>
      <c r="F33" s="362"/>
      <c r="G33" s="26"/>
      <c r="H33" s="29">
        <v>33</v>
      </c>
      <c r="I33" s="30">
        <v>718</v>
      </c>
      <c r="J33" s="163">
        <f t="shared" si="15"/>
        <v>753</v>
      </c>
    </row>
    <row r="34" spans="1:11" s="58" customFormat="1" ht="15" customHeight="1" outlineLevel="1" thickBot="1" x14ac:dyDescent="0.3">
      <c r="A34" s="188" t="s">
        <v>21</v>
      </c>
      <c r="B34" s="499" t="s">
        <v>26</v>
      </c>
      <c r="C34" s="133">
        <f t="shared" ref="C34:J34" si="17">SUM(C27:C33)</f>
        <v>523</v>
      </c>
      <c r="D34" s="133">
        <f t="shared" si="17"/>
        <v>0</v>
      </c>
      <c r="E34" s="136">
        <f t="shared" si="17"/>
        <v>0</v>
      </c>
      <c r="F34" s="136">
        <f>SUM(F27:F33)</f>
        <v>0</v>
      </c>
      <c r="G34" s="133">
        <f t="shared" si="17"/>
        <v>0</v>
      </c>
      <c r="H34" s="136">
        <f t="shared" si="17"/>
        <v>243</v>
      </c>
      <c r="I34" s="137">
        <f t="shared" si="17"/>
        <v>1675</v>
      </c>
      <c r="J34" s="195">
        <f t="shared" si="17"/>
        <v>2441</v>
      </c>
    </row>
    <row r="35" spans="1:11" s="58" customFormat="1" ht="15" customHeight="1" outlineLevel="1" thickBot="1" x14ac:dyDescent="0.3">
      <c r="A35" s="127" t="s">
        <v>23</v>
      </c>
      <c r="B35" s="500"/>
      <c r="C35" s="128">
        <f t="shared" ref="C35:J35" si="18">AVERAGE(C27:C33)</f>
        <v>74.714285714285708</v>
      </c>
      <c r="D35" s="128" t="e">
        <f t="shared" si="18"/>
        <v>#DIV/0!</v>
      </c>
      <c r="E35" s="131" t="e">
        <f t="shared" si="18"/>
        <v>#DIV/0!</v>
      </c>
      <c r="F35" s="131" t="e">
        <f t="shared" si="18"/>
        <v>#DIV/0!</v>
      </c>
      <c r="G35" s="128" t="e">
        <f t="shared" si="18"/>
        <v>#DIV/0!</v>
      </c>
      <c r="H35" s="131">
        <f t="shared" si="18"/>
        <v>34.714285714285715</v>
      </c>
      <c r="I35" s="132">
        <f t="shared" si="18"/>
        <v>239.28571428571428</v>
      </c>
      <c r="J35" s="196">
        <f t="shared" si="18"/>
        <v>348.71428571428572</v>
      </c>
    </row>
    <row r="36" spans="1:11" s="58" customFormat="1" ht="15" customHeight="1" thickBot="1" x14ac:dyDescent="0.3">
      <c r="A36" s="34" t="s">
        <v>20</v>
      </c>
      <c r="B36" s="500"/>
      <c r="C36" s="35">
        <f>SUM(C27:C31)</f>
        <v>403</v>
      </c>
      <c r="D36" s="35">
        <f t="shared" ref="D36:J36" si="19">SUM(D27:D31)</f>
        <v>0</v>
      </c>
      <c r="E36" s="38">
        <f t="shared" si="19"/>
        <v>0</v>
      </c>
      <c r="F36" s="38">
        <f t="shared" si="19"/>
        <v>0</v>
      </c>
      <c r="G36" s="35">
        <f t="shared" si="19"/>
        <v>0</v>
      </c>
      <c r="H36" s="38">
        <f t="shared" si="19"/>
        <v>161</v>
      </c>
      <c r="I36" s="39">
        <f t="shared" si="19"/>
        <v>421</v>
      </c>
      <c r="J36" s="197">
        <f t="shared" si="19"/>
        <v>985</v>
      </c>
    </row>
    <row r="37" spans="1:11" s="58" customFormat="1" ht="15" customHeight="1" thickBot="1" x14ac:dyDescent="0.3">
      <c r="A37" s="34" t="s">
        <v>22</v>
      </c>
      <c r="B37" s="501"/>
      <c r="C37" s="40">
        <f>AVERAGE(C27:C31)</f>
        <v>80.599999999999994</v>
      </c>
      <c r="D37" s="40" t="e">
        <f t="shared" ref="D37:J37" si="20">AVERAGE(D27:D31)</f>
        <v>#DIV/0!</v>
      </c>
      <c r="E37" s="43" t="e">
        <f t="shared" si="20"/>
        <v>#DIV/0!</v>
      </c>
      <c r="F37" s="43" t="e">
        <f t="shared" si="20"/>
        <v>#DIV/0!</v>
      </c>
      <c r="G37" s="40" t="e">
        <f t="shared" si="20"/>
        <v>#DIV/0!</v>
      </c>
      <c r="H37" s="43">
        <f t="shared" si="20"/>
        <v>32.200000000000003</v>
      </c>
      <c r="I37" s="44">
        <f t="shared" si="20"/>
        <v>84.2</v>
      </c>
      <c r="J37" s="198">
        <f t="shared" si="20"/>
        <v>197</v>
      </c>
    </row>
    <row r="38" spans="1:11" s="58" customFormat="1" ht="15" customHeight="1" thickBot="1" x14ac:dyDescent="0.3">
      <c r="A38" s="33" t="s">
        <v>3</v>
      </c>
      <c r="B38" s="206">
        <f>B33+1</f>
        <v>43451</v>
      </c>
      <c r="C38" s="259">
        <v>89</v>
      </c>
      <c r="D38" s="259"/>
      <c r="E38" s="260"/>
      <c r="F38" s="260"/>
      <c r="G38" s="259"/>
      <c r="H38" s="260">
        <v>51</v>
      </c>
      <c r="I38" s="251">
        <v>81</v>
      </c>
      <c r="J38" s="19">
        <f t="shared" ref="J38:J44" si="21">SUM(C38:I38)</f>
        <v>221</v>
      </c>
    </row>
    <row r="39" spans="1:11" s="58" customFormat="1" ht="15" customHeight="1" thickBot="1" x14ac:dyDescent="0.3">
      <c r="A39" s="33" t="s">
        <v>4</v>
      </c>
      <c r="B39" s="207">
        <f>B38+1</f>
        <v>43452</v>
      </c>
      <c r="C39" s="259">
        <v>55</v>
      </c>
      <c r="D39" s="259"/>
      <c r="E39" s="260"/>
      <c r="F39" s="260"/>
      <c r="G39" s="259"/>
      <c r="H39" s="260">
        <v>28</v>
      </c>
      <c r="I39" s="251">
        <v>83</v>
      </c>
      <c r="J39" s="66">
        <f t="shared" si="21"/>
        <v>166</v>
      </c>
    </row>
    <row r="40" spans="1:11" s="58" customFormat="1" ht="15" customHeight="1" thickBot="1" x14ac:dyDescent="0.3">
      <c r="A40" s="33" t="s">
        <v>5</v>
      </c>
      <c r="B40" s="207">
        <f t="shared" ref="B40:B44" si="22">B39+1</f>
        <v>43453</v>
      </c>
      <c r="C40" s="259">
        <v>67</v>
      </c>
      <c r="D40" s="259"/>
      <c r="E40" s="260"/>
      <c r="F40" s="260"/>
      <c r="G40" s="259"/>
      <c r="H40" s="260">
        <v>54</v>
      </c>
      <c r="I40" s="251">
        <v>116</v>
      </c>
      <c r="J40" s="66">
        <f t="shared" si="21"/>
        <v>237</v>
      </c>
    </row>
    <row r="41" spans="1:11" s="58" customFormat="1" ht="15" customHeight="1" thickBot="1" x14ac:dyDescent="0.3">
      <c r="A41" s="33" t="s">
        <v>6</v>
      </c>
      <c r="B41" s="207">
        <f t="shared" si="22"/>
        <v>43454</v>
      </c>
      <c r="C41" s="259">
        <v>64</v>
      </c>
      <c r="D41" s="259"/>
      <c r="E41" s="260"/>
      <c r="F41" s="260"/>
      <c r="G41" s="259"/>
      <c r="H41" s="260">
        <v>21</v>
      </c>
      <c r="I41" s="251">
        <v>95</v>
      </c>
      <c r="J41" s="66">
        <f t="shared" si="21"/>
        <v>180</v>
      </c>
    </row>
    <row r="42" spans="1:11" s="58" customFormat="1" ht="15" customHeight="1" thickBot="1" x14ac:dyDescent="0.3">
      <c r="A42" s="33" t="s">
        <v>0</v>
      </c>
      <c r="B42" s="207">
        <f t="shared" si="22"/>
        <v>43455</v>
      </c>
      <c r="C42" s="309">
        <v>11</v>
      </c>
      <c r="D42" s="259"/>
      <c r="E42" s="260"/>
      <c r="F42" s="260"/>
      <c r="G42" s="259"/>
      <c r="H42" s="260">
        <v>7</v>
      </c>
      <c r="I42" s="251">
        <v>46</v>
      </c>
      <c r="J42" s="66">
        <f t="shared" si="21"/>
        <v>64</v>
      </c>
    </row>
    <row r="43" spans="1:11" s="58" customFormat="1" ht="15" customHeight="1" outlineLevel="1" thickBot="1" x14ac:dyDescent="0.3">
      <c r="A43" s="33" t="s">
        <v>1</v>
      </c>
      <c r="B43" s="207">
        <f t="shared" si="22"/>
        <v>43456</v>
      </c>
      <c r="C43" s="366">
        <v>156</v>
      </c>
      <c r="D43" s="309"/>
      <c r="E43" s="361"/>
      <c r="F43" s="361"/>
      <c r="G43" s="309"/>
      <c r="H43" s="361">
        <v>49</v>
      </c>
      <c r="I43" s="363">
        <v>536</v>
      </c>
      <c r="J43" s="66">
        <f t="shared" si="21"/>
        <v>741</v>
      </c>
      <c r="K43" s="144"/>
    </row>
    <row r="44" spans="1:11" s="58" customFormat="1" ht="15" customHeight="1" outlineLevel="1" thickBot="1" x14ac:dyDescent="0.3">
      <c r="A44" s="33" t="s">
        <v>2</v>
      </c>
      <c r="B44" s="207">
        <f t="shared" si="22"/>
        <v>43457</v>
      </c>
      <c r="C44" s="310">
        <v>222</v>
      </c>
      <c r="D44" s="310"/>
      <c r="E44" s="362"/>
      <c r="F44" s="362"/>
      <c r="G44" s="310"/>
      <c r="H44" s="362">
        <v>33</v>
      </c>
      <c r="I44" s="364">
        <v>718</v>
      </c>
      <c r="J44" s="163">
        <f t="shared" si="21"/>
        <v>973</v>
      </c>
      <c r="K44" s="144"/>
    </row>
    <row r="45" spans="1:11" s="58" customFormat="1" ht="15" customHeight="1" outlineLevel="1" thickBot="1" x14ac:dyDescent="0.3">
      <c r="A45" s="188" t="s">
        <v>21</v>
      </c>
      <c r="B45" s="499" t="s">
        <v>27</v>
      </c>
      <c r="C45" s="133">
        <f t="shared" ref="C45:J45" si="23">SUM(C38:C44)</f>
        <v>664</v>
      </c>
      <c r="D45" s="133">
        <f t="shared" si="23"/>
        <v>0</v>
      </c>
      <c r="E45" s="136">
        <f t="shared" si="23"/>
        <v>0</v>
      </c>
      <c r="F45" s="136">
        <f>SUM(F38:F44)</f>
        <v>0</v>
      </c>
      <c r="G45" s="133">
        <f t="shared" si="23"/>
        <v>0</v>
      </c>
      <c r="H45" s="136">
        <f t="shared" si="23"/>
        <v>243</v>
      </c>
      <c r="I45" s="137">
        <f t="shared" si="23"/>
        <v>1675</v>
      </c>
      <c r="J45" s="195">
        <f t="shared" si="23"/>
        <v>2582</v>
      </c>
    </row>
    <row r="46" spans="1:11" s="58" customFormat="1" ht="15" customHeight="1" outlineLevel="1" thickBot="1" x14ac:dyDescent="0.3">
      <c r="A46" s="127" t="s">
        <v>23</v>
      </c>
      <c r="B46" s="500"/>
      <c r="C46" s="128">
        <f t="shared" ref="C46:J46" si="24">AVERAGE(C38:C44)</f>
        <v>94.857142857142861</v>
      </c>
      <c r="D46" s="128" t="e">
        <f t="shared" si="24"/>
        <v>#DIV/0!</v>
      </c>
      <c r="E46" s="131" t="e">
        <f t="shared" si="24"/>
        <v>#DIV/0!</v>
      </c>
      <c r="F46" s="131" t="e">
        <f t="shared" si="24"/>
        <v>#DIV/0!</v>
      </c>
      <c r="G46" s="128" t="e">
        <f t="shared" si="24"/>
        <v>#DIV/0!</v>
      </c>
      <c r="H46" s="131">
        <f t="shared" si="24"/>
        <v>34.714285714285715</v>
      </c>
      <c r="I46" s="132">
        <f t="shared" si="24"/>
        <v>239.28571428571428</v>
      </c>
      <c r="J46" s="196">
        <f t="shared" si="24"/>
        <v>368.85714285714283</v>
      </c>
    </row>
    <row r="47" spans="1:11" s="58" customFormat="1" ht="15" customHeight="1" thickBot="1" x14ac:dyDescent="0.3">
      <c r="A47" s="34" t="s">
        <v>20</v>
      </c>
      <c r="B47" s="500"/>
      <c r="C47" s="35">
        <f>SUM(C38:C42)</f>
        <v>286</v>
      </c>
      <c r="D47" s="35">
        <f t="shared" ref="D47:I47" si="25">SUM(D38:D42)</f>
        <v>0</v>
      </c>
      <c r="E47" s="38">
        <f t="shared" si="25"/>
        <v>0</v>
      </c>
      <c r="F47" s="38">
        <f t="shared" si="25"/>
        <v>0</v>
      </c>
      <c r="G47" s="35">
        <f t="shared" si="25"/>
        <v>0</v>
      </c>
      <c r="H47" s="38">
        <f t="shared" si="25"/>
        <v>161</v>
      </c>
      <c r="I47" s="39">
        <f t="shared" si="25"/>
        <v>421</v>
      </c>
      <c r="J47" s="197">
        <f>SUM(J38:J42)</f>
        <v>868</v>
      </c>
    </row>
    <row r="48" spans="1:11" s="58" customFormat="1" ht="15" customHeight="1" thickBot="1" x14ac:dyDescent="0.3">
      <c r="A48" s="34" t="s">
        <v>22</v>
      </c>
      <c r="B48" s="501"/>
      <c r="C48" s="40">
        <f>AVERAGE(C38:C42)</f>
        <v>57.2</v>
      </c>
      <c r="D48" s="40" t="e">
        <f t="shared" ref="D48:J48" si="26">AVERAGE(D38:D42)</f>
        <v>#DIV/0!</v>
      </c>
      <c r="E48" s="375" t="e">
        <f t="shared" si="26"/>
        <v>#DIV/0!</v>
      </c>
      <c r="F48" s="43" t="e">
        <f t="shared" si="26"/>
        <v>#DIV/0!</v>
      </c>
      <c r="G48" s="40" t="e">
        <f t="shared" si="26"/>
        <v>#DIV/0!</v>
      </c>
      <c r="H48" s="43">
        <f t="shared" si="26"/>
        <v>32.200000000000003</v>
      </c>
      <c r="I48" s="44">
        <f t="shared" si="26"/>
        <v>84.2</v>
      </c>
      <c r="J48" s="198">
        <f t="shared" si="26"/>
        <v>173.6</v>
      </c>
    </row>
    <row r="49" spans="1:11" s="58" customFormat="1" ht="15" customHeight="1" thickBot="1" x14ac:dyDescent="0.3">
      <c r="A49" s="33" t="s">
        <v>3</v>
      </c>
      <c r="B49" s="206">
        <f>B44+1</f>
        <v>43458</v>
      </c>
      <c r="C49" s="259">
        <v>135</v>
      </c>
      <c r="D49" s="259"/>
      <c r="E49" s="419"/>
      <c r="F49" s="418"/>
      <c r="G49" s="251"/>
      <c r="H49" s="260">
        <v>31</v>
      </c>
      <c r="I49" s="251">
        <v>77</v>
      </c>
      <c r="J49" s="219">
        <f>SUM(C49:I49)</f>
        <v>243</v>
      </c>
      <c r="K49" s="180"/>
    </row>
    <row r="50" spans="1:11" s="58" customFormat="1" ht="15" customHeight="1" thickBot="1" x14ac:dyDescent="0.3">
      <c r="A50" s="176" t="s">
        <v>4</v>
      </c>
      <c r="B50" s="207">
        <f>B49+1</f>
        <v>43459</v>
      </c>
      <c r="C50" s="259"/>
      <c r="D50" s="259"/>
      <c r="E50" s="260"/>
      <c r="F50" s="260"/>
      <c r="G50" s="251"/>
      <c r="H50" s="260"/>
      <c r="I50" s="251"/>
      <c r="J50" s="219">
        <f t="shared" ref="J50" si="27">SUM(C50:I50)</f>
        <v>0</v>
      </c>
      <c r="K50" s="180"/>
    </row>
    <row r="51" spans="1:11" s="58" customFormat="1" ht="14.25" customHeight="1" thickBot="1" x14ac:dyDescent="0.3">
      <c r="A51" s="176" t="s">
        <v>5</v>
      </c>
      <c r="B51" s="207">
        <f t="shared" ref="B51:B55" si="28">B50+1</f>
        <v>43460</v>
      </c>
      <c r="C51" s="259">
        <v>213</v>
      </c>
      <c r="D51" s="259"/>
      <c r="E51" s="260"/>
      <c r="F51" s="260"/>
      <c r="G51" s="251"/>
      <c r="H51" s="260">
        <v>80</v>
      </c>
      <c r="J51" s="219">
        <f>SUM(C51:I51)</f>
        <v>293</v>
      </c>
      <c r="K51" s="180"/>
    </row>
    <row r="52" spans="1:11" s="58" customFormat="1" ht="14.25" thickBot="1" x14ac:dyDescent="0.3">
      <c r="A52" s="176" t="s">
        <v>6</v>
      </c>
      <c r="B52" s="207">
        <f t="shared" si="28"/>
        <v>43461</v>
      </c>
      <c r="C52" s="259">
        <v>507</v>
      </c>
      <c r="D52" s="259"/>
      <c r="E52" s="260"/>
      <c r="F52" s="260"/>
      <c r="G52" s="251"/>
      <c r="H52" s="260">
        <v>136</v>
      </c>
      <c r="I52" s="251">
        <v>249</v>
      </c>
      <c r="J52" s="219">
        <f>SUM(C52:I52)</f>
        <v>892</v>
      </c>
      <c r="K52" s="180"/>
    </row>
    <row r="53" spans="1:11" s="58" customFormat="1" ht="14.25" thickBot="1" x14ac:dyDescent="0.3">
      <c r="A53" s="33" t="s">
        <v>0</v>
      </c>
      <c r="B53" s="209">
        <f t="shared" si="28"/>
        <v>43462</v>
      </c>
      <c r="C53" s="284">
        <v>13</v>
      </c>
      <c r="D53" s="259"/>
      <c r="E53" s="260"/>
      <c r="F53" s="260"/>
      <c r="G53" s="251"/>
      <c r="H53" s="260">
        <v>9</v>
      </c>
      <c r="I53" s="251">
        <v>121</v>
      </c>
      <c r="J53" s="219">
        <f>SUM(C53:I53)</f>
        <v>143</v>
      </c>
      <c r="K53" s="180"/>
    </row>
    <row r="54" spans="1:11" s="58" customFormat="1" ht="14.25" outlineLevel="1" thickBot="1" x14ac:dyDescent="0.3">
      <c r="A54" s="33" t="s">
        <v>1</v>
      </c>
      <c r="B54" s="209">
        <f t="shared" si="28"/>
        <v>43463</v>
      </c>
      <c r="C54" s="284">
        <v>666</v>
      </c>
      <c r="D54" s="309"/>
      <c r="E54" s="260"/>
      <c r="F54" s="361"/>
      <c r="G54" s="363"/>
      <c r="H54" s="361">
        <v>210</v>
      </c>
      <c r="I54" s="251">
        <v>1199</v>
      </c>
      <c r="J54" s="219">
        <f>SUM(C54:I54)</f>
        <v>2075</v>
      </c>
      <c r="K54" s="180"/>
    </row>
    <row r="55" spans="1:11" s="58" customFormat="1" ht="14.25" outlineLevel="1" thickBot="1" x14ac:dyDescent="0.3">
      <c r="A55" s="176" t="s">
        <v>2</v>
      </c>
      <c r="B55" s="209">
        <f t="shared" si="28"/>
        <v>43464</v>
      </c>
      <c r="C55" s="145">
        <v>285</v>
      </c>
      <c r="D55" s="310"/>
      <c r="E55" s="361"/>
      <c r="F55" s="362"/>
      <c r="G55" s="364"/>
      <c r="H55" s="365">
        <v>102</v>
      </c>
      <c r="I55" s="363">
        <v>912</v>
      </c>
      <c r="J55" s="219">
        <f>SUM(C55:I55)</f>
        <v>1299</v>
      </c>
    </row>
    <row r="56" spans="1:11" s="58" customFormat="1" ht="15" customHeight="1" outlineLevel="1" thickBot="1" x14ac:dyDescent="0.3">
      <c r="A56" s="188" t="s">
        <v>21</v>
      </c>
      <c r="B56" s="499" t="s">
        <v>28</v>
      </c>
      <c r="C56" s="133">
        <f>SUM(C49:C55)</f>
        <v>1819</v>
      </c>
      <c r="D56" s="133">
        <f>SUM(D49:D55)</f>
        <v>0</v>
      </c>
      <c r="E56" s="136">
        <f>SUM(E49:E55)</f>
        <v>0</v>
      </c>
      <c r="F56" s="136">
        <f t="shared" ref="F56" si="29">SUM(F49:F55)</f>
        <v>0</v>
      </c>
      <c r="G56" s="133">
        <f>SUM(G49:G55)</f>
        <v>0</v>
      </c>
      <c r="H56" s="136">
        <f>SUM(H49:H55)</f>
        <v>568</v>
      </c>
      <c r="I56" s="137">
        <f>SUM(I49:I55)</f>
        <v>2558</v>
      </c>
      <c r="J56" s="195">
        <f>SUM(J49:J55)</f>
        <v>4945</v>
      </c>
    </row>
    <row r="57" spans="1:11" s="58" customFormat="1" ht="15" customHeight="1" outlineLevel="1" thickBot="1" x14ac:dyDescent="0.3">
      <c r="A57" s="127" t="s">
        <v>23</v>
      </c>
      <c r="B57" s="500"/>
      <c r="C57" s="128">
        <f t="shared" ref="C57:J57" si="30">AVERAGE(C49:C55)</f>
        <v>303.16666666666669</v>
      </c>
      <c r="D57" s="128" t="e">
        <f t="shared" si="30"/>
        <v>#DIV/0!</v>
      </c>
      <c r="E57" s="131" t="e">
        <f>AVERAGE(E50:E55)</f>
        <v>#DIV/0!</v>
      </c>
      <c r="F57" s="131" t="e">
        <f t="shared" si="30"/>
        <v>#DIV/0!</v>
      </c>
      <c r="G57" s="128" t="e">
        <f t="shared" si="30"/>
        <v>#DIV/0!</v>
      </c>
      <c r="H57" s="131">
        <f t="shared" si="30"/>
        <v>94.666666666666671</v>
      </c>
      <c r="I57" s="132">
        <f>AVERAGE(I49:I55)</f>
        <v>511.6</v>
      </c>
      <c r="J57" s="196">
        <f t="shared" si="30"/>
        <v>706.42857142857144</v>
      </c>
    </row>
    <row r="58" spans="1:11" s="58" customFormat="1" ht="15" customHeight="1" thickBot="1" x14ac:dyDescent="0.3">
      <c r="A58" s="34" t="s">
        <v>20</v>
      </c>
      <c r="B58" s="500"/>
      <c r="C58" s="35">
        <f>SUM(C49:C53)</f>
        <v>868</v>
      </c>
      <c r="D58" s="35">
        <f t="shared" ref="D58:G58" si="31">SUM(D49:D53)</f>
        <v>0</v>
      </c>
      <c r="E58" s="38">
        <f>SUM(E49:E53)</f>
        <v>0</v>
      </c>
      <c r="F58" s="38">
        <f t="shared" si="31"/>
        <v>0</v>
      </c>
      <c r="G58" s="35">
        <f t="shared" si="31"/>
        <v>0</v>
      </c>
      <c r="H58" s="38">
        <f>SUM(H49:H53)</f>
        <v>256</v>
      </c>
      <c r="I58" s="39">
        <f>SUM(I49:I53)</f>
        <v>447</v>
      </c>
      <c r="J58" s="197">
        <f>SUM(J49:J53)</f>
        <v>1571</v>
      </c>
    </row>
    <row r="59" spans="1:11" s="58" customFormat="1" ht="14.25" thickBot="1" x14ac:dyDescent="0.3">
      <c r="A59" s="34" t="s">
        <v>22</v>
      </c>
      <c r="B59" s="501"/>
      <c r="C59" s="40">
        <f t="shared" ref="C59:J59" si="32">AVERAGE(C49:C53)</f>
        <v>217</v>
      </c>
      <c r="D59" s="40" t="e">
        <f t="shared" si="32"/>
        <v>#DIV/0!</v>
      </c>
      <c r="E59" s="43" t="e">
        <f>AVERAGE(E50:E54)</f>
        <v>#DIV/0!</v>
      </c>
      <c r="F59" s="43" t="e">
        <f t="shared" si="32"/>
        <v>#DIV/0!</v>
      </c>
      <c r="G59" s="40" t="e">
        <f t="shared" si="32"/>
        <v>#DIV/0!</v>
      </c>
      <c r="H59" s="43">
        <f t="shared" si="32"/>
        <v>64</v>
      </c>
      <c r="I59" s="44">
        <f>AVERAGE(I49:I54)</f>
        <v>411.5</v>
      </c>
      <c r="J59" s="198">
        <f t="shared" si="32"/>
        <v>314.2</v>
      </c>
    </row>
    <row r="60" spans="1:11" s="58" customFormat="1" ht="14.25" thickBot="1" x14ac:dyDescent="0.3">
      <c r="A60" s="176" t="s">
        <v>3</v>
      </c>
      <c r="B60" s="206">
        <f>B55+1</f>
        <v>43465</v>
      </c>
      <c r="C60" s="14">
        <v>100</v>
      </c>
      <c r="D60" s="14"/>
      <c r="E60" s="18"/>
      <c r="F60" s="158"/>
      <c r="G60" s="17"/>
      <c r="H60" s="14">
        <v>105</v>
      </c>
      <c r="I60" s="15">
        <v>119</v>
      </c>
      <c r="J60" s="71">
        <f>SUM(C60:I60)</f>
        <v>324</v>
      </c>
    </row>
    <row r="61" spans="1:11" s="58" customFormat="1" ht="14.25" hidden="1" thickBot="1" x14ac:dyDescent="0.3">
      <c r="A61" s="176" t="s">
        <v>4</v>
      </c>
      <c r="B61" s="207">
        <f>B60+1</f>
        <v>43466</v>
      </c>
      <c r="C61" s="14"/>
      <c r="D61" s="14"/>
      <c r="E61" s="18"/>
      <c r="F61" s="158"/>
      <c r="G61" s="17"/>
      <c r="H61" s="14"/>
      <c r="I61" s="15"/>
      <c r="J61" s="71">
        <f>SUM(C61:I61)</f>
        <v>0</v>
      </c>
    </row>
    <row r="62" spans="1:11" s="58" customFormat="1" ht="14.25" hidden="1" thickBot="1" x14ac:dyDescent="0.3">
      <c r="A62" s="176"/>
      <c r="B62" s="207">
        <f t="shared" ref="B62:B66" si="33">B61+1</f>
        <v>43467</v>
      </c>
      <c r="C62" s="14"/>
      <c r="D62" s="14"/>
      <c r="E62" s="18"/>
      <c r="F62" s="158"/>
      <c r="G62" s="17"/>
      <c r="H62" s="14"/>
      <c r="I62" s="15"/>
      <c r="J62" s="66"/>
    </row>
    <row r="63" spans="1:11" s="58" customFormat="1" ht="14.25" hidden="1" thickBot="1" x14ac:dyDescent="0.3">
      <c r="A63" s="176"/>
      <c r="B63" s="207">
        <f t="shared" si="33"/>
        <v>43468</v>
      </c>
      <c r="C63" s="14"/>
      <c r="D63" s="14"/>
      <c r="E63" s="18"/>
      <c r="F63" s="158"/>
      <c r="G63" s="17"/>
      <c r="H63" s="14"/>
      <c r="I63" s="15"/>
      <c r="J63" s="66"/>
    </row>
    <row r="64" spans="1:11" s="58" customFormat="1" ht="14.25" hidden="1" thickBot="1" x14ac:dyDescent="0.3">
      <c r="A64" s="33"/>
      <c r="B64" s="207">
        <f t="shared" si="33"/>
        <v>43469</v>
      </c>
      <c r="C64" s="21"/>
      <c r="D64" s="14"/>
      <c r="E64" s="18"/>
      <c r="F64" s="158"/>
      <c r="G64" s="17"/>
      <c r="H64" s="14"/>
      <c r="I64" s="15"/>
      <c r="J64" s="66"/>
    </row>
    <row r="65" spans="1:17" s="58" customFormat="1" ht="14.25" hidden="1" outlineLevel="1" thickBot="1" x14ac:dyDescent="0.3">
      <c r="A65" s="33"/>
      <c r="B65" s="207">
        <f t="shared" si="33"/>
        <v>43470</v>
      </c>
      <c r="C65" s="21"/>
      <c r="D65" s="21"/>
      <c r="E65" s="25"/>
      <c r="F65" s="159"/>
      <c r="G65" s="24"/>
      <c r="H65" s="21"/>
      <c r="I65" s="22"/>
      <c r="J65" s="66"/>
    </row>
    <row r="66" spans="1:17" s="58" customFormat="1" ht="14.25" hidden="1" outlineLevel="1" thickBot="1" x14ac:dyDescent="0.3">
      <c r="A66" s="33"/>
      <c r="B66" s="207">
        <f t="shared" si="33"/>
        <v>43471</v>
      </c>
      <c r="C66" s="26"/>
      <c r="D66" s="26"/>
      <c r="E66" s="30"/>
      <c r="F66" s="160"/>
      <c r="G66" s="29"/>
      <c r="H66" s="67"/>
      <c r="I66" s="68"/>
      <c r="J66" s="163"/>
    </row>
    <row r="67" spans="1:17" s="58" customFormat="1" ht="14.25" outlineLevel="1" thickBot="1" x14ac:dyDescent="0.3">
      <c r="A67" s="188" t="s">
        <v>21</v>
      </c>
      <c r="B67" s="499" t="s">
        <v>33</v>
      </c>
      <c r="C67" s="133">
        <f t="shared" ref="C67" si="34">SUM(C60:C66)</f>
        <v>100</v>
      </c>
      <c r="D67" s="133">
        <f t="shared" ref="D67:J67" si="35">SUM(D60:D66)</f>
        <v>0</v>
      </c>
      <c r="E67" s="133">
        <f t="shared" si="35"/>
        <v>0</v>
      </c>
      <c r="F67" s="133">
        <f t="shared" si="35"/>
        <v>0</v>
      </c>
      <c r="G67" s="133">
        <f t="shared" si="35"/>
        <v>0</v>
      </c>
      <c r="H67" s="133">
        <f t="shared" si="35"/>
        <v>105</v>
      </c>
      <c r="I67" s="133">
        <f t="shared" si="35"/>
        <v>119</v>
      </c>
      <c r="J67" s="133">
        <f t="shared" si="35"/>
        <v>324</v>
      </c>
    </row>
    <row r="68" spans="1:17" s="58" customFormat="1" ht="14.25" outlineLevel="1" thickBot="1" x14ac:dyDescent="0.3">
      <c r="A68" s="127" t="s">
        <v>23</v>
      </c>
      <c r="B68" s="500"/>
      <c r="C68" s="128">
        <f t="shared" ref="C68" si="36">AVERAGE(C60:C66)</f>
        <v>100</v>
      </c>
      <c r="D68" s="128" t="e">
        <f t="shared" ref="D68:J68" si="37">AVERAGE(D60:D66)</f>
        <v>#DIV/0!</v>
      </c>
      <c r="E68" s="128" t="e">
        <f t="shared" si="37"/>
        <v>#DIV/0!</v>
      </c>
      <c r="F68" s="128" t="e">
        <f t="shared" si="37"/>
        <v>#DIV/0!</v>
      </c>
      <c r="G68" s="128" t="e">
        <f t="shared" si="37"/>
        <v>#DIV/0!</v>
      </c>
      <c r="H68" s="128">
        <f t="shared" si="37"/>
        <v>105</v>
      </c>
      <c r="I68" s="128">
        <f t="shared" si="37"/>
        <v>119</v>
      </c>
      <c r="J68" s="128">
        <f t="shared" si="37"/>
        <v>162</v>
      </c>
    </row>
    <row r="69" spans="1:17" s="58" customFormat="1" ht="14.25" thickBot="1" x14ac:dyDescent="0.3">
      <c r="A69" s="34" t="s">
        <v>20</v>
      </c>
      <c r="B69" s="500"/>
      <c r="C69" s="35">
        <f t="shared" ref="C69" si="38">SUM(C60:C64)</f>
        <v>100</v>
      </c>
      <c r="D69" s="35">
        <f t="shared" ref="D69:J69" si="39">SUM(D60:D64)</f>
        <v>0</v>
      </c>
      <c r="E69" s="35">
        <f t="shared" si="39"/>
        <v>0</v>
      </c>
      <c r="F69" s="35">
        <f t="shared" si="39"/>
        <v>0</v>
      </c>
      <c r="G69" s="35">
        <f t="shared" si="39"/>
        <v>0</v>
      </c>
      <c r="H69" s="35">
        <f t="shared" si="39"/>
        <v>105</v>
      </c>
      <c r="I69" s="35">
        <f t="shared" si="39"/>
        <v>119</v>
      </c>
      <c r="J69" s="35">
        <f t="shared" si="39"/>
        <v>324</v>
      </c>
    </row>
    <row r="70" spans="1:17" s="58" customFormat="1" ht="14.25" thickBot="1" x14ac:dyDescent="0.3">
      <c r="A70" s="34" t="s">
        <v>22</v>
      </c>
      <c r="B70" s="501"/>
      <c r="C70" s="40">
        <f t="shared" ref="C70" si="40">AVERAGE(C60:C64)</f>
        <v>100</v>
      </c>
      <c r="D70" s="40" t="e">
        <f t="shared" ref="D70:J70" si="41">AVERAGE(D60:D64)</f>
        <v>#DIV/0!</v>
      </c>
      <c r="E70" s="40" t="e">
        <f t="shared" si="41"/>
        <v>#DIV/0!</v>
      </c>
      <c r="F70" s="40" t="e">
        <f t="shared" si="41"/>
        <v>#DIV/0!</v>
      </c>
      <c r="G70" s="40" t="e">
        <f t="shared" si="41"/>
        <v>#DIV/0!</v>
      </c>
      <c r="H70" s="40">
        <f t="shared" si="41"/>
        <v>105</v>
      </c>
      <c r="I70" s="40">
        <f t="shared" si="41"/>
        <v>119</v>
      </c>
      <c r="J70" s="40">
        <f t="shared" si="41"/>
        <v>162</v>
      </c>
    </row>
    <row r="71" spans="1:17" s="58" customFormat="1" ht="15" customHeight="1" x14ac:dyDescent="0.25">
      <c r="A71" s="4"/>
      <c r="B71" s="154"/>
      <c r="C71" s="61"/>
      <c r="D71" s="61"/>
      <c r="E71" s="61"/>
      <c r="F71" s="61"/>
      <c r="G71" s="61"/>
      <c r="H71" s="61"/>
      <c r="I71" s="61"/>
      <c r="J71" s="61"/>
    </row>
    <row r="72" spans="1:17" s="58" customFormat="1" ht="30" customHeight="1" x14ac:dyDescent="0.25">
      <c r="A72" s="220"/>
      <c r="B72" s="48" t="s">
        <v>7</v>
      </c>
      <c r="C72" s="48" t="s">
        <v>35</v>
      </c>
      <c r="D72" s="48" t="s">
        <v>8</v>
      </c>
      <c r="E72" s="48" t="s">
        <v>10</v>
      </c>
      <c r="F72" s="48" t="s">
        <v>69</v>
      </c>
      <c r="G72" s="183"/>
      <c r="H72" s="72"/>
      <c r="I72" s="506" t="s">
        <v>64</v>
      </c>
      <c r="J72" s="507"/>
      <c r="K72" s="508"/>
      <c r="L72" s="72"/>
      <c r="M72" s="72"/>
      <c r="N72" s="72"/>
      <c r="O72" s="61"/>
      <c r="P72" s="61"/>
      <c r="Q72" s="61"/>
    </row>
    <row r="73" spans="1:17" ht="13.5" x14ac:dyDescent="0.25">
      <c r="A73" s="53" t="s">
        <v>30</v>
      </c>
      <c r="B73" s="223">
        <f>SUM(C58:C58, C47:C47, C36:C36, C25:C25, C14:C14, C69:C69 )</f>
        <v>2060</v>
      </c>
      <c r="C73" s="46">
        <f>SUM(D58:D58, D47:D47, D36:D36, D25:D25, D14:D14, D69:D69)</f>
        <v>0</v>
      </c>
      <c r="D73" s="46">
        <f>SUM(E69, E58, E47, E36, E25, E14, )</f>
        <v>0</v>
      </c>
      <c r="E73" s="46">
        <f xml:space="preserve"> SUM(G14:I14, G25:I25, G36:I36, G47:I47, G58:I58, G69:I69)</f>
        <v>2735</v>
      </c>
      <c r="F73" s="46">
        <f>SUM(F14,F25,F36,F47,F58,F69)</f>
        <v>0</v>
      </c>
      <c r="G73" s="181"/>
      <c r="H73" s="73"/>
      <c r="I73" s="493" t="s">
        <v>30</v>
      </c>
      <c r="J73" s="494"/>
      <c r="K73" s="119">
        <f>SUM(J14, J25, J36, J47, J58, J69)</f>
        <v>4795</v>
      </c>
      <c r="L73" s="73"/>
      <c r="M73" s="73"/>
      <c r="N73" s="73"/>
    </row>
    <row r="74" spans="1:17" ht="13.5" x14ac:dyDescent="0.25">
      <c r="A74" s="53" t="s">
        <v>29</v>
      </c>
      <c r="B74" s="223">
        <f>SUM(C56:C56, C45:C45, C34:C34, C23:C23, C12:C12, C67:C67  )</f>
        <v>4015</v>
      </c>
      <c r="C74" s="46">
        <f>SUM(D56:D56, D45:D45, D34:D34, D23:D23, D12:D12, D67:D67 )</f>
        <v>0</v>
      </c>
      <c r="D74" s="46">
        <f>SUM(E67, E56, E45, E34, E23, E12)</f>
        <v>0</v>
      </c>
      <c r="E74" s="46">
        <f xml:space="preserve"> SUM(G12:I12, G23:I23, G34:I34, G45:I45, G56:I56, G67:I67)</f>
        <v>10157</v>
      </c>
      <c r="F74" s="46">
        <f>SUM(F12,F23,F34,F45,F56,F67)</f>
        <v>0</v>
      </c>
      <c r="G74" s="181"/>
      <c r="H74" s="73"/>
      <c r="I74" s="493" t="s">
        <v>29</v>
      </c>
      <c r="J74" s="494"/>
      <c r="K74" s="120">
        <f>SUM(J56, J45, J34, J23, J12, J67)</f>
        <v>14172</v>
      </c>
      <c r="L74" s="73"/>
      <c r="M74" s="73"/>
      <c r="N74" s="73"/>
    </row>
    <row r="75" spans="1:17" x14ac:dyDescent="0.25">
      <c r="I75" s="493" t="s">
        <v>22</v>
      </c>
      <c r="J75" s="494"/>
      <c r="K75" s="120">
        <f>AVERAGE(J14, J25, J36, J47, J58, J69)</f>
        <v>799.16666666666663</v>
      </c>
    </row>
    <row r="76" spans="1:17" x14ac:dyDescent="0.25">
      <c r="I76" s="493" t="s">
        <v>68</v>
      </c>
      <c r="J76" s="494"/>
      <c r="K76" s="119">
        <f>AVERAGE(J56, J45, J34, J23, J12, J67)</f>
        <v>2362</v>
      </c>
    </row>
  </sheetData>
  <mergeCells count="26">
    <mergeCell ref="J1:J4"/>
    <mergeCell ref="C1:C2"/>
    <mergeCell ref="D1:D2"/>
    <mergeCell ref="A3:A4"/>
    <mergeCell ref="B3:B4"/>
    <mergeCell ref="E1:E2"/>
    <mergeCell ref="I3:I4"/>
    <mergeCell ref="C3:C4"/>
    <mergeCell ref="D3:D4"/>
    <mergeCell ref="E3:E4"/>
    <mergeCell ref="H3:H4"/>
    <mergeCell ref="F1:F2"/>
    <mergeCell ref="F3:F4"/>
    <mergeCell ref="G1:I2"/>
    <mergeCell ref="G3:G4"/>
    <mergeCell ref="B67:B70"/>
    <mergeCell ref="I75:J75"/>
    <mergeCell ref="I76:J76"/>
    <mergeCell ref="B12:B15"/>
    <mergeCell ref="B23:B26"/>
    <mergeCell ref="B34:B37"/>
    <mergeCell ref="B45:B48"/>
    <mergeCell ref="B56:B59"/>
    <mergeCell ref="I72:K72"/>
    <mergeCell ref="I73:J73"/>
    <mergeCell ref="I74:J74"/>
  </mergeCells>
  <pageMargins left="0.7" right="0.7" top="0.75" bottom="0.75" header="0.3" footer="0.3"/>
  <pageSetup scale="59" orientation="portrait" r:id="rId1"/>
  <ignoredErrors>
    <ignoredError sqref="C12:E12 G12:I12" emptyCellReference="1"/>
    <ignoredError sqref="D13" evalError="1" emptyCellReference="1"/>
    <ignoredError sqref="J13 J12 C23" formulaRange="1" emptyCellReference="1"/>
    <ignoredError sqref="D15 D23 J57 C34:C37 C45 J24 D35:I37 D24 C46 D46:I48 C57 D57:I57 C15 J15 D14 D34:E34 G34:I34 D45:E45 G45:I45 G15:H15 J26 J28:J46 C26 D26:I26 D25 F25 F24:H24 F23 J59 C59 D59:I59 D58 F58:G58 F56 C48 J48" evalError="1" formulaRange="1" emptyCellReferenc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O76"/>
  <sheetViews>
    <sheetView zoomScaleNormal="100" workbookViewId="0">
      <pane xSplit="2" ySplit="4" topLeftCell="C43" activePane="bottomRight" state="frozen"/>
      <selection pane="topRight" activeCell="C1" sqref="C1"/>
      <selection pane="bottomLeft" activeCell="A5" sqref="A5"/>
      <selection pane="bottomRight" activeCell="J60" sqref="J60"/>
    </sheetView>
  </sheetViews>
  <sheetFormatPr defaultRowHeight="15" outlineLevelRow="1" x14ac:dyDescent="0.25"/>
  <cols>
    <col min="1" max="1" width="18.7109375" style="1" bestFit="1" customWidth="1"/>
    <col min="2" max="2" width="10.7109375" style="155" bestFit="1" customWidth="1"/>
    <col min="3" max="10" width="15.7109375" style="13" customWidth="1"/>
    <col min="11" max="11" width="10.7109375" style="13" customWidth="1"/>
    <col min="12" max="12" width="16.28515625" style="13" bestFit="1" customWidth="1"/>
    <col min="13" max="16384" width="9.140625" style="13"/>
  </cols>
  <sheetData>
    <row r="1" spans="1:11" ht="15" customHeight="1" x14ac:dyDescent="0.25">
      <c r="A1" s="31"/>
      <c r="B1" s="199"/>
      <c r="C1" s="509" t="s">
        <v>8</v>
      </c>
      <c r="D1" s="510"/>
      <c r="E1" s="510"/>
      <c r="F1" s="510"/>
      <c r="G1" s="518"/>
      <c r="H1" s="509" t="s">
        <v>92</v>
      </c>
      <c r="I1" s="509" t="s">
        <v>10</v>
      </c>
      <c r="J1" s="518"/>
      <c r="K1" s="558" t="s">
        <v>19</v>
      </c>
    </row>
    <row r="2" spans="1:11" ht="15" customHeight="1" thickBot="1" x14ac:dyDescent="0.3">
      <c r="A2" s="32"/>
      <c r="B2" s="200"/>
      <c r="C2" s="511"/>
      <c r="D2" s="512"/>
      <c r="E2" s="512"/>
      <c r="F2" s="512"/>
      <c r="G2" s="519"/>
      <c r="H2" s="511"/>
      <c r="I2" s="511"/>
      <c r="J2" s="519"/>
      <c r="K2" s="559"/>
    </row>
    <row r="3" spans="1:11" ht="14.25" customHeight="1" x14ac:dyDescent="0.25">
      <c r="A3" s="495" t="s">
        <v>57</v>
      </c>
      <c r="B3" s="497" t="s">
        <v>58</v>
      </c>
      <c r="C3" s="561" t="s">
        <v>39</v>
      </c>
      <c r="D3" s="516" t="s">
        <v>40</v>
      </c>
      <c r="E3" s="568" t="s">
        <v>41</v>
      </c>
      <c r="F3" s="516" t="s">
        <v>42</v>
      </c>
      <c r="G3" s="566" t="s">
        <v>59</v>
      </c>
      <c r="H3" s="567" t="s">
        <v>43</v>
      </c>
      <c r="I3" s="560" t="s">
        <v>44</v>
      </c>
      <c r="J3" s="522" t="s">
        <v>45</v>
      </c>
      <c r="K3" s="559"/>
    </row>
    <row r="4" spans="1:11" ht="15" customHeight="1" thickBot="1" x14ac:dyDescent="0.3">
      <c r="A4" s="496"/>
      <c r="B4" s="498"/>
      <c r="C4" s="496"/>
      <c r="D4" s="517"/>
      <c r="E4" s="548"/>
      <c r="F4" s="517"/>
      <c r="G4" s="549"/>
      <c r="H4" s="542"/>
      <c r="I4" s="496"/>
      <c r="J4" s="523"/>
      <c r="K4" s="559"/>
    </row>
    <row r="5" spans="1:11" s="57" customFormat="1" ht="14.25" hidden="1" thickBot="1" x14ac:dyDescent="0.3">
      <c r="A5" s="33" t="s">
        <v>3</v>
      </c>
      <c r="B5" s="201">
        <v>43430</v>
      </c>
      <c r="C5" s="17"/>
      <c r="D5" s="16"/>
      <c r="E5" s="158"/>
      <c r="F5" s="16"/>
      <c r="G5" s="19"/>
      <c r="H5" s="158"/>
      <c r="I5" s="17"/>
      <c r="J5" s="15"/>
      <c r="K5" s="66">
        <f t="shared" ref="K5:K11" si="0">SUM(C5:J5)</f>
        <v>0</v>
      </c>
    </row>
    <row r="6" spans="1:11" s="57" customFormat="1" ht="14.25" hidden="1" thickBot="1" x14ac:dyDescent="0.3">
      <c r="A6" s="33" t="s">
        <v>4</v>
      </c>
      <c r="B6" s="201">
        <v>43431</v>
      </c>
      <c r="C6" s="17"/>
      <c r="D6" s="16"/>
      <c r="E6" s="158"/>
      <c r="F6" s="16"/>
      <c r="G6" s="19"/>
      <c r="H6" s="158"/>
      <c r="I6" s="17"/>
      <c r="J6" s="15"/>
      <c r="K6" s="66">
        <f t="shared" si="0"/>
        <v>0</v>
      </c>
    </row>
    <row r="7" spans="1:11" s="57" customFormat="1" ht="14.25" hidden="1" thickBot="1" x14ac:dyDescent="0.3">
      <c r="A7" s="33" t="s">
        <v>5</v>
      </c>
      <c r="B7" s="201">
        <v>43432</v>
      </c>
      <c r="C7" s="17"/>
      <c r="D7" s="16"/>
      <c r="E7" s="158"/>
      <c r="F7" s="16"/>
      <c r="G7" s="19"/>
      <c r="H7" s="158"/>
      <c r="I7" s="17"/>
      <c r="J7" s="15"/>
      <c r="K7" s="66">
        <f t="shared" si="0"/>
        <v>0</v>
      </c>
    </row>
    <row r="8" spans="1:11" s="57" customFormat="1" ht="14.25" hidden="1" thickBot="1" x14ac:dyDescent="0.3">
      <c r="A8" s="33" t="s">
        <v>6</v>
      </c>
      <c r="B8" s="201">
        <v>43433</v>
      </c>
      <c r="C8" s="17"/>
      <c r="D8" s="23"/>
      <c r="E8" s="158"/>
      <c r="F8" s="16"/>
      <c r="G8" s="19"/>
      <c r="H8" s="158"/>
      <c r="I8" s="17"/>
      <c r="J8" s="15"/>
      <c r="K8" s="66">
        <f t="shared" si="0"/>
        <v>0</v>
      </c>
    </row>
    <row r="9" spans="1:11" s="57" customFormat="1" ht="14.25" hidden="1" thickBot="1" x14ac:dyDescent="0.3">
      <c r="A9" s="33" t="s">
        <v>0</v>
      </c>
      <c r="B9" s="201">
        <v>43434</v>
      </c>
      <c r="C9" s="24"/>
      <c r="D9" s="23"/>
      <c r="E9" s="159"/>
      <c r="F9" s="16"/>
      <c r="G9" s="19"/>
      <c r="H9" s="158"/>
      <c r="I9" s="17"/>
      <c r="J9" s="15"/>
      <c r="K9" s="66">
        <f t="shared" si="0"/>
        <v>0</v>
      </c>
    </row>
    <row r="10" spans="1:11" s="57" customFormat="1" ht="14.25" outlineLevel="1" thickBot="1" x14ac:dyDescent="0.3">
      <c r="A10" s="33" t="s">
        <v>1</v>
      </c>
      <c r="B10" s="201">
        <v>43435</v>
      </c>
      <c r="C10" s="24">
        <v>7850</v>
      </c>
      <c r="D10" s="23"/>
      <c r="E10" s="159"/>
      <c r="F10" s="23"/>
      <c r="G10" s="377">
        <v>2061</v>
      </c>
      <c r="H10" s="159">
        <v>396</v>
      </c>
      <c r="I10" s="24"/>
      <c r="J10" s="22"/>
      <c r="K10" s="66">
        <f t="shared" si="0"/>
        <v>10307</v>
      </c>
    </row>
    <row r="11" spans="1:11" s="57" customFormat="1" ht="14.25" outlineLevel="1" thickBot="1" x14ac:dyDescent="0.3">
      <c r="A11" s="33" t="s">
        <v>2</v>
      </c>
      <c r="B11" s="201">
        <v>43436</v>
      </c>
      <c r="C11" s="29">
        <v>4292</v>
      </c>
      <c r="D11" s="405"/>
      <c r="E11" s="160"/>
      <c r="F11" s="28"/>
      <c r="G11" s="384">
        <v>1107</v>
      </c>
      <c r="H11" s="160">
        <v>205</v>
      </c>
      <c r="I11" s="29"/>
      <c r="J11" s="27"/>
      <c r="K11" s="66">
        <f t="shared" si="0"/>
        <v>5604</v>
      </c>
    </row>
    <row r="12" spans="1:11" s="58" customFormat="1" ht="13.5" customHeight="1" outlineLevel="1" thickBot="1" x14ac:dyDescent="0.3">
      <c r="A12" s="188" t="s">
        <v>21</v>
      </c>
      <c r="B12" s="499" t="s">
        <v>24</v>
      </c>
      <c r="C12" s="136">
        <f>SUM(C5:C11)</f>
        <v>12142</v>
      </c>
      <c r="D12" s="135">
        <f t="shared" ref="D12:K12" si="1">SUM(D5:D11)</f>
        <v>0</v>
      </c>
      <c r="E12" s="385">
        <f t="shared" si="1"/>
        <v>0</v>
      </c>
      <c r="F12" s="135">
        <f t="shared" si="1"/>
        <v>0</v>
      </c>
      <c r="G12" s="394">
        <f>SUM(G5:G11)</f>
        <v>3168</v>
      </c>
      <c r="H12" s="385">
        <f t="shared" si="1"/>
        <v>601</v>
      </c>
      <c r="I12" s="136">
        <f t="shared" si="1"/>
        <v>0</v>
      </c>
      <c r="J12" s="134">
        <f t="shared" si="1"/>
        <v>0</v>
      </c>
      <c r="K12" s="394">
        <f t="shared" si="1"/>
        <v>15911</v>
      </c>
    </row>
    <row r="13" spans="1:11" s="58" customFormat="1" ht="15" customHeight="1" outlineLevel="1" thickBot="1" x14ac:dyDescent="0.3">
      <c r="A13" s="127" t="s">
        <v>23</v>
      </c>
      <c r="B13" s="500"/>
      <c r="C13" s="131">
        <f>AVERAGE(C5:C11)</f>
        <v>6071</v>
      </c>
      <c r="D13" s="130" t="e">
        <f t="shared" ref="D13:K13" si="2">AVERAGE(D5:D11)</f>
        <v>#DIV/0!</v>
      </c>
      <c r="E13" s="386" t="e">
        <f t="shared" si="2"/>
        <v>#DIV/0!</v>
      </c>
      <c r="F13" s="130" t="e">
        <f t="shared" si="2"/>
        <v>#DIV/0!</v>
      </c>
      <c r="G13" s="395">
        <f>AVERAGE(G5:G11)</f>
        <v>1584</v>
      </c>
      <c r="H13" s="386">
        <f t="shared" si="2"/>
        <v>300.5</v>
      </c>
      <c r="I13" s="131" t="e">
        <f t="shared" si="2"/>
        <v>#DIV/0!</v>
      </c>
      <c r="J13" s="129" t="e">
        <f t="shared" si="2"/>
        <v>#DIV/0!</v>
      </c>
      <c r="K13" s="395">
        <f t="shared" si="2"/>
        <v>2273</v>
      </c>
    </row>
    <row r="14" spans="1:11" s="58" customFormat="1" ht="15" customHeight="1" thickBot="1" x14ac:dyDescent="0.3">
      <c r="A14" s="34" t="s">
        <v>20</v>
      </c>
      <c r="B14" s="500"/>
      <c r="C14" s="38">
        <f>SUM(C5:C9)</f>
        <v>0</v>
      </c>
      <c r="D14" s="37">
        <f t="shared" ref="D14:J14" si="3">SUM(D5:D9)</f>
        <v>0</v>
      </c>
      <c r="E14" s="387">
        <f t="shared" si="3"/>
        <v>0</v>
      </c>
      <c r="F14" s="37">
        <f t="shared" si="3"/>
        <v>0</v>
      </c>
      <c r="G14" s="37">
        <f t="shared" si="3"/>
        <v>0</v>
      </c>
      <c r="H14" s="387">
        <f t="shared" si="3"/>
        <v>0</v>
      </c>
      <c r="I14" s="38">
        <f t="shared" si="3"/>
        <v>0</v>
      </c>
      <c r="J14" s="36">
        <f t="shared" si="3"/>
        <v>0</v>
      </c>
      <c r="K14" s="197">
        <f>SUM(K5:K9)</f>
        <v>0</v>
      </c>
    </row>
    <row r="15" spans="1:11" s="58" customFormat="1" ht="15" customHeight="1" thickBot="1" x14ac:dyDescent="0.3">
      <c r="A15" s="34" t="s">
        <v>22</v>
      </c>
      <c r="B15" s="500"/>
      <c r="C15" s="43" t="e">
        <f t="shared" ref="C15:J15" si="4">AVERAGE(C5:C9)</f>
        <v>#DIV/0!</v>
      </c>
      <c r="D15" s="42" t="e">
        <f>AVERAGE(D5:D8)</f>
        <v>#DIV/0!</v>
      </c>
      <c r="E15" s="388" t="e">
        <f t="shared" si="4"/>
        <v>#DIV/0!</v>
      </c>
      <c r="F15" s="42" t="e">
        <f t="shared" si="4"/>
        <v>#DIV/0!</v>
      </c>
      <c r="G15" s="396" t="e">
        <f t="shared" si="4"/>
        <v>#DIV/0!</v>
      </c>
      <c r="H15" s="388" t="e">
        <f t="shared" si="4"/>
        <v>#DIV/0!</v>
      </c>
      <c r="I15" s="43" t="e">
        <f t="shared" si="4"/>
        <v>#DIV/0!</v>
      </c>
      <c r="J15" s="41" t="e">
        <f t="shared" si="4"/>
        <v>#DIV/0!</v>
      </c>
      <c r="K15" s="396">
        <f>AVERAGE(K5:K9)</f>
        <v>0</v>
      </c>
    </row>
    <row r="16" spans="1:11" s="58" customFormat="1" ht="15" customHeight="1" x14ac:dyDescent="0.25">
      <c r="A16" s="33" t="s">
        <v>3</v>
      </c>
      <c r="B16" s="201">
        <f>B11+1</f>
        <v>43437</v>
      </c>
      <c r="C16" s="17">
        <v>6918</v>
      </c>
      <c r="D16" s="16">
        <v>1720</v>
      </c>
      <c r="E16" s="158">
        <v>1170</v>
      </c>
      <c r="F16" s="16">
        <v>2429</v>
      </c>
      <c r="G16" s="66"/>
      <c r="H16" s="158">
        <v>1287</v>
      </c>
      <c r="I16" s="17">
        <v>1230</v>
      </c>
      <c r="J16" s="15">
        <v>2700</v>
      </c>
      <c r="K16" s="19">
        <f t="shared" ref="K16:K22" si="5">SUM(C16:J16)</f>
        <v>17454</v>
      </c>
    </row>
    <row r="17" spans="1:11" s="58" customFormat="1" ht="15" customHeight="1" x14ac:dyDescent="0.25">
      <c r="A17" s="33" t="s">
        <v>4</v>
      </c>
      <c r="B17" s="202">
        <f>B16+1</f>
        <v>43438</v>
      </c>
      <c r="C17" s="17">
        <v>6788</v>
      </c>
      <c r="D17" s="16">
        <v>1768</v>
      </c>
      <c r="E17" s="158">
        <v>1204</v>
      </c>
      <c r="F17" s="16">
        <v>2378</v>
      </c>
      <c r="G17" s="19"/>
      <c r="H17" s="158">
        <v>1293</v>
      </c>
      <c r="I17" s="17">
        <v>1259</v>
      </c>
      <c r="J17" s="15">
        <v>2733</v>
      </c>
      <c r="K17" s="19">
        <f t="shared" si="5"/>
        <v>17423</v>
      </c>
    </row>
    <row r="18" spans="1:11" s="58" customFormat="1" ht="15" customHeight="1" x14ac:dyDescent="0.25">
      <c r="A18" s="33" t="s">
        <v>5</v>
      </c>
      <c r="B18" s="202">
        <f t="shared" ref="B18:B22" si="6">B17+1</f>
        <v>43439</v>
      </c>
      <c r="C18" s="265">
        <v>6735</v>
      </c>
      <c r="D18" s="267">
        <v>1524</v>
      </c>
      <c r="E18" s="389">
        <v>1116</v>
      </c>
      <c r="F18" s="267">
        <v>2349</v>
      </c>
      <c r="G18" s="378"/>
      <c r="H18" s="389">
        <v>1106</v>
      </c>
      <c r="I18" s="265">
        <v>1183</v>
      </c>
      <c r="J18" s="399">
        <v>2211</v>
      </c>
      <c r="K18" s="19">
        <f t="shared" si="5"/>
        <v>16224</v>
      </c>
    </row>
    <row r="19" spans="1:11" s="58" customFormat="1" ht="15" customHeight="1" x14ac:dyDescent="0.25">
      <c r="A19" s="33" t="s">
        <v>6</v>
      </c>
      <c r="B19" s="203">
        <f t="shared" si="6"/>
        <v>43440</v>
      </c>
      <c r="C19" s="17">
        <v>7607</v>
      </c>
      <c r="D19" s="16">
        <v>2052</v>
      </c>
      <c r="E19" s="158">
        <v>1072</v>
      </c>
      <c r="F19" s="16">
        <v>2449</v>
      </c>
      <c r="G19" s="19"/>
      <c r="H19" s="158">
        <v>1401</v>
      </c>
      <c r="I19" s="17">
        <v>1253</v>
      </c>
      <c r="J19" s="15">
        <v>2581</v>
      </c>
      <c r="K19" s="19">
        <f t="shared" si="5"/>
        <v>18415</v>
      </c>
    </row>
    <row r="20" spans="1:11" s="58" customFormat="1" ht="15" customHeight="1" thickBot="1" x14ac:dyDescent="0.3">
      <c r="A20" s="33" t="s">
        <v>0</v>
      </c>
      <c r="B20" s="203">
        <f t="shared" si="6"/>
        <v>43441</v>
      </c>
      <c r="C20" s="24">
        <v>7543</v>
      </c>
      <c r="D20" s="23">
        <v>1713</v>
      </c>
      <c r="E20" s="159">
        <v>1046</v>
      </c>
      <c r="F20" s="23">
        <v>2485</v>
      </c>
      <c r="G20" s="19"/>
      <c r="H20" s="158">
        <v>1222</v>
      </c>
      <c r="I20" s="17">
        <v>1107</v>
      </c>
      <c r="J20" s="15">
        <v>1883</v>
      </c>
      <c r="K20" s="19">
        <f t="shared" si="5"/>
        <v>16999</v>
      </c>
    </row>
    <row r="21" spans="1:11" s="58" customFormat="1" ht="15" customHeight="1" outlineLevel="1" thickBot="1" x14ac:dyDescent="0.3">
      <c r="A21" s="33" t="s">
        <v>1</v>
      </c>
      <c r="B21" s="216">
        <f t="shared" si="6"/>
        <v>43442</v>
      </c>
      <c r="C21" s="24">
        <v>6081</v>
      </c>
      <c r="D21" s="406"/>
      <c r="E21" s="159"/>
      <c r="F21" s="23"/>
      <c r="G21" s="377">
        <v>2145</v>
      </c>
      <c r="H21" s="159">
        <v>406</v>
      </c>
      <c r="I21" s="24"/>
      <c r="J21" s="22"/>
      <c r="K21" s="66">
        <f>SUM(C21:J21)</f>
        <v>8632</v>
      </c>
    </row>
    <row r="22" spans="1:11" s="58" customFormat="1" ht="15" customHeight="1" outlineLevel="1" thickBot="1" x14ac:dyDescent="0.3">
      <c r="A22" s="33" t="s">
        <v>2</v>
      </c>
      <c r="B22" s="202">
        <f t="shared" si="6"/>
        <v>43443</v>
      </c>
      <c r="C22" s="185">
        <v>3821</v>
      </c>
      <c r="D22" s="407"/>
      <c r="E22" s="390"/>
      <c r="F22" s="410"/>
      <c r="G22" s="379">
        <v>1380</v>
      </c>
      <c r="H22" s="160">
        <v>214</v>
      </c>
      <c r="I22" s="29"/>
      <c r="J22" s="27"/>
      <c r="K22" s="163">
        <f t="shared" si="5"/>
        <v>5415</v>
      </c>
    </row>
    <row r="23" spans="1:11" s="58" customFormat="1" ht="15" customHeight="1" outlineLevel="1" thickBot="1" x14ac:dyDescent="0.3">
      <c r="A23" s="188" t="s">
        <v>21</v>
      </c>
      <c r="B23" s="499" t="s">
        <v>25</v>
      </c>
      <c r="C23" s="136">
        <f>SUM(C16:C22)</f>
        <v>45493</v>
      </c>
      <c r="D23" s="135">
        <f>SUM(D16:D22)</f>
        <v>8777</v>
      </c>
      <c r="E23" s="385">
        <f t="shared" ref="E23:K23" si="7">SUM(E16:E22)</f>
        <v>5608</v>
      </c>
      <c r="F23" s="135">
        <f t="shared" si="7"/>
        <v>12090</v>
      </c>
      <c r="G23" s="394">
        <f t="shared" si="7"/>
        <v>3525</v>
      </c>
      <c r="H23" s="385">
        <f>SUM(H16:H22)</f>
        <v>6929</v>
      </c>
      <c r="I23" s="136">
        <f>SUM(I16:I22)</f>
        <v>6032</v>
      </c>
      <c r="J23" s="134">
        <f t="shared" si="7"/>
        <v>12108</v>
      </c>
      <c r="K23" s="394">
        <f t="shared" si="7"/>
        <v>100562</v>
      </c>
    </row>
    <row r="24" spans="1:11" s="58" customFormat="1" ht="15" customHeight="1" outlineLevel="1" thickBot="1" x14ac:dyDescent="0.3">
      <c r="A24" s="127" t="s">
        <v>23</v>
      </c>
      <c r="B24" s="500"/>
      <c r="C24" s="131">
        <f>AVERAGE(C16:C22)</f>
        <v>6499</v>
      </c>
      <c r="D24" s="130">
        <f>AVERAGE(D16:D22)</f>
        <v>1755.4</v>
      </c>
      <c r="E24" s="386">
        <f t="shared" ref="E24:K24" si="8">AVERAGE(E16:E22)</f>
        <v>1121.5999999999999</v>
      </c>
      <c r="F24" s="130">
        <f t="shared" si="8"/>
        <v>2418</v>
      </c>
      <c r="G24" s="395">
        <f t="shared" si="8"/>
        <v>1762.5</v>
      </c>
      <c r="H24" s="386">
        <f>AVERAGE(H16:H22)</f>
        <v>989.85714285714289</v>
      </c>
      <c r="I24" s="131">
        <f>AVERAGE(I16:I22)</f>
        <v>1206.4000000000001</v>
      </c>
      <c r="J24" s="129">
        <f t="shared" si="8"/>
        <v>2421.6</v>
      </c>
      <c r="K24" s="395">
        <f t="shared" si="8"/>
        <v>14366</v>
      </c>
    </row>
    <row r="25" spans="1:11" s="58" customFormat="1" ht="15" customHeight="1" thickBot="1" x14ac:dyDescent="0.3">
      <c r="A25" s="34" t="s">
        <v>20</v>
      </c>
      <c r="B25" s="500"/>
      <c r="C25" s="38">
        <f>SUM(C16:C20)</f>
        <v>35591</v>
      </c>
      <c r="D25" s="37">
        <f>SUM(D16:D20)</f>
        <v>8777</v>
      </c>
      <c r="E25" s="387">
        <f t="shared" ref="E25:K25" si="9">SUM(E16:E20)</f>
        <v>5608</v>
      </c>
      <c r="F25" s="37">
        <f t="shared" si="9"/>
        <v>12090</v>
      </c>
      <c r="G25" s="397">
        <f t="shared" si="9"/>
        <v>0</v>
      </c>
      <c r="H25" s="387">
        <f>SUM(H16:H20)</f>
        <v>6309</v>
      </c>
      <c r="I25" s="38">
        <f>SUM(I16:I22)</f>
        <v>6032</v>
      </c>
      <c r="J25" s="36">
        <f t="shared" si="9"/>
        <v>12108</v>
      </c>
      <c r="K25" s="397">
        <f t="shared" si="9"/>
        <v>86515</v>
      </c>
    </row>
    <row r="26" spans="1:11" s="58" customFormat="1" ht="15" customHeight="1" thickBot="1" x14ac:dyDescent="0.3">
      <c r="A26" s="34" t="s">
        <v>22</v>
      </c>
      <c r="B26" s="501"/>
      <c r="C26" s="43">
        <f>AVERAGE(C16:C20)</f>
        <v>7118.2</v>
      </c>
      <c r="D26" s="408">
        <f>AVERAGE(D16:D20)</f>
        <v>1755.4</v>
      </c>
      <c r="E26" s="388">
        <f t="shared" ref="E26:K26" si="10">AVERAGE(E16:E20)</f>
        <v>1121.5999999999999</v>
      </c>
      <c r="F26" s="42">
        <f t="shared" si="10"/>
        <v>2418</v>
      </c>
      <c r="G26" s="396" t="e">
        <f t="shared" si="10"/>
        <v>#DIV/0!</v>
      </c>
      <c r="H26" s="392">
        <v>893</v>
      </c>
      <c r="I26" s="401">
        <f>AVERAGE(I16:I20)</f>
        <v>1206.4000000000001</v>
      </c>
      <c r="J26" s="41">
        <f t="shared" si="10"/>
        <v>2421.6</v>
      </c>
      <c r="K26" s="396">
        <f t="shared" si="10"/>
        <v>17303</v>
      </c>
    </row>
    <row r="27" spans="1:11" s="58" customFormat="1" ht="15" customHeight="1" thickBot="1" x14ac:dyDescent="0.3">
      <c r="A27" s="33" t="s">
        <v>3</v>
      </c>
      <c r="B27" s="204">
        <f>B22+1</f>
        <v>43444</v>
      </c>
      <c r="C27" s="376">
        <v>6618</v>
      </c>
      <c r="D27" s="253">
        <v>1749</v>
      </c>
      <c r="E27" s="256">
        <v>1178</v>
      </c>
      <c r="F27" s="258">
        <v>2260</v>
      </c>
      <c r="G27" s="383"/>
      <c r="H27" s="393">
        <v>1297</v>
      </c>
      <c r="I27" s="402">
        <v>1220</v>
      </c>
      <c r="J27" s="257">
        <v>2452</v>
      </c>
      <c r="K27" s="19">
        <f t="shared" ref="K27:K32" si="11">SUM(C27:J27)</f>
        <v>16774</v>
      </c>
    </row>
    <row r="28" spans="1:11" s="58" customFormat="1" ht="15" customHeight="1" thickBot="1" x14ac:dyDescent="0.3">
      <c r="A28" s="33" t="s">
        <v>4</v>
      </c>
      <c r="B28" s="205">
        <f>B27+1</f>
        <v>43445</v>
      </c>
      <c r="C28" s="376">
        <v>6993</v>
      </c>
      <c r="D28" s="253">
        <v>1955</v>
      </c>
      <c r="E28" s="256">
        <v>1135</v>
      </c>
      <c r="F28" s="258">
        <v>2380</v>
      </c>
      <c r="G28" s="383"/>
      <c r="H28" s="393">
        <v>1228</v>
      </c>
      <c r="I28" s="402">
        <v>1423</v>
      </c>
      <c r="J28" s="257">
        <v>2699</v>
      </c>
      <c r="K28" s="66">
        <f t="shared" si="11"/>
        <v>17813</v>
      </c>
    </row>
    <row r="29" spans="1:11" s="58" customFormat="1" ht="15" customHeight="1" thickBot="1" x14ac:dyDescent="0.3">
      <c r="A29" s="33" t="s">
        <v>5</v>
      </c>
      <c r="B29" s="205">
        <f t="shared" ref="B29:B33" si="12">B28+1</f>
        <v>43446</v>
      </c>
      <c r="C29" s="376">
        <v>8456</v>
      </c>
      <c r="D29" s="253">
        <v>2547</v>
      </c>
      <c r="E29" s="256">
        <v>1263</v>
      </c>
      <c r="F29" s="258">
        <v>3687</v>
      </c>
      <c r="G29" s="383"/>
      <c r="H29" s="393">
        <v>1496</v>
      </c>
      <c r="I29" s="402">
        <v>1317</v>
      </c>
      <c r="J29" s="257">
        <v>2693</v>
      </c>
      <c r="K29" s="66">
        <f t="shared" si="11"/>
        <v>21459</v>
      </c>
    </row>
    <row r="30" spans="1:11" s="58" customFormat="1" ht="15" customHeight="1" thickBot="1" x14ac:dyDescent="0.3">
      <c r="A30" s="33" t="s">
        <v>6</v>
      </c>
      <c r="B30" s="205">
        <f t="shared" si="12"/>
        <v>43447</v>
      </c>
      <c r="C30" s="376">
        <v>7553</v>
      </c>
      <c r="D30" s="253">
        <v>2205</v>
      </c>
      <c r="E30" s="256">
        <v>1427</v>
      </c>
      <c r="F30" s="258">
        <v>2312</v>
      </c>
      <c r="G30" s="383"/>
      <c r="H30" s="393">
        <v>1334</v>
      </c>
      <c r="I30" s="402">
        <v>1224</v>
      </c>
      <c r="J30" s="257">
        <v>2508</v>
      </c>
      <c r="K30" s="66">
        <f t="shared" si="11"/>
        <v>18563</v>
      </c>
    </row>
    <row r="31" spans="1:11" s="58" customFormat="1" ht="15" customHeight="1" thickBot="1" x14ac:dyDescent="0.3">
      <c r="A31" s="33" t="s">
        <v>0</v>
      </c>
      <c r="B31" s="205">
        <f t="shared" si="12"/>
        <v>43448</v>
      </c>
      <c r="C31" s="373">
        <v>8179</v>
      </c>
      <c r="D31" s="253">
        <v>1735</v>
      </c>
      <c r="E31" s="372">
        <v>1208</v>
      </c>
      <c r="F31" s="258">
        <v>2326</v>
      </c>
      <c r="G31" s="383"/>
      <c r="H31" s="393">
        <v>1209</v>
      </c>
      <c r="I31" s="402">
        <v>998</v>
      </c>
      <c r="J31" s="257">
        <v>1947</v>
      </c>
      <c r="K31" s="66">
        <f t="shared" si="11"/>
        <v>17602</v>
      </c>
    </row>
    <row r="32" spans="1:11" s="58" customFormat="1" ht="15" customHeight="1" outlineLevel="1" thickBot="1" x14ac:dyDescent="0.3">
      <c r="A32" s="33" t="s">
        <v>1</v>
      </c>
      <c r="B32" s="205">
        <f t="shared" si="12"/>
        <v>43449</v>
      </c>
      <c r="C32" s="373">
        <v>6223</v>
      </c>
      <c r="D32" s="255"/>
      <c r="E32" s="372"/>
      <c r="F32" s="255"/>
      <c r="G32" s="380">
        <v>2250</v>
      </c>
      <c r="H32" s="372">
        <v>355</v>
      </c>
      <c r="I32" s="373"/>
      <c r="J32" s="280"/>
      <c r="K32" s="66">
        <f t="shared" si="11"/>
        <v>8828</v>
      </c>
    </row>
    <row r="33" spans="1:12" s="58" customFormat="1" ht="15" customHeight="1" outlineLevel="1" thickBot="1" x14ac:dyDescent="0.3">
      <c r="A33" s="33" t="s">
        <v>2</v>
      </c>
      <c r="B33" s="205">
        <f t="shared" si="12"/>
        <v>43450</v>
      </c>
      <c r="C33" s="374">
        <v>2436</v>
      </c>
      <c r="D33" s="282"/>
      <c r="E33" s="391"/>
      <c r="F33" s="282"/>
      <c r="G33" s="381">
        <v>816</v>
      </c>
      <c r="H33" s="391">
        <v>172</v>
      </c>
      <c r="I33" s="374"/>
      <c r="J33" s="281"/>
      <c r="K33" s="66">
        <f t="shared" ref="K33" si="13">SUM(C33:J33)</f>
        <v>3424</v>
      </c>
    </row>
    <row r="34" spans="1:12" s="58" customFormat="1" ht="15" customHeight="1" outlineLevel="1" thickBot="1" x14ac:dyDescent="0.3">
      <c r="A34" s="188" t="s">
        <v>21</v>
      </c>
      <c r="B34" s="499" t="s">
        <v>26</v>
      </c>
      <c r="C34" s="136">
        <f>SUM(C27:C33)</f>
        <v>46458</v>
      </c>
      <c r="D34" s="135">
        <f>SUM(D27:D33)</f>
        <v>10191</v>
      </c>
      <c r="E34" s="385">
        <f t="shared" ref="E34:J34" si="14">SUM(E27:E33)</f>
        <v>6211</v>
      </c>
      <c r="F34" s="135">
        <f t="shared" si="14"/>
        <v>12965</v>
      </c>
      <c r="G34" s="394">
        <f t="shared" si="14"/>
        <v>3066</v>
      </c>
      <c r="H34" s="385">
        <f t="shared" si="14"/>
        <v>7091</v>
      </c>
      <c r="I34" s="136">
        <f t="shared" si="14"/>
        <v>6182</v>
      </c>
      <c r="J34" s="134">
        <f t="shared" si="14"/>
        <v>12299</v>
      </c>
      <c r="K34" s="394">
        <f t="shared" ref="K34" si="15">SUM(K27:K33)</f>
        <v>104463</v>
      </c>
    </row>
    <row r="35" spans="1:12" s="58" customFormat="1" ht="15" customHeight="1" outlineLevel="1" thickBot="1" x14ac:dyDescent="0.3">
      <c r="A35" s="127" t="s">
        <v>23</v>
      </c>
      <c r="B35" s="500"/>
      <c r="C35" s="131">
        <f>AVERAGE(C27:C33)</f>
        <v>6636.8571428571431</v>
      </c>
      <c r="D35" s="130">
        <f t="shared" ref="D35:J35" si="16">AVERAGE(D27:D33)</f>
        <v>2038.2</v>
      </c>
      <c r="E35" s="386">
        <f t="shared" si="16"/>
        <v>1242.2</v>
      </c>
      <c r="F35" s="130">
        <f t="shared" si="16"/>
        <v>2593</v>
      </c>
      <c r="G35" s="395">
        <f t="shared" si="16"/>
        <v>1533</v>
      </c>
      <c r="H35" s="386">
        <f t="shared" si="16"/>
        <v>1013</v>
      </c>
      <c r="I35" s="131">
        <f t="shared" si="16"/>
        <v>1236.4000000000001</v>
      </c>
      <c r="J35" s="129">
        <f t="shared" si="16"/>
        <v>2459.8000000000002</v>
      </c>
      <c r="K35" s="395">
        <f t="shared" ref="K35" si="17">AVERAGE(K27:K33)</f>
        <v>14923.285714285714</v>
      </c>
    </row>
    <row r="36" spans="1:12" s="58" customFormat="1" ht="15" customHeight="1" thickBot="1" x14ac:dyDescent="0.3">
      <c r="A36" s="34" t="s">
        <v>20</v>
      </c>
      <c r="B36" s="500"/>
      <c r="C36" s="38">
        <f>SUM(C27:C31)</f>
        <v>37799</v>
      </c>
      <c r="D36" s="37">
        <f t="shared" ref="D36:J36" si="18">SUM(D27:D31)</f>
        <v>10191</v>
      </c>
      <c r="E36" s="387">
        <f t="shared" si="18"/>
        <v>6211</v>
      </c>
      <c r="F36" s="37">
        <f t="shared" si="18"/>
        <v>12965</v>
      </c>
      <c r="G36" s="397">
        <f>SUM(G27:G31)</f>
        <v>0</v>
      </c>
      <c r="H36" s="387">
        <f t="shared" si="18"/>
        <v>6564</v>
      </c>
      <c r="I36" s="38">
        <f t="shared" si="18"/>
        <v>6182</v>
      </c>
      <c r="J36" s="36">
        <f t="shared" si="18"/>
        <v>12299</v>
      </c>
      <c r="K36" s="397">
        <f>SUM(K27:K31)</f>
        <v>92211</v>
      </c>
    </row>
    <row r="37" spans="1:12" s="58" customFormat="1" ht="15" customHeight="1" thickBot="1" x14ac:dyDescent="0.3">
      <c r="A37" s="34" t="s">
        <v>22</v>
      </c>
      <c r="B37" s="501"/>
      <c r="C37" s="43">
        <f>AVERAGE(C27:C31)</f>
        <v>7559.8</v>
      </c>
      <c r="D37" s="42">
        <f t="shared" ref="D37:J37" si="19">AVERAGE(D27:D31)</f>
        <v>2038.2</v>
      </c>
      <c r="E37" s="388">
        <f t="shared" si="19"/>
        <v>1242.2</v>
      </c>
      <c r="F37" s="42">
        <f t="shared" si="19"/>
        <v>2593</v>
      </c>
      <c r="G37" s="396">
        <f>AVERAGE(G27:G33)</f>
        <v>1533</v>
      </c>
      <c r="H37" s="388">
        <f t="shared" si="19"/>
        <v>1312.8</v>
      </c>
      <c r="I37" s="43">
        <f t="shared" si="19"/>
        <v>1236.4000000000001</v>
      </c>
      <c r="J37" s="41">
        <f t="shared" si="19"/>
        <v>2459.8000000000002</v>
      </c>
      <c r="K37" s="396">
        <f t="shared" ref="K37" si="20">AVERAGE(K27:K31)</f>
        <v>18442.2</v>
      </c>
    </row>
    <row r="38" spans="1:12" s="58" customFormat="1" ht="15" customHeight="1" thickBot="1" x14ac:dyDescent="0.3">
      <c r="A38" s="33" t="s">
        <v>3</v>
      </c>
      <c r="B38" s="206">
        <f>B33+1</f>
        <v>43451</v>
      </c>
      <c r="C38" s="17">
        <v>6919</v>
      </c>
      <c r="D38" s="16">
        <v>1702</v>
      </c>
      <c r="E38" s="158">
        <v>1135</v>
      </c>
      <c r="F38" s="64">
        <v>2324</v>
      </c>
      <c r="G38" s="66"/>
      <c r="H38" s="158">
        <v>1312</v>
      </c>
      <c r="I38" s="17">
        <v>1123</v>
      </c>
      <c r="J38" s="15">
        <v>2523</v>
      </c>
      <c r="K38" s="19">
        <f t="shared" ref="K38:K44" si="21">SUM(C38:J38)</f>
        <v>17038</v>
      </c>
    </row>
    <row r="39" spans="1:12" s="58" customFormat="1" ht="15" customHeight="1" thickBot="1" x14ac:dyDescent="0.3">
      <c r="A39" s="33" t="s">
        <v>4</v>
      </c>
      <c r="B39" s="207">
        <f>B38+1</f>
        <v>43452</v>
      </c>
      <c r="C39" s="17">
        <v>6869</v>
      </c>
      <c r="D39" s="16">
        <v>1852</v>
      </c>
      <c r="E39" s="158">
        <v>1146</v>
      </c>
      <c r="F39" s="16">
        <v>3123</v>
      </c>
      <c r="G39" s="19"/>
      <c r="H39" s="158">
        <v>1295</v>
      </c>
      <c r="I39" s="17">
        <v>1311</v>
      </c>
      <c r="J39" s="15">
        <v>2514</v>
      </c>
      <c r="K39" s="66">
        <f t="shared" si="21"/>
        <v>18110</v>
      </c>
    </row>
    <row r="40" spans="1:12" s="58" customFormat="1" ht="15" customHeight="1" thickBot="1" x14ac:dyDescent="0.3">
      <c r="A40" s="33" t="s">
        <v>5</v>
      </c>
      <c r="B40" s="207">
        <f t="shared" ref="B40:B44" si="22">B39+1</f>
        <v>43453</v>
      </c>
      <c r="C40" s="17">
        <v>7361</v>
      </c>
      <c r="D40" s="16">
        <v>1722</v>
      </c>
      <c r="E40" s="158">
        <v>1039</v>
      </c>
      <c r="F40" s="16">
        <v>2367</v>
      </c>
      <c r="G40" s="19"/>
      <c r="H40" s="158">
        <v>1166</v>
      </c>
      <c r="I40" s="17">
        <v>1155</v>
      </c>
      <c r="J40" s="15">
        <v>2472</v>
      </c>
      <c r="K40" s="66">
        <f t="shared" si="21"/>
        <v>17282</v>
      </c>
    </row>
    <row r="41" spans="1:12" s="58" customFormat="1" ht="15" customHeight="1" thickBot="1" x14ac:dyDescent="0.3">
      <c r="A41" s="33" t="s">
        <v>6</v>
      </c>
      <c r="B41" s="207">
        <f t="shared" si="22"/>
        <v>43454</v>
      </c>
      <c r="C41" s="17">
        <v>6878</v>
      </c>
      <c r="D41" s="16">
        <v>1614</v>
      </c>
      <c r="E41" s="158">
        <v>937</v>
      </c>
      <c r="F41" s="16">
        <v>1790</v>
      </c>
      <c r="G41" s="19"/>
      <c r="H41" s="158">
        <v>1038</v>
      </c>
      <c r="I41" s="17">
        <v>1041</v>
      </c>
      <c r="J41" s="15">
        <v>2282</v>
      </c>
      <c r="K41" s="66">
        <f>SUM(C41:J41)</f>
        <v>15580</v>
      </c>
    </row>
    <row r="42" spans="1:12" s="58" customFormat="1" ht="15" customHeight="1" thickBot="1" x14ac:dyDescent="0.3">
      <c r="A42" s="33" t="s">
        <v>0</v>
      </c>
      <c r="B42" s="207">
        <f t="shared" si="22"/>
        <v>43455</v>
      </c>
      <c r="C42" s="24">
        <v>5813</v>
      </c>
      <c r="D42" s="23">
        <v>1188</v>
      </c>
      <c r="E42" s="159">
        <v>766</v>
      </c>
      <c r="F42" s="23">
        <v>1637</v>
      </c>
      <c r="G42" s="19"/>
      <c r="H42" s="158">
        <v>813</v>
      </c>
      <c r="I42" s="17">
        <v>768</v>
      </c>
      <c r="J42" s="15">
        <v>1436</v>
      </c>
      <c r="K42" s="66">
        <f t="shared" si="21"/>
        <v>12421</v>
      </c>
    </row>
    <row r="43" spans="1:12" s="58" customFormat="1" ht="15" customHeight="1" outlineLevel="1" thickBot="1" x14ac:dyDescent="0.3">
      <c r="A43" s="33" t="s">
        <v>1</v>
      </c>
      <c r="B43" s="207">
        <f t="shared" si="22"/>
        <v>43456</v>
      </c>
      <c r="C43" s="24">
        <v>6355</v>
      </c>
      <c r="D43" s="23"/>
      <c r="E43" s="159"/>
      <c r="F43" s="23"/>
      <c r="G43" s="377">
        <v>1966</v>
      </c>
      <c r="H43" s="159">
        <v>424</v>
      </c>
      <c r="I43" s="24"/>
      <c r="J43" s="22"/>
      <c r="K43" s="66">
        <f t="shared" si="21"/>
        <v>8745</v>
      </c>
      <c r="L43" s="144"/>
    </row>
    <row r="44" spans="1:12" s="58" customFormat="1" ht="15" customHeight="1" outlineLevel="1" thickBot="1" x14ac:dyDescent="0.3">
      <c r="A44" s="33" t="s">
        <v>2</v>
      </c>
      <c r="B44" s="207">
        <f t="shared" si="22"/>
        <v>43457</v>
      </c>
      <c r="C44" s="404">
        <v>5973</v>
      </c>
      <c r="D44" s="28"/>
      <c r="E44" s="160"/>
      <c r="F44" s="28"/>
      <c r="G44" s="382">
        <v>1176</v>
      </c>
      <c r="H44" s="160">
        <v>363</v>
      </c>
      <c r="I44" s="29"/>
      <c r="J44" s="27"/>
      <c r="K44" s="163">
        <f t="shared" si="21"/>
        <v>7512</v>
      </c>
      <c r="L44" s="144"/>
    </row>
    <row r="45" spans="1:12" s="58" customFormat="1" ht="15" customHeight="1" outlineLevel="1" thickBot="1" x14ac:dyDescent="0.3">
      <c r="A45" s="188" t="s">
        <v>21</v>
      </c>
      <c r="B45" s="499" t="s">
        <v>27</v>
      </c>
      <c r="C45" s="136">
        <f t="shared" ref="C45:K45" si="23">SUM(C38:C44)</f>
        <v>46168</v>
      </c>
      <c r="D45" s="135">
        <f t="shared" si="23"/>
        <v>8078</v>
      </c>
      <c r="E45" s="385">
        <f t="shared" si="23"/>
        <v>5023</v>
      </c>
      <c r="F45" s="135">
        <f t="shared" si="23"/>
        <v>11241</v>
      </c>
      <c r="G45" s="394">
        <f t="shared" si="23"/>
        <v>3142</v>
      </c>
      <c r="H45" s="385">
        <f t="shared" si="23"/>
        <v>6411</v>
      </c>
      <c r="I45" s="136">
        <f t="shared" si="23"/>
        <v>5398</v>
      </c>
      <c r="J45" s="134">
        <f t="shared" si="23"/>
        <v>11227</v>
      </c>
      <c r="K45" s="394">
        <f t="shared" si="23"/>
        <v>96688</v>
      </c>
    </row>
    <row r="46" spans="1:12" s="58" customFormat="1" ht="15" customHeight="1" outlineLevel="1" thickBot="1" x14ac:dyDescent="0.3">
      <c r="A46" s="127" t="s">
        <v>23</v>
      </c>
      <c r="B46" s="500"/>
      <c r="C46" s="131">
        <f t="shared" ref="C46:K46" si="24">AVERAGE(C38:C44)</f>
        <v>6595.4285714285716</v>
      </c>
      <c r="D46" s="130">
        <f t="shared" si="24"/>
        <v>1615.6</v>
      </c>
      <c r="E46" s="386">
        <f t="shared" si="24"/>
        <v>1004.6</v>
      </c>
      <c r="F46" s="130">
        <f t="shared" si="24"/>
        <v>2248.1999999999998</v>
      </c>
      <c r="G46" s="395">
        <f t="shared" si="24"/>
        <v>1571</v>
      </c>
      <c r="H46" s="386">
        <f t="shared" si="24"/>
        <v>915.85714285714289</v>
      </c>
      <c r="I46" s="131">
        <f t="shared" si="24"/>
        <v>1079.5999999999999</v>
      </c>
      <c r="J46" s="129">
        <f t="shared" si="24"/>
        <v>2245.4</v>
      </c>
      <c r="K46" s="395">
        <f t="shared" si="24"/>
        <v>13812.571428571429</v>
      </c>
    </row>
    <row r="47" spans="1:12" s="58" customFormat="1" ht="15" customHeight="1" thickBot="1" x14ac:dyDescent="0.3">
      <c r="A47" s="34" t="s">
        <v>20</v>
      </c>
      <c r="B47" s="500"/>
      <c r="C47" s="38">
        <f t="shared" ref="C47:K47" si="25">SUM(C38:C42)</f>
        <v>33840</v>
      </c>
      <c r="D47" s="37">
        <f t="shared" si="25"/>
        <v>8078</v>
      </c>
      <c r="E47" s="387">
        <f t="shared" si="25"/>
        <v>5023</v>
      </c>
      <c r="F47" s="37">
        <f t="shared" si="25"/>
        <v>11241</v>
      </c>
      <c r="G47" s="397">
        <f t="shared" si="25"/>
        <v>0</v>
      </c>
      <c r="H47" s="387">
        <f t="shared" si="25"/>
        <v>5624</v>
      </c>
      <c r="I47" s="38">
        <f t="shared" si="25"/>
        <v>5398</v>
      </c>
      <c r="J47" s="36">
        <f t="shared" si="25"/>
        <v>11227</v>
      </c>
      <c r="K47" s="397">
        <f t="shared" si="25"/>
        <v>80431</v>
      </c>
    </row>
    <row r="48" spans="1:12" s="58" customFormat="1" ht="15" customHeight="1" thickBot="1" x14ac:dyDescent="0.3">
      <c r="A48" s="34" t="s">
        <v>22</v>
      </c>
      <c r="B48" s="501"/>
      <c r="C48" s="43">
        <f t="shared" ref="C48:K48" si="26">AVERAGE(C38:C42)</f>
        <v>6768</v>
      </c>
      <c r="D48" s="408">
        <f t="shared" si="26"/>
        <v>1615.6</v>
      </c>
      <c r="E48" s="392">
        <f t="shared" si="26"/>
        <v>1004.6</v>
      </c>
      <c r="F48" s="408">
        <f t="shared" si="26"/>
        <v>2248.1999999999998</v>
      </c>
      <c r="G48" s="396">
        <f>AVERAGE(G38:G44)</f>
        <v>1571</v>
      </c>
      <c r="H48" s="392">
        <f t="shared" si="26"/>
        <v>1124.8</v>
      </c>
      <c r="I48" s="375">
        <f t="shared" si="26"/>
        <v>1079.5999999999999</v>
      </c>
      <c r="J48" s="403">
        <f t="shared" si="26"/>
        <v>2245.4</v>
      </c>
      <c r="K48" s="396">
        <f t="shared" si="26"/>
        <v>16086.2</v>
      </c>
    </row>
    <row r="49" spans="1:11" s="58" customFormat="1" ht="15" customHeight="1" x14ac:dyDescent="0.25">
      <c r="A49" s="33" t="s">
        <v>3</v>
      </c>
      <c r="B49" s="206">
        <f>B44+1</f>
        <v>43458</v>
      </c>
      <c r="C49" s="254">
        <v>2977</v>
      </c>
      <c r="D49" s="253">
        <v>753</v>
      </c>
      <c r="E49" s="393">
        <v>207</v>
      </c>
      <c r="F49" s="255">
        <v>603</v>
      </c>
      <c r="G49" s="383"/>
      <c r="H49" s="393">
        <v>331</v>
      </c>
      <c r="I49" s="402">
        <v>99</v>
      </c>
      <c r="J49" s="400">
        <v>395</v>
      </c>
      <c r="K49" s="66">
        <f>SUM(C49:J49)</f>
        <v>5365</v>
      </c>
    </row>
    <row r="50" spans="1:11" s="58" customFormat="1" ht="15" customHeight="1" x14ac:dyDescent="0.25">
      <c r="A50" s="176" t="s">
        <v>4</v>
      </c>
      <c r="B50" s="207">
        <f>B49+1</f>
        <v>43459</v>
      </c>
      <c r="C50" s="376"/>
      <c r="D50" s="409"/>
      <c r="E50" s="256"/>
      <c r="F50" s="258"/>
      <c r="G50" s="383"/>
      <c r="H50" s="256"/>
      <c r="I50" s="376"/>
      <c r="J50" s="257"/>
      <c r="K50" s="19">
        <f>SUM(C50:J50)</f>
        <v>0</v>
      </c>
    </row>
    <row r="51" spans="1:11" s="58" customFormat="1" ht="13.5" x14ac:dyDescent="0.25">
      <c r="A51" s="176" t="s">
        <v>5</v>
      </c>
      <c r="B51" s="207">
        <f t="shared" ref="B51:B55" si="27">B50+1</f>
        <v>43460</v>
      </c>
      <c r="C51" s="376">
        <v>6778</v>
      </c>
      <c r="D51" s="258">
        <v>962</v>
      </c>
      <c r="E51" s="256">
        <v>499</v>
      </c>
      <c r="F51" s="258">
        <v>1183</v>
      </c>
      <c r="G51" s="383"/>
      <c r="H51" s="256">
        <v>615</v>
      </c>
      <c r="I51" s="376">
        <v>603</v>
      </c>
      <c r="J51" s="257">
        <v>920</v>
      </c>
      <c r="K51" s="19">
        <f t="shared" ref="K51:K52" si="28">SUM(C51:J51)</f>
        <v>11560</v>
      </c>
    </row>
    <row r="52" spans="1:11" s="58" customFormat="1" ht="13.5" x14ac:dyDescent="0.25">
      <c r="A52" s="176" t="s">
        <v>6</v>
      </c>
      <c r="B52" s="207">
        <f t="shared" si="27"/>
        <v>43461</v>
      </c>
      <c r="C52" s="373">
        <v>8994</v>
      </c>
      <c r="D52" s="258">
        <v>1252</v>
      </c>
      <c r="E52" s="256">
        <v>651</v>
      </c>
      <c r="F52" s="258">
        <v>1754</v>
      </c>
      <c r="G52" s="383"/>
      <c r="H52" s="256">
        <v>518</v>
      </c>
      <c r="I52" s="376">
        <v>470</v>
      </c>
      <c r="J52" s="257">
        <v>1501</v>
      </c>
      <c r="K52" s="19">
        <f t="shared" si="28"/>
        <v>15140</v>
      </c>
    </row>
    <row r="53" spans="1:11" s="58" customFormat="1" ht="13.5" x14ac:dyDescent="0.25">
      <c r="A53" s="33" t="s">
        <v>0</v>
      </c>
      <c r="B53" s="209">
        <f t="shared" si="27"/>
        <v>43462</v>
      </c>
      <c r="C53" s="376">
        <v>5478</v>
      </c>
      <c r="D53" s="258">
        <v>1130</v>
      </c>
      <c r="E53" s="256">
        <v>509</v>
      </c>
      <c r="F53" s="258">
        <v>1039</v>
      </c>
      <c r="G53" s="383"/>
      <c r="H53" s="256">
        <v>586</v>
      </c>
      <c r="I53" s="376">
        <v>637</v>
      </c>
      <c r="J53" s="257">
        <v>965</v>
      </c>
      <c r="K53" s="19">
        <f>SUM(C53:J53)</f>
        <v>10344</v>
      </c>
    </row>
    <row r="54" spans="1:11" s="58" customFormat="1" ht="13.5" outlineLevel="1" x14ac:dyDescent="0.25">
      <c r="A54" s="33" t="s">
        <v>1</v>
      </c>
      <c r="B54" s="209">
        <f t="shared" si="27"/>
        <v>43463</v>
      </c>
      <c r="C54" s="24">
        <v>9091</v>
      </c>
      <c r="D54" s="23"/>
      <c r="E54" s="159"/>
      <c r="F54" s="23"/>
      <c r="G54" s="377">
        <v>2392</v>
      </c>
      <c r="H54" s="159">
        <v>700</v>
      </c>
      <c r="I54" s="24"/>
      <c r="J54" s="22"/>
      <c r="K54" s="19">
        <f>SUM(C54:J54)</f>
        <v>12183</v>
      </c>
    </row>
    <row r="55" spans="1:11" s="58" customFormat="1" ht="14.25" outlineLevel="1" thickBot="1" x14ac:dyDescent="0.3">
      <c r="A55" s="176" t="s">
        <v>2</v>
      </c>
      <c r="B55" s="209">
        <f t="shared" si="27"/>
        <v>43464</v>
      </c>
      <c r="C55" s="29">
        <v>5062</v>
      </c>
      <c r="D55" s="28"/>
      <c r="E55" s="160"/>
      <c r="F55" s="28"/>
      <c r="G55" s="384">
        <v>1305</v>
      </c>
      <c r="H55" s="160">
        <v>361</v>
      </c>
      <c r="I55" s="29"/>
      <c r="J55" s="27"/>
      <c r="K55" s="398">
        <f>SUM(C55:J55)</f>
        <v>6728</v>
      </c>
    </row>
    <row r="56" spans="1:11" s="58" customFormat="1" ht="15" customHeight="1" outlineLevel="1" thickBot="1" x14ac:dyDescent="0.3">
      <c r="A56" s="188" t="s">
        <v>21</v>
      </c>
      <c r="B56" s="499" t="s">
        <v>28</v>
      </c>
      <c r="C56" s="136">
        <f>SUM(C49:C55)</f>
        <v>38380</v>
      </c>
      <c r="D56" s="135">
        <f t="shared" ref="D56:J56" si="29">SUM(D49:D55)</f>
        <v>4097</v>
      </c>
      <c r="E56" s="385">
        <f t="shared" si="29"/>
        <v>1866</v>
      </c>
      <c r="F56" s="135">
        <f t="shared" si="29"/>
        <v>4579</v>
      </c>
      <c r="G56" s="394">
        <f t="shared" si="29"/>
        <v>3697</v>
      </c>
      <c r="H56" s="385">
        <f>SUM(H49:H55)</f>
        <v>3111</v>
      </c>
      <c r="I56" s="136">
        <f t="shared" si="29"/>
        <v>1809</v>
      </c>
      <c r="J56" s="134">
        <f t="shared" si="29"/>
        <v>3781</v>
      </c>
      <c r="K56" s="195">
        <f t="shared" ref="K56" si="30">SUM(K49:K55)</f>
        <v>61320</v>
      </c>
    </row>
    <row r="57" spans="1:11" s="58" customFormat="1" ht="15" customHeight="1" outlineLevel="1" thickBot="1" x14ac:dyDescent="0.3">
      <c r="A57" s="127" t="s">
        <v>23</v>
      </c>
      <c r="B57" s="500"/>
      <c r="C57" s="131">
        <f t="shared" ref="C57:J57" si="31">AVERAGE(C49:C55)</f>
        <v>6396.666666666667</v>
      </c>
      <c r="D57" s="130">
        <f t="shared" si="31"/>
        <v>1024.25</v>
      </c>
      <c r="E57" s="386">
        <f t="shared" si="31"/>
        <v>466.5</v>
      </c>
      <c r="F57" s="130">
        <f t="shared" si="31"/>
        <v>1144.75</v>
      </c>
      <c r="G57" s="395">
        <f t="shared" si="31"/>
        <v>1848.5</v>
      </c>
      <c r="H57" s="386">
        <f t="shared" si="31"/>
        <v>518.5</v>
      </c>
      <c r="I57" s="131">
        <f t="shared" si="31"/>
        <v>452.25</v>
      </c>
      <c r="J57" s="129">
        <f t="shared" si="31"/>
        <v>945.25</v>
      </c>
      <c r="K57" s="196">
        <f t="shared" ref="K57" si="32">AVERAGE(K49:K55)</f>
        <v>8760</v>
      </c>
    </row>
    <row r="58" spans="1:11" s="58" customFormat="1" ht="15" customHeight="1" thickBot="1" x14ac:dyDescent="0.3">
      <c r="A58" s="34" t="s">
        <v>20</v>
      </c>
      <c r="B58" s="500"/>
      <c r="C58" s="38">
        <f t="shared" ref="C58:J58" si="33">SUM(C49:C53)</f>
        <v>24227</v>
      </c>
      <c r="D58" s="37">
        <f t="shared" si="33"/>
        <v>4097</v>
      </c>
      <c r="E58" s="387">
        <f t="shared" si="33"/>
        <v>1866</v>
      </c>
      <c r="F58" s="37">
        <f t="shared" si="33"/>
        <v>4579</v>
      </c>
      <c r="G58" s="397">
        <f t="shared" si="33"/>
        <v>0</v>
      </c>
      <c r="H58" s="387">
        <f t="shared" si="33"/>
        <v>2050</v>
      </c>
      <c r="I58" s="38">
        <f t="shared" si="33"/>
        <v>1809</v>
      </c>
      <c r="J58" s="36">
        <f t="shared" si="33"/>
        <v>3781</v>
      </c>
      <c r="K58" s="197">
        <f t="shared" ref="K58" si="34">SUM(K49:K53)</f>
        <v>42409</v>
      </c>
    </row>
    <row r="59" spans="1:11" s="58" customFormat="1" ht="14.25" thickBot="1" x14ac:dyDescent="0.3">
      <c r="A59" s="34" t="s">
        <v>22</v>
      </c>
      <c r="B59" s="501"/>
      <c r="C59" s="43">
        <f t="shared" ref="C59" si="35">AVERAGE(C49:C53)</f>
        <v>6056.75</v>
      </c>
      <c r="D59" s="42">
        <f>AVERAGE(D50:D53)</f>
        <v>1114.6666666666667</v>
      </c>
      <c r="E59" s="388">
        <f>AVERAGE(E50:E53)</f>
        <v>553</v>
      </c>
      <c r="F59" s="42">
        <f t="shared" ref="F59:K59" si="36">AVERAGE(F49:F53)</f>
        <v>1144.75</v>
      </c>
      <c r="G59" s="396" t="e">
        <f t="shared" si="36"/>
        <v>#DIV/0!</v>
      </c>
      <c r="H59" s="388">
        <f>AVERAGE(H50:H53)</f>
        <v>573</v>
      </c>
      <c r="I59" s="43">
        <f>AVERAGE(I50:I53)</f>
        <v>570</v>
      </c>
      <c r="J59" s="41">
        <f t="shared" si="36"/>
        <v>945.25</v>
      </c>
      <c r="K59" s="198">
        <f t="shared" si="36"/>
        <v>8481.7999999999993</v>
      </c>
    </row>
    <row r="60" spans="1:11" s="58" customFormat="1" ht="14.25" thickBot="1" x14ac:dyDescent="0.3">
      <c r="A60" s="176" t="s">
        <v>3</v>
      </c>
      <c r="B60" s="206">
        <f>B55+1</f>
        <v>43465</v>
      </c>
      <c r="C60" s="14">
        <v>3829</v>
      </c>
      <c r="D60" s="14">
        <v>913</v>
      </c>
      <c r="E60" s="17">
        <v>245</v>
      </c>
      <c r="F60" s="18">
        <v>826</v>
      </c>
      <c r="G60" s="19"/>
      <c r="H60" s="14">
        <v>403</v>
      </c>
      <c r="I60" s="14">
        <v>154</v>
      </c>
      <c r="J60" s="16">
        <v>535</v>
      </c>
      <c r="K60" s="71">
        <f>SUM(C60:J60)</f>
        <v>6905</v>
      </c>
    </row>
    <row r="61" spans="1:11" s="58" customFormat="1" ht="14.25" hidden="1" thickBot="1" x14ac:dyDescent="0.3">
      <c r="A61" s="176" t="s">
        <v>4</v>
      </c>
      <c r="B61" s="206">
        <f>B60+1</f>
        <v>43466</v>
      </c>
      <c r="C61" s="14"/>
      <c r="D61" s="14"/>
      <c r="E61" s="17"/>
      <c r="F61" s="184"/>
      <c r="G61" s="19"/>
      <c r="H61" s="14"/>
      <c r="I61" s="14"/>
      <c r="J61" s="16"/>
      <c r="K61" s="71">
        <f>SUM(C61:J61)</f>
        <v>0</v>
      </c>
    </row>
    <row r="62" spans="1:11" s="58" customFormat="1" ht="14.25" hidden="1" thickBot="1" x14ac:dyDescent="0.3">
      <c r="A62" s="176"/>
      <c r="B62" s="206">
        <f>B61+1</f>
        <v>43467</v>
      </c>
      <c r="C62" s="14"/>
      <c r="D62" s="14"/>
      <c r="E62" s="14"/>
      <c r="F62" s="15"/>
      <c r="G62" s="15"/>
      <c r="H62" s="14"/>
      <c r="I62" s="14"/>
      <c r="J62" s="16"/>
      <c r="K62" s="20"/>
    </row>
    <row r="63" spans="1:11" s="58" customFormat="1" ht="14.25" hidden="1" thickBot="1" x14ac:dyDescent="0.3">
      <c r="A63" s="176"/>
      <c r="B63" s="206">
        <f t="shared" ref="B63:B65" si="37">B62+1</f>
        <v>43468</v>
      </c>
      <c r="C63" s="14"/>
      <c r="D63" s="14"/>
      <c r="E63" s="14"/>
      <c r="F63" s="15"/>
      <c r="G63" s="15"/>
      <c r="H63" s="14"/>
      <c r="I63" s="14"/>
      <c r="J63" s="16"/>
      <c r="K63" s="20"/>
    </row>
    <row r="64" spans="1:11" s="58" customFormat="1" ht="14.25" hidden="1" thickBot="1" x14ac:dyDescent="0.3">
      <c r="A64" s="33"/>
      <c r="B64" s="206">
        <f t="shared" si="37"/>
        <v>43469</v>
      </c>
      <c r="C64" s="21"/>
      <c r="D64" s="21"/>
      <c r="E64" s="21"/>
      <c r="F64" s="15"/>
      <c r="G64" s="15"/>
      <c r="H64" s="14"/>
      <c r="I64" s="14"/>
      <c r="J64" s="16"/>
      <c r="K64" s="20"/>
    </row>
    <row r="65" spans="1:15" s="58" customFormat="1" ht="14.25" hidden="1" outlineLevel="1" thickBot="1" x14ac:dyDescent="0.3">
      <c r="A65" s="33"/>
      <c r="B65" s="206">
        <f t="shared" si="37"/>
        <v>43470</v>
      </c>
      <c r="C65" s="21"/>
      <c r="D65" s="21"/>
      <c r="E65" s="21"/>
      <c r="F65" s="22"/>
      <c r="G65" s="22"/>
      <c r="H65" s="21"/>
      <c r="I65" s="21"/>
      <c r="J65" s="23"/>
      <c r="K65" s="20"/>
    </row>
    <row r="66" spans="1:15" s="58" customFormat="1" ht="14.25" hidden="1" outlineLevel="1" thickBot="1" x14ac:dyDescent="0.3">
      <c r="A66" s="33"/>
      <c r="B66" s="206">
        <f t="shared" ref="B66" si="38">B61+1</f>
        <v>43467</v>
      </c>
      <c r="C66" s="26"/>
      <c r="D66" s="26"/>
      <c r="E66" s="26"/>
      <c r="F66" s="27"/>
      <c r="G66" s="27"/>
      <c r="H66" s="26"/>
      <c r="I66" s="26"/>
      <c r="J66" s="28"/>
      <c r="K66" s="78"/>
    </row>
    <row r="67" spans="1:15" s="58" customFormat="1" ht="14.25" outlineLevel="1" thickBot="1" x14ac:dyDescent="0.3">
      <c r="A67" s="188" t="s">
        <v>21</v>
      </c>
      <c r="B67" s="499" t="s">
        <v>33</v>
      </c>
      <c r="C67" s="133">
        <f>SUM(C60:C66)</f>
        <v>3829</v>
      </c>
      <c r="D67" s="133">
        <f t="shared" ref="D67:K67" si="39">SUM(D60:D66)</f>
        <v>913</v>
      </c>
      <c r="E67" s="133">
        <f t="shared" si="39"/>
        <v>245</v>
      </c>
      <c r="F67" s="133">
        <f t="shared" si="39"/>
        <v>826</v>
      </c>
      <c r="G67" s="133">
        <f t="shared" si="39"/>
        <v>0</v>
      </c>
      <c r="H67" s="133">
        <f t="shared" si="39"/>
        <v>403</v>
      </c>
      <c r="I67" s="133">
        <f t="shared" si="39"/>
        <v>154</v>
      </c>
      <c r="J67" s="133">
        <f t="shared" si="39"/>
        <v>535</v>
      </c>
      <c r="K67" s="133">
        <f t="shared" si="39"/>
        <v>6905</v>
      </c>
    </row>
    <row r="68" spans="1:15" s="58" customFormat="1" ht="14.25" outlineLevel="1" thickBot="1" x14ac:dyDescent="0.3">
      <c r="A68" s="127" t="s">
        <v>23</v>
      </c>
      <c r="B68" s="500"/>
      <c r="C68" s="128">
        <f>AVERAGE(C60:C66)</f>
        <v>3829</v>
      </c>
      <c r="D68" s="128">
        <f t="shared" ref="D68:K68" si="40">AVERAGE(D60:D66)</f>
        <v>913</v>
      </c>
      <c r="E68" s="128">
        <f t="shared" si="40"/>
        <v>245</v>
      </c>
      <c r="F68" s="128">
        <f t="shared" si="40"/>
        <v>826</v>
      </c>
      <c r="G68" s="128" t="e">
        <f t="shared" si="40"/>
        <v>#DIV/0!</v>
      </c>
      <c r="H68" s="128">
        <f t="shared" si="40"/>
        <v>403</v>
      </c>
      <c r="I68" s="128">
        <f t="shared" si="40"/>
        <v>154</v>
      </c>
      <c r="J68" s="128">
        <f t="shared" si="40"/>
        <v>535</v>
      </c>
      <c r="K68" s="128">
        <f t="shared" si="40"/>
        <v>3452.5</v>
      </c>
    </row>
    <row r="69" spans="1:15" s="58" customFormat="1" ht="14.25" thickBot="1" x14ac:dyDescent="0.3">
      <c r="A69" s="34" t="s">
        <v>20</v>
      </c>
      <c r="B69" s="500"/>
      <c r="C69" s="35">
        <f>SUM(C60:C64)</f>
        <v>3829</v>
      </c>
      <c r="D69" s="35">
        <f t="shared" ref="D69:K69" si="41">SUM(D60:D64)</f>
        <v>913</v>
      </c>
      <c r="E69" s="35">
        <f t="shared" si="41"/>
        <v>245</v>
      </c>
      <c r="F69" s="35">
        <f t="shared" si="41"/>
        <v>826</v>
      </c>
      <c r="G69" s="35">
        <f t="shared" si="41"/>
        <v>0</v>
      </c>
      <c r="H69" s="35">
        <f t="shared" si="41"/>
        <v>403</v>
      </c>
      <c r="I69" s="35">
        <f t="shared" si="41"/>
        <v>154</v>
      </c>
      <c r="J69" s="35">
        <f t="shared" si="41"/>
        <v>535</v>
      </c>
      <c r="K69" s="35">
        <f t="shared" si="41"/>
        <v>6905</v>
      </c>
    </row>
    <row r="70" spans="1:15" s="58" customFormat="1" ht="14.25" thickBot="1" x14ac:dyDescent="0.3">
      <c r="A70" s="34" t="s">
        <v>22</v>
      </c>
      <c r="B70" s="501"/>
      <c r="C70" s="40">
        <f>AVERAGE(C60:C64)</f>
        <v>3829</v>
      </c>
      <c r="D70" s="40">
        <f t="shared" ref="D70:K70" si="42">AVERAGE(D60:D64)</f>
        <v>913</v>
      </c>
      <c r="E70" s="40">
        <f t="shared" si="42"/>
        <v>245</v>
      </c>
      <c r="F70" s="40">
        <f t="shared" si="42"/>
        <v>826</v>
      </c>
      <c r="G70" s="40" t="e">
        <f t="shared" si="42"/>
        <v>#DIV/0!</v>
      </c>
      <c r="H70" s="40">
        <f t="shared" si="42"/>
        <v>403</v>
      </c>
      <c r="I70" s="40">
        <f t="shared" si="42"/>
        <v>154</v>
      </c>
      <c r="J70" s="40">
        <f t="shared" si="42"/>
        <v>535</v>
      </c>
      <c r="K70" s="40">
        <f t="shared" si="42"/>
        <v>3452.5</v>
      </c>
    </row>
    <row r="71" spans="1:15" s="58" customFormat="1" ht="15" customHeight="1" x14ac:dyDescent="0.25">
      <c r="A71" s="4"/>
      <c r="B71" s="154"/>
      <c r="C71" s="61"/>
      <c r="D71" s="61"/>
      <c r="E71" s="61"/>
      <c r="F71" s="61"/>
      <c r="G71" s="61"/>
      <c r="H71" s="61"/>
      <c r="I71" s="61"/>
      <c r="J71" s="61"/>
      <c r="K71" s="61"/>
    </row>
    <row r="72" spans="1:15" s="58" customFormat="1" ht="30" customHeight="1" x14ac:dyDescent="0.25">
      <c r="A72" s="224"/>
      <c r="B72" s="47" t="s">
        <v>8</v>
      </c>
      <c r="C72" s="48" t="s">
        <v>9</v>
      </c>
      <c r="D72" s="48" t="s">
        <v>10</v>
      </c>
      <c r="E72" s="72"/>
      <c r="F72" s="506" t="s">
        <v>65</v>
      </c>
      <c r="G72" s="507"/>
      <c r="H72" s="508"/>
      <c r="I72" s="72"/>
      <c r="J72" s="72"/>
      <c r="K72" s="72"/>
      <c r="L72" s="72"/>
      <c r="M72" s="61"/>
      <c r="N72" s="61"/>
      <c r="O72" s="61"/>
    </row>
    <row r="73" spans="1:15" ht="29.25" customHeight="1" x14ac:dyDescent="0.25">
      <c r="A73" s="53" t="s">
        <v>30</v>
      </c>
      <c r="B73" s="225">
        <f>SUM(C58:G58, C47:G47, C36:G36, C25:G25, C14:G14, C69:G69 )</f>
        <v>227996</v>
      </c>
      <c r="C73" s="74">
        <f>SUM(H58:H58, H47:H47, H36:H36, H25:H25, H14:H14, H69:H69)</f>
        <v>20950</v>
      </c>
      <c r="D73" s="74">
        <f>SUM(I58:J58, I47:J47, I36:J36, I25:J25, I14:J14, I69:J69)</f>
        <v>59525</v>
      </c>
      <c r="E73" s="73"/>
      <c r="F73" s="493" t="s">
        <v>30</v>
      </c>
      <c r="G73" s="494"/>
      <c r="H73" s="119">
        <f>SUM(K14, K25, K36, K47, K58, K69)</f>
        <v>308471</v>
      </c>
      <c r="I73" s="73"/>
      <c r="J73" s="73"/>
      <c r="K73" s="73"/>
      <c r="L73" s="73"/>
    </row>
    <row r="74" spans="1:15" ht="30" customHeight="1" x14ac:dyDescent="0.25">
      <c r="A74" s="53" t="s">
        <v>29</v>
      </c>
      <c r="B74" s="223">
        <f>SUM(C56:G56, C45:G45, C34:G34, C23:G23, C12:G12, C67:G67  )</f>
        <v>301778</v>
      </c>
      <c r="C74" s="46">
        <f>SUM(H56:H56, H45:H45, H34:H34, H23:H23, H12:H12, H67:H67 )</f>
        <v>24546</v>
      </c>
      <c r="D74" s="46">
        <f>SUM(I56:J56, I45:J45, I34:J34, I23:J23, I12:J12, I67:J67)</f>
        <v>59525</v>
      </c>
      <c r="E74" s="73"/>
      <c r="F74" s="493" t="s">
        <v>29</v>
      </c>
      <c r="G74" s="494"/>
      <c r="H74" s="120">
        <f>SUM(K56, K45, K34, K23, K12, K67)</f>
        <v>385849</v>
      </c>
      <c r="I74" s="73"/>
      <c r="J74" s="73"/>
      <c r="K74" s="73"/>
      <c r="L74" s="73"/>
    </row>
    <row r="75" spans="1:15" ht="30" customHeight="1" x14ac:dyDescent="0.25">
      <c r="F75" s="493" t="s">
        <v>22</v>
      </c>
      <c r="G75" s="494"/>
      <c r="H75" s="120">
        <f>AVERAGE(K14, K25, K36, K47, K58, K69)</f>
        <v>51411.833333333336</v>
      </c>
    </row>
    <row r="76" spans="1:15" ht="30" customHeight="1" x14ac:dyDescent="0.25">
      <c r="F76" s="493" t="s">
        <v>68</v>
      </c>
      <c r="G76" s="494"/>
      <c r="H76" s="119">
        <f>AVERAGE(K56, K45, K34, K23, K12, K67)</f>
        <v>64308.166666666664</v>
      </c>
    </row>
  </sheetData>
  <mergeCells count="25">
    <mergeCell ref="A3:A4"/>
    <mergeCell ref="B3:B4"/>
    <mergeCell ref="C3:C4"/>
    <mergeCell ref="F72:H72"/>
    <mergeCell ref="F73:G73"/>
    <mergeCell ref="D3:D4"/>
    <mergeCell ref="E3:E4"/>
    <mergeCell ref="F3:F4"/>
    <mergeCell ref="B67:B70"/>
    <mergeCell ref="B56:B59"/>
    <mergeCell ref="B45:B48"/>
    <mergeCell ref="B34:B37"/>
    <mergeCell ref="B23:B26"/>
    <mergeCell ref="B12:B15"/>
    <mergeCell ref="F75:G75"/>
    <mergeCell ref="F76:G76"/>
    <mergeCell ref="J3:J4"/>
    <mergeCell ref="K1:K4"/>
    <mergeCell ref="C1:G2"/>
    <mergeCell ref="H1:H2"/>
    <mergeCell ref="I1:J2"/>
    <mergeCell ref="G3:G4"/>
    <mergeCell ref="H3:H4"/>
    <mergeCell ref="I3:I4"/>
    <mergeCell ref="F74:G74"/>
  </mergeCells>
  <pageMargins left="0.7" right="0.7" top="0.75" bottom="0.75" header="0.3" footer="0.3"/>
  <pageSetup scale="54" orientation="portrait" r:id="rId1"/>
  <ignoredErrors>
    <ignoredError sqref="C12:J12" emptyCellReference="1"/>
    <ignoredError sqref="K16 K37:K40 K21:K35 K42:K49" formulaRange="1"/>
    <ignoredError sqref="C13:J13" evalError="1" emptyCellReference="1"/>
    <ignoredError sqref="C23:J24 C57 H15:J15 J26 H45:J48 C58 H59:J59 D59:F59 K15 J25 C35 C56" evalError="1"/>
    <ignoredError sqref="C15:G15 C26 C45:G47 G59 C59 C37 C48:F48 C25 E25:G25 E26:G26" evalError="1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78"/>
  <sheetViews>
    <sheetView workbookViewId="0">
      <pane xSplit="2" ySplit="4" topLeftCell="C40" activePane="bottomRight" state="frozen"/>
      <selection pane="topRight" activeCell="C1" sqref="C1"/>
      <selection pane="bottomLeft" activeCell="A5" sqref="A5"/>
      <selection pane="bottomRight" activeCell="F51" sqref="F51"/>
    </sheetView>
  </sheetViews>
  <sheetFormatPr defaultRowHeight="15" outlineLevelRow="1" x14ac:dyDescent="0.25"/>
  <cols>
    <col min="1" max="1" width="18.7109375" style="1" bestFit="1" customWidth="1"/>
    <col min="2" max="2" width="10.7109375" style="155" bestFit="1" customWidth="1"/>
    <col min="3" max="6" width="15.7109375" style="13" customWidth="1"/>
    <col min="7" max="7" width="16" style="13" customWidth="1"/>
    <col min="8" max="8" width="18.5703125" style="13" bestFit="1" customWidth="1"/>
    <col min="9" max="16384" width="9.140625" style="13"/>
  </cols>
  <sheetData>
    <row r="1" spans="1:8" ht="14.25" customHeight="1" x14ac:dyDescent="0.25">
      <c r="A1" s="31"/>
      <c r="B1" s="199"/>
      <c r="C1" s="509" t="s">
        <v>10</v>
      </c>
      <c r="D1" s="518"/>
      <c r="E1" s="509" t="s">
        <v>14</v>
      </c>
      <c r="F1" s="518"/>
      <c r="G1" s="513" t="s">
        <v>19</v>
      </c>
    </row>
    <row r="2" spans="1:8" ht="14.25" customHeight="1" thickBot="1" x14ac:dyDescent="0.3">
      <c r="A2" s="32"/>
      <c r="B2" s="200"/>
      <c r="C2" s="511"/>
      <c r="D2" s="519"/>
      <c r="E2" s="511"/>
      <c r="F2" s="519"/>
      <c r="G2" s="514"/>
    </row>
    <row r="3" spans="1:8" ht="14.25" customHeight="1" x14ac:dyDescent="0.25">
      <c r="A3" s="495" t="s">
        <v>57</v>
      </c>
      <c r="B3" s="497" t="s">
        <v>58</v>
      </c>
      <c r="C3" s="560" t="s">
        <v>46</v>
      </c>
      <c r="D3" s="522" t="s">
        <v>47</v>
      </c>
      <c r="E3" s="560" t="s">
        <v>60</v>
      </c>
      <c r="F3" s="522" t="s">
        <v>47</v>
      </c>
      <c r="G3" s="514"/>
    </row>
    <row r="4" spans="1:8" ht="14.25" thickBot="1" x14ac:dyDescent="0.3">
      <c r="A4" s="496"/>
      <c r="B4" s="498"/>
      <c r="C4" s="496"/>
      <c r="D4" s="523"/>
      <c r="E4" s="496"/>
      <c r="F4" s="523"/>
      <c r="G4" s="514"/>
    </row>
    <row r="5" spans="1:8" s="57" customFormat="1" ht="14.25" hidden="1" thickBot="1" x14ac:dyDescent="0.3">
      <c r="A5" s="33" t="s">
        <v>3</v>
      </c>
      <c r="B5" s="201">
        <v>43430</v>
      </c>
      <c r="C5" s="17"/>
      <c r="D5" s="15"/>
      <c r="E5" s="24"/>
      <c r="F5" s="22"/>
      <c r="G5" s="20">
        <f t="shared" ref="G5:G8" si="0">SUM(C5:F5)</f>
        <v>0</v>
      </c>
    </row>
    <row r="6" spans="1:8" s="57" customFormat="1" ht="14.25" hidden="1" thickBot="1" x14ac:dyDescent="0.3">
      <c r="A6" s="33" t="s">
        <v>4</v>
      </c>
      <c r="B6" s="201">
        <v>43431</v>
      </c>
      <c r="C6" s="17"/>
      <c r="D6" s="15"/>
      <c r="E6" s="24"/>
      <c r="F6" s="22"/>
      <c r="G6" s="20">
        <f t="shared" si="0"/>
        <v>0</v>
      </c>
    </row>
    <row r="7" spans="1:8" s="57" customFormat="1" ht="14.25" hidden="1" thickBot="1" x14ac:dyDescent="0.3">
      <c r="A7" s="33" t="s">
        <v>5</v>
      </c>
      <c r="B7" s="201">
        <v>43432</v>
      </c>
      <c r="C7" s="17"/>
      <c r="D7" s="15"/>
      <c r="E7" s="24"/>
      <c r="F7" s="22"/>
      <c r="G7" s="20">
        <f t="shared" si="0"/>
        <v>0</v>
      </c>
    </row>
    <row r="8" spans="1:8" s="57" customFormat="1" ht="14.25" hidden="1" thickBot="1" x14ac:dyDescent="0.3">
      <c r="A8" s="33" t="s">
        <v>6</v>
      </c>
      <c r="B8" s="201">
        <v>43433</v>
      </c>
      <c r="C8" s="17"/>
      <c r="D8" s="15"/>
      <c r="E8" s="24"/>
      <c r="F8" s="22"/>
      <c r="G8" s="20">
        <f t="shared" si="0"/>
        <v>0</v>
      </c>
      <c r="H8" s="177"/>
    </row>
    <row r="9" spans="1:8" s="57" customFormat="1" ht="14.25" hidden="1" thickBot="1" x14ac:dyDescent="0.3">
      <c r="A9" s="33" t="s">
        <v>0</v>
      </c>
      <c r="B9" s="201">
        <v>43434</v>
      </c>
      <c r="C9" s="17"/>
      <c r="D9" s="15"/>
      <c r="E9" s="24"/>
      <c r="F9" s="22"/>
      <c r="G9" s="20">
        <f>SUM(C9:F9)</f>
        <v>0</v>
      </c>
      <c r="H9" s="177"/>
    </row>
    <row r="10" spans="1:8" s="57" customFormat="1" ht="14.25" outlineLevel="1" thickBot="1" x14ac:dyDescent="0.3">
      <c r="A10" s="33" t="s">
        <v>1</v>
      </c>
      <c r="B10" s="201">
        <v>43435</v>
      </c>
      <c r="C10" s="24"/>
      <c r="D10" s="22">
        <v>411</v>
      </c>
      <c r="E10" s="24"/>
      <c r="F10" s="22">
        <v>465</v>
      </c>
      <c r="G10" s="20">
        <f>SUM(C10:F10)</f>
        <v>876</v>
      </c>
      <c r="H10" s="177"/>
    </row>
    <row r="11" spans="1:8" s="57" customFormat="1" ht="15" customHeight="1" outlineLevel="1" thickBot="1" x14ac:dyDescent="0.3">
      <c r="A11" s="33" t="s">
        <v>2</v>
      </c>
      <c r="B11" s="201">
        <v>43436</v>
      </c>
      <c r="C11" s="29"/>
      <c r="D11" s="27">
        <v>256</v>
      </c>
      <c r="E11" s="29"/>
      <c r="F11" s="27">
        <v>352</v>
      </c>
      <c r="G11" s="20">
        <f>SUM(C11:F11)</f>
        <v>608</v>
      </c>
      <c r="H11" s="177"/>
    </row>
    <row r="12" spans="1:8" s="58" customFormat="1" ht="15" customHeight="1" outlineLevel="1" thickBot="1" x14ac:dyDescent="0.3">
      <c r="A12" s="188" t="s">
        <v>21</v>
      </c>
      <c r="B12" s="499" t="s">
        <v>24</v>
      </c>
      <c r="C12" s="136">
        <f>SUM(C5:C11)</f>
        <v>0</v>
      </c>
      <c r="D12" s="134">
        <f>SUM(D5:D11)</f>
        <v>667</v>
      </c>
      <c r="E12" s="136">
        <f>SUM(E5:E11)</f>
        <v>0</v>
      </c>
      <c r="F12" s="134">
        <f>SUM(F5:F11)</f>
        <v>817</v>
      </c>
      <c r="G12" s="137">
        <f>SUM(G5:G11)</f>
        <v>1484</v>
      </c>
    </row>
    <row r="13" spans="1:8" s="58" customFormat="1" ht="15" customHeight="1" outlineLevel="1" thickBot="1" x14ac:dyDescent="0.3">
      <c r="A13" s="127" t="s">
        <v>23</v>
      </c>
      <c r="B13" s="500"/>
      <c r="C13" s="131" t="e">
        <f>AVERAGE(C5:C11)</f>
        <v>#DIV/0!</v>
      </c>
      <c r="D13" s="129">
        <f>AVERAGE(D5:D11)</f>
        <v>333.5</v>
      </c>
      <c r="E13" s="131" t="e">
        <f>AVERAGE(E5:E11)</f>
        <v>#DIV/0!</v>
      </c>
      <c r="F13" s="129">
        <f>AVERAGE(F5:F11)</f>
        <v>408.5</v>
      </c>
      <c r="G13" s="132">
        <f>AVERAGE(G5:G11)</f>
        <v>212</v>
      </c>
    </row>
    <row r="14" spans="1:8" s="58" customFormat="1" ht="15" customHeight="1" thickBot="1" x14ac:dyDescent="0.3">
      <c r="A14" s="34" t="s">
        <v>20</v>
      </c>
      <c r="B14" s="500"/>
      <c r="C14" s="38">
        <f>SUM(C5:C9)</f>
        <v>0</v>
      </c>
      <c r="D14" s="36">
        <f>SUM(D5:D9)</f>
        <v>0</v>
      </c>
      <c r="E14" s="38">
        <f>SUM(E5:E9)</f>
        <v>0</v>
      </c>
      <c r="F14" s="36">
        <f>SUM(F5:F9)</f>
        <v>0</v>
      </c>
      <c r="G14" s="35">
        <f>SUM(G5:G9)</f>
        <v>0</v>
      </c>
    </row>
    <row r="15" spans="1:8" s="58" customFormat="1" ht="15" customHeight="1" thickBot="1" x14ac:dyDescent="0.3">
      <c r="A15" s="34" t="s">
        <v>22</v>
      </c>
      <c r="B15" s="500"/>
      <c r="C15" s="43" t="e">
        <f>AVERAGE(C5:C9)</f>
        <v>#DIV/0!</v>
      </c>
      <c r="D15" s="41" t="e">
        <f>AVERAGE(D5:D9)</f>
        <v>#DIV/0!</v>
      </c>
      <c r="E15" s="43" t="e">
        <f>AVERAGE(E5:E9)</f>
        <v>#DIV/0!</v>
      </c>
      <c r="F15" s="41" t="e">
        <f>AVERAGE(F5:F9)</f>
        <v>#DIV/0!</v>
      </c>
      <c r="G15" s="40">
        <f>AVERAGE(G5:G9)</f>
        <v>0</v>
      </c>
    </row>
    <row r="16" spans="1:8" s="58" customFormat="1" ht="15" customHeight="1" thickBot="1" x14ac:dyDescent="0.3">
      <c r="A16" s="33" t="s">
        <v>3</v>
      </c>
      <c r="B16" s="201">
        <f>B11+1</f>
        <v>43437</v>
      </c>
      <c r="C16" s="17">
        <v>1319</v>
      </c>
      <c r="D16" s="15">
        <v>1205</v>
      </c>
      <c r="E16" s="17">
        <v>817</v>
      </c>
      <c r="F16" s="15">
        <v>1001</v>
      </c>
      <c r="G16" s="18">
        <f>SUM(C16:F16)</f>
        <v>4342</v>
      </c>
    </row>
    <row r="17" spans="1:8" s="58" customFormat="1" ht="15" customHeight="1" thickBot="1" x14ac:dyDescent="0.3">
      <c r="A17" s="33" t="s">
        <v>4</v>
      </c>
      <c r="B17" s="202">
        <f>B16+1</f>
        <v>43438</v>
      </c>
      <c r="C17" s="17">
        <v>1287</v>
      </c>
      <c r="D17" s="22">
        <v>951</v>
      </c>
      <c r="E17" s="24">
        <v>1096</v>
      </c>
      <c r="F17" s="22">
        <v>1131</v>
      </c>
      <c r="G17" s="20">
        <f>SUM(C17:F17)</f>
        <v>4465</v>
      </c>
    </row>
    <row r="18" spans="1:8" s="58" customFormat="1" ht="15" customHeight="1" thickBot="1" x14ac:dyDescent="0.3">
      <c r="A18" s="33" t="s">
        <v>5</v>
      </c>
      <c r="B18" s="202">
        <f t="shared" ref="B18:B22" si="1">B17+1</f>
        <v>43439</v>
      </c>
      <c r="C18" s="17">
        <v>1051</v>
      </c>
      <c r="D18" s="22">
        <v>933</v>
      </c>
      <c r="E18" s="24">
        <v>889</v>
      </c>
      <c r="F18" s="22">
        <v>779</v>
      </c>
      <c r="G18" s="20">
        <f t="shared" ref="G18:G22" si="2">SUM(C18:F18)</f>
        <v>3652</v>
      </c>
    </row>
    <row r="19" spans="1:8" s="58" customFormat="1" ht="15" customHeight="1" thickBot="1" x14ac:dyDescent="0.3">
      <c r="A19" s="33" t="s">
        <v>6</v>
      </c>
      <c r="B19" s="203">
        <f t="shared" si="1"/>
        <v>43440</v>
      </c>
      <c r="C19" s="17">
        <v>1254</v>
      </c>
      <c r="D19" s="22">
        <v>1342</v>
      </c>
      <c r="E19" s="24">
        <v>817</v>
      </c>
      <c r="F19" s="22">
        <v>922</v>
      </c>
      <c r="G19" s="20">
        <f t="shared" si="2"/>
        <v>4335</v>
      </c>
    </row>
    <row r="20" spans="1:8" s="58" customFormat="1" ht="15" customHeight="1" thickBot="1" x14ac:dyDescent="0.3">
      <c r="A20" s="33" t="s">
        <v>0</v>
      </c>
      <c r="B20" s="203">
        <f t="shared" si="1"/>
        <v>43441</v>
      </c>
      <c r="C20" s="17">
        <v>997</v>
      </c>
      <c r="D20" s="22">
        <v>1184</v>
      </c>
      <c r="E20" s="24">
        <v>747</v>
      </c>
      <c r="F20" s="22">
        <v>967</v>
      </c>
      <c r="G20" s="20">
        <f t="shared" si="2"/>
        <v>3895</v>
      </c>
    </row>
    <row r="21" spans="1:8" s="58" customFormat="1" ht="15" customHeight="1" outlineLevel="1" thickBot="1" x14ac:dyDescent="0.3">
      <c r="A21" s="33" t="s">
        <v>1</v>
      </c>
      <c r="B21" s="216">
        <f t="shared" si="1"/>
        <v>43442</v>
      </c>
      <c r="C21" s="24"/>
      <c r="D21" s="22">
        <v>448</v>
      </c>
      <c r="E21" s="24"/>
      <c r="F21" s="22">
        <v>650</v>
      </c>
      <c r="G21" s="20">
        <f t="shared" si="2"/>
        <v>1098</v>
      </c>
      <c r="H21" s="180"/>
    </row>
    <row r="22" spans="1:8" s="58" customFormat="1" ht="15" customHeight="1" outlineLevel="1" thickBot="1" x14ac:dyDescent="0.3">
      <c r="A22" s="33" t="s">
        <v>2</v>
      </c>
      <c r="B22" s="202">
        <f t="shared" si="1"/>
        <v>43443</v>
      </c>
      <c r="C22" s="29"/>
      <c r="D22" s="27">
        <v>288</v>
      </c>
      <c r="E22" s="29"/>
      <c r="F22" s="27">
        <v>489</v>
      </c>
      <c r="G22" s="78">
        <f t="shared" si="2"/>
        <v>777</v>
      </c>
    </row>
    <row r="23" spans="1:8" s="58" customFormat="1" ht="15" customHeight="1" outlineLevel="1" thickBot="1" x14ac:dyDescent="0.3">
      <c r="A23" s="188" t="s">
        <v>21</v>
      </c>
      <c r="B23" s="499" t="s">
        <v>25</v>
      </c>
      <c r="C23" s="136">
        <f>SUM(C16:C22)</f>
        <v>5908</v>
      </c>
      <c r="D23" s="134">
        <f>SUM(D16:D22)</f>
        <v>6351</v>
      </c>
      <c r="E23" s="136">
        <f>SUM(E16:E22)</f>
        <v>4366</v>
      </c>
      <c r="F23" s="134">
        <f>SUM(F16:F22)</f>
        <v>5939</v>
      </c>
      <c r="G23" s="133">
        <f t="shared" ref="G23" si="3">SUM(G16:G22)</f>
        <v>22564</v>
      </c>
    </row>
    <row r="24" spans="1:8" s="58" customFormat="1" ht="15" customHeight="1" outlineLevel="1" thickBot="1" x14ac:dyDescent="0.3">
      <c r="A24" s="127" t="s">
        <v>23</v>
      </c>
      <c r="B24" s="500"/>
      <c r="C24" s="131">
        <f>AVERAGE(C16:C22)</f>
        <v>1181.5999999999999</v>
      </c>
      <c r="D24" s="129">
        <f t="shared" ref="D24:F24" si="4">AVERAGE(D16:D22)</f>
        <v>907.28571428571433</v>
      </c>
      <c r="E24" s="131">
        <f t="shared" si="4"/>
        <v>873.2</v>
      </c>
      <c r="F24" s="129">
        <f t="shared" si="4"/>
        <v>848.42857142857144</v>
      </c>
      <c r="G24" s="128">
        <f t="shared" ref="G24" si="5">AVERAGE(G16:G22)</f>
        <v>3223.4285714285716</v>
      </c>
    </row>
    <row r="25" spans="1:8" s="58" customFormat="1" ht="15" customHeight="1" thickBot="1" x14ac:dyDescent="0.3">
      <c r="A25" s="34" t="s">
        <v>20</v>
      </c>
      <c r="B25" s="500"/>
      <c r="C25" s="38">
        <f>SUM(C16:C20)</f>
        <v>5908</v>
      </c>
      <c r="D25" s="36">
        <f>SUM(D16:D20)</f>
        <v>5615</v>
      </c>
      <c r="E25" s="38">
        <f>SUM(E16:E20)</f>
        <v>4366</v>
      </c>
      <c r="F25" s="36">
        <f>SUM(F16:F20)</f>
        <v>4800</v>
      </c>
      <c r="G25" s="35">
        <f t="shared" ref="G25" si="6">SUM(G16:G20)</f>
        <v>20689</v>
      </c>
    </row>
    <row r="26" spans="1:8" s="58" customFormat="1" ht="15" customHeight="1" thickBot="1" x14ac:dyDescent="0.3">
      <c r="A26" s="34" t="s">
        <v>22</v>
      </c>
      <c r="B26" s="501"/>
      <c r="C26" s="43">
        <f>AVERAGE(C16:C20)</f>
        <v>1181.5999999999999</v>
      </c>
      <c r="D26" s="41">
        <f>AVERAGE(D16:D20)</f>
        <v>1123</v>
      </c>
      <c r="E26" s="43">
        <f t="shared" ref="E26:F26" si="7">AVERAGE(E16:E20)</f>
        <v>873.2</v>
      </c>
      <c r="F26" s="41">
        <f t="shared" si="7"/>
        <v>960</v>
      </c>
      <c r="G26" s="40">
        <f t="shared" ref="G26" si="8">AVERAGE(G16:G20)</f>
        <v>4137.8</v>
      </c>
    </row>
    <row r="27" spans="1:8" s="58" customFormat="1" ht="15" customHeight="1" thickBot="1" x14ac:dyDescent="0.3">
      <c r="A27" s="33" t="s">
        <v>3</v>
      </c>
      <c r="B27" s="204">
        <f>B22+1</f>
        <v>43444</v>
      </c>
      <c r="C27" s="17">
        <v>1140</v>
      </c>
      <c r="D27" s="17">
        <v>1321</v>
      </c>
      <c r="E27" s="17">
        <v>882</v>
      </c>
      <c r="F27" s="15">
        <v>1103</v>
      </c>
      <c r="G27" s="18">
        <f>SUM(C27:F27)</f>
        <v>4446</v>
      </c>
    </row>
    <row r="28" spans="1:8" s="58" customFormat="1" ht="15" customHeight="1" thickBot="1" x14ac:dyDescent="0.3">
      <c r="A28" s="33" t="s">
        <v>4</v>
      </c>
      <c r="B28" s="205">
        <f>B27+1</f>
        <v>43445</v>
      </c>
      <c r="C28" s="17">
        <v>1256</v>
      </c>
      <c r="D28" s="24">
        <v>1322</v>
      </c>
      <c r="E28" s="24">
        <v>898</v>
      </c>
      <c r="F28" s="22">
        <v>1031</v>
      </c>
      <c r="G28" s="20">
        <f t="shared" ref="G28:G33" si="9">SUM(C28:F28)</f>
        <v>4507</v>
      </c>
    </row>
    <row r="29" spans="1:8" s="58" customFormat="1" ht="15" customHeight="1" thickBot="1" x14ac:dyDescent="0.3">
      <c r="A29" s="33" t="s">
        <v>5</v>
      </c>
      <c r="B29" s="205">
        <f t="shared" ref="B29:B33" si="10">B28+1</f>
        <v>43446</v>
      </c>
      <c r="C29" s="17">
        <v>1237</v>
      </c>
      <c r="D29" s="24">
        <v>1243</v>
      </c>
      <c r="E29" s="24">
        <v>1006</v>
      </c>
      <c r="F29" s="22">
        <v>995</v>
      </c>
      <c r="G29" s="20">
        <f t="shared" si="9"/>
        <v>4481</v>
      </c>
    </row>
    <row r="30" spans="1:8" s="58" customFormat="1" ht="15" customHeight="1" thickBot="1" x14ac:dyDescent="0.3">
      <c r="A30" s="33" t="s">
        <v>6</v>
      </c>
      <c r="B30" s="205">
        <f t="shared" si="10"/>
        <v>43447</v>
      </c>
      <c r="C30" s="17">
        <v>1421</v>
      </c>
      <c r="D30" s="24">
        <v>1264</v>
      </c>
      <c r="E30" s="24">
        <v>959</v>
      </c>
      <c r="F30" s="22">
        <v>901</v>
      </c>
      <c r="G30" s="20">
        <f t="shared" si="9"/>
        <v>4545</v>
      </c>
    </row>
    <row r="31" spans="1:8" s="58" customFormat="1" ht="15" customHeight="1" thickBot="1" x14ac:dyDescent="0.3">
      <c r="A31" s="33" t="s">
        <v>0</v>
      </c>
      <c r="B31" s="205">
        <f t="shared" si="10"/>
        <v>43448</v>
      </c>
      <c r="C31" s="17">
        <v>1023</v>
      </c>
      <c r="D31" s="15">
        <v>1223</v>
      </c>
      <c r="E31" s="24">
        <v>742</v>
      </c>
      <c r="F31" s="22">
        <v>1004</v>
      </c>
      <c r="G31" s="20">
        <f t="shared" si="9"/>
        <v>3992</v>
      </c>
    </row>
    <row r="32" spans="1:8" s="58" customFormat="1" ht="15" customHeight="1" outlineLevel="1" thickBot="1" x14ac:dyDescent="0.3">
      <c r="A32" s="33" t="s">
        <v>1</v>
      </c>
      <c r="B32" s="205">
        <f t="shared" si="10"/>
        <v>43449</v>
      </c>
      <c r="C32" s="24"/>
      <c r="D32" s="22">
        <v>477</v>
      </c>
      <c r="E32" s="24"/>
      <c r="F32" s="22">
        <v>657</v>
      </c>
      <c r="G32" s="20">
        <f t="shared" si="9"/>
        <v>1134</v>
      </c>
    </row>
    <row r="33" spans="1:8" s="58" customFormat="1" ht="15" customHeight="1" outlineLevel="1" thickBot="1" x14ac:dyDescent="0.3">
      <c r="A33" s="33" t="s">
        <v>2</v>
      </c>
      <c r="B33" s="205">
        <f t="shared" si="10"/>
        <v>43450</v>
      </c>
      <c r="C33" s="29"/>
      <c r="D33" s="27">
        <v>381</v>
      </c>
      <c r="E33" s="29"/>
      <c r="F33" s="27">
        <v>434</v>
      </c>
      <c r="G33" s="78">
        <f t="shared" si="9"/>
        <v>815</v>
      </c>
      <c r="H33" s="180"/>
    </row>
    <row r="34" spans="1:8" s="58" customFormat="1" ht="15" customHeight="1" outlineLevel="1" thickBot="1" x14ac:dyDescent="0.3">
      <c r="A34" s="188" t="s">
        <v>21</v>
      </c>
      <c r="B34" s="499" t="s">
        <v>26</v>
      </c>
      <c r="C34" s="136">
        <f>SUM(C27:C33)</f>
        <v>6077</v>
      </c>
      <c r="D34" s="134">
        <f t="shared" ref="D34:G34" si="11">SUM(D27:D33)</f>
        <v>7231</v>
      </c>
      <c r="E34" s="136">
        <f t="shared" si="11"/>
        <v>4487</v>
      </c>
      <c r="F34" s="134">
        <f t="shared" si="11"/>
        <v>6125</v>
      </c>
      <c r="G34" s="133">
        <f t="shared" si="11"/>
        <v>23920</v>
      </c>
    </row>
    <row r="35" spans="1:8" s="58" customFormat="1" ht="15" customHeight="1" outlineLevel="1" thickBot="1" x14ac:dyDescent="0.3">
      <c r="A35" s="127" t="s">
        <v>23</v>
      </c>
      <c r="B35" s="500"/>
      <c r="C35" s="131">
        <f>AVERAGE(C27:C33)</f>
        <v>1215.4000000000001</v>
      </c>
      <c r="D35" s="129">
        <f t="shared" ref="D35:G35" si="12">AVERAGE(D27:D33)</f>
        <v>1033</v>
      </c>
      <c r="E35" s="131">
        <f t="shared" si="12"/>
        <v>897.4</v>
      </c>
      <c r="F35" s="129">
        <f t="shared" si="12"/>
        <v>875</v>
      </c>
      <c r="G35" s="128">
        <f t="shared" si="12"/>
        <v>3417.1428571428573</v>
      </c>
    </row>
    <row r="36" spans="1:8" s="58" customFormat="1" ht="15" customHeight="1" thickBot="1" x14ac:dyDescent="0.3">
      <c r="A36" s="34" t="s">
        <v>20</v>
      </c>
      <c r="B36" s="500"/>
      <c r="C36" s="38">
        <f>SUM(C27:C31)</f>
        <v>6077</v>
      </c>
      <c r="D36" s="36">
        <f t="shared" ref="D36:G36" si="13">SUM(D27:D31)</f>
        <v>6373</v>
      </c>
      <c r="E36" s="38">
        <f t="shared" si="13"/>
        <v>4487</v>
      </c>
      <c r="F36" s="36">
        <f t="shared" si="13"/>
        <v>5034</v>
      </c>
      <c r="G36" s="35">
        <f t="shared" si="13"/>
        <v>21971</v>
      </c>
    </row>
    <row r="37" spans="1:8" s="58" customFormat="1" ht="15" customHeight="1" thickBot="1" x14ac:dyDescent="0.3">
      <c r="A37" s="34" t="s">
        <v>22</v>
      </c>
      <c r="B37" s="501"/>
      <c r="C37" s="43">
        <f>AVERAGE(C27:C31)</f>
        <v>1215.4000000000001</v>
      </c>
      <c r="D37" s="41">
        <f t="shared" ref="D37:G37" si="14">AVERAGE(D27:D31)</f>
        <v>1274.5999999999999</v>
      </c>
      <c r="E37" s="43">
        <f t="shared" si="14"/>
        <v>897.4</v>
      </c>
      <c r="F37" s="41">
        <f>AVERAGE(F27:F31)</f>
        <v>1006.8</v>
      </c>
      <c r="G37" s="40">
        <f t="shared" si="14"/>
        <v>4394.2</v>
      </c>
    </row>
    <row r="38" spans="1:8" s="58" customFormat="1" ht="15" customHeight="1" thickBot="1" x14ac:dyDescent="0.3">
      <c r="A38" s="33" t="s">
        <v>3</v>
      </c>
      <c r="B38" s="206">
        <f>B33+1</f>
        <v>43451</v>
      </c>
      <c r="C38" s="17">
        <v>1281</v>
      </c>
      <c r="D38" s="15">
        <v>1214</v>
      </c>
      <c r="E38" s="17">
        <v>1007</v>
      </c>
      <c r="F38" s="15">
        <v>992</v>
      </c>
      <c r="G38" s="18">
        <f>SUM(C38:F38)</f>
        <v>4494</v>
      </c>
      <c r="H38" s="180"/>
    </row>
    <row r="39" spans="1:8" s="58" customFormat="1" ht="15" customHeight="1" thickBot="1" x14ac:dyDescent="0.3">
      <c r="A39" s="33" t="s">
        <v>4</v>
      </c>
      <c r="B39" s="207">
        <f>B38+1</f>
        <v>43452</v>
      </c>
      <c r="C39" s="17">
        <v>1480</v>
      </c>
      <c r="D39" s="22">
        <v>1137</v>
      </c>
      <c r="E39" s="24">
        <v>980</v>
      </c>
      <c r="F39" s="22">
        <v>816</v>
      </c>
      <c r="G39" s="20">
        <f t="shared" ref="G39:G44" si="15">SUM(C39:F39)</f>
        <v>4413</v>
      </c>
      <c r="H39" s="180"/>
    </row>
    <row r="40" spans="1:8" s="58" customFormat="1" ht="15" customHeight="1" thickBot="1" x14ac:dyDescent="0.3">
      <c r="A40" s="33" t="s">
        <v>5</v>
      </c>
      <c r="B40" s="207">
        <f t="shared" ref="B40:B44" si="16">B39+1</f>
        <v>43453</v>
      </c>
      <c r="C40" s="17">
        <v>1183</v>
      </c>
      <c r="D40" s="22">
        <v>1342</v>
      </c>
      <c r="E40" s="24">
        <v>860</v>
      </c>
      <c r="F40" s="15">
        <v>1117</v>
      </c>
      <c r="G40" s="20">
        <f>SUM(C40:F40)</f>
        <v>4502</v>
      </c>
      <c r="H40" s="180"/>
    </row>
    <row r="41" spans="1:8" s="58" customFormat="1" ht="15" customHeight="1" thickBot="1" x14ac:dyDescent="0.3">
      <c r="A41" s="33" t="s">
        <v>6</v>
      </c>
      <c r="B41" s="207">
        <f t="shared" si="16"/>
        <v>43454</v>
      </c>
      <c r="C41" s="17">
        <v>1093</v>
      </c>
      <c r="D41" s="22">
        <v>935</v>
      </c>
      <c r="E41" s="24">
        <v>1060</v>
      </c>
      <c r="F41" s="22">
        <v>947</v>
      </c>
      <c r="G41" s="20">
        <f t="shared" si="15"/>
        <v>4035</v>
      </c>
      <c r="H41" s="180"/>
    </row>
    <row r="42" spans="1:8" s="58" customFormat="1" ht="15" customHeight="1" thickBot="1" x14ac:dyDescent="0.3">
      <c r="A42" s="33" t="s">
        <v>0</v>
      </c>
      <c r="B42" s="207">
        <f t="shared" si="16"/>
        <v>43455</v>
      </c>
      <c r="C42" s="17">
        <v>797</v>
      </c>
      <c r="D42" s="22">
        <v>846</v>
      </c>
      <c r="E42" s="24">
        <v>582</v>
      </c>
      <c r="F42" s="22">
        <v>729</v>
      </c>
      <c r="G42" s="20">
        <f t="shared" si="15"/>
        <v>2954</v>
      </c>
      <c r="H42" s="180"/>
    </row>
    <row r="43" spans="1:8" s="58" customFormat="1" ht="15" customHeight="1" outlineLevel="1" thickBot="1" x14ac:dyDescent="0.3">
      <c r="A43" s="33" t="s">
        <v>1</v>
      </c>
      <c r="B43" s="207">
        <f t="shared" si="16"/>
        <v>43456</v>
      </c>
      <c r="C43" s="24"/>
      <c r="D43" s="22">
        <v>524</v>
      </c>
      <c r="E43" s="24"/>
      <c r="F43" s="22">
        <v>681</v>
      </c>
      <c r="G43" s="20">
        <f t="shared" si="15"/>
        <v>1205</v>
      </c>
      <c r="H43" s="180"/>
    </row>
    <row r="44" spans="1:8" s="58" customFormat="1" ht="15" customHeight="1" outlineLevel="1" thickBot="1" x14ac:dyDescent="0.3">
      <c r="A44" s="33" t="s">
        <v>2</v>
      </c>
      <c r="B44" s="207">
        <f t="shared" si="16"/>
        <v>43457</v>
      </c>
      <c r="C44" s="29"/>
      <c r="D44" s="27">
        <v>339</v>
      </c>
      <c r="E44" s="29"/>
      <c r="F44" s="27">
        <v>614</v>
      </c>
      <c r="G44" s="78">
        <f t="shared" si="15"/>
        <v>953</v>
      </c>
      <c r="H44" s="180"/>
    </row>
    <row r="45" spans="1:8" s="58" customFormat="1" ht="15" customHeight="1" outlineLevel="1" thickBot="1" x14ac:dyDescent="0.3">
      <c r="A45" s="188" t="s">
        <v>21</v>
      </c>
      <c r="B45" s="499" t="s">
        <v>27</v>
      </c>
      <c r="C45" s="136">
        <f>SUM(C38:C44)</f>
        <v>5834</v>
      </c>
      <c r="D45" s="134">
        <f>SUM(D38:D44)</f>
        <v>6337</v>
      </c>
      <c r="E45" s="136">
        <f t="shared" ref="E45:G45" si="17">SUM(E38:E44)</f>
        <v>4489</v>
      </c>
      <c r="F45" s="134">
        <f>SUM(F38:F44)</f>
        <v>5896</v>
      </c>
      <c r="G45" s="133">
        <f t="shared" si="17"/>
        <v>22556</v>
      </c>
    </row>
    <row r="46" spans="1:8" s="58" customFormat="1" ht="15" customHeight="1" outlineLevel="1" thickBot="1" x14ac:dyDescent="0.3">
      <c r="A46" s="127" t="s">
        <v>23</v>
      </c>
      <c r="B46" s="500"/>
      <c r="C46" s="131">
        <f>AVERAGE(C38:C44)</f>
        <v>1166.8</v>
      </c>
      <c r="D46" s="129">
        <f t="shared" ref="D46:G46" si="18">AVERAGE(D38:D44)</f>
        <v>905.28571428571433</v>
      </c>
      <c r="E46" s="131">
        <f t="shared" si="18"/>
        <v>897.8</v>
      </c>
      <c r="F46" s="129">
        <f>AVERAGE(F38:F44)</f>
        <v>842.28571428571433</v>
      </c>
      <c r="G46" s="128">
        <f t="shared" si="18"/>
        <v>3222.2857142857142</v>
      </c>
    </row>
    <row r="47" spans="1:8" s="58" customFormat="1" ht="15" customHeight="1" thickBot="1" x14ac:dyDescent="0.3">
      <c r="A47" s="34" t="s">
        <v>20</v>
      </c>
      <c r="B47" s="500"/>
      <c r="C47" s="38">
        <f>SUM(C38:C42)</f>
        <v>5834</v>
      </c>
      <c r="D47" s="36">
        <f t="shared" ref="D47:G47" si="19">SUM(D38:D42)</f>
        <v>5474</v>
      </c>
      <c r="E47" s="38">
        <f t="shared" si="19"/>
        <v>4489</v>
      </c>
      <c r="F47" s="36">
        <f>SUM(F38:F42)</f>
        <v>4601</v>
      </c>
      <c r="G47" s="35">
        <f t="shared" si="19"/>
        <v>20398</v>
      </c>
    </row>
    <row r="48" spans="1:8" s="58" customFormat="1" ht="15" customHeight="1" thickBot="1" x14ac:dyDescent="0.3">
      <c r="A48" s="34" t="s">
        <v>22</v>
      </c>
      <c r="B48" s="501"/>
      <c r="C48" s="43">
        <f>AVERAGE(C38:C42)</f>
        <v>1166.8</v>
      </c>
      <c r="D48" s="41">
        <f t="shared" ref="D48:G48" si="20">AVERAGE(D38:D42)</f>
        <v>1094.8</v>
      </c>
      <c r="E48" s="43">
        <f t="shared" si="20"/>
        <v>897.8</v>
      </c>
      <c r="F48" s="41">
        <f>AVERAGE(F38:F42)</f>
        <v>920.2</v>
      </c>
      <c r="G48" s="40">
        <f t="shared" si="20"/>
        <v>4079.6</v>
      </c>
    </row>
    <row r="49" spans="1:8" s="58" customFormat="1" ht="15" customHeight="1" thickBot="1" x14ac:dyDescent="0.3">
      <c r="A49" s="33" t="s">
        <v>3</v>
      </c>
      <c r="B49" s="206">
        <f>B44+1</f>
        <v>43458</v>
      </c>
      <c r="C49" s="65">
        <v>248</v>
      </c>
      <c r="D49" s="63">
        <v>321</v>
      </c>
      <c r="E49" s="65">
        <v>208</v>
      </c>
      <c r="F49" s="63">
        <v>339</v>
      </c>
      <c r="G49" s="20">
        <f>SUM(C49:F49)</f>
        <v>1116</v>
      </c>
      <c r="H49" s="180"/>
    </row>
    <row r="50" spans="1:8" s="58" customFormat="1" ht="15" customHeight="1" thickBot="1" x14ac:dyDescent="0.3">
      <c r="A50" s="176" t="s">
        <v>4</v>
      </c>
      <c r="B50" s="207">
        <f>B49+1</f>
        <v>43459</v>
      </c>
      <c r="C50" s="17"/>
      <c r="D50" s="15"/>
      <c r="E50" s="17"/>
      <c r="F50" s="22"/>
      <c r="G50" s="20">
        <f t="shared" ref="G50:G52" si="21">SUM(C50:F50)</f>
        <v>0</v>
      </c>
      <c r="H50" s="180"/>
    </row>
    <row r="51" spans="1:8" s="58" customFormat="1" ht="15" customHeight="1" thickBot="1" x14ac:dyDescent="0.3">
      <c r="A51" s="176" t="s">
        <v>5</v>
      </c>
      <c r="B51" s="207">
        <f t="shared" ref="B51:B55" si="22">B50+1</f>
        <v>43460</v>
      </c>
      <c r="C51" s="17">
        <v>456</v>
      </c>
      <c r="D51" s="22">
        <v>723</v>
      </c>
      <c r="E51" s="371">
        <v>639</v>
      </c>
      <c r="F51" s="22">
        <v>473</v>
      </c>
      <c r="G51" s="20">
        <f t="shared" si="21"/>
        <v>2291</v>
      </c>
      <c r="H51" s="180"/>
    </row>
    <row r="52" spans="1:8" s="58" customFormat="1" ht="14.25" thickBot="1" x14ac:dyDescent="0.3">
      <c r="A52" s="176" t="s">
        <v>6</v>
      </c>
      <c r="B52" s="207">
        <f t="shared" si="22"/>
        <v>43461</v>
      </c>
      <c r="C52" s="17">
        <v>660</v>
      </c>
      <c r="D52" s="22">
        <v>911</v>
      </c>
      <c r="E52" s="24">
        <v>587</v>
      </c>
      <c r="F52" s="22">
        <v>801</v>
      </c>
      <c r="G52" s="20">
        <f t="shared" si="21"/>
        <v>2959</v>
      </c>
      <c r="H52" s="180"/>
    </row>
    <row r="53" spans="1:8" s="58" customFormat="1" ht="14.25" thickBot="1" x14ac:dyDescent="0.3">
      <c r="A53" s="33" t="s">
        <v>0</v>
      </c>
      <c r="B53" s="209">
        <f t="shared" si="22"/>
        <v>43462</v>
      </c>
      <c r="C53" s="17">
        <v>436</v>
      </c>
      <c r="D53" s="22">
        <v>652</v>
      </c>
      <c r="E53" s="24">
        <v>348</v>
      </c>
      <c r="F53" s="22">
        <v>537</v>
      </c>
      <c r="G53" s="20">
        <f>SUM(C53:F53)</f>
        <v>1973</v>
      </c>
      <c r="H53" s="180"/>
    </row>
    <row r="54" spans="1:8" s="58" customFormat="1" ht="14.25" outlineLevel="1" thickBot="1" x14ac:dyDescent="0.3">
      <c r="A54" s="33" t="s">
        <v>1</v>
      </c>
      <c r="B54" s="209">
        <f t="shared" si="22"/>
        <v>43463</v>
      </c>
      <c r="C54" s="24"/>
      <c r="D54" s="22">
        <v>602</v>
      </c>
      <c r="E54" s="24"/>
      <c r="F54" s="22">
        <v>743</v>
      </c>
      <c r="G54" s="20">
        <f>SUM(C54:F54)</f>
        <v>1345</v>
      </c>
      <c r="H54" s="180"/>
    </row>
    <row r="55" spans="1:8" s="58" customFormat="1" ht="14.25" outlineLevel="1" thickBot="1" x14ac:dyDescent="0.3">
      <c r="A55" s="176" t="s">
        <v>2</v>
      </c>
      <c r="B55" s="209">
        <f t="shared" si="22"/>
        <v>43464</v>
      </c>
      <c r="C55" s="29"/>
      <c r="D55" s="27">
        <v>520</v>
      </c>
      <c r="E55" s="29"/>
      <c r="F55" s="27">
        <v>558</v>
      </c>
      <c r="G55" s="20">
        <f>SUM(C55:F55)</f>
        <v>1078</v>
      </c>
    </row>
    <row r="56" spans="1:8" s="58" customFormat="1" ht="15" customHeight="1" outlineLevel="1" thickBot="1" x14ac:dyDescent="0.3">
      <c r="A56" s="188" t="s">
        <v>21</v>
      </c>
      <c r="B56" s="499" t="s">
        <v>28</v>
      </c>
      <c r="C56" s="136">
        <f>SUM(C49:C55)</f>
        <v>1800</v>
      </c>
      <c r="D56" s="134">
        <f>SUM(D49:D55)</f>
        <v>3729</v>
      </c>
      <c r="E56" s="136">
        <f>SUM(E49:E55)</f>
        <v>1782</v>
      </c>
      <c r="F56" s="134">
        <f>SUM(F49:F55)</f>
        <v>3451</v>
      </c>
      <c r="G56" s="137">
        <f>SUM(G49:G55)</f>
        <v>10762</v>
      </c>
    </row>
    <row r="57" spans="1:8" s="58" customFormat="1" ht="15" customHeight="1" outlineLevel="1" thickBot="1" x14ac:dyDescent="0.3">
      <c r="A57" s="127" t="s">
        <v>23</v>
      </c>
      <c r="B57" s="500"/>
      <c r="C57" s="131">
        <f>AVERAGE(C49:C55)</f>
        <v>450</v>
      </c>
      <c r="D57" s="129">
        <f>AVERAGE(D49:D55)</f>
        <v>621.5</v>
      </c>
      <c r="E57" s="131">
        <f>AVERAGE(E49:E55)</f>
        <v>445.5</v>
      </c>
      <c r="F57" s="129">
        <f>AVERAGE(F49:F55)</f>
        <v>575.16666666666663</v>
      </c>
      <c r="G57" s="132">
        <f>AVERAGE(G49:G55)</f>
        <v>1537.4285714285713</v>
      </c>
    </row>
    <row r="58" spans="1:8" s="58" customFormat="1" ht="15" customHeight="1" thickBot="1" x14ac:dyDescent="0.3">
      <c r="A58" s="34" t="s">
        <v>20</v>
      </c>
      <c r="B58" s="500"/>
      <c r="C58" s="38">
        <f>SUM(C49:C53)</f>
        <v>1800</v>
      </c>
      <c r="D58" s="36">
        <f>SUM(D49:D53)</f>
        <v>2607</v>
      </c>
      <c r="E58" s="38">
        <f>SUM(E49:E53)</f>
        <v>1782</v>
      </c>
      <c r="F58" s="36">
        <f>SUM(F49:F53)</f>
        <v>2150</v>
      </c>
      <c r="G58" s="35">
        <f>SUM(G49:G53)</f>
        <v>8339</v>
      </c>
    </row>
    <row r="59" spans="1:8" s="58" customFormat="1" ht="14.25" thickBot="1" x14ac:dyDescent="0.3">
      <c r="A59" s="34" t="s">
        <v>22</v>
      </c>
      <c r="B59" s="501"/>
      <c r="C59" s="43">
        <f>AVERAGE(C49:C53)</f>
        <v>450</v>
      </c>
      <c r="D59" s="41">
        <f>AVERAGE(D49:D53)</f>
        <v>651.75</v>
      </c>
      <c r="E59" s="43">
        <f>AVERAGE(E49:E53)</f>
        <v>445.5</v>
      </c>
      <c r="F59" s="41">
        <f>AVERAGE(F49:F53)</f>
        <v>537.5</v>
      </c>
      <c r="G59" s="40">
        <f>AVERAGE(G49:G53)</f>
        <v>1667.8</v>
      </c>
    </row>
    <row r="60" spans="1:8" s="58" customFormat="1" ht="14.25" thickBot="1" x14ac:dyDescent="0.3">
      <c r="A60" s="176" t="s">
        <v>3</v>
      </c>
      <c r="B60" s="206">
        <f>B55+1</f>
        <v>43465</v>
      </c>
      <c r="C60" s="14">
        <v>268</v>
      </c>
      <c r="D60" s="75">
        <v>476</v>
      </c>
      <c r="E60" s="14">
        <v>212</v>
      </c>
      <c r="F60" s="15">
        <v>412</v>
      </c>
      <c r="G60" s="20">
        <f>SUM(C60:F60)</f>
        <v>1368</v>
      </c>
    </row>
    <row r="61" spans="1:8" s="58" customFormat="1" ht="14.25" hidden="1" thickBot="1" x14ac:dyDescent="0.3">
      <c r="A61" s="176" t="s">
        <v>4</v>
      </c>
      <c r="B61" s="207">
        <f>B60+1</f>
        <v>43466</v>
      </c>
      <c r="C61" s="14"/>
      <c r="D61" s="75"/>
      <c r="E61" s="21"/>
      <c r="F61" s="22"/>
      <c r="G61" s="20">
        <f>SUM(C61:F61)</f>
        <v>0</v>
      </c>
    </row>
    <row r="62" spans="1:8" s="58" customFormat="1" ht="14.25" hidden="1" thickBot="1" x14ac:dyDescent="0.3">
      <c r="A62" s="176"/>
      <c r="B62" s="207">
        <f t="shared" ref="B62:B66" si="23">B61+1</f>
        <v>43467</v>
      </c>
      <c r="C62" s="14"/>
      <c r="D62" s="75"/>
      <c r="E62" s="21"/>
      <c r="F62" s="22"/>
      <c r="G62" s="20"/>
    </row>
    <row r="63" spans="1:8" s="58" customFormat="1" ht="14.25" hidden="1" thickBot="1" x14ac:dyDescent="0.3">
      <c r="A63" s="176"/>
      <c r="B63" s="207">
        <f t="shared" si="23"/>
        <v>43468</v>
      </c>
      <c r="C63" s="14"/>
      <c r="D63" s="75"/>
      <c r="E63" s="21"/>
      <c r="F63" s="22"/>
      <c r="G63" s="20"/>
    </row>
    <row r="64" spans="1:8" s="58" customFormat="1" ht="14.25" hidden="1" thickBot="1" x14ac:dyDescent="0.3">
      <c r="A64" s="33"/>
      <c r="B64" s="207">
        <f t="shared" si="23"/>
        <v>43469</v>
      </c>
      <c r="C64" s="14"/>
      <c r="D64" s="75"/>
      <c r="E64" s="21"/>
      <c r="F64" s="22"/>
      <c r="G64" s="20"/>
    </row>
    <row r="65" spans="1:7" s="58" customFormat="1" ht="14.25" hidden="1" outlineLevel="1" thickBot="1" x14ac:dyDescent="0.3">
      <c r="A65" s="33"/>
      <c r="B65" s="207">
        <f t="shared" si="23"/>
        <v>43470</v>
      </c>
      <c r="C65" s="21"/>
      <c r="D65" s="76"/>
      <c r="E65" s="21"/>
      <c r="F65" s="22"/>
      <c r="G65" s="20"/>
    </row>
    <row r="66" spans="1:7" s="58" customFormat="1" ht="14.25" hidden="1" outlineLevel="1" thickBot="1" x14ac:dyDescent="0.3">
      <c r="A66" s="33"/>
      <c r="B66" s="207">
        <f t="shared" si="23"/>
        <v>43471</v>
      </c>
      <c r="C66" s="26"/>
      <c r="D66" s="77"/>
      <c r="E66" s="26"/>
      <c r="F66" s="27"/>
      <c r="G66" s="78"/>
    </row>
    <row r="67" spans="1:7" s="58" customFormat="1" ht="14.25" outlineLevel="1" thickBot="1" x14ac:dyDescent="0.3">
      <c r="A67" s="188" t="s">
        <v>21</v>
      </c>
      <c r="B67" s="499" t="s">
        <v>33</v>
      </c>
      <c r="C67" s="133">
        <f>SUM(C60:C66)</f>
        <v>268</v>
      </c>
      <c r="D67" s="133">
        <f t="shared" ref="D67:G67" si="24">SUM(D60:D66)</f>
        <v>476</v>
      </c>
      <c r="E67" s="133">
        <f t="shared" si="24"/>
        <v>212</v>
      </c>
      <c r="F67" s="133">
        <f t="shared" si="24"/>
        <v>412</v>
      </c>
      <c r="G67" s="133">
        <f t="shared" si="24"/>
        <v>1368</v>
      </c>
    </row>
    <row r="68" spans="1:7" s="58" customFormat="1" ht="14.25" outlineLevel="1" thickBot="1" x14ac:dyDescent="0.3">
      <c r="A68" s="127" t="s">
        <v>23</v>
      </c>
      <c r="B68" s="500"/>
      <c r="C68" s="128">
        <f>AVERAGE(C60:C66)</f>
        <v>268</v>
      </c>
      <c r="D68" s="128">
        <f t="shared" ref="D68:G68" si="25">AVERAGE(D60:D66)</f>
        <v>476</v>
      </c>
      <c r="E68" s="128">
        <f t="shared" si="25"/>
        <v>212</v>
      </c>
      <c r="F68" s="128">
        <f t="shared" si="25"/>
        <v>412</v>
      </c>
      <c r="G68" s="128">
        <f t="shared" si="25"/>
        <v>684</v>
      </c>
    </row>
    <row r="69" spans="1:7" s="58" customFormat="1" ht="14.25" thickBot="1" x14ac:dyDescent="0.3">
      <c r="A69" s="34" t="s">
        <v>20</v>
      </c>
      <c r="B69" s="500"/>
      <c r="C69" s="35">
        <f>SUM(C60:C64)</f>
        <v>268</v>
      </c>
      <c r="D69" s="35">
        <f t="shared" ref="D69:G69" si="26">SUM(D60:D64)</f>
        <v>476</v>
      </c>
      <c r="E69" s="35">
        <f t="shared" si="26"/>
        <v>212</v>
      </c>
      <c r="F69" s="35">
        <f t="shared" si="26"/>
        <v>412</v>
      </c>
      <c r="G69" s="35">
        <f t="shared" si="26"/>
        <v>1368</v>
      </c>
    </row>
    <row r="70" spans="1:7" s="58" customFormat="1" ht="14.25" thickBot="1" x14ac:dyDescent="0.3">
      <c r="A70" s="34" t="s">
        <v>22</v>
      </c>
      <c r="B70" s="501"/>
      <c r="C70" s="40">
        <f>AVERAGE(C60:C64)</f>
        <v>268</v>
      </c>
      <c r="D70" s="40">
        <f t="shared" ref="D70:G70" si="27">AVERAGE(D60:D64)</f>
        <v>476</v>
      </c>
      <c r="E70" s="40">
        <f t="shared" si="27"/>
        <v>212</v>
      </c>
      <c r="F70" s="40">
        <f t="shared" si="27"/>
        <v>412</v>
      </c>
      <c r="G70" s="40">
        <f t="shared" si="27"/>
        <v>684</v>
      </c>
    </row>
    <row r="71" spans="1:7" s="58" customFormat="1" ht="15" customHeight="1" x14ac:dyDescent="0.25">
      <c r="A71" s="4"/>
      <c r="B71" s="154"/>
      <c r="C71" s="61"/>
      <c r="D71" s="61"/>
      <c r="E71" s="61"/>
      <c r="F71" s="61"/>
      <c r="G71" s="61"/>
    </row>
    <row r="72" spans="1:7" s="58" customFormat="1" ht="30" customHeight="1" x14ac:dyDescent="0.25">
      <c r="A72" s="220"/>
      <c r="B72" s="48" t="s">
        <v>10</v>
      </c>
      <c r="C72" s="48" t="s">
        <v>14</v>
      </c>
      <c r="D72" s="61"/>
      <c r="E72" s="506" t="s">
        <v>66</v>
      </c>
      <c r="F72" s="507"/>
      <c r="G72" s="508"/>
    </row>
    <row r="73" spans="1:7" ht="30" customHeight="1" x14ac:dyDescent="0.25">
      <c r="A73" s="53" t="s">
        <v>30</v>
      </c>
      <c r="B73" s="223">
        <f>SUM(C58:D58, C47:D47, C36:D36, C25:D25, C14:D14, C69:D69)</f>
        <v>40432</v>
      </c>
      <c r="C73" s="46">
        <f>SUM(E69:F69, E58:F58, E47:F47, E36:F36, E25:F25, E14:F14)</f>
        <v>32333</v>
      </c>
      <c r="D73" s="139"/>
      <c r="E73" s="493" t="s">
        <v>30</v>
      </c>
      <c r="F73" s="494"/>
      <c r="G73" s="119">
        <f>SUM(G14, G25, G36, G47, G58, G69)</f>
        <v>72765</v>
      </c>
    </row>
    <row r="74" spans="1:7" ht="30" customHeight="1" x14ac:dyDescent="0.25">
      <c r="A74" s="53" t="s">
        <v>29</v>
      </c>
      <c r="B74" s="223">
        <f>SUM(C56:D56, C45:D45, C34:D34, C23:D23, C12:D12, C67:D67)</f>
        <v>44678</v>
      </c>
      <c r="C74" s="46">
        <f>SUM(E67:F67, E56:F56, E45:F45, E34:F34, E23:F23, E12:F12)</f>
        <v>37976</v>
      </c>
      <c r="D74" s="139"/>
      <c r="E74" s="493" t="s">
        <v>29</v>
      </c>
      <c r="F74" s="494"/>
      <c r="G74" s="120">
        <f>SUM(G56, G45, G34, G23, G12, G67)</f>
        <v>82654</v>
      </c>
    </row>
    <row r="75" spans="1:7" ht="30" customHeight="1" x14ac:dyDescent="0.25">
      <c r="E75" s="493" t="s">
        <v>22</v>
      </c>
      <c r="F75" s="494"/>
      <c r="G75" s="120">
        <f>AVERAGE(G14, G25, G36, G47, G58, G69)</f>
        <v>12127.5</v>
      </c>
    </row>
    <row r="76" spans="1:7" x14ac:dyDescent="0.25">
      <c r="E76" s="493" t="s">
        <v>68</v>
      </c>
      <c r="F76" s="494"/>
      <c r="G76" s="119">
        <f>AVERAGE(G56, G45, G34, G23, G12, G67)</f>
        <v>13775.666666666666</v>
      </c>
    </row>
    <row r="78" spans="1:7" x14ac:dyDescent="0.25">
      <c r="C78" s="178"/>
    </row>
  </sheetData>
  <mergeCells count="20">
    <mergeCell ref="G1:G4"/>
    <mergeCell ref="E1:F2"/>
    <mergeCell ref="C1:D2"/>
    <mergeCell ref="E72:G72"/>
    <mergeCell ref="E73:F73"/>
    <mergeCell ref="A3:A4"/>
    <mergeCell ref="B3:B4"/>
    <mergeCell ref="E3:E4"/>
    <mergeCell ref="F3:F4"/>
    <mergeCell ref="C3:C4"/>
    <mergeCell ref="D3:D4"/>
    <mergeCell ref="B67:B70"/>
    <mergeCell ref="E75:F75"/>
    <mergeCell ref="E76:F76"/>
    <mergeCell ref="B12:B15"/>
    <mergeCell ref="B23:B26"/>
    <mergeCell ref="B34:B37"/>
    <mergeCell ref="B45:B48"/>
    <mergeCell ref="B56:B59"/>
    <mergeCell ref="E74:F74"/>
  </mergeCells>
  <pageMargins left="0.7" right="0.7" top="0.75" bottom="0.75" header="0.3" footer="0.3"/>
  <pageSetup scale="73" orientation="portrait" r:id="rId1"/>
  <ignoredErrors>
    <ignoredError sqref="D12 C24" emptyCellReference="1"/>
    <ignoredError sqref="C13 E13:F13" evalError="1" emptyCellReference="1"/>
    <ignoredError sqref="G12 D34:F34 G23:G26 G34 C34" formulaRange="1" emptyCellReference="1"/>
    <ignoredError sqref="G59 G49 G43:G44 G18:G22 G27:G33 F25:F26" formulaRange="1"/>
    <ignoredError sqref="D59:F59 D35:F37 E45:F45 G35:G37 D46:F48 D56:F58 D15:F15 G13 G45:G48 C46:C48 C56:C58 C45 C35:C37 G15 G39:G42" evalError="1" formulaRange="1" emptyCellReference="1"/>
    <ignoredError sqref="G56:G58" evalError="1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59ACC35-CCF2-4F7B-BB13-D8686824B65D}"/>
</file>

<file path=customXml/itemProps2.xml><?xml version="1.0" encoding="utf-8"?>
<ds:datastoreItem xmlns:ds="http://schemas.openxmlformats.org/officeDocument/2006/customXml" ds:itemID="{C2D2258F-37DA-40B8-A4A6-8AD52780C076}"/>
</file>

<file path=customXml/itemProps3.xml><?xml version="1.0" encoding="utf-8"?>
<ds:datastoreItem xmlns:ds="http://schemas.openxmlformats.org/officeDocument/2006/customXml" ds:itemID="{46CD4146-6B40-41CE-8239-3DCDC835646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Weekday Totals</vt:lpstr>
      <vt:lpstr>Monthly Totals</vt:lpstr>
      <vt:lpstr>Sheet2</vt:lpstr>
      <vt:lpstr>Billy Bey</vt:lpstr>
      <vt:lpstr>NYC Ferry</vt:lpstr>
      <vt:lpstr>Liberty Landing Ferry</vt:lpstr>
      <vt:lpstr>New York Water Taxi</vt:lpstr>
      <vt:lpstr>NY Waterway</vt:lpstr>
      <vt:lpstr>SeaStreak</vt:lpstr>
      <vt:lpstr>Water Tours</vt:lpstr>
      <vt:lpstr>Baseball</vt:lpstr>
      <vt:lpstr>Sheet1</vt:lpstr>
      <vt:lpstr>Baseball!Print_Area</vt:lpstr>
      <vt:lpstr>'Billy Bey'!Print_Area</vt:lpstr>
      <vt:lpstr>'Monthly Totals'!Print_Area</vt:lpstr>
      <vt:lpstr>'Weekday Totals'!Print_Area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2019-03-19T17:11:47Z</dcterms:created>
  <dcterms:modified xsi:type="dcterms:W3CDTF">2019-03-19T17:11:47Z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