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20" yWindow="15" windowWidth="15195" windowHeight="8190" tabRatio="673" activeTab="3"/>
  </bookViews>
  <sheets>
    <sheet name="Weekday Totals" sheetId="6" r:id="rId1"/>
    <sheet name="Monthly Totals" sheetId="7" r:id="rId2"/>
    <sheet name="Billy Bey" sheetId="3" r:id="rId3"/>
    <sheet name="Liberty Landing Ferry" sheetId="5" r:id="rId4"/>
    <sheet name="New York Water Taxi" sheetId="2" r:id="rId5"/>
    <sheet name="NY Waterway" sheetId="1" r:id="rId6"/>
    <sheet name="SeaStreak" sheetId="4" r:id="rId7"/>
    <sheet name="Baseball" sheetId="8" r:id="rId8"/>
  </sheets>
  <definedNames>
    <definedName name="_xlnm.Print_Area" localSheetId="7">Baseball!$A$1:$G$76</definedName>
    <definedName name="_xlnm.Print_Area" localSheetId="2">'Billy Bey'!$A$1:$T$76</definedName>
    <definedName name="_xlnm.Print_Area" localSheetId="1">'Monthly Totals'!$A$1:$B$49</definedName>
    <definedName name="_xlnm.Print_Area" localSheetId="0">'Weekday Totals'!$A$1:$T$49</definedName>
  </definedNames>
  <calcPr calcId="145621"/>
</workbook>
</file>

<file path=xl/calcChain.xml><?xml version="1.0" encoding="utf-8"?>
<calcChain xmlns="http://schemas.openxmlformats.org/spreadsheetml/2006/main">
  <c r="G44" i="8" l="1"/>
  <c r="G43" i="8"/>
  <c r="G33" i="8"/>
  <c r="G32" i="8"/>
  <c r="G22" i="8"/>
  <c r="G21" i="8"/>
  <c r="G11" i="8"/>
  <c r="G10" i="8"/>
  <c r="D53" i="5" l="1"/>
  <c r="D21" i="5"/>
  <c r="D8" i="5"/>
  <c r="D7" i="5"/>
  <c r="I53" i="2"/>
  <c r="I8" i="2"/>
  <c r="I7" i="2"/>
  <c r="K53" i="1"/>
  <c r="K8" i="1"/>
  <c r="K7" i="1"/>
  <c r="G53" i="4"/>
  <c r="G20" i="4"/>
  <c r="G21" i="4"/>
  <c r="G8" i="4"/>
  <c r="G7" i="4"/>
  <c r="T53" i="3"/>
  <c r="T8" i="3"/>
  <c r="T7" i="3"/>
  <c r="C23" i="3" l="1"/>
  <c r="D12" i="2" l="1"/>
  <c r="E12" i="2"/>
  <c r="F12" i="2"/>
  <c r="G12" i="2"/>
  <c r="H12" i="2"/>
  <c r="D13" i="2"/>
  <c r="E13" i="2"/>
  <c r="F13" i="2"/>
  <c r="G13" i="2"/>
  <c r="H13" i="2"/>
  <c r="D14" i="2"/>
  <c r="E14" i="2"/>
  <c r="F14" i="2"/>
  <c r="G14" i="2"/>
  <c r="H14" i="2"/>
  <c r="D15" i="2"/>
  <c r="E15" i="2"/>
  <c r="F15" i="2"/>
  <c r="G15" i="2"/>
  <c r="H15" i="2"/>
  <c r="C15" i="2"/>
  <c r="C14" i="2"/>
  <c r="C12" i="2"/>
  <c r="C13" i="2"/>
  <c r="I9" i="2"/>
  <c r="I10" i="2"/>
  <c r="I11" i="2"/>
  <c r="I13" i="2" l="1"/>
  <c r="I15" i="2"/>
  <c r="I14" i="2"/>
  <c r="I12" i="2"/>
  <c r="G9" i="4"/>
  <c r="G10" i="4"/>
  <c r="G11" i="4"/>
  <c r="K9" i="1"/>
  <c r="K10" i="1"/>
  <c r="K11" i="1"/>
  <c r="D50" i="5"/>
  <c r="D9" i="5"/>
  <c r="D10" i="5"/>
  <c r="D11" i="5"/>
  <c r="T9" i="3"/>
  <c r="T10" i="3"/>
  <c r="T11" i="3"/>
  <c r="D51" i="5" l="1"/>
  <c r="D52" i="5"/>
  <c r="I50" i="2"/>
  <c r="I51" i="2"/>
  <c r="I52" i="2"/>
  <c r="K50" i="1"/>
  <c r="K51" i="1"/>
  <c r="K52" i="1"/>
  <c r="G50" i="4"/>
  <c r="G51" i="4"/>
  <c r="G52" i="4"/>
  <c r="T50" i="3"/>
  <c r="T51" i="3"/>
  <c r="T52" i="3"/>
  <c r="L23" i="3" l="1"/>
  <c r="E34" i="1" l="1"/>
  <c r="E35" i="1"/>
  <c r="E36" i="1"/>
  <c r="G23" i="2" l="1"/>
  <c r="I16" i="2" l="1"/>
  <c r="K18" i="1" l="1"/>
  <c r="C12" i="1"/>
  <c r="J45" i="1" l="1"/>
  <c r="J46" i="1"/>
  <c r="J47" i="1"/>
  <c r="D23" i="2" l="1"/>
  <c r="D24" i="2"/>
  <c r="D25" i="2"/>
  <c r="D26" i="2"/>
  <c r="I67" i="2" l="1"/>
  <c r="D67" i="2"/>
  <c r="E67" i="2"/>
  <c r="F67" i="2"/>
  <c r="G67" i="2"/>
  <c r="H67" i="2"/>
  <c r="D68" i="2"/>
  <c r="E68" i="2"/>
  <c r="F68" i="2"/>
  <c r="G68" i="2"/>
  <c r="H68" i="2"/>
  <c r="I68" i="2"/>
  <c r="D69" i="2"/>
  <c r="E69" i="2"/>
  <c r="F69" i="2"/>
  <c r="Q32" i="6" s="1"/>
  <c r="G69" i="2"/>
  <c r="H69" i="2"/>
  <c r="I69" i="2"/>
  <c r="D70" i="2"/>
  <c r="E70" i="2"/>
  <c r="F70" i="2"/>
  <c r="G70" i="2"/>
  <c r="H70" i="2"/>
  <c r="I70" i="2"/>
  <c r="D56" i="2"/>
  <c r="E56" i="2"/>
  <c r="F56" i="2"/>
  <c r="G56" i="2"/>
  <c r="H56" i="2"/>
  <c r="D57" i="2"/>
  <c r="E57" i="2"/>
  <c r="F57" i="2"/>
  <c r="G57" i="2"/>
  <c r="H57" i="2"/>
  <c r="D58" i="2"/>
  <c r="E58" i="2"/>
  <c r="F58" i="2"/>
  <c r="N32" i="6" s="1"/>
  <c r="G58" i="2"/>
  <c r="H58" i="2"/>
  <c r="D59" i="2"/>
  <c r="E59" i="2"/>
  <c r="F59" i="2"/>
  <c r="G59" i="2"/>
  <c r="H59" i="2"/>
  <c r="D45" i="2"/>
  <c r="E45" i="2"/>
  <c r="F45" i="2"/>
  <c r="G45" i="2"/>
  <c r="H45" i="2"/>
  <c r="D46" i="2"/>
  <c r="E46" i="2"/>
  <c r="F46" i="2"/>
  <c r="G46" i="2"/>
  <c r="H46" i="2"/>
  <c r="D47" i="2"/>
  <c r="E47" i="2"/>
  <c r="F47" i="2"/>
  <c r="K32" i="6" s="1"/>
  <c r="G47" i="2"/>
  <c r="H47" i="2"/>
  <c r="D48" i="2"/>
  <c r="E48" i="2"/>
  <c r="F48" i="2"/>
  <c r="G48" i="2"/>
  <c r="H48" i="2"/>
  <c r="D34" i="2"/>
  <c r="E34" i="2"/>
  <c r="F34" i="2"/>
  <c r="G34" i="2"/>
  <c r="H34" i="2"/>
  <c r="D35" i="2"/>
  <c r="E35" i="2"/>
  <c r="F35" i="2"/>
  <c r="G35" i="2"/>
  <c r="H35" i="2"/>
  <c r="D36" i="2"/>
  <c r="E36" i="2"/>
  <c r="F36" i="2"/>
  <c r="H32" i="6" s="1"/>
  <c r="G36" i="2"/>
  <c r="H36" i="2"/>
  <c r="D37" i="2"/>
  <c r="E37" i="2"/>
  <c r="F37" i="2"/>
  <c r="G37" i="2"/>
  <c r="H37" i="2"/>
  <c r="E23" i="2"/>
  <c r="F23" i="2"/>
  <c r="H23" i="2"/>
  <c r="E24" i="2"/>
  <c r="F24" i="2"/>
  <c r="G24" i="2"/>
  <c r="H24" i="2"/>
  <c r="E25" i="2"/>
  <c r="F25" i="2"/>
  <c r="E32" i="6" s="1"/>
  <c r="G25" i="2"/>
  <c r="H25" i="2"/>
  <c r="E26" i="2"/>
  <c r="F26" i="2"/>
  <c r="G26" i="2"/>
  <c r="H26" i="2"/>
  <c r="B32" i="6"/>
  <c r="E74" i="2" l="1"/>
  <c r="F73" i="2"/>
  <c r="F74" i="2"/>
  <c r="B34" i="7" s="1"/>
  <c r="G22" i="4" l="1"/>
  <c r="D67" i="8" l="1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F58" i="8"/>
  <c r="G58" i="8"/>
  <c r="D59" i="8"/>
  <c r="E59" i="8"/>
  <c r="F59" i="8"/>
  <c r="G59" i="8"/>
  <c r="C59" i="8"/>
  <c r="C58" i="8"/>
  <c r="C57" i="8"/>
  <c r="C56" i="8"/>
  <c r="D45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C15" i="8"/>
  <c r="C14" i="8"/>
  <c r="C13" i="8"/>
  <c r="C12" i="8"/>
  <c r="C73" i="8" l="1"/>
  <c r="C74" i="8"/>
  <c r="D74" i="8"/>
  <c r="D73" i="8"/>
  <c r="O23" i="3"/>
  <c r="P23" i="3"/>
  <c r="Q23" i="3"/>
  <c r="M23" i="3"/>
  <c r="M24" i="3"/>
  <c r="M25" i="3"/>
  <c r="M26" i="3"/>
  <c r="G23" i="8" l="1"/>
  <c r="G24" i="8"/>
  <c r="G56" i="8"/>
  <c r="G57" i="8"/>
  <c r="G34" i="8"/>
  <c r="G35" i="8"/>
  <c r="G45" i="8"/>
  <c r="G46" i="8"/>
  <c r="C12" i="5"/>
  <c r="E45" i="3"/>
  <c r="E46" i="3"/>
  <c r="E47" i="3"/>
  <c r="D34" i="1" l="1"/>
  <c r="D35" i="1"/>
  <c r="I23" i="3" l="1"/>
  <c r="I24" i="3"/>
  <c r="I25" i="3"/>
  <c r="C23" i="2"/>
  <c r="C24" i="2"/>
  <c r="C25" i="2"/>
  <c r="C26" i="2"/>
  <c r="C34" i="2"/>
  <c r="C35" i="2"/>
  <c r="C36" i="2"/>
  <c r="C37" i="2"/>
  <c r="C45" i="2"/>
  <c r="C46" i="2"/>
  <c r="C47" i="2"/>
  <c r="C48" i="2"/>
  <c r="D14" i="3" l="1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C15" i="3"/>
  <c r="C14" i="3"/>
  <c r="G12" i="1" l="1"/>
  <c r="T15" i="3" l="1"/>
  <c r="T14" i="3"/>
  <c r="D41" i="5" l="1"/>
  <c r="L34" i="3"/>
  <c r="D36" i="1"/>
  <c r="E12" i="3" l="1"/>
  <c r="C56" i="2" l="1"/>
  <c r="K56" i="3"/>
  <c r="C56" i="1"/>
  <c r="G43" i="4"/>
  <c r="G41" i="4"/>
  <c r="G39" i="4"/>
  <c r="G40" i="4"/>
  <c r="G42" i="4"/>
  <c r="G44" i="4"/>
  <c r="K39" i="1"/>
  <c r="K40" i="1"/>
  <c r="K41" i="1"/>
  <c r="K42" i="1"/>
  <c r="K43" i="1"/>
  <c r="K44" i="1"/>
  <c r="I39" i="2"/>
  <c r="I40" i="2"/>
  <c r="I41" i="2"/>
  <c r="I42" i="2"/>
  <c r="I43" i="2"/>
  <c r="I44" i="2"/>
  <c r="D39" i="5"/>
  <c r="D40" i="5"/>
  <c r="D42" i="5"/>
  <c r="D43" i="5"/>
  <c r="D44" i="5"/>
  <c r="T39" i="3" l="1"/>
  <c r="T40" i="3"/>
  <c r="T41" i="3"/>
  <c r="T42" i="3"/>
  <c r="T43" i="3"/>
  <c r="T44" i="3"/>
  <c r="C34" i="3"/>
  <c r="C35" i="3"/>
  <c r="C36" i="3"/>
  <c r="H23" i="1"/>
  <c r="K12" i="3"/>
  <c r="E13" i="3"/>
  <c r="D23" i="3" l="1"/>
  <c r="E23" i="3"/>
  <c r="F23" i="3"/>
  <c r="G23" i="3"/>
  <c r="H23" i="3"/>
  <c r="J23" i="3"/>
  <c r="K23" i="3"/>
  <c r="N23" i="3"/>
  <c r="R23" i="3"/>
  <c r="S23" i="3"/>
  <c r="D24" i="3"/>
  <c r="E24" i="3"/>
  <c r="F24" i="3"/>
  <c r="G24" i="3"/>
  <c r="H24" i="3"/>
  <c r="J24" i="3"/>
  <c r="K24" i="3"/>
  <c r="L24" i="3"/>
  <c r="N24" i="3"/>
  <c r="O24" i="3"/>
  <c r="P24" i="3"/>
  <c r="Q24" i="3"/>
  <c r="R24" i="3"/>
  <c r="S24" i="3"/>
  <c r="D25" i="3"/>
  <c r="E25" i="3"/>
  <c r="F25" i="3"/>
  <c r="G25" i="3"/>
  <c r="H25" i="3"/>
  <c r="J25" i="3"/>
  <c r="K25" i="3"/>
  <c r="L25" i="3"/>
  <c r="N25" i="3"/>
  <c r="O25" i="3"/>
  <c r="E38" i="6" s="1"/>
  <c r="P25" i="3"/>
  <c r="Q25" i="3"/>
  <c r="E42" i="6" s="1"/>
  <c r="R25" i="3"/>
  <c r="S25" i="3"/>
  <c r="D26" i="3"/>
  <c r="E26" i="3"/>
  <c r="F26" i="3"/>
  <c r="G26" i="3"/>
  <c r="H26" i="3"/>
  <c r="I26" i="3"/>
  <c r="J26" i="3"/>
  <c r="K26" i="3"/>
  <c r="L26" i="3"/>
  <c r="N26" i="3"/>
  <c r="O26" i="3"/>
  <c r="P26" i="3"/>
  <c r="Q26" i="3"/>
  <c r="R26" i="3"/>
  <c r="S26" i="3"/>
  <c r="D12" i="3"/>
  <c r="F12" i="3"/>
  <c r="G12" i="3"/>
  <c r="H12" i="3"/>
  <c r="I12" i="3"/>
  <c r="J12" i="3"/>
  <c r="L12" i="3"/>
  <c r="M12" i="3"/>
  <c r="N12" i="3"/>
  <c r="O12" i="3"/>
  <c r="P12" i="3"/>
  <c r="Q12" i="3"/>
  <c r="R12" i="3"/>
  <c r="S12" i="3"/>
  <c r="D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N47" i="3"/>
  <c r="K36" i="6" s="1"/>
  <c r="N37" i="3"/>
  <c r="T17" i="3"/>
  <c r="T18" i="3"/>
  <c r="T19" i="3"/>
  <c r="T20" i="3"/>
  <c r="T21" i="3"/>
  <c r="T22" i="3"/>
  <c r="D12" i="1"/>
  <c r="D13" i="1"/>
  <c r="D14" i="1"/>
  <c r="C13" i="5"/>
  <c r="C14" i="5"/>
  <c r="C15" i="5"/>
  <c r="T16" i="3"/>
  <c r="T27" i="3"/>
  <c r="T28" i="3"/>
  <c r="T29" i="3"/>
  <c r="T30" i="3"/>
  <c r="T31" i="3"/>
  <c r="T32" i="3"/>
  <c r="T33" i="3"/>
  <c r="T38" i="3"/>
  <c r="D67" i="4"/>
  <c r="E67" i="4"/>
  <c r="F67" i="4"/>
  <c r="G67" i="4"/>
  <c r="D68" i="4"/>
  <c r="E68" i="4"/>
  <c r="F68" i="4"/>
  <c r="G68" i="4"/>
  <c r="D69" i="4"/>
  <c r="E69" i="4"/>
  <c r="F69" i="4"/>
  <c r="G69" i="4"/>
  <c r="Q8" i="6" s="1"/>
  <c r="D70" i="4"/>
  <c r="E70" i="4"/>
  <c r="F70" i="4"/>
  <c r="G70" i="4"/>
  <c r="C70" i="4"/>
  <c r="C69" i="4"/>
  <c r="C68" i="4"/>
  <c r="C67" i="4"/>
  <c r="E59" i="4"/>
  <c r="D56" i="4"/>
  <c r="E56" i="4"/>
  <c r="F56" i="4"/>
  <c r="D57" i="4"/>
  <c r="E57" i="4"/>
  <c r="F57" i="4"/>
  <c r="D58" i="4"/>
  <c r="E58" i="4"/>
  <c r="F58" i="4"/>
  <c r="D59" i="4"/>
  <c r="F59" i="4"/>
  <c r="C59" i="4"/>
  <c r="C58" i="4"/>
  <c r="C57" i="4"/>
  <c r="C56" i="4"/>
  <c r="D45" i="4"/>
  <c r="E45" i="4"/>
  <c r="D46" i="4"/>
  <c r="E46" i="4"/>
  <c r="D47" i="4"/>
  <c r="E47" i="4"/>
  <c r="D48" i="4"/>
  <c r="E48" i="4"/>
  <c r="C45" i="4"/>
  <c r="C46" i="4"/>
  <c r="C48" i="4"/>
  <c r="C47" i="4"/>
  <c r="F37" i="4"/>
  <c r="D34" i="4"/>
  <c r="E34" i="4"/>
  <c r="F34" i="4"/>
  <c r="D35" i="4"/>
  <c r="E35" i="4"/>
  <c r="F35" i="4"/>
  <c r="D36" i="4"/>
  <c r="E36" i="4"/>
  <c r="F36" i="4"/>
  <c r="D37" i="4"/>
  <c r="E37" i="4"/>
  <c r="C36" i="4"/>
  <c r="C37" i="4"/>
  <c r="C34" i="4"/>
  <c r="C35" i="4"/>
  <c r="G16" i="4"/>
  <c r="G18" i="4"/>
  <c r="G17" i="4"/>
  <c r="E25" i="4"/>
  <c r="D23" i="4"/>
  <c r="E23" i="4"/>
  <c r="F23" i="4"/>
  <c r="D24" i="4"/>
  <c r="E24" i="4"/>
  <c r="F24" i="4"/>
  <c r="D25" i="4"/>
  <c r="F25" i="4"/>
  <c r="D26" i="4"/>
  <c r="E26" i="4"/>
  <c r="F26" i="4"/>
  <c r="C23" i="4"/>
  <c r="C24" i="4"/>
  <c r="C26" i="4"/>
  <c r="C25" i="4"/>
  <c r="D14" i="4"/>
  <c r="C14" i="4"/>
  <c r="D15" i="4"/>
  <c r="E14" i="4"/>
  <c r="F14" i="4"/>
  <c r="B22" i="6" s="1"/>
  <c r="E15" i="4"/>
  <c r="F15" i="4"/>
  <c r="D13" i="4"/>
  <c r="D12" i="4"/>
  <c r="C15" i="4"/>
  <c r="C13" i="4"/>
  <c r="C12" i="4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Q4" i="6" s="1"/>
  <c r="F70" i="1"/>
  <c r="G70" i="1"/>
  <c r="H70" i="1"/>
  <c r="I70" i="1"/>
  <c r="J70" i="1"/>
  <c r="K70" i="1"/>
  <c r="E67" i="1"/>
  <c r="E70" i="1"/>
  <c r="E69" i="1"/>
  <c r="E68" i="1"/>
  <c r="C59" i="1"/>
  <c r="C58" i="1"/>
  <c r="C57" i="1"/>
  <c r="C37" i="1"/>
  <c r="C36" i="1"/>
  <c r="C35" i="1"/>
  <c r="C34" i="1"/>
  <c r="C26" i="1"/>
  <c r="C25" i="1"/>
  <c r="C24" i="1"/>
  <c r="C23" i="1"/>
  <c r="C15" i="1"/>
  <c r="C14" i="1"/>
  <c r="C13" i="1"/>
  <c r="C69" i="1"/>
  <c r="C67" i="1"/>
  <c r="C69" i="2"/>
  <c r="Q26" i="6" s="1"/>
  <c r="C58" i="2"/>
  <c r="H30" i="6"/>
  <c r="E30" i="6"/>
  <c r="E26" i="6"/>
  <c r="B30" i="6"/>
  <c r="C47" i="5"/>
  <c r="C48" i="5"/>
  <c r="C36" i="5"/>
  <c r="C37" i="5"/>
  <c r="C26" i="5"/>
  <c r="C25" i="5"/>
  <c r="C23" i="5"/>
  <c r="C70" i="3"/>
  <c r="C69" i="3"/>
  <c r="C68" i="3"/>
  <c r="C67" i="3"/>
  <c r="D59" i="3"/>
  <c r="D56" i="3"/>
  <c r="C58" i="3"/>
  <c r="C59" i="3"/>
  <c r="C57" i="3"/>
  <c r="C56" i="3"/>
  <c r="C48" i="3"/>
  <c r="C47" i="3"/>
  <c r="C46" i="3"/>
  <c r="C45" i="3"/>
  <c r="D37" i="3"/>
  <c r="C37" i="3"/>
  <c r="C25" i="3"/>
  <c r="C26" i="3"/>
  <c r="C12" i="3"/>
  <c r="D36" i="3"/>
  <c r="D34" i="3"/>
  <c r="C13" i="3"/>
  <c r="D69" i="1"/>
  <c r="D70" i="1"/>
  <c r="D67" i="1"/>
  <c r="D68" i="1"/>
  <c r="D58" i="1"/>
  <c r="E58" i="1"/>
  <c r="F58" i="1"/>
  <c r="G58" i="1"/>
  <c r="H58" i="1"/>
  <c r="I58" i="1"/>
  <c r="J58" i="1"/>
  <c r="D59" i="1"/>
  <c r="E59" i="1"/>
  <c r="F59" i="1"/>
  <c r="G59" i="1"/>
  <c r="H59" i="1"/>
  <c r="I59" i="1"/>
  <c r="J59" i="1"/>
  <c r="D56" i="1"/>
  <c r="E56" i="1"/>
  <c r="F56" i="1"/>
  <c r="G56" i="1"/>
  <c r="H56" i="1"/>
  <c r="I56" i="1"/>
  <c r="J56" i="1"/>
  <c r="D57" i="1"/>
  <c r="E57" i="1"/>
  <c r="F57" i="1"/>
  <c r="G57" i="1"/>
  <c r="H57" i="1"/>
  <c r="I57" i="1"/>
  <c r="J57" i="1"/>
  <c r="D47" i="1"/>
  <c r="E47" i="1"/>
  <c r="F47" i="1"/>
  <c r="G47" i="1"/>
  <c r="H47" i="1"/>
  <c r="I47" i="1"/>
  <c r="D48" i="1"/>
  <c r="E48" i="1"/>
  <c r="F48" i="1"/>
  <c r="G48" i="1"/>
  <c r="H48" i="1"/>
  <c r="I48" i="1"/>
  <c r="J48" i="1"/>
  <c r="D45" i="1"/>
  <c r="E45" i="1"/>
  <c r="F45" i="1"/>
  <c r="G45" i="1"/>
  <c r="H45" i="1"/>
  <c r="I45" i="1"/>
  <c r="D46" i="1"/>
  <c r="E46" i="1"/>
  <c r="F46" i="1"/>
  <c r="G46" i="1"/>
  <c r="H46" i="1"/>
  <c r="I46" i="1"/>
  <c r="C48" i="1"/>
  <c r="C47" i="1"/>
  <c r="F36" i="1"/>
  <c r="G36" i="1"/>
  <c r="H36" i="1"/>
  <c r="I36" i="1"/>
  <c r="J36" i="1"/>
  <c r="D37" i="1"/>
  <c r="E37" i="1"/>
  <c r="F37" i="1"/>
  <c r="G37" i="1"/>
  <c r="H37" i="1"/>
  <c r="I37" i="1"/>
  <c r="J37" i="1"/>
  <c r="F34" i="1"/>
  <c r="G34" i="1"/>
  <c r="H34" i="1"/>
  <c r="I34" i="1"/>
  <c r="J34" i="1"/>
  <c r="F35" i="1"/>
  <c r="G35" i="1"/>
  <c r="H35" i="1"/>
  <c r="I35" i="1"/>
  <c r="J35" i="1"/>
  <c r="D25" i="1"/>
  <c r="E25" i="1"/>
  <c r="F25" i="1"/>
  <c r="G25" i="1"/>
  <c r="H25" i="1"/>
  <c r="I25" i="1"/>
  <c r="J25" i="1"/>
  <c r="D26" i="1"/>
  <c r="E26" i="1"/>
  <c r="F26" i="1"/>
  <c r="G26" i="1"/>
  <c r="H26" i="1"/>
  <c r="I26" i="1"/>
  <c r="J26" i="1"/>
  <c r="D23" i="1"/>
  <c r="E23" i="1"/>
  <c r="F23" i="1"/>
  <c r="G23" i="1"/>
  <c r="I23" i="1"/>
  <c r="J23" i="1"/>
  <c r="D24" i="1"/>
  <c r="E24" i="1"/>
  <c r="F24" i="1"/>
  <c r="G24" i="1"/>
  <c r="H24" i="1"/>
  <c r="I24" i="1"/>
  <c r="J24" i="1"/>
  <c r="E14" i="1"/>
  <c r="F14" i="1"/>
  <c r="G14" i="1"/>
  <c r="H14" i="1"/>
  <c r="I14" i="1"/>
  <c r="J14" i="1"/>
  <c r="D15" i="1"/>
  <c r="E15" i="1"/>
  <c r="F15" i="1"/>
  <c r="G15" i="1"/>
  <c r="H15" i="1"/>
  <c r="I15" i="1"/>
  <c r="J15" i="1"/>
  <c r="E12" i="1"/>
  <c r="F12" i="1"/>
  <c r="H12" i="1"/>
  <c r="I12" i="1"/>
  <c r="J12" i="1"/>
  <c r="E13" i="1"/>
  <c r="F13" i="1"/>
  <c r="G13" i="1"/>
  <c r="H13" i="1"/>
  <c r="I13" i="1"/>
  <c r="J13" i="1"/>
  <c r="D58" i="3"/>
  <c r="E58" i="3"/>
  <c r="F58" i="3"/>
  <c r="G58" i="3"/>
  <c r="H58" i="3"/>
  <c r="I58" i="3"/>
  <c r="J58" i="3"/>
  <c r="K58" i="3"/>
  <c r="L58" i="3"/>
  <c r="M58" i="3"/>
  <c r="N34" i="6" s="1"/>
  <c r="N58" i="3"/>
  <c r="O58" i="3"/>
  <c r="N38" i="6" s="1"/>
  <c r="P58" i="3"/>
  <c r="Q58" i="3"/>
  <c r="N42" i="6" s="1"/>
  <c r="R58" i="3"/>
  <c r="S58" i="3"/>
  <c r="N46" i="6" s="1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E56" i="3"/>
  <c r="F56" i="3"/>
  <c r="G56" i="3"/>
  <c r="H56" i="3"/>
  <c r="I56" i="3"/>
  <c r="J56" i="3"/>
  <c r="L56" i="3"/>
  <c r="M56" i="3"/>
  <c r="N56" i="3"/>
  <c r="O56" i="3"/>
  <c r="P56" i="3"/>
  <c r="Q56" i="3"/>
  <c r="R56" i="3"/>
  <c r="S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D47" i="3"/>
  <c r="F47" i="3"/>
  <c r="G47" i="3"/>
  <c r="H47" i="3"/>
  <c r="I47" i="3"/>
  <c r="J47" i="3"/>
  <c r="K47" i="3"/>
  <c r="L47" i="3"/>
  <c r="M47" i="3"/>
  <c r="O47" i="3"/>
  <c r="P47" i="3"/>
  <c r="Q47" i="3"/>
  <c r="R47" i="3"/>
  <c r="S47" i="3"/>
  <c r="D48" i="3"/>
  <c r="E48" i="3"/>
  <c r="F48" i="3"/>
  <c r="G48" i="3"/>
  <c r="H48" i="3"/>
  <c r="I48" i="3"/>
  <c r="J48" i="3"/>
  <c r="K48" i="3"/>
  <c r="L48" i="3"/>
  <c r="M48" i="3"/>
  <c r="O48" i="3"/>
  <c r="P48" i="3"/>
  <c r="Q48" i="3"/>
  <c r="R48" i="3"/>
  <c r="S48" i="3"/>
  <c r="D45" i="3"/>
  <c r="F45" i="3"/>
  <c r="G45" i="3"/>
  <c r="H45" i="3"/>
  <c r="I45" i="3"/>
  <c r="J45" i="3"/>
  <c r="K45" i="3"/>
  <c r="L45" i="3"/>
  <c r="M45" i="3"/>
  <c r="O45" i="3"/>
  <c r="P45" i="3"/>
  <c r="Q45" i="3"/>
  <c r="R45" i="3"/>
  <c r="S45" i="3"/>
  <c r="D46" i="3"/>
  <c r="F46" i="3"/>
  <c r="G46" i="3"/>
  <c r="H46" i="3"/>
  <c r="I46" i="3"/>
  <c r="J46" i="3"/>
  <c r="K46" i="3"/>
  <c r="L46" i="3"/>
  <c r="M46" i="3"/>
  <c r="O46" i="3"/>
  <c r="P46" i="3"/>
  <c r="Q46" i="3"/>
  <c r="R46" i="3"/>
  <c r="S46" i="3"/>
  <c r="E36" i="3"/>
  <c r="F36" i="3"/>
  <c r="G36" i="3"/>
  <c r="H36" i="3"/>
  <c r="I36" i="3"/>
  <c r="J36" i="3"/>
  <c r="K36" i="3"/>
  <c r="L36" i="3"/>
  <c r="M36" i="3"/>
  <c r="H34" i="6" s="1"/>
  <c r="N36" i="3"/>
  <c r="H36" i="6" s="1"/>
  <c r="O36" i="3"/>
  <c r="H38" i="6" s="1"/>
  <c r="P36" i="3"/>
  <c r="H40" i="6" s="1"/>
  <c r="Q36" i="3"/>
  <c r="H42" i="6" s="1"/>
  <c r="R36" i="3"/>
  <c r="S36" i="3"/>
  <c r="E37" i="3"/>
  <c r="F37" i="3"/>
  <c r="G37" i="3"/>
  <c r="H37" i="3"/>
  <c r="I37" i="3"/>
  <c r="J37" i="3"/>
  <c r="K37" i="3"/>
  <c r="L37" i="3"/>
  <c r="M37" i="3"/>
  <c r="O37" i="3"/>
  <c r="P37" i="3"/>
  <c r="Q37" i="3"/>
  <c r="R37" i="3"/>
  <c r="S37" i="3"/>
  <c r="E34" i="3"/>
  <c r="F34" i="3"/>
  <c r="G34" i="3"/>
  <c r="H34" i="3"/>
  <c r="I34" i="3"/>
  <c r="J34" i="3"/>
  <c r="K34" i="3"/>
  <c r="M34" i="3"/>
  <c r="N34" i="3"/>
  <c r="O34" i="3"/>
  <c r="P34" i="3"/>
  <c r="Q34" i="3"/>
  <c r="R34" i="3"/>
  <c r="S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F12" i="4"/>
  <c r="F13" i="4"/>
  <c r="G49" i="4"/>
  <c r="G33" i="4"/>
  <c r="G32" i="4"/>
  <c r="G31" i="4"/>
  <c r="G30" i="4"/>
  <c r="G29" i="4"/>
  <c r="G28" i="4"/>
  <c r="G27" i="4"/>
  <c r="G19" i="4"/>
  <c r="E13" i="4"/>
  <c r="E12" i="4"/>
  <c r="C68" i="1"/>
  <c r="C70" i="1"/>
  <c r="K49" i="1"/>
  <c r="C46" i="1"/>
  <c r="C45" i="1"/>
  <c r="K38" i="1"/>
  <c r="K33" i="1"/>
  <c r="K32" i="1"/>
  <c r="K31" i="1"/>
  <c r="K30" i="1"/>
  <c r="K29" i="1"/>
  <c r="K28" i="1"/>
  <c r="K27" i="1"/>
  <c r="K22" i="1"/>
  <c r="K21" i="1"/>
  <c r="K20" i="1"/>
  <c r="K19" i="1"/>
  <c r="K17" i="1"/>
  <c r="K16" i="1"/>
  <c r="C68" i="2"/>
  <c r="C67" i="2"/>
  <c r="C70" i="2"/>
  <c r="C57" i="2"/>
  <c r="C59" i="2"/>
  <c r="N30" i="6"/>
  <c r="N28" i="6"/>
  <c r="N26" i="6"/>
  <c r="I49" i="2"/>
  <c r="K30" i="6"/>
  <c r="K28" i="6"/>
  <c r="K26" i="6"/>
  <c r="I38" i="2"/>
  <c r="H28" i="6"/>
  <c r="H26" i="6"/>
  <c r="I33" i="2"/>
  <c r="I32" i="2"/>
  <c r="I31" i="2"/>
  <c r="I30" i="2"/>
  <c r="I29" i="2"/>
  <c r="I28" i="2"/>
  <c r="I27" i="2"/>
  <c r="E28" i="6"/>
  <c r="I22" i="2"/>
  <c r="I21" i="2"/>
  <c r="I20" i="2"/>
  <c r="I19" i="2"/>
  <c r="I18" i="2"/>
  <c r="I17" i="2"/>
  <c r="B28" i="6"/>
  <c r="C68" i="5"/>
  <c r="C67" i="5"/>
  <c r="C70" i="5"/>
  <c r="C69" i="5"/>
  <c r="D68" i="5"/>
  <c r="C57" i="5"/>
  <c r="C56" i="5"/>
  <c r="C59" i="5"/>
  <c r="C58" i="5"/>
  <c r="D49" i="5"/>
  <c r="D59" i="5" s="1"/>
  <c r="C46" i="5"/>
  <c r="C45" i="5"/>
  <c r="D38" i="5"/>
  <c r="D46" i="5" s="1"/>
  <c r="C35" i="5"/>
  <c r="C34" i="5"/>
  <c r="D33" i="5"/>
  <c r="D32" i="5"/>
  <c r="D31" i="5"/>
  <c r="D30" i="5"/>
  <c r="D29" i="5"/>
  <c r="D28" i="5"/>
  <c r="D27" i="5"/>
  <c r="C24" i="5"/>
  <c r="D22" i="5"/>
  <c r="D20" i="5"/>
  <c r="D19" i="5"/>
  <c r="D18" i="5"/>
  <c r="D17" i="5"/>
  <c r="D16" i="5"/>
  <c r="D12" i="5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S69" i="3"/>
  <c r="Q46" i="6" s="1"/>
  <c r="R69" i="3"/>
  <c r="Q44" i="6" s="1"/>
  <c r="Q69" i="3"/>
  <c r="Q42" i="6" s="1"/>
  <c r="P69" i="3"/>
  <c r="Q40" i="6" s="1"/>
  <c r="O69" i="3"/>
  <c r="Q38" i="6" s="1"/>
  <c r="N69" i="3"/>
  <c r="Q36" i="6" s="1"/>
  <c r="M69" i="3"/>
  <c r="Q34" i="6" s="1"/>
  <c r="L69" i="3"/>
  <c r="K69" i="3"/>
  <c r="J69" i="3"/>
  <c r="I69" i="3"/>
  <c r="H69" i="3"/>
  <c r="G69" i="3"/>
  <c r="F69" i="3"/>
  <c r="E69" i="3"/>
  <c r="D69" i="3"/>
  <c r="E36" i="6"/>
  <c r="E40" i="6"/>
  <c r="E44" i="6"/>
  <c r="E46" i="6"/>
  <c r="C24" i="3"/>
  <c r="H44" i="6"/>
  <c r="H46" i="6"/>
  <c r="K34" i="6"/>
  <c r="K38" i="6"/>
  <c r="K40" i="6"/>
  <c r="K42" i="6"/>
  <c r="K44" i="6"/>
  <c r="K46" i="6"/>
  <c r="T49" i="3"/>
  <c r="N22" i="6"/>
  <c r="B34" i="6"/>
  <c r="B36" i="6"/>
  <c r="B38" i="6"/>
  <c r="B40" i="6"/>
  <c r="B42" i="6"/>
  <c r="B44" i="6"/>
  <c r="B46" i="6"/>
  <c r="G12" i="4"/>
  <c r="Q10" i="6"/>
  <c r="D69" i="5"/>
  <c r="Q12" i="6" s="1"/>
  <c r="D70" i="5"/>
  <c r="D67" i="5"/>
  <c r="D14" i="5"/>
  <c r="B12" i="6" s="1"/>
  <c r="D15" i="5"/>
  <c r="T70" i="3"/>
  <c r="D56" i="5" l="1"/>
  <c r="D57" i="5"/>
  <c r="D36" i="5"/>
  <c r="H12" i="6" s="1"/>
  <c r="Q24" i="6"/>
  <c r="B73" i="5"/>
  <c r="D58" i="5"/>
  <c r="N12" i="6" s="1"/>
  <c r="E22" i="6"/>
  <c r="I56" i="2"/>
  <c r="I58" i="2"/>
  <c r="I57" i="2"/>
  <c r="I59" i="2"/>
  <c r="I45" i="2"/>
  <c r="I47" i="2"/>
  <c r="I48" i="2"/>
  <c r="I46" i="2"/>
  <c r="D48" i="5"/>
  <c r="I34" i="2"/>
  <c r="I35" i="2"/>
  <c r="I36" i="2"/>
  <c r="I37" i="2"/>
  <c r="I23" i="2"/>
  <c r="I24" i="2"/>
  <c r="I25" i="2"/>
  <c r="I26" i="2"/>
  <c r="Q30" i="6"/>
  <c r="Q28" i="6"/>
  <c r="Q20" i="6"/>
  <c r="Q18" i="6"/>
  <c r="Q22" i="6"/>
  <c r="D74" i="2"/>
  <c r="B30" i="7" s="1"/>
  <c r="H22" i="6"/>
  <c r="K10" i="6"/>
  <c r="C74" i="2"/>
  <c r="B28" i="7" s="1"/>
  <c r="B74" i="5"/>
  <c r="B20" i="6"/>
  <c r="D24" i="5"/>
  <c r="D34" i="5"/>
  <c r="D23" i="5"/>
  <c r="C74" i="1"/>
  <c r="B73" i="4"/>
  <c r="D47" i="5"/>
  <c r="K12" i="6" s="1"/>
  <c r="D45" i="5"/>
  <c r="D37" i="5"/>
  <c r="T23" i="3"/>
  <c r="T12" i="3"/>
  <c r="B74" i="4"/>
  <c r="T26" i="3"/>
  <c r="T24" i="3"/>
  <c r="T25" i="3"/>
  <c r="E6" i="6" s="1"/>
  <c r="T13" i="3"/>
  <c r="T48" i="3"/>
  <c r="N46" i="3"/>
  <c r="N45" i="3"/>
  <c r="I73" i="3" s="1"/>
  <c r="B36" i="7" s="1"/>
  <c r="N48" i="3"/>
  <c r="E34" i="6"/>
  <c r="G13" i="4"/>
  <c r="B24" i="6"/>
  <c r="C73" i="1"/>
  <c r="B73" i="1"/>
  <c r="B74" i="1"/>
  <c r="E10" i="6"/>
  <c r="B74" i="2"/>
  <c r="B26" i="7" s="1"/>
  <c r="G75" i="8"/>
  <c r="G73" i="8"/>
  <c r="N73" i="3"/>
  <c r="L73" i="3"/>
  <c r="B42" i="7" s="1"/>
  <c r="J73" i="3"/>
  <c r="B38" i="7" s="1"/>
  <c r="H73" i="3"/>
  <c r="B32" i="7" s="1"/>
  <c r="F73" i="3"/>
  <c r="E73" i="3"/>
  <c r="N74" i="3"/>
  <c r="L74" i="3"/>
  <c r="J74" i="3"/>
  <c r="F74" i="3"/>
  <c r="E74" i="3"/>
  <c r="D74" i="3"/>
  <c r="M73" i="3"/>
  <c r="B44" i="7" s="1"/>
  <c r="K73" i="3"/>
  <c r="B40" i="7" s="1"/>
  <c r="G73" i="3"/>
  <c r="M74" i="3"/>
  <c r="K74" i="3"/>
  <c r="I74" i="3"/>
  <c r="G74" i="3"/>
  <c r="D73" i="3"/>
  <c r="G56" i="4"/>
  <c r="G59" i="4"/>
  <c r="G58" i="4"/>
  <c r="N8" i="6" s="1"/>
  <c r="G57" i="4"/>
  <c r="G37" i="4"/>
  <c r="G36" i="4"/>
  <c r="H8" i="6" s="1"/>
  <c r="G35" i="4"/>
  <c r="G34" i="4"/>
  <c r="G14" i="4"/>
  <c r="G25" i="4"/>
  <c r="E8" i="6" s="1"/>
  <c r="G24" i="4"/>
  <c r="G23" i="4"/>
  <c r="G26" i="4"/>
  <c r="G15" i="4"/>
  <c r="D74" i="1"/>
  <c r="D73" i="1"/>
  <c r="K25" i="1"/>
  <c r="E4" i="6" s="1"/>
  <c r="K47" i="1"/>
  <c r="K4" i="6" s="1"/>
  <c r="K14" i="1"/>
  <c r="K36" i="1"/>
  <c r="H4" i="6" s="1"/>
  <c r="K58" i="1"/>
  <c r="N4" i="6" s="1"/>
  <c r="K13" i="1"/>
  <c r="K12" i="1"/>
  <c r="K15" i="1"/>
  <c r="K24" i="1"/>
  <c r="K23" i="1"/>
  <c r="K26" i="1"/>
  <c r="K35" i="1"/>
  <c r="K34" i="1"/>
  <c r="K37" i="1"/>
  <c r="K46" i="1"/>
  <c r="K45" i="1"/>
  <c r="K48" i="1"/>
  <c r="K57" i="1"/>
  <c r="K56" i="1"/>
  <c r="K59" i="1"/>
  <c r="N10" i="6"/>
  <c r="B73" i="2"/>
  <c r="B10" i="6"/>
  <c r="D26" i="5"/>
  <c r="D25" i="5"/>
  <c r="E12" i="6" s="1"/>
  <c r="D35" i="5"/>
  <c r="D13" i="5"/>
  <c r="T59" i="3"/>
  <c r="T37" i="3"/>
  <c r="E73" i="2"/>
  <c r="D73" i="2"/>
  <c r="C73" i="2"/>
  <c r="B26" i="6"/>
  <c r="T34" i="3"/>
  <c r="T36" i="3"/>
  <c r="H6" i="6" s="1"/>
  <c r="T45" i="3"/>
  <c r="T47" i="3"/>
  <c r="K6" i="6" s="1"/>
  <c r="T56" i="3"/>
  <c r="T58" i="3"/>
  <c r="N6" i="6" s="1"/>
  <c r="T35" i="3"/>
  <c r="T46" i="3"/>
  <c r="T57" i="3"/>
  <c r="T69" i="3"/>
  <c r="Q6" i="6" s="1"/>
  <c r="Q14" i="6" s="1"/>
  <c r="T67" i="3"/>
  <c r="B46" i="7"/>
  <c r="T68" i="3"/>
  <c r="N24" i="6"/>
  <c r="N20" i="6"/>
  <c r="H24" i="6"/>
  <c r="H20" i="6"/>
  <c r="E24" i="6"/>
  <c r="E20" i="6"/>
  <c r="K24" i="6"/>
  <c r="K20" i="6"/>
  <c r="N18" i="6"/>
  <c r="K18" i="6"/>
  <c r="H18" i="6"/>
  <c r="E18" i="6"/>
  <c r="B18" i="6"/>
  <c r="N36" i="6"/>
  <c r="N40" i="6"/>
  <c r="N44" i="6"/>
  <c r="Q48" i="6" l="1"/>
  <c r="B24" i="7"/>
  <c r="F74" i="5"/>
  <c r="B12" i="7" s="1"/>
  <c r="F76" i="5"/>
  <c r="B48" i="6"/>
  <c r="E48" i="6"/>
  <c r="H74" i="3"/>
  <c r="B20" i="7"/>
  <c r="B18" i="7"/>
  <c r="E14" i="6"/>
  <c r="G76" i="8"/>
  <c r="B8" i="6"/>
  <c r="J74" i="2"/>
  <c r="B10" i="7" s="1"/>
  <c r="J76" i="2"/>
  <c r="H10" i="6"/>
  <c r="H14" i="6" s="1"/>
  <c r="J73" i="2"/>
  <c r="J75" i="2"/>
  <c r="F73" i="5"/>
  <c r="F75" i="5"/>
  <c r="N14" i="6"/>
  <c r="G74" i="8"/>
  <c r="H76" i="1"/>
  <c r="H74" i="1"/>
  <c r="B4" i="7" s="1"/>
  <c r="B4" i="6"/>
  <c r="H75" i="1"/>
  <c r="H73" i="1"/>
  <c r="T75" i="3"/>
  <c r="T76" i="3"/>
  <c r="T74" i="3"/>
  <c r="T73" i="3"/>
  <c r="B6" i="7" s="1"/>
  <c r="B6" i="6"/>
  <c r="H48" i="6"/>
  <c r="N48" i="6"/>
  <c r="B14" i="6" l="1"/>
  <c r="F48" i="4"/>
  <c r="F46" i="4"/>
  <c r="F47" i="4"/>
  <c r="K22" i="6" s="1"/>
  <c r="K48" i="6" s="1"/>
  <c r="F45" i="4"/>
  <c r="C74" i="4" s="1"/>
  <c r="B22" i="7" s="1"/>
  <c r="B48" i="7" s="1"/>
  <c r="G38" i="4"/>
  <c r="G48" i="4" s="1"/>
  <c r="C73" i="4" l="1"/>
  <c r="G46" i="4"/>
  <c r="G47" i="4"/>
  <c r="G75" i="4" s="1"/>
  <c r="G45" i="4"/>
  <c r="K8" i="6" l="1"/>
  <c r="K14" i="6" s="1"/>
  <c r="G73" i="4"/>
  <c r="G76" i="4"/>
  <c r="T14" i="6" s="1"/>
  <c r="G74" i="4"/>
  <c r="B8" i="7" s="1"/>
  <c r="B14" i="7" s="1"/>
</calcChain>
</file>

<file path=xl/sharedStrings.xml><?xml version="1.0" encoding="utf-8"?>
<sst xmlns="http://schemas.openxmlformats.org/spreadsheetml/2006/main" count="669" uniqueCount="83">
  <si>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</si>
  <si>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</si>
  <si>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</si>
  <si>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</si>
  <si>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</si>
  <si>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</si>
  <si>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</si>
  <si>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</si>
  <si>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</si>
  <si>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</si>
  <si>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</si>
  <si>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Fulton Ferry</t>
  </si>
  <si>
    <t>Schaeffer Landing</t>
  </si>
  <si>
    <t>North Williamsburg</t>
  </si>
  <si>
    <t>Greenpoint</t>
  </si>
  <si>
    <t>Atlantic Ave</t>
  </si>
  <si>
    <t>East 34th Street</t>
  </si>
  <si>
    <t>Paulus Hook</t>
  </si>
  <si>
    <t>Newport</t>
  </si>
  <si>
    <t>Hoboken</t>
  </si>
  <si>
    <t>Liberty Harbor</t>
  </si>
  <si>
    <t>Port Liberte</t>
  </si>
  <si>
    <t>East River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</si>
  <si>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</si>
  <si>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</si>
  <si>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</si>
  <si>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</si>
  <si>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</si>
  <si>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</si>
  <si>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</si>
  <si>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</si>
  <si>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</si>
  <si>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</si>
  <si>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</si>
  <si>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</si>
  <si>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</si>
  <si>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</si>
  <si>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</si>
  <si>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</si>
  <si>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</si>
  <si>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</si>
  <si>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Pier 84</t>
  </si>
  <si>
    <t>West 44th Street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</si>
  <si>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</si>
  <si>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</si>
  <si>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</si>
  <si>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</si>
  <si>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</si>
  <si>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</si>
  <si>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</si>
  <si>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</si>
  <si>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</si>
  <si>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</si>
  <si>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</si>
  <si>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</si>
  <si>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</si>
  <si>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</si>
  <si>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</si>
  <si>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</si>
  <si>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</si>
  <si>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</si>
  <si>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</si>
  <si>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</si>
  <si>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</si>
  <si>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</si>
  <si>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</si>
  <si>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</si>
  <si>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</si>
  <si>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</si>
  <si>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</si>
  <si>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</si>
  <si>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</si>
  <si>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</si>
  <si>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</si>
  <si>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</si>
  <si>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</si>
  <si>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 xml:space="preserve">                </t>
  </si>
  <si>
    <t>May Monthly Totals</t>
  </si>
  <si>
    <t>05.01.13-05.03.13</t>
  </si>
  <si>
    <t>05.06.13-05.10.13</t>
  </si>
  <si>
    <t>05.13.13-05.17.13</t>
  </si>
  <si>
    <t>05.20.13-05.24.13</t>
  </si>
  <si>
    <t>05.27.13-05.31.13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</si>
</sst>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0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4">
    <xf numFmtId="0" fontId="0" fillId="0" borderId="0" xfId="0"/>
    <xf numFmtId="0" fontId="20" fillId="0" borderId="0" xfId="0" applyFont="1"/>
    <xf numFmtId="0" fontId="20" fillId="0" borderId="0" xfId="0" applyFont="1" applyAlignment="1">
      <alignment horizontal="right"/>
    </xf>
    <xf numFmtId="0" fontId="20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3" fontId="20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5" fillId="0" borderId="0" xfId="0" applyNumberFormat="1" applyFont="1" applyFill="1" applyBorder="1" applyAlignment="1">
      <alignment horizontal="center" vertical="center" wrapText="1"/>
    </xf>
    <xf numFmtId="3" fontId="17" fillId="0" borderId="0" xfId="0" applyNumberFormat="1" applyFont="1" applyFill="1" applyBorder="1"/>
    <xf numFmtId="3" fontId="15" fillId="0" borderId="0" xfId="0" applyNumberFormat="1" applyFont="1" applyFill="1" applyBorder="1" applyAlignment="1">
      <alignment horizontal="center" vertical="center"/>
    </xf>
    <xf numFmtId="3" fontId="18" fillId="0" borderId="0" xfId="0" applyNumberFormat="1" applyFont="1" applyFill="1" applyBorder="1" applyAlignment="1">
      <alignment horizontal="center" vertical="center" wrapText="1"/>
    </xf>
    <xf numFmtId="3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4" fillId="0" borderId="0" xfId="0" applyFont="1"/>
    <xf numFmtId="3" fontId="24" fillId="0" borderId="41" xfId="0" applyNumberFormat="1" applyFont="1" applyBorder="1" applyAlignment="1">
      <alignment horizontal="right"/>
    </xf>
    <xf numFmtId="3" fontId="24" fillId="0" borderId="42" xfId="0" applyNumberFormat="1" applyFont="1" applyBorder="1" applyAlignment="1">
      <alignment horizontal="right"/>
    </xf>
    <xf numFmtId="3" fontId="24" fillId="0" borderId="19" xfId="0" applyNumberFormat="1" applyFont="1" applyBorder="1" applyAlignment="1">
      <alignment horizontal="right"/>
    </xf>
    <xf numFmtId="3" fontId="24" fillId="0" borderId="10" xfId="0" applyNumberFormat="1" applyFont="1" applyBorder="1" applyAlignment="1">
      <alignment horizontal="right"/>
    </xf>
    <xf numFmtId="3" fontId="24" fillId="0" borderId="8" xfId="0" applyNumberFormat="1" applyFont="1" applyBorder="1" applyAlignment="1">
      <alignment horizontal="right"/>
    </xf>
    <xf numFmtId="3" fontId="24" fillId="0" borderId="7" xfId="0" applyNumberFormat="1" applyFont="1" applyBorder="1" applyAlignment="1">
      <alignment horizontal="right"/>
    </xf>
    <xf numFmtId="3" fontId="24" fillId="0" borderId="16" xfId="0" applyNumberFormat="1" applyFont="1" applyBorder="1" applyAlignment="1">
      <alignment horizontal="right"/>
    </xf>
    <xf numFmtId="3" fontId="24" fillId="0" borderId="43" xfId="0" applyNumberFormat="1" applyFont="1" applyBorder="1" applyAlignment="1">
      <alignment horizontal="right"/>
    </xf>
    <xf numFmtId="3" fontId="24" fillId="0" borderId="28" xfId="0" applyNumberFormat="1" applyFont="1" applyBorder="1" applyAlignment="1">
      <alignment horizontal="right"/>
    </xf>
    <xf numFmtId="3" fontId="24" fillId="0" borderId="21" xfId="0" applyNumberFormat="1" applyFont="1" applyBorder="1" applyAlignment="1">
      <alignment horizontal="right"/>
    </xf>
    <xf numFmtId="3" fontId="24" fillId="0" borderId="48" xfId="0" applyNumberFormat="1" applyFont="1" applyBorder="1" applyAlignment="1">
      <alignment horizontal="right"/>
    </xf>
    <xf numFmtId="3" fontId="24" fillId="0" borderId="17" xfId="0" applyNumberFormat="1" applyFont="1" applyBorder="1" applyAlignment="1">
      <alignment horizontal="right"/>
    </xf>
    <xf numFmtId="3" fontId="24" fillId="0" borderId="32" xfId="0" applyNumberFormat="1" applyFont="1" applyBorder="1" applyAlignment="1">
      <alignment horizontal="right"/>
    </xf>
    <xf numFmtId="3" fontId="24" fillId="0" borderId="12" xfId="0" applyNumberFormat="1" applyFont="1" applyBorder="1" applyAlignment="1">
      <alignment horizontal="right"/>
    </xf>
    <xf numFmtId="3" fontId="24" fillId="0" borderId="39" xfId="0" applyNumberFormat="1" applyFont="1" applyBorder="1" applyAlignment="1">
      <alignment horizontal="right"/>
    </xf>
    <xf numFmtId="3" fontId="24" fillId="0" borderId="9" xfId="0" applyNumberFormat="1" applyFont="1" applyBorder="1" applyAlignment="1">
      <alignment horizontal="right"/>
    </xf>
    <xf numFmtId="3" fontId="24" fillId="0" borderId="47" xfId="0" applyNumberFormat="1" applyFont="1" applyBorder="1" applyAlignment="1">
      <alignment horizontal="right"/>
    </xf>
    <xf numFmtId="3" fontId="24" fillId="0" borderId="18" xfId="0" applyNumberFormat="1" applyFont="1" applyBorder="1" applyAlignment="1">
      <alignment horizontal="right"/>
    </xf>
    <xf numFmtId="3" fontId="24" fillId="0" borderId="51" xfId="0" applyNumberFormat="1" applyFont="1" applyBorder="1" applyAlignment="1">
      <alignment horizontal="right"/>
    </xf>
    <xf numFmtId="0" fontId="24" fillId="0" borderId="1" xfId="0" applyFont="1" applyBorder="1"/>
    <xf numFmtId="0" fontId="24" fillId="0" borderId="25" xfId="0" applyFont="1" applyBorder="1"/>
    <xf numFmtId="0" fontId="24" fillId="0" borderId="25" xfId="0" applyFont="1" applyFill="1" applyBorder="1" applyAlignment="1">
      <alignment horizontal="right"/>
    </xf>
    <xf numFmtId="0" fontId="26" fillId="4" borderId="23" xfId="0" applyFont="1" applyFill="1" applyBorder="1" applyAlignment="1">
      <alignment horizontal="right"/>
    </xf>
    <xf numFmtId="3" fontId="24" fillId="4" borderId="44" xfId="0" applyNumberFormat="1" applyFont="1" applyFill="1" applyBorder="1" applyAlignment="1">
      <alignment horizontal="right"/>
    </xf>
    <xf numFmtId="3" fontId="24" fillId="4" borderId="27" xfId="0" applyNumberFormat="1" applyFont="1" applyFill="1" applyBorder="1" applyAlignment="1">
      <alignment horizontal="right"/>
    </xf>
    <xf numFmtId="3" fontId="24" fillId="4" borderId="26" xfId="0" applyNumberFormat="1" applyFont="1" applyFill="1" applyBorder="1" applyAlignment="1">
      <alignment horizontal="right"/>
    </xf>
    <xf numFmtId="3" fontId="24" fillId="4" borderId="49" xfId="0" applyNumberFormat="1" applyFont="1" applyFill="1" applyBorder="1" applyAlignment="1">
      <alignment horizontal="right"/>
    </xf>
    <xf numFmtId="3" fontId="24" fillId="4" borderId="16" xfId="0" applyNumberFormat="1" applyFont="1" applyFill="1" applyBorder="1" applyAlignment="1">
      <alignment horizontal="right"/>
    </xf>
    <xf numFmtId="3" fontId="24" fillId="4" borderId="31" xfId="0" applyNumberFormat="1" applyFont="1" applyFill="1" applyBorder="1" applyAlignment="1">
      <alignment horizontal="right"/>
    </xf>
    <xf numFmtId="3" fontId="24" fillId="4" borderId="45" xfId="0" applyNumberFormat="1" applyFont="1" applyFill="1" applyBorder="1" applyAlignment="1">
      <alignment horizontal="right"/>
    </xf>
    <xf numFmtId="3" fontId="24" fillId="4" borderId="30" xfId="0" applyNumberFormat="1" applyFont="1" applyFill="1" applyBorder="1" applyAlignment="1">
      <alignment horizontal="right"/>
    </xf>
    <xf numFmtId="3" fontId="24" fillId="4" borderId="29" xfId="0" applyNumberFormat="1" applyFont="1" applyFill="1" applyBorder="1" applyAlignment="1">
      <alignment horizontal="right"/>
    </xf>
    <xf numFmtId="3" fontId="24" fillId="4" borderId="50" xfId="0" applyNumberFormat="1" applyFont="1" applyFill="1" applyBorder="1" applyAlignment="1">
      <alignment horizontal="right"/>
    </xf>
    <xf numFmtId="3" fontId="24" fillId="4" borderId="33" xfId="0" applyNumberFormat="1" applyFont="1" applyFill="1" applyBorder="1" applyAlignment="1">
      <alignment horizontal="right"/>
    </xf>
    <xf numFmtId="3" fontId="24" fillId="4" borderId="36" xfId="0" applyNumberFormat="1" applyFont="1" applyFill="1" applyBorder="1" applyAlignment="1">
      <alignment horizontal="right"/>
    </xf>
    <xf numFmtId="3" fontId="24" fillId="0" borderId="21" xfId="0" applyNumberFormat="1" applyFont="1" applyFill="1" applyBorder="1" applyAlignment="1">
      <alignment horizontal="right"/>
    </xf>
    <xf numFmtId="3" fontId="24" fillId="0" borderId="21" xfId="0" applyNumberFormat="1" applyFont="1" applyBorder="1" applyAlignment="1">
      <alignment horizontal="center" vertical="center"/>
    </xf>
    <xf numFmtId="3" fontId="26" fillId="4" borderId="21" xfId="0" applyNumberFormat="1" applyFont="1" applyFill="1" applyBorder="1" applyAlignment="1">
      <alignment horizontal="center" vertical="center"/>
    </xf>
    <xf numFmtId="3" fontId="26" fillId="4" borderId="21" xfId="0" applyNumberFormat="1" applyFont="1" applyFill="1" applyBorder="1" applyAlignment="1">
      <alignment horizontal="center" vertical="center" wrapText="1"/>
    </xf>
    <xf numFmtId="3" fontId="26" fillId="4" borderId="44" xfId="0" applyNumberFormat="1" applyFont="1" applyFill="1" applyBorder="1" applyAlignment="1">
      <alignment horizontal="right"/>
    </xf>
    <xf numFmtId="3" fontId="26" fillId="4" borderId="16" xfId="0" applyNumberFormat="1" applyFont="1" applyFill="1" applyBorder="1" applyAlignment="1">
      <alignment horizontal="right"/>
    </xf>
    <xf numFmtId="3" fontId="26" fillId="4" borderId="45" xfId="0" applyNumberFormat="1" applyFont="1" applyFill="1" applyBorder="1" applyAlignment="1">
      <alignment horizontal="right"/>
    </xf>
    <xf numFmtId="3" fontId="26" fillId="4" borderId="36" xfId="0" applyNumberFormat="1" applyFont="1" applyFill="1" applyBorder="1" applyAlignment="1">
      <alignment horizontal="right"/>
    </xf>
    <xf numFmtId="0" fontId="26" fillId="4" borderId="21" xfId="0" applyFont="1" applyFill="1" applyBorder="1" applyAlignment="1">
      <alignment horizontal="center" vertical="center" wrapText="1"/>
    </xf>
    <xf numFmtId="3" fontId="28" fillId="0" borderId="0" xfId="0" applyNumberFormat="1" applyFont="1" applyBorder="1"/>
    <xf numFmtId="3" fontId="28" fillId="0" borderId="56" xfId="0" applyNumberFormat="1" applyFont="1" applyBorder="1"/>
    <xf numFmtId="3" fontId="27" fillId="0" borderId="0" xfId="0" applyNumberFormat="1" applyFont="1" applyFill="1" applyBorder="1" applyAlignment="1">
      <alignment horizontal="center"/>
    </xf>
    <xf numFmtId="0" fontId="24" fillId="0" borderId="0" xfId="0" applyFont="1" applyAlignment="1">
      <alignment horizontal="right"/>
    </xf>
    <xf numFmtId="0" fontId="24" fillId="0" borderId="0" xfId="0" applyFont="1" applyFill="1" applyAlignment="1">
      <alignment horizontal="right"/>
    </xf>
    <xf numFmtId="0" fontId="26" fillId="0" borderId="0" xfId="0" applyFont="1" applyFill="1" applyBorder="1" applyAlignment="1">
      <alignment horizontal="right"/>
    </xf>
    <xf numFmtId="14" fontId="26" fillId="0" borderId="0" xfId="0" applyNumberFormat="1" applyFont="1" applyFill="1" applyBorder="1" applyAlignment="1">
      <alignment horizontal="center" vertical="center" textRotation="90"/>
    </xf>
    <xf numFmtId="3" fontId="24" fillId="0" borderId="0" xfId="0" applyNumberFormat="1" applyFont="1" applyFill="1" applyBorder="1" applyAlignment="1">
      <alignment horizontal="right"/>
    </xf>
    <xf numFmtId="14" fontId="24" fillId="0" borderId="0" xfId="0" applyNumberFormat="1" applyFont="1"/>
    <xf numFmtId="3" fontId="24" fillId="0" borderId="44" xfId="0" applyNumberFormat="1" applyFont="1" applyBorder="1" applyAlignment="1">
      <alignment horizontal="right"/>
    </xf>
    <xf numFmtId="3" fontId="24" fillId="0" borderId="27" xfId="0" applyNumberFormat="1" applyFont="1" applyBorder="1" applyAlignment="1">
      <alignment horizontal="right"/>
    </xf>
    <xf numFmtId="3" fontId="24" fillId="0" borderId="26" xfId="0" applyNumberFormat="1" applyFont="1" applyBorder="1" applyAlignment="1">
      <alignment horizontal="right"/>
    </xf>
    <xf numFmtId="3" fontId="24" fillId="0" borderId="49" xfId="0" applyNumberFormat="1" applyFont="1" applyBorder="1" applyAlignment="1">
      <alignment horizontal="right"/>
    </xf>
    <xf numFmtId="3" fontId="24" fillId="0" borderId="31" xfId="0" applyNumberFormat="1" applyFont="1" applyBorder="1" applyAlignment="1">
      <alignment horizontal="right"/>
    </xf>
    <xf numFmtId="3" fontId="24" fillId="0" borderId="45" xfId="0" applyNumberFormat="1" applyFont="1" applyBorder="1" applyAlignment="1">
      <alignment horizontal="right"/>
    </xf>
    <xf numFmtId="3" fontId="24" fillId="0" borderId="30" xfId="0" applyNumberFormat="1" applyFont="1" applyBorder="1" applyAlignment="1">
      <alignment horizontal="right"/>
    </xf>
    <xf numFmtId="3" fontId="24" fillId="0" borderId="29" xfId="0" applyNumberFormat="1" applyFont="1" applyBorder="1" applyAlignment="1">
      <alignment horizontal="right"/>
    </xf>
    <xf numFmtId="3" fontId="24" fillId="0" borderId="50" xfId="0" applyNumberFormat="1" applyFont="1" applyBorder="1" applyAlignment="1">
      <alignment horizontal="right"/>
    </xf>
    <xf numFmtId="3" fontId="24" fillId="0" borderId="36" xfId="0" applyNumberFormat="1" applyFont="1" applyBorder="1" applyAlignment="1">
      <alignment horizontal="right"/>
    </xf>
    <xf numFmtId="3" fontId="24" fillId="0" borderId="33" xfId="0" applyNumberFormat="1" applyFont="1" applyBorder="1" applyAlignment="1">
      <alignment horizontal="right"/>
    </xf>
    <xf numFmtId="3" fontId="24" fillId="0" borderId="64" xfId="0" applyNumberFormat="1" applyFont="1" applyBorder="1" applyAlignment="1">
      <alignment horizontal="right"/>
    </xf>
    <xf numFmtId="3" fontId="24" fillId="0" borderId="0" xfId="0" applyNumberFormat="1" applyFont="1" applyFill="1" applyBorder="1" applyAlignment="1">
      <alignment horizontal="center" vertical="center" wrapText="1"/>
    </xf>
    <xf numFmtId="3" fontId="24" fillId="0" borderId="0" xfId="0" applyNumberFormat="1" applyFont="1" applyFill="1" applyBorder="1" applyAlignment="1">
      <alignment horizontal="center" vertical="center"/>
    </xf>
    <xf numFmtId="3" fontId="24" fillId="4" borderId="38" xfId="0" applyNumberFormat="1" applyFont="1" applyFill="1" applyBorder="1" applyAlignment="1">
      <alignment horizontal="right"/>
    </xf>
    <xf numFmtId="3" fontId="24" fillId="4" borderId="55" xfId="0" applyNumberFormat="1" applyFont="1" applyFill="1" applyBorder="1" applyAlignment="1">
      <alignment horizontal="right"/>
    </xf>
    <xf numFmtId="3" fontId="24" fillId="0" borderId="22" xfId="0" applyNumberFormat="1" applyFont="1" applyFill="1" applyBorder="1" applyAlignment="1">
      <alignment horizontal="right"/>
    </xf>
    <xf numFmtId="3" fontId="24" fillId="0" borderId="19" xfId="0" applyNumberFormat="1" applyFont="1" applyBorder="1" applyAlignment="1">
      <alignment horizontal="center" vertical="center"/>
    </xf>
    <xf numFmtId="3" fontId="24" fillId="0" borderId="20" xfId="0" applyNumberFormat="1" applyFont="1" applyBorder="1" applyAlignment="1">
      <alignment horizontal="right"/>
    </xf>
    <xf numFmtId="3" fontId="24" fillId="0" borderId="22" xfId="0" applyNumberFormat="1" applyFont="1" applyBorder="1" applyAlignment="1">
      <alignment horizontal="right"/>
    </xf>
    <xf numFmtId="3" fontId="24" fillId="0" borderId="5" xfId="0" applyNumberFormat="1" applyFont="1" applyBorder="1" applyAlignment="1">
      <alignment horizontal="right"/>
    </xf>
    <xf numFmtId="3" fontId="24" fillId="0" borderId="4" xfId="0" applyNumberFormat="1" applyFont="1" applyBorder="1" applyAlignment="1">
      <alignment horizontal="right"/>
    </xf>
    <xf numFmtId="0" fontId="14" fillId="0" borderId="0" xfId="0" applyFont="1"/>
    <xf numFmtId="3" fontId="14" fillId="0" borderId="41" xfId="0" applyNumberFormat="1" applyFont="1" applyBorder="1" applyAlignment="1">
      <alignment horizontal="right"/>
    </xf>
    <xf numFmtId="3" fontId="14" fillId="0" borderId="20" xfId="0" applyNumberFormat="1" applyFont="1" applyBorder="1" applyAlignment="1">
      <alignment horizontal="right"/>
    </xf>
    <xf numFmtId="3" fontId="14" fillId="0" borderId="43" xfId="0" applyNumberFormat="1" applyFont="1" applyBorder="1" applyAlignment="1">
      <alignment horizontal="right"/>
    </xf>
    <xf numFmtId="3" fontId="14" fillId="0" borderId="28" xfId="0" applyNumberFormat="1" applyFont="1" applyBorder="1" applyAlignment="1">
      <alignment horizontal="right"/>
    </xf>
    <xf numFmtId="3" fontId="14" fillId="0" borderId="16" xfId="0" applyNumberFormat="1" applyFont="1" applyBorder="1" applyAlignment="1">
      <alignment horizontal="right"/>
    </xf>
    <xf numFmtId="0" fontId="14" fillId="0" borderId="0" xfId="0" applyFont="1" applyAlignment="1">
      <alignment horizontal="right"/>
    </xf>
    <xf numFmtId="3" fontId="14" fillId="0" borderId="22" xfId="0" applyNumberFormat="1" applyFont="1" applyBorder="1" applyAlignment="1">
      <alignment horizontal="right"/>
    </xf>
    <xf numFmtId="3" fontId="14" fillId="0" borderId="12" xfId="0" applyNumberFormat="1" applyFont="1" applyBorder="1" applyAlignment="1">
      <alignment horizontal="right"/>
    </xf>
    <xf numFmtId="3" fontId="14" fillId="0" borderId="5" xfId="0" applyNumberFormat="1" applyFont="1" applyBorder="1" applyAlignment="1">
      <alignment horizontal="right"/>
    </xf>
    <xf numFmtId="3" fontId="14" fillId="0" borderId="39" xfId="0" applyNumberFormat="1" applyFont="1" applyBorder="1" applyAlignment="1">
      <alignment horizontal="right"/>
    </xf>
    <xf numFmtId="3" fontId="14" fillId="0" borderId="4" xfId="0" applyNumberFormat="1" applyFont="1" applyBorder="1" applyAlignment="1">
      <alignment horizontal="right"/>
    </xf>
    <xf numFmtId="0" fontId="14" fillId="0" borderId="0" xfId="0" applyFont="1" applyFill="1" applyAlignment="1">
      <alignment horizontal="right"/>
    </xf>
    <xf numFmtId="3" fontId="14" fillId="0" borderId="42" xfId="0" applyNumberFormat="1" applyFont="1" applyBorder="1" applyAlignment="1">
      <alignment horizontal="right"/>
    </xf>
    <xf numFmtId="3" fontId="14" fillId="0" borderId="8" xfId="0" applyNumberFormat="1" applyFont="1" applyBorder="1" applyAlignment="1">
      <alignment horizontal="right"/>
    </xf>
    <xf numFmtId="3" fontId="14" fillId="0" borderId="0" xfId="0" applyNumberFormat="1" applyFont="1" applyFill="1" applyBorder="1" applyAlignment="1">
      <alignment horizontal="right"/>
    </xf>
    <xf numFmtId="3" fontId="14" fillId="0" borderId="21" xfId="0" applyNumberFormat="1" applyFont="1" applyFill="1" applyBorder="1" applyAlignment="1">
      <alignment horizontal="right"/>
    </xf>
    <xf numFmtId="3" fontId="14" fillId="0" borderId="21" xfId="0" applyNumberFormat="1" applyFont="1" applyBorder="1" applyAlignment="1">
      <alignment horizontal="center" vertical="center"/>
    </xf>
    <xf numFmtId="14" fontId="14" fillId="0" borderId="0" xfId="0" applyNumberFormat="1" applyFont="1"/>
    <xf numFmtId="3" fontId="14" fillId="4" borderId="43" xfId="0" applyNumberFormat="1" applyFont="1" applyFill="1" applyBorder="1" applyAlignment="1">
      <alignment horizontal="right"/>
    </xf>
    <xf numFmtId="3" fontId="14" fillId="4" borderId="45" xfId="0" applyNumberFormat="1" applyFont="1" applyFill="1" applyBorder="1" applyAlignment="1">
      <alignment horizontal="right"/>
    </xf>
    <xf numFmtId="3" fontId="14" fillId="0" borderId="0" xfId="0" applyNumberFormat="1" applyFont="1" applyBorder="1" applyAlignment="1">
      <alignment horizontal="center"/>
    </xf>
    <xf numFmtId="3" fontId="14" fillId="0" borderId="0" xfId="0" applyNumberFormat="1" applyFont="1" applyBorder="1"/>
    <xf numFmtId="3" fontId="14" fillId="0" borderId="0" xfId="0" applyNumberFormat="1" applyFont="1" applyBorder="1" applyAlignment="1">
      <alignment horizontal="center" vertical="center"/>
    </xf>
    <xf numFmtId="3" fontId="14" fillId="0" borderId="0" xfId="0" applyNumberFormat="1" applyFont="1" applyFill="1" applyBorder="1" applyAlignment="1"/>
    <xf numFmtId="3" fontId="14" fillId="0" borderId="0" xfId="0" applyNumberFormat="1" applyFont="1" applyFill="1" applyBorder="1"/>
    <xf numFmtId="3" fontId="17" fillId="0" borderId="0" xfId="0" applyNumberFormat="1" applyFont="1" applyFill="1" applyBorder="1" applyAlignment="1">
      <alignment wrapText="1"/>
    </xf>
    <xf numFmtId="3" fontId="17" fillId="0" borderId="0" xfId="0" applyNumberFormat="1" applyFont="1" applyFill="1" applyBorder="1" applyAlignment="1"/>
    <xf numFmtId="3" fontId="25" fillId="0" borderId="0" xfId="0" applyNumberFormat="1" applyFont="1" applyFill="1" applyBorder="1"/>
    <xf numFmtId="3" fontId="25" fillId="0" borderId="0" xfId="0" applyNumberFormat="1" applyFont="1" applyFill="1"/>
    <xf numFmtId="3" fontId="25" fillId="0" borderId="0" xfId="0" applyNumberFormat="1" applyFont="1" applyFill="1" applyBorder="1" applyAlignment="1">
      <alignment wrapText="1"/>
    </xf>
    <xf numFmtId="3" fontId="14" fillId="0" borderId="25" xfId="0" applyNumberFormat="1" applyFont="1" applyFill="1" applyBorder="1"/>
    <xf numFmtId="3" fontId="14" fillId="0" borderId="56" xfId="0" applyNumberFormat="1" applyFont="1" applyFill="1" applyBorder="1"/>
    <xf numFmtId="3" fontId="14" fillId="0" borderId="23" xfId="0" applyNumberFormat="1" applyFont="1" applyFill="1" applyBorder="1"/>
    <xf numFmtId="3" fontId="14" fillId="0" borderId="59" xfId="0" applyNumberFormat="1" applyFont="1" applyFill="1" applyBorder="1"/>
    <xf numFmtId="3" fontId="25" fillId="0" borderId="0" xfId="0" applyNumberFormat="1" applyFont="1" applyBorder="1"/>
    <xf numFmtId="3" fontId="25" fillId="0" borderId="0" xfId="0" applyNumberFormat="1" applyFont="1"/>
    <xf numFmtId="3" fontId="14" fillId="0" borderId="61" xfId="0" applyNumberFormat="1" applyFont="1" applyBorder="1"/>
    <xf numFmtId="3" fontId="14" fillId="0" borderId="0" xfId="0" applyNumberFormat="1" applyFont="1"/>
    <xf numFmtId="3" fontId="14" fillId="0" borderId="0" xfId="0" applyNumberFormat="1" applyFont="1" applyFill="1"/>
    <xf numFmtId="0" fontId="14" fillId="0" borderId="0" xfId="0" applyFont="1" applyBorder="1" applyAlignment="1">
      <alignment horizontal="center" vertical="center"/>
    </xf>
    <xf numFmtId="3" fontId="26" fillId="0" borderId="21" xfId="0" applyNumberFormat="1" applyFont="1" applyFill="1" applyBorder="1" applyAlignment="1">
      <alignment horizontal="center" vertical="center"/>
    </xf>
    <xf numFmtId="3" fontId="26" fillId="0" borderId="21" xfId="0" applyNumberFormat="1" applyFont="1" applyBorder="1" applyAlignment="1">
      <alignment horizontal="center" vertical="center"/>
    </xf>
    <xf numFmtId="3" fontId="18" fillId="0" borderId="64" xfId="0" applyNumberFormat="1" applyFont="1" applyFill="1" applyBorder="1" applyAlignment="1">
      <alignment horizontal="center" vertical="center" wrapText="1"/>
    </xf>
    <xf numFmtId="3" fontId="26" fillId="5" borderId="44" xfId="0" applyNumberFormat="1" applyFont="1" applyFill="1" applyBorder="1" applyAlignment="1">
      <alignment horizontal="right"/>
    </xf>
    <xf numFmtId="3" fontId="26" fillId="5" borderId="16" xfId="0" applyNumberFormat="1" applyFont="1" applyFill="1" applyBorder="1" applyAlignment="1">
      <alignment horizontal="right"/>
    </xf>
    <xf numFmtId="3" fontId="26" fillId="5" borderId="45" xfId="0" applyNumberFormat="1" applyFont="1" applyFill="1" applyBorder="1" applyAlignment="1">
      <alignment horizontal="right"/>
    </xf>
    <xf numFmtId="3" fontId="26" fillId="5" borderId="36" xfId="0" applyNumberFormat="1" applyFont="1" applyFill="1" applyBorder="1" applyAlignment="1">
      <alignment horizontal="right"/>
    </xf>
    <xf numFmtId="0" fontId="26" fillId="5" borderId="64" xfId="0" applyFont="1" applyFill="1" applyBorder="1" applyAlignment="1">
      <alignment horizontal="right"/>
    </xf>
    <xf numFmtId="0" fontId="26" fillId="5" borderId="24" xfId="0" applyFont="1" applyFill="1" applyBorder="1" applyAlignment="1">
      <alignment horizontal="right"/>
    </xf>
    <xf numFmtId="3" fontId="24" fillId="5" borderId="45" xfId="0" applyNumberFormat="1" applyFont="1" applyFill="1" applyBorder="1" applyAlignment="1">
      <alignment horizontal="right"/>
    </xf>
    <xf numFmtId="3" fontId="24" fillId="5" borderId="30" xfId="0" applyNumberFormat="1" applyFont="1" applyFill="1" applyBorder="1" applyAlignment="1">
      <alignment horizontal="right"/>
    </xf>
    <xf numFmtId="3" fontId="24" fillId="5" borderId="29" xfId="0" applyNumberFormat="1" applyFont="1" applyFill="1" applyBorder="1" applyAlignment="1">
      <alignment horizontal="right"/>
    </xf>
    <xf numFmtId="3" fontId="24" fillId="5" borderId="50" xfId="0" applyNumberFormat="1" applyFont="1" applyFill="1" applyBorder="1" applyAlignment="1">
      <alignment horizontal="right"/>
    </xf>
    <xf numFmtId="3" fontId="24" fillId="5" borderId="46" xfId="0" applyNumberFormat="1" applyFont="1" applyFill="1" applyBorder="1" applyAlignment="1">
      <alignment horizontal="right"/>
    </xf>
    <xf numFmtId="3" fontId="24" fillId="5" borderId="33" xfId="0" applyNumberFormat="1" applyFont="1" applyFill="1" applyBorder="1" applyAlignment="1">
      <alignment horizontal="right"/>
    </xf>
    <xf numFmtId="3" fontId="24" fillId="5" borderId="36" xfId="0" applyNumberFormat="1" applyFont="1" applyFill="1" applyBorder="1" applyAlignment="1">
      <alignment horizontal="right"/>
    </xf>
    <xf numFmtId="3" fontId="24" fillId="5" borderId="44" xfId="0" applyNumberFormat="1" applyFont="1" applyFill="1" applyBorder="1" applyAlignment="1">
      <alignment horizontal="right"/>
    </xf>
    <xf numFmtId="3" fontId="24" fillId="5" borderId="27" xfId="0" applyNumberFormat="1" applyFont="1" applyFill="1" applyBorder="1" applyAlignment="1">
      <alignment horizontal="right"/>
    </xf>
    <xf numFmtId="3" fontId="24" fillId="5" borderId="26" xfId="0" applyNumberFormat="1" applyFont="1" applyFill="1" applyBorder="1" applyAlignment="1">
      <alignment horizontal="right"/>
    </xf>
    <xf numFmtId="3" fontId="24" fillId="5" borderId="49" xfId="0" applyNumberFormat="1" applyFont="1" applyFill="1" applyBorder="1" applyAlignment="1">
      <alignment horizontal="right"/>
    </xf>
    <xf numFmtId="3" fontId="24" fillId="5" borderId="16" xfId="0" applyNumberFormat="1" applyFont="1" applyFill="1" applyBorder="1" applyAlignment="1">
      <alignment horizontal="right"/>
    </xf>
    <xf numFmtId="3" fontId="24" fillId="5" borderId="31" xfId="0" applyNumberFormat="1" applyFont="1" applyFill="1" applyBorder="1" applyAlignment="1">
      <alignment horizontal="right"/>
    </xf>
    <xf numFmtId="3" fontId="24" fillId="5" borderId="55" xfId="0" applyNumberFormat="1" applyFont="1" applyFill="1" applyBorder="1" applyAlignment="1">
      <alignment horizontal="right"/>
    </xf>
    <xf numFmtId="3" fontId="24" fillId="5" borderId="38" xfId="0" applyNumberFormat="1" applyFont="1" applyFill="1" applyBorder="1" applyAlignment="1">
      <alignment horizontal="right"/>
    </xf>
    <xf numFmtId="3" fontId="24" fillId="4" borderId="68" xfId="0" applyNumberFormat="1" applyFont="1" applyFill="1" applyBorder="1" applyAlignment="1">
      <alignment horizontal="right"/>
    </xf>
    <xf numFmtId="3" fontId="29" fillId="0" borderId="0" xfId="0" applyNumberFormat="1" applyFont="1" applyFill="1" applyBorder="1" applyAlignment="1">
      <alignment horizontal="center" vertical="center" wrapText="1"/>
    </xf>
    <xf numFmtId="3" fontId="24" fillId="5" borderId="34" xfId="0" applyNumberFormat="1" applyFont="1" applyFill="1" applyBorder="1" applyAlignment="1">
      <alignment horizontal="right"/>
    </xf>
    <xf numFmtId="3" fontId="24" fillId="5" borderId="35" xfId="0" applyNumberFormat="1" applyFont="1" applyFill="1" applyBorder="1" applyAlignment="1">
      <alignment horizontal="right"/>
    </xf>
    <xf numFmtId="3" fontId="24" fillId="0" borderId="0" xfId="0" applyNumberFormat="1" applyFont="1"/>
    <xf numFmtId="3" fontId="18" fillId="4" borderId="64" xfId="0" applyNumberFormat="1" applyFont="1" applyFill="1" applyBorder="1" applyAlignment="1">
      <alignment horizontal="center" vertical="center" wrapText="1"/>
    </xf>
    <xf numFmtId="3" fontId="14" fillId="5" borderId="44" xfId="0" applyNumberFormat="1" applyFont="1" applyFill="1" applyBorder="1" applyAlignment="1">
      <alignment horizontal="right"/>
    </xf>
    <xf numFmtId="3" fontId="14" fillId="5" borderId="43" xfId="0" applyNumberFormat="1" applyFont="1" applyFill="1" applyBorder="1" applyAlignment="1">
      <alignment horizontal="right"/>
    </xf>
    <xf numFmtId="3" fontId="24" fillId="5" borderId="41" xfId="0" applyNumberFormat="1" applyFont="1" applyFill="1" applyBorder="1" applyAlignment="1">
      <alignment horizontal="right"/>
    </xf>
    <xf numFmtId="3" fontId="24" fillId="0" borderId="34" xfId="0" applyNumberFormat="1" applyFont="1" applyBorder="1" applyAlignment="1">
      <alignment horizontal="right"/>
    </xf>
    <xf numFmtId="3" fontId="24" fillId="0" borderId="35" xfId="0" applyNumberFormat="1" applyFont="1" applyBorder="1" applyAlignment="1">
      <alignment horizontal="right"/>
    </xf>
    <xf numFmtId="3" fontId="13" fillId="0" borderId="48" xfId="0" applyNumberFormat="1" applyFont="1" applyBorder="1" applyAlignment="1">
      <alignment horizontal="right"/>
    </xf>
    <xf numFmtId="3" fontId="13" fillId="0" borderId="39" xfId="0" applyNumberFormat="1" applyFont="1" applyBorder="1" applyAlignment="1">
      <alignment horizontal="right"/>
    </xf>
    <xf numFmtId="3" fontId="13" fillId="0" borderId="8" xfId="0" applyNumberFormat="1" applyFont="1" applyBorder="1" applyAlignment="1">
      <alignment horizontal="right"/>
    </xf>
    <xf numFmtId="3" fontId="12" fillId="0" borderId="42" xfId="0" applyNumberFormat="1" applyFont="1" applyBorder="1" applyAlignment="1">
      <alignment horizontal="right"/>
    </xf>
    <xf numFmtId="0" fontId="11" fillId="0" borderId="0" xfId="0" applyFont="1" applyFill="1" applyAlignment="1">
      <alignment horizontal="right"/>
    </xf>
    <xf numFmtId="3" fontId="24" fillId="0" borderId="12" xfId="0" applyNumberFormat="1" applyFont="1" applyFill="1" applyBorder="1" applyAlignment="1">
      <alignment horizontal="right"/>
    </xf>
    <xf numFmtId="3" fontId="24" fillId="0" borderId="39" xfId="0" applyNumberFormat="1" applyFont="1" applyFill="1" applyBorder="1" applyAlignment="1">
      <alignment horizontal="right"/>
    </xf>
    <xf numFmtId="164" fontId="24" fillId="0" borderId="67" xfId="0" applyNumberFormat="1" applyFont="1" applyBorder="1" applyAlignment="1">
      <alignment horizontal="right"/>
    </xf>
    <xf numFmtId="164" fontId="12" fillId="0" borderId="66" xfId="0" applyNumberFormat="1" applyFont="1" applyFill="1" applyBorder="1" applyAlignment="1">
      <alignment horizontal="right"/>
    </xf>
    <xf numFmtId="164" fontId="12" fillId="0" borderId="67" xfId="0" applyNumberFormat="1" applyFont="1" applyFill="1" applyBorder="1" applyAlignment="1">
      <alignment horizontal="right"/>
    </xf>
    <xf numFmtId="164" fontId="12" fillId="0" borderId="40" xfId="0" applyNumberFormat="1" applyFont="1" applyFill="1" applyBorder="1" applyAlignment="1">
      <alignment horizontal="right"/>
    </xf>
    <xf numFmtId="164" fontId="10" fillId="0" borderId="66" xfId="0" applyNumberFormat="1" applyFont="1" applyFill="1" applyBorder="1" applyAlignment="1">
      <alignment horizontal="right"/>
    </xf>
    <xf numFmtId="164" fontId="24" fillId="0" borderId="67" xfId="0" applyNumberFormat="1" applyFont="1" applyFill="1" applyBorder="1" applyAlignment="1">
      <alignment horizontal="right"/>
    </xf>
    <xf numFmtId="164" fontId="24" fillId="0" borderId="40" xfId="0" applyNumberFormat="1" applyFont="1" applyFill="1" applyBorder="1" applyAlignment="1">
      <alignment horizontal="right"/>
    </xf>
    <xf numFmtId="164" fontId="24" fillId="0" borderId="66" xfId="0" applyNumberFormat="1" applyFont="1" applyFill="1" applyBorder="1" applyAlignment="1">
      <alignment horizontal="right"/>
    </xf>
    <xf numFmtId="3" fontId="13" fillId="0" borderId="47" xfId="0" applyNumberFormat="1" applyFont="1" applyBorder="1" applyAlignment="1">
      <alignment horizontal="right"/>
    </xf>
    <xf numFmtId="164" fontId="24" fillId="0" borderId="66" xfId="0" applyNumberFormat="1" applyFont="1" applyBorder="1" applyAlignment="1">
      <alignment horizontal="right"/>
    </xf>
    <xf numFmtId="164" fontId="9" fillId="0" borderId="66" xfId="0" applyNumberFormat="1" applyFont="1" applyFill="1" applyBorder="1" applyAlignment="1">
      <alignment horizontal="right"/>
    </xf>
    <xf numFmtId="164" fontId="24" fillId="0" borderId="2" xfId="0" applyNumberFormat="1" applyFont="1" applyBorder="1"/>
    <xf numFmtId="164" fontId="24" fillId="0" borderId="0" xfId="0" applyNumberFormat="1" applyFont="1" applyBorder="1"/>
    <xf numFmtId="164" fontId="22" fillId="0" borderId="0" xfId="0" applyNumberFormat="1" applyFont="1" applyFill="1" applyBorder="1" applyAlignment="1">
      <alignment horizontal="center" vertical="center" textRotation="90"/>
    </xf>
    <xf numFmtId="164" fontId="20" fillId="0" borderId="0" xfId="0" applyNumberFormat="1" applyFont="1"/>
    <xf numFmtId="164" fontId="24" fillId="0" borderId="0" xfId="0" applyNumberFormat="1" applyFont="1"/>
    <xf numFmtId="164" fontId="26" fillId="0" borderId="0" xfId="0" applyNumberFormat="1" applyFont="1" applyFill="1" applyBorder="1" applyAlignment="1">
      <alignment horizontal="center" vertical="center" textRotation="90"/>
    </xf>
    <xf numFmtId="164" fontId="26" fillId="4" borderId="21" xfId="0" applyNumberFormat="1" applyFont="1" applyFill="1" applyBorder="1" applyAlignment="1">
      <alignment horizontal="center" vertical="center" wrapText="1"/>
    </xf>
    <xf numFmtId="0" fontId="24" fillId="0" borderId="21" xfId="0" applyNumberFormat="1" applyFont="1" applyBorder="1" applyAlignment="1">
      <alignment horizontal="center" vertical="center"/>
    </xf>
    <xf numFmtId="164" fontId="14" fillId="0" borderId="0" xfId="0" applyNumberFormat="1" applyFont="1"/>
    <xf numFmtId="0" fontId="8" fillId="0" borderId="25" xfId="0" applyFont="1" applyFill="1" applyBorder="1" applyAlignment="1">
      <alignment horizontal="right"/>
    </xf>
    <xf numFmtId="0" fontId="7" fillId="0" borderId="25" xfId="0" applyFont="1" applyFill="1" applyBorder="1" applyAlignment="1">
      <alignment horizontal="right"/>
    </xf>
    <xf numFmtId="3" fontId="24" fillId="0" borderId="11" xfId="0" applyNumberFormat="1" applyFont="1" applyBorder="1" applyAlignment="1">
      <alignment horizontal="right"/>
    </xf>
    <xf numFmtId="3" fontId="24" fillId="0" borderId="54" xfId="0" applyNumberFormat="1" applyFont="1" applyBorder="1" applyAlignment="1">
      <alignment horizontal="right"/>
    </xf>
    <xf numFmtId="3" fontId="24" fillId="0" borderId="69" xfId="0" applyNumberFormat="1" applyFont="1" applyBorder="1" applyAlignment="1">
      <alignment horizontal="right"/>
    </xf>
    <xf numFmtId="3" fontId="24" fillId="4" borderId="23" xfId="0" applyNumberFormat="1" applyFont="1" applyFill="1" applyBorder="1" applyAlignment="1">
      <alignment horizontal="right"/>
    </xf>
    <xf numFmtId="3" fontId="24" fillId="4" borderId="64" xfId="0" applyNumberFormat="1" applyFont="1" applyFill="1" applyBorder="1" applyAlignment="1">
      <alignment horizontal="right"/>
    </xf>
    <xf numFmtId="3" fontId="24" fillId="0" borderId="3" xfId="0" applyNumberFormat="1" applyFont="1" applyBorder="1" applyAlignment="1">
      <alignment horizontal="right"/>
    </xf>
    <xf numFmtId="3" fontId="24" fillId="4" borderId="71" xfId="0" applyNumberFormat="1" applyFont="1" applyFill="1" applyBorder="1" applyAlignment="1">
      <alignment horizontal="right"/>
    </xf>
    <xf numFmtId="3" fontId="24" fillId="0" borderId="70" xfId="0" applyNumberFormat="1" applyFont="1" applyBorder="1" applyAlignment="1">
      <alignment horizontal="right"/>
    </xf>
    <xf numFmtId="3" fontId="24" fillId="0" borderId="67" xfId="0" applyNumberFormat="1" applyFont="1" applyBorder="1" applyAlignment="1">
      <alignment horizontal="right"/>
    </xf>
    <xf numFmtId="0" fontId="6" fillId="0" borderId="25" xfId="0" applyFont="1" applyBorder="1" applyAlignment="1">
      <alignment horizontal="right"/>
    </xf>
    <xf numFmtId="0" fontId="6" fillId="0" borderId="25" xfId="0" applyFont="1" applyFill="1" applyBorder="1" applyAlignment="1">
      <alignment horizontal="right"/>
    </xf>
    <xf numFmtId="0" fontId="5" fillId="0" borderId="25" xfId="0" applyFont="1" applyFill="1" applyBorder="1" applyAlignment="1">
      <alignment horizontal="right"/>
    </xf>
    <xf numFmtId="0" fontId="5" fillId="0" borderId="25" xfId="0" applyFont="1" applyBorder="1" applyAlignment="1">
      <alignment horizontal="right"/>
    </xf>
    <xf numFmtId="3" fontId="24" fillId="0" borderId="72" xfId="0" applyNumberFormat="1" applyFont="1" applyBorder="1" applyAlignment="1">
      <alignment horizontal="right"/>
    </xf>
    <xf numFmtId="3" fontId="24" fillId="0" borderId="37" xfId="0" applyNumberFormat="1" applyFont="1" applyBorder="1" applyAlignment="1">
      <alignment horizontal="right"/>
    </xf>
    <xf numFmtId="164" fontId="10" fillId="0" borderId="67" xfId="0" applyNumberFormat="1" applyFont="1" applyFill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3" fontId="14" fillId="0" borderId="70" xfId="0" applyNumberFormat="1" applyFont="1" applyBorder="1" applyAlignment="1">
      <alignment horizontal="right"/>
    </xf>
    <xf numFmtId="3" fontId="14" fillId="0" borderId="6" xfId="0" applyNumberFormat="1" applyFont="1" applyBorder="1" applyAlignment="1">
      <alignment horizontal="right"/>
    </xf>
    <xf numFmtId="3" fontId="14" fillId="0" borderId="44" xfId="0" applyNumberFormat="1" applyFont="1" applyBorder="1" applyAlignment="1">
      <alignment horizontal="right"/>
    </xf>
    <xf numFmtId="3" fontId="14" fillId="0" borderId="27" xfId="0" applyNumberFormat="1" applyFont="1" applyBorder="1" applyAlignment="1">
      <alignment horizontal="right"/>
    </xf>
    <xf numFmtId="3" fontId="14" fillId="0" borderId="45" xfId="0" applyNumberFormat="1" applyFont="1" applyBorder="1" applyAlignment="1">
      <alignment horizontal="right"/>
    </xf>
    <xf numFmtId="3" fontId="14" fillId="0" borderId="30" xfId="0" applyNumberFormat="1" applyFont="1" applyBorder="1" applyAlignment="1">
      <alignment horizontal="right"/>
    </xf>
    <xf numFmtId="0" fontId="3" fillId="0" borderId="25" xfId="0" applyFont="1" applyBorder="1" applyAlignment="1">
      <alignment horizontal="right"/>
    </xf>
    <xf numFmtId="3" fontId="24" fillId="0" borderId="73" xfId="0" applyNumberFormat="1" applyFont="1" applyBorder="1" applyAlignment="1">
      <alignment horizontal="right"/>
    </xf>
    <xf numFmtId="0" fontId="2" fillId="0" borderId="0" xfId="0" applyFont="1" applyFill="1" applyAlignment="1">
      <alignment horizontal="right"/>
    </xf>
    <xf numFmtId="164" fontId="1" fillId="0" borderId="66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" fillId="0" borderId="8" xfId="0" applyNumberFormat="1" applyFont="1" applyBorder="1" applyAlignment="1">
      <alignment horizontal="right"/>
    </xf>
    <xf numFmtId="3" fontId="27" fillId="2" borderId="25" xfId="0" applyNumberFormat="1" applyFont="1" applyFill="1" applyBorder="1" applyAlignment="1">
      <alignment horizontal="center"/>
    </xf>
    <xf numFmtId="3" fontId="14" fillId="0" borderId="56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4" fillId="0" borderId="37" xfId="0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3" fontId="27" fillId="2" borderId="24" xfId="0" applyNumberFormat="1" applyFont="1" applyFill="1" applyBorder="1" applyAlignment="1">
      <alignment horizontal="center"/>
    </xf>
    <xf numFmtId="3" fontId="14" fillId="0" borderId="52" xfId="0" applyNumberFormat="1" applyFont="1" applyBorder="1" applyAlignment="1">
      <alignment horizontal="center"/>
    </xf>
    <xf numFmtId="3" fontId="14" fillId="0" borderId="61" xfId="0" applyNumberFormat="1" applyFont="1" applyBorder="1" applyAlignment="1">
      <alignment horizontal="center"/>
    </xf>
    <xf numFmtId="3" fontId="15" fillId="0" borderId="22" xfId="0" applyNumberFormat="1" applyFont="1" applyFill="1" applyBorder="1" applyAlignment="1">
      <alignment horizontal="center" vertical="center"/>
    </xf>
    <xf numFmtId="3" fontId="14" fillId="0" borderId="37" xfId="0" applyNumberFormat="1" applyFont="1" applyBorder="1" applyAlignment="1">
      <alignment horizontal="center" vertical="center"/>
    </xf>
    <xf numFmtId="3" fontId="15" fillId="0" borderId="4" xfId="0" applyNumberFormat="1" applyFont="1" applyFill="1" applyBorder="1" applyAlignment="1">
      <alignment horizontal="center" vertical="center" wrapText="1"/>
    </xf>
    <xf numFmtId="3" fontId="17" fillId="0" borderId="46" xfId="0" applyNumberFormat="1" applyFont="1" applyFill="1" applyBorder="1"/>
    <xf numFmtId="3" fontId="15" fillId="3" borderId="4" xfId="0" applyNumberFormat="1" applyFont="1" applyFill="1" applyBorder="1" applyAlignment="1">
      <alignment horizontal="center" vertical="center"/>
    </xf>
    <xf numFmtId="3" fontId="14" fillId="3" borderId="46" xfId="0" applyNumberFormat="1" applyFont="1" applyFill="1" applyBorder="1" applyAlignment="1"/>
    <xf numFmtId="3" fontId="15" fillId="0" borderId="4" xfId="0" applyNumberFormat="1" applyFont="1" applyFill="1" applyBorder="1" applyAlignment="1">
      <alignment horizontal="center" vertical="center"/>
    </xf>
    <xf numFmtId="3" fontId="15" fillId="0" borderId="46" xfId="0" applyNumberFormat="1" applyFont="1" applyFill="1" applyBorder="1" applyAlignment="1">
      <alignment horizontal="center" vertical="center"/>
    </xf>
    <xf numFmtId="3" fontId="15" fillId="3" borderId="4" xfId="0" applyNumberFormat="1" applyFont="1" applyFill="1" applyBorder="1" applyAlignment="1">
      <alignment horizontal="center" vertical="center" wrapText="1"/>
    </xf>
    <xf numFmtId="3" fontId="17" fillId="3" borderId="46" xfId="0" applyNumberFormat="1" applyFont="1" applyFill="1" applyBorder="1"/>
    <xf numFmtId="3" fontId="15" fillId="0" borderId="46" xfId="0" applyNumberFormat="1" applyFont="1" applyFill="1" applyBorder="1" applyAlignment="1">
      <alignment horizontal="center" vertical="center" wrapText="1"/>
    </xf>
    <xf numFmtId="3" fontId="17" fillId="3" borderId="46" xfId="0" applyNumberFormat="1" applyFont="1" applyFill="1" applyBorder="1" applyAlignment="1"/>
    <xf numFmtId="3" fontId="17" fillId="0" borderId="46" xfId="0" applyNumberFormat="1" applyFont="1" applyFill="1" applyBorder="1" applyAlignment="1"/>
    <xf numFmtId="3" fontId="17" fillId="3" borderId="46" xfId="0" applyNumberFormat="1" applyFont="1" applyFill="1" applyBorder="1" applyAlignment="1">
      <alignment wrapText="1"/>
    </xf>
    <xf numFmtId="3" fontId="18" fillId="4" borderId="4" xfId="0" applyNumberFormat="1" applyFont="1" applyFill="1" applyBorder="1" applyAlignment="1">
      <alignment horizontal="center" vertical="center" wrapText="1"/>
    </xf>
    <xf numFmtId="3" fontId="25" fillId="4" borderId="46" xfId="0" applyNumberFormat="1" applyFont="1" applyFill="1" applyBorder="1" applyAlignment="1">
      <alignment wrapText="1"/>
    </xf>
    <xf numFmtId="3" fontId="18" fillId="0" borderId="4" xfId="0" applyNumberFormat="1" applyFont="1" applyFill="1" applyBorder="1" applyAlignment="1">
      <alignment horizontal="center" vertical="center" wrapText="1"/>
    </xf>
    <xf numFmtId="3" fontId="25" fillId="0" borderId="46" xfId="0" applyNumberFormat="1" applyFont="1" applyFill="1" applyBorder="1" applyAlignment="1">
      <alignment wrapText="1"/>
    </xf>
    <xf numFmtId="0" fontId="15" fillId="3" borderId="4" xfId="0" applyFont="1" applyFill="1" applyBorder="1" applyAlignment="1">
      <alignment horizontal="center" vertical="center" wrapText="1"/>
    </xf>
    <xf numFmtId="0" fontId="17" fillId="3" borderId="46" xfId="0" applyFont="1" applyFill="1" applyBorder="1" applyAlignment="1">
      <alignment wrapText="1"/>
    </xf>
    <xf numFmtId="3" fontId="14" fillId="0" borderId="46" xfId="0" applyNumberFormat="1" applyFont="1" applyFill="1" applyBorder="1" applyAlignment="1"/>
    <xf numFmtId="3" fontId="14" fillId="0" borderId="46" xfId="0" applyNumberFormat="1" applyFont="1" applyBorder="1" applyAlignment="1"/>
    <xf numFmtId="3" fontId="27" fillId="2" borderId="23" xfId="0" applyNumberFormat="1" applyFont="1" applyFill="1" applyBorder="1" applyAlignment="1">
      <alignment horizontal="center"/>
    </xf>
    <xf numFmtId="3" fontId="14" fillId="0" borderId="59" xfId="0" applyNumberFormat="1" applyFont="1" applyBorder="1" applyAlignment="1">
      <alignment horizontal="center"/>
    </xf>
    <xf numFmtId="3" fontId="14" fillId="0" borderId="60" xfId="0" applyNumberFormat="1" applyFont="1" applyBorder="1" applyAlignment="1">
      <alignment horizontal="center"/>
    </xf>
    <xf numFmtId="3" fontId="17" fillId="0" borderId="46" xfId="0" applyNumberFormat="1" applyFont="1" applyFill="1" applyBorder="1" applyAlignment="1">
      <alignment wrapText="1"/>
    </xf>
    <xf numFmtId="3" fontId="17" fillId="0" borderId="4" xfId="0" applyNumberFormat="1" applyFont="1" applyFill="1" applyBorder="1" applyAlignment="1">
      <alignment horizontal="center" vertical="center"/>
    </xf>
    <xf numFmtId="0" fontId="17" fillId="0" borderId="46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3" fontId="17" fillId="0" borderId="46" xfId="0" applyNumberFormat="1" applyFont="1" applyFill="1" applyBorder="1" applyAlignment="1">
      <alignment horizontal="center" vertical="center"/>
    </xf>
    <xf numFmtId="3" fontId="17" fillId="3" borderId="53" xfId="0" applyNumberFormat="1" applyFont="1" applyFill="1" applyBorder="1" applyAlignment="1"/>
    <xf numFmtId="3" fontId="17" fillId="0" borderId="53" xfId="0" applyNumberFormat="1" applyFont="1" applyFill="1" applyBorder="1" applyAlignment="1">
      <alignment horizontal="center" vertical="center"/>
    </xf>
    <xf numFmtId="3" fontId="17" fillId="3" borderId="4" xfId="0" applyNumberFormat="1" applyFont="1" applyFill="1" applyBorder="1" applyAlignment="1">
      <alignment horizontal="center" vertical="center"/>
    </xf>
    <xf numFmtId="3" fontId="17" fillId="3" borderId="46" xfId="0" applyNumberFormat="1" applyFont="1" applyFill="1" applyBorder="1" applyAlignment="1">
      <alignment horizontal="center" vertical="center"/>
    </xf>
    <xf numFmtId="3" fontId="18" fillId="4" borderId="4" xfId="0" applyNumberFormat="1" applyFont="1" applyFill="1" applyBorder="1" applyAlignment="1">
      <alignment horizontal="center" vertical="center"/>
    </xf>
    <xf numFmtId="3" fontId="25" fillId="4" borderId="46" xfId="0" applyNumberFormat="1" applyFont="1" applyFill="1" applyBorder="1" applyAlignment="1"/>
    <xf numFmtId="3" fontId="18" fillId="4" borderId="53" xfId="0" applyNumberFormat="1" applyFont="1" applyFill="1" applyBorder="1" applyAlignment="1">
      <alignment horizontal="center" vertical="center"/>
    </xf>
    <xf numFmtId="3" fontId="18" fillId="0" borderId="53" xfId="0" applyNumberFormat="1" applyFont="1" applyFill="1" applyBorder="1" applyAlignment="1">
      <alignment horizontal="center" vertical="center" wrapText="1"/>
    </xf>
    <xf numFmtId="3" fontId="17" fillId="3" borderId="53" xfId="0" applyNumberFormat="1" applyFont="1" applyFill="1" applyBorder="1" applyAlignment="1">
      <alignment horizontal="center" vertical="center"/>
    </xf>
    <xf numFmtId="3" fontId="18" fillId="0" borderId="46" xfId="0" applyNumberFormat="1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3" fontId="27" fillId="2" borderId="62" xfId="0" applyNumberFormat="1" applyFont="1" applyFill="1" applyBorder="1" applyAlignment="1">
      <alignment horizontal="center"/>
    </xf>
    <xf numFmtId="3" fontId="28" fillId="0" borderId="63" xfId="0" applyNumberFormat="1" applyFont="1" applyBorder="1" applyAlignment="1">
      <alignment horizontal="center"/>
    </xf>
    <xf numFmtId="3" fontId="15" fillId="0" borderId="57" xfId="0" applyNumberFormat="1" applyFont="1" applyFill="1" applyBorder="1" applyAlignment="1">
      <alignment horizontal="center" vertical="center"/>
    </xf>
    <xf numFmtId="3" fontId="28" fillId="0" borderId="58" xfId="0" applyNumberFormat="1" applyFont="1" applyBorder="1" applyAlignment="1">
      <alignment horizontal="center" vertical="center"/>
    </xf>
    <xf numFmtId="3" fontId="28" fillId="0" borderId="59" xfId="0" applyNumberFormat="1" applyFont="1" applyBorder="1" applyAlignment="1">
      <alignment horizontal="center"/>
    </xf>
    <xf numFmtId="3" fontId="28" fillId="0" borderId="46" xfId="0" applyNumberFormat="1" applyFont="1" applyBorder="1" applyAlignment="1"/>
    <xf numFmtId="3" fontId="16" fillId="3" borderId="46" xfId="0" applyNumberFormat="1" applyFont="1" applyFill="1" applyBorder="1" applyAlignment="1">
      <alignment wrapText="1"/>
    </xf>
    <xf numFmtId="3" fontId="16" fillId="3" borderId="46" xfId="0" applyNumberFormat="1" applyFont="1" applyFill="1" applyBorder="1" applyAlignment="1"/>
    <xf numFmtId="0" fontId="16" fillId="3" borderId="46" xfId="0" applyFont="1" applyFill="1" applyBorder="1" applyAlignment="1">
      <alignment wrapText="1"/>
    </xf>
    <xf numFmtId="3" fontId="19" fillId="4" borderId="46" xfId="0" applyNumberFormat="1" applyFont="1" applyFill="1" applyBorder="1" applyAlignment="1">
      <alignment wrapText="1"/>
    </xf>
    <xf numFmtId="3" fontId="19" fillId="0" borderId="46" xfId="0" applyNumberFormat="1" applyFont="1" applyFill="1" applyBorder="1" applyAlignment="1">
      <alignment wrapText="1"/>
    </xf>
    <xf numFmtId="3" fontId="28" fillId="0" borderId="46" xfId="0" applyNumberFormat="1" applyFont="1" applyFill="1" applyBorder="1" applyAlignment="1"/>
    <xf numFmtId="3" fontId="16" fillId="0" borderId="46" xfId="0" applyNumberFormat="1" applyFont="1" applyFill="1" applyBorder="1" applyAlignment="1">
      <alignment wrapText="1"/>
    </xf>
    <xf numFmtId="0" fontId="28" fillId="0" borderId="46" xfId="0" applyFont="1" applyBorder="1" applyAlignment="1">
      <alignment horizontal="center" vertical="center"/>
    </xf>
    <xf numFmtId="3" fontId="19" fillId="4" borderId="46" xfId="0" applyNumberFormat="1" applyFont="1" applyFill="1" applyBorder="1" applyAlignment="1"/>
    <xf numFmtId="3" fontId="25" fillId="4" borderId="22" xfId="0" applyNumberFormat="1" applyFont="1" applyFill="1" applyBorder="1" applyAlignment="1">
      <alignment horizontal="center" vertical="center"/>
    </xf>
    <xf numFmtId="3" fontId="25" fillId="4" borderId="37" xfId="0" applyNumberFormat="1" applyFont="1" applyFill="1" applyBorder="1" applyAlignment="1">
      <alignment horizontal="center" vertical="center"/>
    </xf>
    <xf numFmtId="0" fontId="26" fillId="4" borderId="65" xfId="0" applyFont="1" applyFill="1" applyBorder="1" applyAlignment="1">
      <alignment horizontal="center" vertical="center" wrapText="1"/>
    </xf>
    <xf numFmtId="0" fontId="26" fillId="4" borderId="13" xfId="0" applyFont="1" applyFill="1" applyBorder="1" applyAlignment="1">
      <alignment horizontal="center" vertical="center" wrapText="1"/>
    </xf>
    <xf numFmtId="164" fontId="26" fillId="4" borderId="66" xfId="0" applyNumberFormat="1" applyFont="1" applyFill="1" applyBorder="1" applyAlignment="1">
      <alignment horizontal="center" vertical="center" wrapText="1"/>
    </xf>
    <xf numFmtId="164" fontId="26" fillId="4" borderId="40" xfId="0" applyNumberFormat="1" applyFont="1" applyFill="1" applyBorder="1" applyAlignment="1">
      <alignment horizontal="center" vertical="center" wrapText="1"/>
    </xf>
    <xf numFmtId="0" fontId="26" fillId="4" borderId="18" xfId="0" applyFont="1" applyFill="1" applyBorder="1" applyAlignment="1">
      <alignment horizontal="center" vertical="center" wrapText="1"/>
    </xf>
    <xf numFmtId="0" fontId="26" fillId="4" borderId="46" xfId="0" applyFont="1" applyFill="1" applyBorder="1" applyAlignment="1">
      <alignment horizontal="center" vertical="center" wrapText="1"/>
    </xf>
    <xf numFmtId="164" fontId="26" fillId="4" borderId="4" xfId="0" applyNumberFormat="1" applyFont="1" applyFill="1" applyBorder="1" applyAlignment="1">
      <alignment horizontal="center" vertical="center" textRotation="90"/>
    </xf>
    <xf numFmtId="164" fontId="26" fillId="4" borderId="53" xfId="0" applyNumberFormat="1" applyFont="1" applyFill="1" applyBorder="1" applyAlignment="1">
      <alignment horizontal="center" vertical="center" textRotation="90"/>
    </xf>
    <xf numFmtId="164" fontId="26" fillId="4" borderId="46" xfId="0" applyNumberFormat="1" applyFont="1" applyFill="1" applyBorder="1" applyAlignment="1">
      <alignment horizontal="center" vertical="center" textRotation="90"/>
    </xf>
    <xf numFmtId="0" fontId="26" fillId="4" borderId="12" xfId="0" applyFont="1" applyFill="1" applyBorder="1" applyAlignment="1">
      <alignment horizontal="center" vertical="center" wrapText="1"/>
    </xf>
    <xf numFmtId="0" fontId="26" fillId="4" borderId="39" xfId="0" applyFont="1" applyFill="1" applyBorder="1" applyAlignment="1">
      <alignment horizontal="center" vertical="center" wrapText="1"/>
    </xf>
    <xf numFmtId="0" fontId="26" fillId="4" borderId="40" xfId="0" applyFont="1" applyFill="1" applyBorder="1" applyAlignment="1">
      <alignment horizontal="center" vertical="center" wrapText="1"/>
    </xf>
    <xf numFmtId="0" fontId="26" fillId="4" borderId="47" xfId="0" applyFont="1" applyFill="1" applyBorder="1" applyAlignment="1">
      <alignment horizontal="center" vertical="center" wrapText="1"/>
    </xf>
    <xf numFmtId="0" fontId="26" fillId="4" borderId="2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14" xfId="0" applyFont="1" applyFill="1" applyBorder="1" applyAlignment="1">
      <alignment horizontal="center" vertical="center" wrapText="1"/>
    </xf>
    <xf numFmtId="0" fontId="25" fillId="3" borderId="3" xfId="0" applyFont="1" applyFill="1" applyBorder="1" applyAlignment="1">
      <alignment horizontal="center" vertical="center" wrapText="1"/>
    </xf>
    <xf numFmtId="0" fontId="25" fillId="3" borderId="7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/>
    </xf>
    <xf numFmtId="0" fontId="0" fillId="0" borderId="54" xfId="0" applyBorder="1"/>
    <xf numFmtId="0" fontId="0" fillId="0" borderId="37" xfId="0" applyBorder="1"/>
    <xf numFmtId="0" fontId="25" fillId="3" borderId="1" xfId="0" applyFont="1" applyFill="1" applyBorder="1" applyAlignment="1">
      <alignment horizontal="center" vertical="center" wrapText="1"/>
    </xf>
    <xf numFmtId="0" fontId="25" fillId="3" borderId="10" xfId="0" applyFont="1" applyFill="1" applyBorder="1" applyAlignment="1">
      <alignment horizontal="center" vertical="center" wrapText="1"/>
    </xf>
    <xf numFmtId="0" fontId="26" fillId="4" borderId="51" xfId="0" applyFont="1" applyFill="1" applyBorder="1" applyAlignment="1">
      <alignment horizontal="center" vertical="center" wrapText="1"/>
    </xf>
    <xf numFmtId="0" fontId="26" fillId="4" borderId="52" xfId="0" applyFont="1" applyFill="1" applyBorder="1" applyAlignment="1">
      <alignment horizontal="center" vertical="center" wrapText="1"/>
    </xf>
    <xf numFmtId="0" fontId="25" fillId="3" borderId="2" xfId="0" applyFont="1" applyFill="1" applyBorder="1" applyAlignment="1">
      <alignment horizontal="center" vertical="center" wrapText="1"/>
    </xf>
    <xf numFmtId="0" fontId="25" fillId="3" borderId="11" xfId="0" applyFont="1" applyFill="1" applyBorder="1" applyAlignment="1">
      <alignment horizontal="center" vertical="center" wrapText="1"/>
    </xf>
    <xf numFmtId="0" fontId="26" fillId="4" borderId="4" xfId="0" applyFont="1" applyFill="1" applyBorder="1" applyAlignment="1">
      <alignment horizontal="center" vertical="center"/>
    </xf>
    <xf numFmtId="0" fontId="26" fillId="4" borderId="53" xfId="0" applyFont="1" applyFill="1" applyBorder="1" applyAlignment="1">
      <alignment horizontal="center" vertical="center"/>
    </xf>
    <xf numFmtId="0" fontId="25" fillId="3" borderId="4" xfId="0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horizontal="center" vertical="center" wrapText="1"/>
    </xf>
    <xf numFmtId="0" fontId="23" fillId="2" borderId="5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4" fillId="3" borderId="8" xfId="0" applyFont="1" applyFill="1" applyBorder="1"/>
    <xf numFmtId="0" fontId="26" fillId="4" borderId="3" xfId="0" applyFont="1" applyFill="1" applyBorder="1" applyAlignment="1">
      <alignment horizontal="center" vertical="center"/>
    </xf>
    <xf numFmtId="0" fontId="26" fillId="4" borderId="56" xfId="0" applyFont="1" applyFill="1" applyBorder="1" applyAlignment="1">
      <alignment horizontal="center" vertical="center"/>
    </xf>
    <xf numFmtId="0" fontId="26" fillId="4" borderId="67" xfId="0" applyFont="1" applyFill="1" applyBorder="1" applyAlignment="1">
      <alignment horizontal="center" vertical="center" wrapText="1"/>
    </xf>
    <xf numFmtId="0" fontId="26" fillId="4" borderId="70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5" xfId="0" applyFont="1" applyFill="1" applyBorder="1" applyAlignment="1">
      <alignment horizontal="center" vertical="center" wrapText="1"/>
    </xf>
    <xf numFmtId="3" fontId="25" fillId="4" borderId="2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"/>
  <sheetViews>
    <sheetView topLeftCell="K1" zoomScaleNormal="100" workbookViewId="0">
      <selection activeCell="N48" sqref="M1:N49"/>
    </sheetView>
  </sheetViews>
  <sheetFormatPr defaultRowHeight="13.5" x14ac:dyDescent="0.25"/>
  <cols>
    <col min="1" max="2" width="22.42578125" style="127" customWidth="1"/>
    <col min="3" max="3" width="2.85546875" style="127" customWidth="1"/>
    <col min="4" max="5" width="22.42578125" style="127" customWidth="1"/>
    <col min="6" max="6" width="3.7109375" style="127" customWidth="1"/>
    <col min="7" max="8" width="22.42578125" style="127" customWidth="1"/>
    <col min="9" max="9" width="3.7109375" style="127" customWidth="1"/>
    <col min="10" max="11" width="22.42578125" style="127" customWidth="1"/>
    <col min="12" max="12" width="3.7109375" style="127" customWidth="1"/>
    <col min="13" max="14" width="22.42578125" style="127" customWidth="1"/>
    <col min="15" max="15" width="3.7109375" style="127" hidden="1" customWidth="1"/>
    <col min="16" max="17" width="22.42578125" style="127" hidden="1" customWidth="1"/>
    <col min="18" max="18" width="22.42578125" style="127" customWidth="1"/>
    <col min="19" max="19" width="36.5703125" style="127" bestFit="1" customWidth="1"/>
    <col min="20" max="16384" width="9.140625" style="127"/>
  </cols>
  <sheetData>
    <row r="1" spans="1:20" x14ac:dyDescent="0.25">
      <c r="A1" s="227" t="s">
        <v>54</v>
      </c>
      <c r="B1" s="228"/>
      <c r="C1" s="110"/>
      <c r="D1" s="227" t="s">
        <v>54</v>
      </c>
      <c r="E1" s="228"/>
      <c r="F1" s="60"/>
      <c r="G1" s="227" t="s">
        <v>54</v>
      </c>
      <c r="H1" s="228"/>
      <c r="I1" s="111"/>
      <c r="J1" s="227" t="s">
        <v>54</v>
      </c>
      <c r="K1" s="228"/>
      <c r="L1" s="111"/>
      <c r="M1" s="227" t="s">
        <v>54</v>
      </c>
      <c r="N1" s="228"/>
      <c r="P1" s="227" t="s">
        <v>54</v>
      </c>
      <c r="Q1" s="228"/>
      <c r="R1" s="110"/>
    </row>
    <row r="2" spans="1:20" ht="15.75" customHeight="1" x14ac:dyDescent="0.25">
      <c r="A2" s="229" t="s">
        <v>78</v>
      </c>
      <c r="B2" s="230"/>
      <c r="C2" s="112"/>
      <c r="D2" s="229" t="s">
        <v>79</v>
      </c>
      <c r="E2" s="231"/>
      <c r="F2" s="113"/>
      <c r="G2" s="229" t="s">
        <v>80</v>
      </c>
      <c r="H2" s="230"/>
      <c r="I2" s="111"/>
      <c r="J2" s="235" t="s">
        <v>81</v>
      </c>
      <c r="K2" s="236"/>
      <c r="L2" s="111"/>
      <c r="M2" s="235" t="s">
        <v>82</v>
      </c>
      <c r="N2" s="236"/>
      <c r="P2" s="235"/>
      <c r="Q2" s="236"/>
      <c r="R2" s="112"/>
    </row>
    <row r="3" spans="1:20" ht="14.25" thickBot="1" x14ac:dyDescent="0.3">
      <c r="A3" s="232" t="s">
        <v>55</v>
      </c>
      <c r="B3" s="233"/>
      <c r="C3" s="110"/>
      <c r="D3" s="232" t="s">
        <v>55</v>
      </c>
      <c r="E3" s="233"/>
      <c r="F3" s="111"/>
      <c r="G3" s="232" t="s">
        <v>55</v>
      </c>
      <c r="H3" s="233"/>
      <c r="I3" s="111"/>
      <c r="J3" s="232" t="s">
        <v>55</v>
      </c>
      <c r="K3" s="234"/>
      <c r="L3" s="111"/>
      <c r="M3" s="232" t="s">
        <v>55</v>
      </c>
      <c r="N3" s="233"/>
      <c r="P3" s="232" t="s">
        <v>55</v>
      </c>
      <c r="Q3" s="233"/>
      <c r="R3" s="110"/>
    </row>
    <row r="4" spans="1:20" s="128" customFormat="1" ht="12.95" customHeight="1" x14ac:dyDescent="0.25">
      <c r="A4" s="243" t="s">
        <v>56</v>
      </c>
      <c r="B4" s="237">
        <f>SUM('NY Waterway'!K14)</f>
        <v>41733</v>
      </c>
      <c r="C4" s="7"/>
      <c r="D4" s="243" t="s">
        <v>56</v>
      </c>
      <c r="E4" s="237">
        <f>SUM('NY Waterway'!K25)</f>
        <v>69778</v>
      </c>
      <c r="F4" s="114"/>
      <c r="G4" s="243" t="s">
        <v>56</v>
      </c>
      <c r="H4" s="237">
        <f>SUM('NY Waterway'!K36)</f>
        <v>66674</v>
      </c>
      <c r="I4" s="114"/>
      <c r="J4" s="243" t="s">
        <v>56</v>
      </c>
      <c r="K4" s="237">
        <f>SUM('NY Waterway'!K47)</f>
        <v>68894</v>
      </c>
      <c r="L4" s="114"/>
      <c r="M4" s="243" t="s">
        <v>56</v>
      </c>
      <c r="N4" s="237">
        <f>SUM('NY Waterway'!K58)</f>
        <v>60014</v>
      </c>
      <c r="P4" s="243" t="s">
        <v>56</v>
      </c>
      <c r="Q4" s="237">
        <f>SUM('NY Waterway'!K69)</f>
        <v>0</v>
      </c>
      <c r="R4" s="7"/>
    </row>
    <row r="5" spans="1:20" s="128" customFormat="1" ht="12.95" customHeight="1" thickBot="1" x14ac:dyDescent="0.3">
      <c r="A5" s="244"/>
      <c r="B5" s="238"/>
      <c r="C5" s="8"/>
      <c r="D5" s="244"/>
      <c r="E5" s="238"/>
      <c r="F5" s="114"/>
      <c r="G5" s="244"/>
      <c r="H5" s="245"/>
      <c r="I5" s="114"/>
      <c r="J5" s="244"/>
      <c r="K5" s="245"/>
      <c r="L5" s="114"/>
      <c r="M5" s="244"/>
      <c r="N5" s="245"/>
      <c r="P5" s="244"/>
      <c r="Q5" s="245"/>
      <c r="R5" s="7"/>
    </row>
    <row r="6" spans="1:20" s="128" customFormat="1" ht="12.95" customHeight="1" x14ac:dyDescent="0.25">
      <c r="A6" s="239" t="s">
        <v>57</v>
      </c>
      <c r="B6" s="237">
        <f>SUM('Billy Bey'!T14)</f>
        <v>44546</v>
      </c>
      <c r="C6" s="7"/>
      <c r="D6" s="239" t="s">
        <v>57</v>
      </c>
      <c r="E6" s="237">
        <f>SUM('Billy Bey'!T25)</f>
        <v>70214</v>
      </c>
      <c r="F6" s="114"/>
      <c r="G6" s="239" t="s">
        <v>57</v>
      </c>
      <c r="H6" s="241">
        <f>SUM('Billy Bey'!T36)</f>
        <v>72859</v>
      </c>
      <c r="I6" s="114"/>
      <c r="J6" s="239" t="s">
        <v>57</v>
      </c>
      <c r="K6" s="241">
        <f>SUM('Billy Bey'!T47)</f>
        <v>69401</v>
      </c>
      <c r="L6" s="114"/>
      <c r="M6" s="239" t="s">
        <v>57</v>
      </c>
      <c r="N6" s="241">
        <f>SUM('Billy Bey'!T58)</f>
        <v>65751</v>
      </c>
      <c r="P6" s="239" t="s">
        <v>57</v>
      </c>
      <c r="Q6" s="241">
        <f>SUM('Billy Bey'!T69)</f>
        <v>0</v>
      </c>
      <c r="R6" s="9"/>
    </row>
    <row r="7" spans="1:20" s="128" customFormat="1" ht="12.95" customHeight="1" thickBot="1" x14ac:dyDescent="0.3">
      <c r="A7" s="240"/>
      <c r="B7" s="238"/>
      <c r="C7" s="8"/>
      <c r="D7" s="240"/>
      <c r="E7" s="238"/>
      <c r="F7" s="114"/>
      <c r="G7" s="240"/>
      <c r="H7" s="242"/>
      <c r="I7" s="114"/>
      <c r="J7" s="240"/>
      <c r="K7" s="242"/>
      <c r="L7" s="114"/>
      <c r="M7" s="240"/>
      <c r="N7" s="242"/>
      <c r="P7" s="240"/>
      <c r="Q7" s="242"/>
      <c r="R7" s="9"/>
    </row>
    <row r="8" spans="1:20" s="128" customFormat="1" ht="12.95" customHeight="1" x14ac:dyDescent="0.25">
      <c r="A8" s="243" t="s">
        <v>58</v>
      </c>
      <c r="B8" s="237">
        <f>SUM(SeaStreak!G14)</f>
        <v>8275</v>
      </c>
      <c r="C8" s="7"/>
      <c r="D8" s="243" t="s">
        <v>58</v>
      </c>
      <c r="E8" s="237">
        <f>SUM(SeaStreak!G25)</f>
        <v>13646</v>
      </c>
      <c r="F8" s="114"/>
      <c r="G8" s="243" t="s">
        <v>58</v>
      </c>
      <c r="H8" s="237">
        <f>SUM(SeaStreak!G36)</f>
        <v>14513</v>
      </c>
      <c r="I8" s="114"/>
      <c r="J8" s="243" t="s">
        <v>58</v>
      </c>
      <c r="K8" s="237">
        <f>SUM(SeaStreak!G47)</f>
        <v>14228</v>
      </c>
      <c r="L8" s="114"/>
      <c r="M8" s="243" t="s">
        <v>58</v>
      </c>
      <c r="N8" s="237">
        <f>SUM(SeaStreak!G58)</f>
        <v>13419</v>
      </c>
      <c r="P8" s="243" t="s">
        <v>58</v>
      </c>
      <c r="Q8" s="237">
        <f>SUM(SeaStreak!G69)</f>
        <v>0</v>
      </c>
      <c r="R8" s="7"/>
    </row>
    <row r="9" spans="1:20" s="128" customFormat="1" ht="12.95" customHeight="1" thickBot="1" x14ac:dyDescent="0.3">
      <c r="A9" s="248"/>
      <c r="B9" s="238"/>
      <c r="C9" s="115"/>
      <c r="D9" s="248"/>
      <c r="E9" s="245"/>
      <c r="F9" s="114"/>
      <c r="G9" s="248"/>
      <c r="H9" s="245"/>
      <c r="I9" s="114"/>
      <c r="J9" s="248"/>
      <c r="K9" s="245"/>
      <c r="L9" s="114"/>
      <c r="M9" s="248"/>
      <c r="N9" s="245"/>
      <c r="P9" s="248"/>
      <c r="Q9" s="245"/>
      <c r="R9" s="7"/>
    </row>
    <row r="10" spans="1:20" s="128" customFormat="1" ht="12.95" customHeight="1" x14ac:dyDescent="0.25">
      <c r="A10" s="239" t="s">
        <v>59</v>
      </c>
      <c r="B10" s="237">
        <f>SUM('New York Water Taxi'!I14)</f>
        <v>5917</v>
      </c>
      <c r="C10" s="9"/>
      <c r="D10" s="239" t="s">
        <v>59</v>
      </c>
      <c r="E10" s="241">
        <f>SUM('New York Water Taxi'!I25)</f>
        <v>7860</v>
      </c>
      <c r="F10" s="114"/>
      <c r="G10" s="239" t="s">
        <v>59</v>
      </c>
      <c r="H10" s="241">
        <f>SUM('New York Water Taxi'!I36)</f>
        <v>7684</v>
      </c>
      <c r="I10" s="114"/>
      <c r="J10" s="239" t="s">
        <v>59</v>
      </c>
      <c r="K10" s="241">
        <f>SUM('New York Water Taxi'!I47)</f>
        <v>9066</v>
      </c>
      <c r="L10" s="114"/>
      <c r="M10" s="239" t="s">
        <v>59</v>
      </c>
      <c r="N10" s="241">
        <f>SUM('New York Water Taxi'!I58)</f>
        <v>13744</v>
      </c>
      <c r="P10" s="239" t="s">
        <v>59</v>
      </c>
      <c r="Q10" s="241">
        <f>SUM('New York Water Taxi'!I69)</f>
        <v>0</v>
      </c>
      <c r="R10" s="9"/>
    </row>
    <row r="11" spans="1:20" s="128" customFormat="1" ht="12.95" customHeight="1" thickBot="1" x14ac:dyDescent="0.3">
      <c r="A11" s="246"/>
      <c r="B11" s="238"/>
      <c r="C11" s="116"/>
      <c r="D11" s="246"/>
      <c r="E11" s="247"/>
      <c r="F11" s="114"/>
      <c r="G11" s="246"/>
      <c r="H11" s="242"/>
      <c r="I11" s="114"/>
      <c r="J11" s="246"/>
      <c r="K11" s="242"/>
      <c r="L11" s="114"/>
      <c r="M11" s="246"/>
      <c r="N11" s="242"/>
      <c r="P11" s="246"/>
      <c r="Q11" s="242"/>
      <c r="R11" s="9"/>
    </row>
    <row r="12" spans="1:20" s="128" customFormat="1" ht="12.95" customHeight="1" x14ac:dyDescent="0.25">
      <c r="A12" s="253" t="s">
        <v>38</v>
      </c>
      <c r="B12" s="237">
        <f>SUM('Liberty Landing Ferry'!D14)</f>
        <v>1364</v>
      </c>
      <c r="C12" s="9"/>
      <c r="D12" s="253" t="s">
        <v>38</v>
      </c>
      <c r="E12" s="241">
        <f>SUM('Liberty Landing Ferry'!D25)</f>
        <v>2879</v>
      </c>
      <c r="F12" s="114"/>
      <c r="G12" s="253" t="s">
        <v>38</v>
      </c>
      <c r="H12" s="241">
        <f>SUM('Liberty Landing Ferry'!D36)</f>
        <v>3044</v>
      </c>
      <c r="I12" s="114"/>
      <c r="J12" s="253" t="s">
        <v>38</v>
      </c>
      <c r="K12" s="241">
        <f>SUM('Liberty Landing Ferry'!D47)</f>
        <v>2766</v>
      </c>
      <c r="L12" s="114"/>
      <c r="M12" s="253" t="s">
        <v>38</v>
      </c>
      <c r="N12" s="241">
        <f>SUM('Liberty Landing Ferry'!D58)</f>
        <v>4018</v>
      </c>
      <c r="P12" s="253" t="s">
        <v>38</v>
      </c>
      <c r="Q12" s="241">
        <f>SUM('Liberty Landing Ferry'!D69)</f>
        <v>0</v>
      </c>
      <c r="R12" s="9"/>
    </row>
    <row r="13" spans="1:20" s="128" customFormat="1" ht="12.95" customHeight="1" thickBot="1" x14ac:dyDescent="0.3">
      <c r="A13" s="254"/>
      <c r="B13" s="238"/>
      <c r="C13" s="116"/>
      <c r="D13" s="254"/>
      <c r="E13" s="247"/>
      <c r="F13" s="114"/>
      <c r="G13" s="254"/>
      <c r="H13" s="242"/>
      <c r="I13" s="114"/>
      <c r="J13" s="254"/>
      <c r="K13" s="242"/>
      <c r="L13" s="114"/>
      <c r="M13" s="254"/>
      <c r="N13" s="242"/>
      <c r="P13" s="254"/>
      <c r="Q13" s="242"/>
      <c r="R13" s="9"/>
    </row>
    <row r="14" spans="1:20" s="118" customFormat="1" ht="12.95" customHeight="1" thickBot="1" x14ac:dyDescent="0.25">
      <c r="A14" s="249" t="s">
        <v>23</v>
      </c>
      <c r="B14" s="251">
        <f>SUM(B4:B13)</f>
        <v>101835</v>
      </c>
      <c r="C14" s="10"/>
      <c r="D14" s="249" t="s">
        <v>23</v>
      </c>
      <c r="E14" s="251">
        <f>SUM(E4:E13)</f>
        <v>164377</v>
      </c>
      <c r="F14" s="117"/>
      <c r="G14" s="249" t="s">
        <v>23</v>
      </c>
      <c r="H14" s="251">
        <f>SUM(H4:H13)</f>
        <v>164774</v>
      </c>
      <c r="I14" s="117"/>
      <c r="J14" s="249" t="s">
        <v>23</v>
      </c>
      <c r="K14" s="251">
        <f>SUM(K4:K13)</f>
        <v>164355</v>
      </c>
      <c r="L14" s="117"/>
      <c r="M14" s="249" t="s">
        <v>23</v>
      </c>
      <c r="N14" s="251">
        <f>SUM(N4:N13)</f>
        <v>156946</v>
      </c>
      <c r="P14" s="249" t="s">
        <v>23</v>
      </c>
      <c r="Q14" s="251">
        <f>SUM(Q4:Q13)</f>
        <v>0</v>
      </c>
      <c r="R14" s="10"/>
      <c r="S14" s="159" t="s">
        <v>67</v>
      </c>
      <c r="T14" s="132">
        <f>AVERAGE('Billy Bey'!T76, 'Liberty Landing Ferry'!F76, 'New York Water Taxi'!J76, 'NY Waterway'!H76, SeaStreak!G76)</f>
        <v>27517.633333333331</v>
      </c>
    </row>
    <row r="15" spans="1:20" s="118" customFormat="1" ht="12.95" customHeight="1" thickBot="1" x14ac:dyDescent="0.3">
      <c r="A15" s="250"/>
      <c r="B15" s="252"/>
      <c r="C15" s="119"/>
      <c r="D15" s="250"/>
      <c r="E15" s="252"/>
      <c r="F15" s="117"/>
      <c r="G15" s="250"/>
      <c r="H15" s="252"/>
      <c r="I15" s="117"/>
      <c r="J15" s="250"/>
      <c r="K15" s="252"/>
      <c r="L15" s="117"/>
      <c r="M15" s="250"/>
      <c r="N15" s="252"/>
      <c r="P15" s="250"/>
      <c r="Q15" s="274"/>
      <c r="R15" s="119"/>
      <c r="S15" s="128"/>
      <c r="T15" s="128"/>
    </row>
    <row r="16" spans="1:20" s="128" customFormat="1" ht="14.25" thickBot="1" x14ac:dyDescent="0.3">
      <c r="A16" s="120"/>
      <c r="B16" s="121"/>
      <c r="C16" s="114"/>
      <c r="D16" s="120"/>
      <c r="E16" s="121"/>
      <c r="F16" s="114"/>
      <c r="G16" s="120"/>
      <c r="H16" s="121"/>
      <c r="I16" s="114"/>
      <c r="J16" s="122"/>
      <c r="K16" s="123"/>
      <c r="L16" s="114"/>
      <c r="M16" s="122"/>
      <c r="N16" s="123"/>
      <c r="P16" s="122"/>
      <c r="Q16" s="123"/>
      <c r="R16" s="114"/>
      <c r="S16" s="127"/>
      <c r="T16" s="127"/>
    </row>
    <row r="17" spans="1:20" ht="14.25" thickBot="1" x14ac:dyDescent="0.3">
      <c r="A17" s="257" t="s">
        <v>60</v>
      </c>
      <c r="B17" s="258"/>
      <c r="C17" s="110"/>
      <c r="D17" s="257" t="s">
        <v>60</v>
      </c>
      <c r="E17" s="258"/>
      <c r="F17" s="111"/>
      <c r="G17" s="257" t="s">
        <v>60</v>
      </c>
      <c r="H17" s="258"/>
      <c r="I17" s="111"/>
      <c r="J17" s="257" t="s">
        <v>60</v>
      </c>
      <c r="K17" s="259"/>
      <c r="L17" s="111"/>
      <c r="M17" s="257" t="s">
        <v>60</v>
      </c>
      <c r="N17" s="258"/>
      <c r="P17" s="257" t="s">
        <v>60</v>
      </c>
      <c r="Q17" s="258"/>
      <c r="R17" s="110"/>
    </row>
    <row r="18" spans="1:20" ht="12.95" customHeight="1" x14ac:dyDescent="0.25">
      <c r="A18" s="243" t="s">
        <v>10</v>
      </c>
      <c r="B18" s="237">
        <f>SUM('Billy Bey'!G14:K14, 'New York Water Taxi'!G14:H14, 'NY Waterway'!I14:J14, SeaStreak!C14:D14)</f>
        <v>30133</v>
      </c>
      <c r="C18" s="7"/>
      <c r="D18" s="243" t="s">
        <v>10</v>
      </c>
      <c r="E18" s="237">
        <f>SUM('Billy Bey'!G25:K25, 'New York Water Taxi'!G25:H25, 'NY Waterway'!I25:J25, SeaStreak!C25:D25)</f>
        <v>49528</v>
      </c>
      <c r="F18" s="111"/>
      <c r="G18" s="243" t="s">
        <v>10</v>
      </c>
      <c r="H18" s="237">
        <f>SUM('Billy Bey'!G36:K36, 'New York Water Taxi'!G36:H36, 'NY Waterway'!I36:J36, SeaStreak!C36:D36)</f>
        <v>49963</v>
      </c>
      <c r="I18" s="111"/>
      <c r="J18" s="243" t="s">
        <v>10</v>
      </c>
      <c r="K18" s="237">
        <f>SUM('Billy Bey'!G47:K47, 'New York Water Taxi'!G47:H47, 'NY Waterway'!I47:J47, SeaStreak!C47:D47)</f>
        <v>47985</v>
      </c>
      <c r="L18" s="111"/>
      <c r="M18" s="243" t="s">
        <v>10</v>
      </c>
      <c r="N18" s="237">
        <f>SUM('Billy Bey'!G58:K58, 'New York Water Taxi'!G58:H58, 'NY Waterway'!I58:J58, SeaStreak!C58:D58)</f>
        <v>46668</v>
      </c>
      <c r="P18" s="243" t="s">
        <v>10</v>
      </c>
      <c r="Q18" s="237">
        <f>SUM('Billy Bey'!G69:K69, 'New York Water Taxi'!G69:H69, 'NY Waterway'!I69:J69, SeaStreak!C69:D69)</f>
        <v>0</v>
      </c>
      <c r="R18" s="7"/>
    </row>
    <row r="19" spans="1:20" ht="12.95" customHeight="1" thickBot="1" x14ac:dyDescent="0.3">
      <c r="A19" s="244"/>
      <c r="B19" s="238"/>
      <c r="C19" s="8"/>
      <c r="D19" s="244"/>
      <c r="E19" s="238"/>
      <c r="F19" s="111"/>
      <c r="G19" s="244"/>
      <c r="H19" s="238"/>
      <c r="I19" s="111"/>
      <c r="J19" s="244"/>
      <c r="K19" s="238"/>
      <c r="L19" s="111"/>
      <c r="M19" s="244"/>
      <c r="N19" s="238"/>
      <c r="P19" s="244"/>
      <c r="Q19" s="238"/>
      <c r="R19" s="8"/>
    </row>
    <row r="20" spans="1:20" ht="12.95" customHeight="1" x14ac:dyDescent="0.25">
      <c r="A20" s="239" t="s">
        <v>8</v>
      </c>
      <c r="B20" s="241">
        <f>SUM('Billy Bey'!C14:D14, 'NY Waterway'!C14:G14)</f>
        <v>33608</v>
      </c>
      <c r="C20" s="9"/>
      <c r="D20" s="239" t="s">
        <v>8</v>
      </c>
      <c r="E20" s="241">
        <f>SUM('Billy Bey'!C25:D25, 'NY Waterway'!C25:G25)</f>
        <v>55855</v>
      </c>
      <c r="F20" s="111"/>
      <c r="G20" s="239" t="s">
        <v>8</v>
      </c>
      <c r="H20" s="241">
        <f>SUM('Billy Bey'!C36:D36, 'NY Waterway'!C36:G36)</f>
        <v>52137</v>
      </c>
      <c r="I20" s="111"/>
      <c r="J20" s="239" t="s">
        <v>8</v>
      </c>
      <c r="K20" s="241">
        <f>SUM('Billy Bey'!C47:D47, 'NY Waterway'!C47:G47)</f>
        <v>54350</v>
      </c>
      <c r="L20" s="111"/>
      <c r="M20" s="239" t="s">
        <v>8</v>
      </c>
      <c r="N20" s="241">
        <f>SUM('Billy Bey'!C58:D58, 'NY Waterway'!C58:G58)</f>
        <v>47513</v>
      </c>
      <c r="P20" s="239" t="s">
        <v>8</v>
      </c>
      <c r="Q20" s="241">
        <f>SUM('Billy Bey'!C69:D69, 'NY Waterway'!C69:G69)</f>
        <v>0</v>
      </c>
      <c r="R20" s="9"/>
    </row>
    <row r="21" spans="1:20" ht="12.95" customHeight="1" thickBot="1" x14ac:dyDescent="0.3">
      <c r="A21" s="256"/>
      <c r="B21" s="255"/>
      <c r="C21" s="113"/>
      <c r="D21" s="256"/>
      <c r="E21" s="242"/>
      <c r="F21" s="111"/>
      <c r="G21" s="256"/>
      <c r="H21" s="255"/>
      <c r="I21" s="111"/>
      <c r="J21" s="256"/>
      <c r="K21" s="255"/>
      <c r="L21" s="111"/>
      <c r="M21" s="256"/>
      <c r="N21" s="255"/>
      <c r="P21" s="256"/>
      <c r="Q21" s="255"/>
      <c r="R21" s="113"/>
    </row>
    <row r="22" spans="1:20" ht="12.95" customHeight="1" x14ac:dyDescent="0.25">
      <c r="A22" s="243" t="s">
        <v>16</v>
      </c>
      <c r="B22" s="237">
        <f>SUM('Billy Bey'!L14, SeaStreak!E14:F14)</f>
        <v>5079</v>
      </c>
      <c r="C22" s="7"/>
      <c r="D22" s="243" t="s">
        <v>16</v>
      </c>
      <c r="E22" s="237">
        <f>SUM('Billy Bey'!L25, SeaStreak!E25:F25)</f>
        <v>8148</v>
      </c>
      <c r="F22" s="111"/>
      <c r="G22" s="243" t="s">
        <v>16</v>
      </c>
      <c r="H22" s="237">
        <f>SUM('Billy Bey'!L36, SeaStreak!E36:F36)</f>
        <v>8829</v>
      </c>
      <c r="I22" s="111"/>
      <c r="J22" s="243" t="s">
        <v>16</v>
      </c>
      <c r="K22" s="237">
        <f>SUM('Billy Bey'!L47, SeaStreak!E47:F47)</f>
        <v>8203</v>
      </c>
      <c r="L22" s="111"/>
      <c r="M22" s="243" t="s">
        <v>16</v>
      </c>
      <c r="N22" s="237">
        <f>SUM('Billy Bey'!L58, SeaStreak!E58:F58)</f>
        <v>9100</v>
      </c>
      <c r="P22" s="243" t="s">
        <v>16</v>
      </c>
      <c r="Q22" s="237">
        <f>SUM('Billy Bey'!L69, SeaStreak!E69:F69)</f>
        <v>0</v>
      </c>
      <c r="R22" s="7"/>
    </row>
    <row r="23" spans="1:20" ht="12.95" customHeight="1" thickBot="1" x14ac:dyDescent="0.3">
      <c r="A23" s="248"/>
      <c r="B23" s="260"/>
      <c r="C23" s="115"/>
      <c r="D23" s="248"/>
      <c r="E23" s="260"/>
      <c r="F23" s="111"/>
      <c r="G23" s="248"/>
      <c r="H23" s="260"/>
      <c r="I23" s="111"/>
      <c r="J23" s="248"/>
      <c r="K23" s="260"/>
      <c r="L23" s="111"/>
      <c r="M23" s="248"/>
      <c r="N23" s="260"/>
      <c r="P23" s="248"/>
      <c r="Q23" s="260"/>
      <c r="R23" s="115"/>
    </row>
    <row r="24" spans="1:20" ht="12.95" customHeight="1" x14ac:dyDescent="0.25">
      <c r="A24" s="239" t="s">
        <v>9</v>
      </c>
      <c r="B24" s="241">
        <f>SUM('Billy Bey'!E14:F14, 'Liberty Landing Ferry'!C14, 'NY Waterway'!H14)</f>
        <v>20476</v>
      </c>
      <c r="C24" s="9"/>
      <c r="D24" s="239" t="s">
        <v>9</v>
      </c>
      <c r="E24" s="261">
        <f>SUM('Billy Bey'!E25:F25, 'Liberty Landing Ferry'!C25, 'NY Waterway'!H25)</f>
        <v>34244</v>
      </c>
      <c r="F24" s="111"/>
      <c r="G24" s="239" t="s">
        <v>9</v>
      </c>
      <c r="H24" s="241">
        <f>SUM('Billy Bey'!E36:F36, 'Liberty Landing Ferry'!C36, 'NY Waterway'!H36)</f>
        <v>36125</v>
      </c>
      <c r="I24" s="111"/>
      <c r="J24" s="239" t="s">
        <v>9</v>
      </c>
      <c r="K24" s="241">
        <f>SUM('Billy Bey'!E47:F47, 'Liberty Landing Ferry'!C47, 'NY Waterway'!H47)</f>
        <v>35649</v>
      </c>
      <c r="L24" s="111"/>
      <c r="M24" s="239" t="s">
        <v>9</v>
      </c>
      <c r="N24" s="241">
        <f>SUM('Billy Bey'!E58:F58, 'Liberty Landing Ferry'!C58, 'NY Waterway'!H58)</f>
        <v>31106</v>
      </c>
      <c r="P24" s="239" t="s">
        <v>76</v>
      </c>
      <c r="Q24" s="241">
        <f>SUM('Billy Bey'!E69:F69, 'Liberty Landing Ferry'!C69, 'NY Waterway'!H69)</f>
        <v>0</v>
      </c>
      <c r="R24" s="9"/>
    </row>
    <row r="25" spans="1:20" ht="12.95" customHeight="1" thickBot="1" x14ac:dyDescent="0.3">
      <c r="A25" s="246"/>
      <c r="B25" s="247"/>
      <c r="C25" s="116"/>
      <c r="D25" s="246"/>
      <c r="E25" s="247"/>
      <c r="F25" s="111"/>
      <c r="G25" s="246"/>
      <c r="H25" s="247"/>
      <c r="I25" s="111"/>
      <c r="J25" s="246"/>
      <c r="K25" s="247"/>
      <c r="L25" s="111"/>
      <c r="M25" s="246"/>
      <c r="N25" s="247"/>
      <c r="P25" s="246"/>
      <c r="Q25" s="247"/>
      <c r="R25" s="116"/>
      <c r="S25" s="125"/>
      <c r="T25" s="125"/>
    </row>
    <row r="26" spans="1:20" s="125" customFormat="1" ht="12.95" customHeight="1" x14ac:dyDescent="0.2">
      <c r="A26" s="239" t="s">
        <v>7</v>
      </c>
      <c r="B26" s="261">
        <f>SUM('New York Water Taxi'!C14)</f>
        <v>1250</v>
      </c>
      <c r="C26" s="10"/>
      <c r="D26" s="239" t="s">
        <v>7</v>
      </c>
      <c r="E26" s="261">
        <f>SUM('New York Water Taxi'!C25)</f>
        <v>1715</v>
      </c>
      <c r="F26" s="124"/>
      <c r="G26" s="239" t="s">
        <v>7</v>
      </c>
      <c r="H26" s="261">
        <f>SUM('New York Water Taxi'!C36)</f>
        <v>1525</v>
      </c>
      <c r="I26" s="124"/>
      <c r="J26" s="239" t="s">
        <v>7</v>
      </c>
      <c r="K26" s="261">
        <f>SUM('New York Water Taxi'!C47)</f>
        <v>2130</v>
      </c>
      <c r="L26" s="124"/>
      <c r="M26" s="239" t="s">
        <v>7</v>
      </c>
      <c r="N26" s="261">
        <f>SUM('New York Water Taxi'!C58)</f>
        <v>2660</v>
      </c>
      <c r="P26" s="239" t="s">
        <v>7</v>
      </c>
      <c r="Q26" s="261">
        <f>SUM('New York Water Taxi'!C69)</f>
        <v>0</v>
      </c>
      <c r="R26" s="11"/>
    </row>
    <row r="27" spans="1:20" s="125" customFormat="1" ht="12.95" customHeight="1" thickBot="1" x14ac:dyDescent="0.3">
      <c r="A27" s="246"/>
      <c r="B27" s="262"/>
      <c r="C27" s="119"/>
      <c r="D27" s="246"/>
      <c r="E27" s="262"/>
      <c r="F27" s="124"/>
      <c r="G27" s="246"/>
      <c r="H27" s="262"/>
      <c r="I27" s="124"/>
      <c r="J27" s="246"/>
      <c r="K27" s="262"/>
      <c r="L27" s="124"/>
      <c r="M27" s="246"/>
      <c r="N27" s="262"/>
      <c r="P27" s="246"/>
      <c r="Q27" s="262"/>
      <c r="R27" s="12"/>
      <c r="S27" s="127"/>
      <c r="T27" s="127"/>
    </row>
    <row r="28" spans="1:20" ht="12.75" customHeight="1" x14ac:dyDescent="0.25">
      <c r="A28" s="239" t="s">
        <v>39</v>
      </c>
      <c r="B28" s="261">
        <f>SUM('New York Water Taxi'!D14)</f>
        <v>1090</v>
      </c>
      <c r="C28" s="111"/>
      <c r="D28" s="239" t="s">
        <v>39</v>
      </c>
      <c r="E28" s="261">
        <f>SUM('New York Water Taxi'!D25)</f>
        <v>1279</v>
      </c>
      <c r="F28" s="111"/>
      <c r="G28" s="239" t="s">
        <v>39</v>
      </c>
      <c r="H28" s="261">
        <f>SUM('New York Water Taxi'!D36)</f>
        <v>1200</v>
      </c>
      <c r="I28" s="111"/>
      <c r="J28" s="239" t="s">
        <v>39</v>
      </c>
      <c r="K28" s="261">
        <f>SUM('New York Water Taxi'!D47)</f>
        <v>1325</v>
      </c>
      <c r="L28" s="111"/>
      <c r="M28" s="239" t="s">
        <v>39</v>
      </c>
      <c r="N28" s="261">
        <f>SUM('New York Water Taxi'!D58)</f>
        <v>1763</v>
      </c>
      <c r="P28" s="239" t="s">
        <v>39</v>
      </c>
      <c r="Q28" s="261">
        <f>SUM('New York Water Taxi'!E69)</f>
        <v>0</v>
      </c>
      <c r="R28" s="11"/>
    </row>
    <row r="29" spans="1:20" ht="14.25" thickBot="1" x14ac:dyDescent="0.3">
      <c r="A29" s="246"/>
      <c r="B29" s="263"/>
      <c r="C29" s="111"/>
      <c r="D29" s="246"/>
      <c r="E29" s="263"/>
      <c r="F29" s="111"/>
      <c r="G29" s="246"/>
      <c r="H29" s="263"/>
      <c r="I29" s="111"/>
      <c r="J29" s="246"/>
      <c r="K29" s="263"/>
      <c r="L29" s="111"/>
      <c r="M29" s="246"/>
      <c r="N29" s="263"/>
      <c r="P29" s="246"/>
      <c r="Q29" s="263"/>
      <c r="R29" s="129"/>
    </row>
    <row r="30" spans="1:20" ht="12.75" customHeight="1" x14ac:dyDescent="0.25">
      <c r="A30" s="239" t="s">
        <v>41</v>
      </c>
      <c r="B30" s="261">
        <f>SUM('New York Water Taxi'!E14)</f>
        <v>1892</v>
      </c>
      <c r="C30" s="111"/>
      <c r="D30" s="239" t="s">
        <v>41</v>
      </c>
      <c r="E30" s="261">
        <f>SUM('New York Water Taxi'!E25)</f>
        <v>2800</v>
      </c>
      <c r="F30" s="111"/>
      <c r="G30" s="239" t="s">
        <v>41</v>
      </c>
      <c r="H30" s="261">
        <f>SUM('New York Water Taxi'!E36)</f>
        <v>2553</v>
      </c>
      <c r="I30" s="111"/>
      <c r="J30" s="239" t="s">
        <v>41</v>
      </c>
      <c r="K30" s="261">
        <f>SUM('New York Water Taxi'!E47)</f>
        <v>3151</v>
      </c>
      <c r="L30" s="111"/>
      <c r="M30" s="239" t="s">
        <v>41</v>
      </c>
      <c r="N30" s="261">
        <f>SUM('New York Water Taxi'!E58)</f>
        <v>3927</v>
      </c>
      <c r="P30" s="239" t="s">
        <v>41</v>
      </c>
      <c r="Q30" s="261">
        <f>SUM('New York Water Taxi'!E69)</f>
        <v>0</v>
      </c>
      <c r="R30" s="11"/>
    </row>
    <row r="31" spans="1:20" ht="14.25" thickBot="1" x14ac:dyDescent="0.3">
      <c r="A31" s="246"/>
      <c r="B31" s="264"/>
      <c r="C31" s="111"/>
      <c r="D31" s="246"/>
      <c r="E31" s="264"/>
      <c r="F31" s="111"/>
      <c r="G31" s="265"/>
      <c r="H31" s="266"/>
      <c r="I31" s="111"/>
      <c r="J31" s="265"/>
      <c r="K31" s="266"/>
      <c r="L31" s="111"/>
      <c r="M31" s="265"/>
      <c r="N31" s="266"/>
      <c r="P31" s="265"/>
      <c r="Q31" s="266"/>
      <c r="R31" s="11"/>
    </row>
    <row r="32" spans="1:20" x14ac:dyDescent="0.25">
      <c r="A32" s="239" t="s">
        <v>75</v>
      </c>
      <c r="B32" s="261">
        <f>SUM('New York Water Taxi'!F14)</f>
        <v>125</v>
      </c>
      <c r="C32" s="111"/>
      <c r="D32" s="239" t="s">
        <v>75</v>
      </c>
      <c r="E32" s="261">
        <f>SUM('New York Water Taxi'!F25)</f>
        <v>147</v>
      </c>
      <c r="F32" s="111"/>
      <c r="G32" s="239" t="s">
        <v>75</v>
      </c>
      <c r="H32" s="261">
        <f>SUM('New York Water Taxi'!F36)</f>
        <v>309</v>
      </c>
      <c r="I32" s="111"/>
      <c r="J32" s="239" t="s">
        <v>75</v>
      </c>
      <c r="K32" s="261">
        <f>SUM('New York Water Taxi'!F47)</f>
        <v>148</v>
      </c>
      <c r="L32" s="111"/>
      <c r="M32" s="239" t="s">
        <v>75</v>
      </c>
      <c r="N32" s="261">
        <f>SUM('New York Water Taxi'!F58)</f>
        <v>262</v>
      </c>
      <c r="P32" s="239" t="s">
        <v>75</v>
      </c>
      <c r="Q32" s="261">
        <f>SUM('New York Water Taxi'!F69)</f>
        <v>0</v>
      </c>
      <c r="R32" s="11"/>
    </row>
    <row r="33" spans="1:18" ht="14.25" thickBot="1" x14ac:dyDescent="0.3">
      <c r="A33" s="246"/>
      <c r="B33" s="275"/>
      <c r="C33" s="111"/>
      <c r="D33" s="246"/>
      <c r="E33" s="275"/>
      <c r="F33" s="111"/>
      <c r="G33" s="246"/>
      <c r="H33" s="275"/>
      <c r="I33" s="111"/>
      <c r="J33" s="246"/>
      <c r="K33" s="275"/>
      <c r="L33" s="111"/>
      <c r="M33" s="246"/>
      <c r="N33" s="275"/>
      <c r="P33" s="246"/>
      <c r="Q33" s="275"/>
      <c r="R33" s="11"/>
    </row>
    <row r="34" spans="1:18" ht="12.75" customHeight="1" x14ac:dyDescent="0.25">
      <c r="A34" s="267" t="s">
        <v>11</v>
      </c>
      <c r="B34" s="261">
        <f>SUM('Billy Bey'!M14)</f>
        <v>2535</v>
      </c>
      <c r="C34" s="111"/>
      <c r="D34" s="267" t="s">
        <v>11</v>
      </c>
      <c r="E34" s="261">
        <f>SUM('Billy Bey'!M25)</f>
        <v>2841</v>
      </c>
      <c r="F34" s="111"/>
      <c r="G34" s="267" t="s">
        <v>11</v>
      </c>
      <c r="H34" s="261">
        <f>SUM('Billy Bey'!M36)</f>
        <v>3806</v>
      </c>
      <c r="I34" s="111"/>
      <c r="J34" s="267" t="s">
        <v>11</v>
      </c>
      <c r="K34" s="261">
        <f>SUM('Billy Bey'!M47)</f>
        <v>3427</v>
      </c>
      <c r="L34" s="111"/>
      <c r="M34" s="267" t="s">
        <v>11</v>
      </c>
      <c r="N34" s="261">
        <f>SUM('Billy Bey'!M58)</f>
        <v>4737</v>
      </c>
      <c r="P34" s="267" t="s">
        <v>11</v>
      </c>
      <c r="Q34" s="261">
        <f>SUM('Billy Bey'!M69)</f>
        <v>0</v>
      </c>
      <c r="R34" s="11"/>
    </row>
    <row r="35" spans="1:18" ht="13.5" customHeight="1" thickBot="1" x14ac:dyDescent="0.3">
      <c r="A35" s="268"/>
      <c r="B35" s="264"/>
      <c r="C35" s="111"/>
      <c r="D35" s="268"/>
      <c r="E35" s="264"/>
      <c r="F35" s="111"/>
      <c r="G35" s="268"/>
      <c r="H35" s="264"/>
      <c r="I35" s="111"/>
      <c r="J35" s="268"/>
      <c r="K35" s="264"/>
      <c r="L35" s="111"/>
      <c r="M35" s="268"/>
      <c r="N35" s="264"/>
      <c r="P35" s="268"/>
      <c r="Q35" s="264"/>
      <c r="R35" s="11"/>
    </row>
    <row r="36" spans="1:18" ht="12.75" customHeight="1" x14ac:dyDescent="0.25">
      <c r="A36" s="267" t="s">
        <v>12</v>
      </c>
      <c r="B36" s="261">
        <f>SUM('Billy Bey'!N14)</f>
        <v>936</v>
      </c>
      <c r="C36" s="111"/>
      <c r="D36" s="267" t="s">
        <v>12</v>
      </c>
      <c r="E36" s="261">
        <f>SUM('Billy Bey'!N25)</f>
        <v>1483</v>
      </c>
      <c r="F36" s="111"/>
      <c r="G36" s="267" t="s">
        <v>12</v>
      </c>
      <c r="H36" s="261">
        <f>SUM('Billy Bey'!N36)</f>
        <v>1437</v>
      </c>
      <c r="I36" s="111"/>
      <c r="J36" s="267" t="s">
        <v>12</v>
      </c>
      <c r="K36" s="261">
        <f>SUM('Billy Bey'!N47)</f>
        <v>1329</v>
      </c>
      <c r="L36" s="111"/>
      <c r="M36" s="267" t="s">
        <v>12</v>
      </c>
      <c r="N36" s="261">
        <f>SUM('Billy Bey'!N58)</f>
        <v>1292</v>
      </c>
      <c r="P36" s="267" t="s">
        <v>12</v>
      </c>
      <c r="Q36" s="261">
        <f>SUM('Billy Bey'!N69)</f>
        <v>0</v>
      </c>
      <c r="R36" s="11"/>
    </row>
    <row r="37" spans="1:18" ht="13.5" customHeight="1" thickBot="1" x14ac:dyDescent="0.3">
      <c r="A37" s="268"/>
      <c r="B37" s="264"/>
      <c r="C37" s="111"/>
      <c r="D37" s="268"/>
      <c r="E37" s="264"/>
      <c r="F37" s="111"/>
      <c r="G37" s="268"/>
      <c r="H37" s="264"/>
      <c r="I37" s="111"/>
      <c r="J37" s="268"/>
      <c r="K37" s="264"/>
      <c r="L37" s="111"/>
      <c r="M37" s="268"/>
      <c r="N37" s="264"/>
      <c r="P37" s="268"/>
      <c r="Q37" s="264"/>
      <c r="R37" s="11"/>
    </row>
    <row r="38" spans="1:18" ht="12.75" customHeight="1" x14ac:dyDescent="0.25">
      <c r="A38" s="267" t="s">
        <v>13</v>
      </c>
      <c r="B38" s="261">
        <f>SUM('Billy Bey'!O14)</f>
        <v>2980</v>
      </c>
      <c r="C38" s="111"/>
      <c r="D38" s="267" t="s">
        <v>13</v>
      </c>
      <c r="E38" s="261">
        <f>SUM('Billy Bey'!O25)</f>
        <v>3815</v>
      </c>
      <c r="F38" s="111"/>
      <c r="G38" s="267" t="s">
        <v>13</v>
      </c>
      <c r="H38" s="261">
        <f>SUM('Billy Bey'!O36)</f>
        <v>4084</v>
      </c>
      <c r="I38" s="111"/>
      <c r="J38" s="267" t="s">
        <v>13</v>
      </c>
      <c r="K38" s="261">
        <f>SUM('Billy Bey'!O47)</f>
        <v>3797</v>
      </c>
      <c r="L38" s="111"/>
      <c r="M38" s="267" t="s">
        <v>13</v>
      </c>
      <c r="N38" s="261">
        <f>SUM('Billy Bey'!O58)</f>
        <v>4754</v>
      </c>
      <c r="P38" s="267" t="s">
        <v>13</v>
      </c>
      <c r="Q38" s="261">
        <f>SUM('Billy Bey'!O69)</f>
        <v>0</v>
      </c>
      <c r="R38" s="11"/>
    </row>
    <row r="39" spans="1:18" ht="13.5" customHeight="1" thickBot="1" x14ac:dyDescent="0.3">
      <c r="A39" s="268"/>
      <c r="B39" s="264"/>
      <c r="C39" s="111"/>
      <c r="D39" s="268"/>
      <c r="E39" s="264"/>
      <c r="F39" s="111"/>
      <c r="G39" s="268"/>
      <c r="H39" s="264"/>
      <c r="I39" s="111"/>
      <c r="J39" s="268"/>
      <c r="K39" s="264"/>
      <c r="L39" s="111"/>
      <c r="M39" s="268"/>
      <c r="N39" s="264"/>
      <c r="P39" s="268"/>
      <c r="Q39" s="264"/>
      <c r="R39" s="11"/>
    </row>
    <row r="40" spans="1:18" ht="12.75" customHeight="1" x14ac:dyDescent="0.25">
      <c r="A40" s="267" t="s">
        <v>14</v>
      </c>
      <c r="B40" s="261">
        <f>SUM('Billy Bey'!P14)</f>
        <v>1120</v>
      </c>
      <c r="C40" s="111"/>
      <c r="D40" s="267" t="s">
        <v>14</v>
      </c>
      <c r="E40" s="261">
        <f>SUM('Billy Bey'!P25)</f>
        <v>1535</v>
      </c>
      <c r="F40" s="111"/>
      <c r="G40" s="267" t="s">
        <v>14</v>
      </c>
      <c r="H40" s="261">
        <f>SUM('Billy Bey'!P36)</f>
        <v>1719</v>
      </c>
      <c r="I40" s="111"/>
      <c r="J40" s="267" t="s">
        <v>14</v>
      </c>
      <c r="K40" s="261">
        <f>SUM('Billy Bey'!P47)</f>
        <v>1671</v>
      </c>
      <c r="L40" s="111"/>
      <c r="M40" s="267" t="s">
        <v>14</v>
      </c>
      <c r="N40" s="261">
        <f>SUM('Billy Bey'!P58)</f>
        <v>1639</v>
      </c>
      <c r="P40" s="267" t="s">
        <v>14</v>
      </c>
      <c r="Q40" s="261">
        <f>SUM('Billy Bey'!P69)</f>
        <v>0</v>
      </c>
      <c r="R40" s="11"/>
    </row>
    <row r="41" spans="1:18" ht="13.5" customHeight="1" thickBot="1" x14ac:dyDescent="0.3">
      <c r="A41" s="268"/>
      <c r="B41" s="264"/>
      <c r="C41" s="111"/>
      <c r="D41" s="268"/>
      <c r="E41" s="264"/>
      <c r="F41" s="111"/>
      <c r="G41" s="268"/>
      <c r="H41" s="264"/>
      <c r="I41" s="111"/>
      <c r="J41" s="268"/>
      <c r="K41" s="264"/>
      <c r="L41" s="111"/>
      <c r="M41" s="268"/>
      <c r="N41" s="264"/>
      <c r="P41" s="268"/>
      <c r="Q41" s="264"/>
      <c r="R41" s="11"/>
    </row>
    <row r="42" spans="1:18" ht="12.75" customHeight="1" x14ac:dyDescent="0.25">
      <c r="A42" s="267" t="s">
        <v>35</v>
      </c>
      <c r="B42" s="261">
        <f>SUM('Billy Bey'!Q14)</f>
        <v>611</v>
      </c>
      <c r="C42" s="111"/>
      <c r="D42" s="267" t="s">
        <v>35</v>
      </c>
      <c r="E42" s="261">
        <f>SUM('Billy Bey'!Q25)</f>
        <v>987</v>
      </c>
      <c r="F42" s="111"/>
      <c r="G42" s="267" t="s">
        <v>35</v>
      </c>
      <c r="H42" s="261">
        <f>SUM('Billy Bey'!Q36)</f>
        <v>1087</v>
      </c>
      <c r="I42" s="111"/>
      <c r="J42" s="267" t="s">
        <v>35</v>
      </c>
      <c r="K42" s="261">
        <f>SUM('Billy Bey'!Q47)</f>
        <v>1190</v>
      </c>
      <c r="L42" s="111"/>
      <c r="M42" s="267" t="s">
        <v>35</v>
      </c>
      <c r="N42" s="261">
        <f>SUM('Billy Bey'!Q58)</f>
        <v>1073</v>
      </c>
      <c r="P42" s="267" t="s">
        <v>35</v>
      </c>
      <c r="Q42" s="261">
        <f>SUM('Billy Bey'!Q69)</f>
        <v>0</v>
      </c>
      <c r="R42" s="11"/>
    </row>
    <row r="43" spans="1:18" ht="13.5" customHeight="1" thickBot="1" x14ac:dyDescent="0.3">
      <c r="A43" s="268"/>
      <c r="B43" s="264"/>
      <c r="C43" s="111"/>
      <c r="D43" s="268"/>
      <c r="E43" s="264"/>
      <c r="F43" s="111"/>
      <c r="G43" s="268"/>
      <c r="H43" s="264"/>
      <c r="I43" s="111"/>
      <c r="J43" s="268"/>
      <c r="K43" s="264"/>
      <c r="L43" s="111"/>
      <c r="M43" s="268"/>
      <c r="N43" s="264"/>
      <c r="P43" s="268"/>
      <c r="Q43" s="264"/>
      <c r="R43" s="11"/>
    </row>
    <row r="44" spans="1:18" ht="13.5" customHeight="1" x14ac:dyDescent="0.25">
      <c r="A44" s="267" t="s">
        <v>15</v>
      </c>
      <c r="B44" s="261">
        <f>SUM('Billy Bey'!R14)</f>
        <v>0</v>
      </c>
      <c r="C44" s="111"/>
      <c r="D44" s="267" t="s">
        <v>15</v>
      </c>
      <c r="E44" s="261">
        <f>SUM('Billy Bey'!R25)</f>
        <v>0</v>
      </c>
      <c r="F44" s="111"/>
      <c r="G44" s="267" t="s">
        <v>15</v>
      </c>
      <c r="H44" s="261">
        <f>SUM('Billy Bey'!R36)</f>
        <v>0</v>
      </c>
      <c r="I44" s="111"/>
      <c r="J44" s="267" t="s">
        <v>15</v>
      </c>
      <c r="K44" s="261">
        <f>SUM('Billy Bey'!R47)</f>
        <v>0</v>
      </c>
      <c r="L44" s="111"/>
      <c r="M44" s="267" t="s">
        <v>15</v>
      </c>
      <c r="N44" s="261">
        <f>SUM('Billy Bey'!R58)</f>
        <v>0</v>
      </c>
      <c r="P44" s="267" t="s">
        <v>15</v>
      </c>
      <c r="Q44" s="261">
        <f>SUM('Billy Bey'!R69)</f>
        <v>0</v>
      </c>
      <c r="R44" s="11"/>
    </row>
    <row r="45" spans="1:18" ht="13.5" customHeight="1" thickBot="1" x14ac:dyDescent="0.3">
      <c r="A45" s="268"/>
      <c r="B45" s="264"/>
      <c r="C45" s="111"/>
      <c r="D45" s="268"/>
      <c r="E45" s="264"/>
      <c r="F45" s="111"/>
      <c r="G45" s="268"/>
      <c r="H45" s="264"/>
      <c r="I45" s="111"/>
      <c r="J45" s="268"/>
      <c r="K45" s="264"/>
      <c r="L45" s="111"/>
      <c r="M45" s="268"/>
      <c r="N45" s="264"/>
      <c r="P45" s="268"/>
      <c r="Q45" s="264"/>
      <c r="R45" s="11"/>
    </row>
    <row r="46" spans="1:18" ht="13.5" customHeight="1" x14ac:dyDescent="0.25">
      <c r="A46" s="273" t="s">
        <v>36</v>
      </c>
      <c r="B46" s="261">
        <f>SUM('Billy Bey'!S14)</f>
        <v>0</v>
      </c>
      <c r="C46" s="111"/>
      <c r="D46" s="273" t="s">
        <v>36</v>
      </c>
      <c r="E46" s="261">
        <f>SUM('Billy Bey'!S25)</f>
        <v>0</v>
      </c>
      <c r="F46" s="111"/>
      <c r="G46" s="273" t="s">
        <v>36</v>
      </c>
      <c r="H46" s="266">
        <f>SUM('Billy Bey'!S36)</f>
        <v>0</v>
      </c>
      <c r="I46" s="111"/>
      <c r="J46" s="273" t="s">
        <v>36</v>
      </c>
      <c r="K46" s="266">
        <f>SUM('Billy Bey'!S47)</f>
        <v>0</v>
      </c>
      <c r="L46" s="111"/>
      <c r="M46" s="273" t="s">
        <v>36</v>
      </c>
      <c r="N46" s="266">
        <f>SUM('Billy Bey'!S58)</f>
        <v>452</v>
      </c>
      <c r="P46" s="273" t="s">
        <v>36</v>
      </c>
      <c r="Q46" s="266">
        <f>SUM('Billy Bey'!S69)</f>
        <v>0</v>
      </c>
      <c r="R46" s="11"/>
    </row>
    <row r="47" spans="1:18" ht="13.5" customHeight="1" thickBot="1" x14ac:dyDescent="0.3">
      <c r="A47" s="268"/>
      <c r="B47" s="264"/>
      <c r="C47" s="111"/>
      <c r="D47" s="268"/>
      <c r="E47" s="264"/>
      <c r="F47" s="111"/>
      <c r="G47" s="268"/>
      <c r="H47" s="264"/>
      <c r="I47" s="111"/>
      <c r="J47" s="268"/>
      <c r="K47" s="264"/>
      <c r="L47" s="111"/>
      <c r="M47" s="268"/>
      <c r="N47" s="264"/>
      <c r="P47" s="268"/>
      <c r="Q47" s="264"/>
      <c r="R47" s="11"/>
    </row>
    <row r="48" spans="1:18" x14ac:dyDescent="0.25">
      <c r="A48" s="269" t="s">
        <v>23</v>
      </c>
      <c r="B48" s="251">
        <f>SUM(B18:B47)</f>
        <v>101835</v>
      </c>
      <c r="C48" s="111"/>
      <c r="D48" s="269" t="s">
        <v>23</v>
      </c>
      <c r="E48" s="251">
        <f>SUM(E18:E47)</f>
        <v>164377</v>
      </c>
      <c r="F48" s="111"/>
      <c r="G48" s="271" t="s">
        <v>23</v>
      </c>
      <c r="H48" s="272">
        <f>SUM(H18:H47)</f>
        <v>164774</v>
      </c>
      <c r="I48" s="111"/>
      <c r="J48" s="271" t="s">
        <v>23</v>
      </c>
      <c r="K48" s="272">
        <f>SUM(K18:K47)</f>
        <v>164355</v>
      </c>
      <c r="L48" s="111"/>
      <c r="M48" s="271" t="s">
        <v>23</v>
      </c>
      <c r="N48" s="272">
        <f>SUM(N18:N47)</f>
        <v>156946</v>
      </c>
      <c r="P48" s="271" t="s">
        <v>23</v>
      </c>
      <c r="Q48" s="272">
        <f>SUM(Q18:Q47)</f>
        <v>0</v>
      </c>
      <c r="R48" s="10"/>
    </row>
    <row r="49" spans="1:18" ht="14.25" thickBot="1" x14ac:dyDescent="0.3">
      <c r="A49" s="270"/>
      <c r="B49" s="252"/>
      <c r="C49" s="126"/>
      <c r="D49" s="270"/>
      <c r="E49" s="252"/>
      <c r="F49" s="126"/>
      <c r="G49" s="270"/>
      <c r="H49" s="252"/>
      <c r="I49" s="126"/>
      <c r="J49" s="270"/>
      <c r="K49" s="252"/>
      <c r="L49" s="126"/>
      <c r="M49" s="270"/>
      <c r="N49" s="252"/>
      <c r="P49" s="270"/>
      <c r="Q49" s="252"/>
      <c r="R49" s="119"/>
    </row>
  </sheetData>
  <mergeCells count="288">
    <mergeCell ref="Q32:Q33"/>
    <mergeCell ref="A32:A33"/>
    <mergeCell ref="D32:D33"/>
    <mergeCell ref="G32:G33"/>
    <mergeCell ref="J32:J33"/>
    <mergeCell ref="M32:M33"/>
    <mergeCell ref="P32:P33"/>
    <mergeCell ref="B32:B33"/>
    <mergeCell ref="E32:E33"/>
    <mergeCell ref="H32:H33"/>
    <mergeCell ref="K32:K33"/>
    <mergeCell ref="N32:N33"/>
    <mergeCell ref="P46:P47"/>
    <mergeCell ref="Q46:Q47"/>
    <mergeCell ref="P48:P49"/>
    <mergeCell ref="Q48:Q49"/>
    <mergeCell ref="B6:B7"/>
    <mergeCell ref="P40:P41"/>
    <mergeCell ref="Q40:Q41"/>
    <mergeCell ref="P42:P43"/>
    <mergeCell ref="Q42:Q43"/>
    <mergeCell ref="P44:P45"/>
    <mergeCell ref="P30:P31"/>
    <mergeCell ref="Q30:Q31"/>
    <mergeCell ref="Q44:Q45"/>
    <mergeCell ref="P34:P35"/>
    <mergeCell ref="Q34:Q35"/>
    <mergeCell ref="P36:P37"/>
    <mergeCell ref="Q36:Q37"/>
    <mergeCell ref="P38:P39"/>
    <mergeCell ref="Q38:Q39"/>
    <mergeCell ref="P20:P21"/>
    <mergeCell ref="Q20:Q21"/>
    <mergeCell ref="P22:P23"/>
    <mergeCell ref="Q22:Q23"/>
    <mergeCell ref="P24:P25"/>
    <mergeCell ref="Q24:Q25"/>
    <mergeCell ref="P26:P27"/>
    <mergeCell ref="Q26:Q27"/>
    <mergeCell ref="P28:P29"/>
    <mergeCell ref="Q28:Q29"/>
    <mergeCell ref="P10:P11"/>
    <mergeCell ref="Q10:Q11"/>
    <mergeCell ref="P12:P13"/>
    <mergeCell ref="Q12:Q13"/>
    <mergeCell ref="P14:P15"/>
    <mergeCell ref="Q14:Q15"/>
    <mergeCell ref="P17:Q17"/>
    <mergeCell ref="P18:P19"/>
    <mergeCell ref="Q18:Q19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N46:N47"/>
    <mergeCell ref="A48:A49"/>
    <mergeCell ref="B48:B49"/>
    <mergeCell ref="D48:D49"/>
    <mergeCell ref="E48:E49"/>
    <mergeCell ref="G48:G49"/>
    <mergeCell ref="H48:H49"/>
    <mergeCell ref="J48:J49"/>
    <mergeCell ref="K48:K49"/>
    <mergeCell ref="M48:M49"/>
    <mergeCell ref="N48:N49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N42:N43"/>
    <mergeCell ref="A44:A45"/>
    <mergeCell ref="B44:B45"/>
    <mergeCell ref="D44:D45"/>
    <mergeCell ref="E44:E45"/>
    <mergeCell ref="G44:G45"/>
    <mergeCell ref="H44:H45"/>
    <mergeCell ref="J44:J45"/>
    <mergeCell ref="K44:K45"/>
    <mergeCell ref="M44:M45"/>
    <mergeCell ref="N44:N45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N38:N39"/>
    <mergeCell ref="A40:A41"/>
    <mergeCell ref="B40:B41"/>
    <mergeCell ref="D40:D41"/>
    <mergeCell ref="E40:E41"/>
    <mergeCell ref="G40:G41"/>
    <mergeCell ref="H40:H41"/>
    <mergeCell ref="J40:J41"/>
    <mergeCell ref="K40:K41"/>
    <mergeCell ref="M40:M41"/>
    <mergeCell ref="N40:N41"/>
    <mergeCell ref="A38:A39"/>
    <mergeCell ref="B38:B39"/>
    <mergeCell ref="D38:D39"/>
    <mergeCell ref="E38:E39"/>
    <mergeCell ref="G38:G39"/>
    <mergeCell ref="H38:H39"/>
    <mergeCell ref="J38:J39"/>
    <mergeCell ref="K38:K39"/>
    <mergeCell ref="M38:M39"/>
    <mergeCell ref="N34:N35"/>
    <mergeCell ref="A36:A37"/>
    <mergeCell ref="B36:B37"/>
    <mergeCell ref="D36:D37"/>
    <mergeCell ref="E36:E37"/>
    <mergeCell ref="G36:G37"/>
    <mergeCell ref="H36:H37"/>
    <mergeCell ref="J36:J37"/>
    <mergeCell ref="K36:K37"/>
    <mergeCell ref="M36:M37"/>
    <mergeCell ref="N36:N37"/>
    <mergeCell ref="A34:A35"/>
    <mergeCell ref="B34:B35"/>
    <mergeCell ref="D34:D35"/>
    <mergeCell ref="E34:E35"/>
    <mergeCell ref="G34:G35"/>
    <mergeCell ref="H34:H35"/>
    <mergeCell ref="J34:J35"/>
    <mergeCell ref="K34:K35"/>
    <mergeCell ref="M34:M35"/>
    <mergeCell ref="K24:K25"/>
    <mergeCell ref="M24:M25"/>
    <mergeCell ref="N28:N29"/>
    <mergeCell ref="A30:A31"/>
    <mergeCell ref="B30:B31"/>
    <mergeCell ref="D30:D31"/>
    <mergeCell ref="E30:E31"/>
    <mergeCell ref="G30:G31"/>
    <mergeCell ref="H30:H31"/>
    <mergeCell ref="J30:J31"/>
    <mergeCell ref="K30:K31"/>
    <mergeCell ref="M30:M31"/>
    <mergeCell ref="N30:N31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N22:N23"/>
    <mergeCell ref="A20:A21"/>
    <mergeCell ref="B20:B21"/>
    <mergeCell ref="D20:D21"/>
    <mergeCell ref="E20:E21"/>
    <mergeCell ref="G20:G21"/>
    <mergeCell ref="N24:N25"/>
    <mergeCell ref="A26:A27"/>
    <mergeCell ref="B26:B27"/>
    <mergeCell ref="D26:D27"/>
    <mergeCell ref="E26:E27"/>
    <mergeCell ref="G26:G27"/>
    <mergeCell ref="H26:H27"/>
    <mergeCell ref="J26:J27"/>
    <mergeCell ref="K26:K27"/>
    <mergeCell ref="M26:M27"/>
    <mergeCell ref="N26:N27"/>
    <mergeCell ref="A24:A25"/>
    <mergeCell ref="B24:B25"/>
    <mergeCell ref="D24:D25"/>
    <mergeCell ref="E24:E25"/>
    <mergeCell ref="G24:G25"/>
    <mergeCell ref="H24:H25"/>
    <mergeCell ref="J24:J25"/>
    <mergeCell ref="A22:A23"/>
    <mergeCell ref="B22:B23"/>
    <mergeCell ref="D22:D23"/>
    <mergeCell ref="E22:E23"/>
    <mergeCell ref="G22:G23"/>
    <mergeCell ref="H22:H23"/>
    <mergeCell ref="J22:J23"/>
    <mergeCell ref="K22:K23"/>
    <mergeCell ref="M22:M23"/>
    <mergeCell ref="A18:A19"/>
    <mergeCell ref="H20:H21"/>
    <mergeCell ref="J20:J21"/>
    <mergeCell ref="K20:K21"/>
    <mergeCell ref="A17:B17"/>
    <mergeCell ref="D17:E17"/>
    <mergeCell ref="G17:H17"/>
    <mergeCell ref="J17:K17"/>
    <mergeCell ref="M17:N17"/>
    <mergeCell ref="B18:B19"/>
    <mergeCell ref="D18:D19"/>
    <mergeCell ref="E18:E19"/>
    <mergeCell ref="G18:G19"/>
    <mergeCell ref="H18:H19"/>
    <mergeCell ref="J18:J19"/>
    <mergeCell ref="K18:K19"/>
    <mergeCell ref="M18:M19"/>
    <mergeCell ref="N18:N19"/>
    <mergeCell ref="M20:M21"/>
    <mergeCell ref="N20:N21"/>
    <mergeCell ref="K8:K9"/>
    <mergeCell ref="M8:M9"/>
    <mergeCell ref="N12:N13"/>
    <mergeCell ref="A14:A15"/>
    <mergeCell ref="B14:B15"/>
    <mergeCell ref="D14:D15"/>
    <mergeCell ref="E14:E15"/>
    <mergeCell ref="G14:G15"/>
    <mergeCell ref="H14:H15"/>
    <mergeCell ref="K14:K15"/>
    <mergeCell ref="M14:M15"/>
    <mergeCell ref="N14:N15"/>
    <mergeCell ref="J14:J15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4:A5"/>
    <mergeCell ref="B4:B5"/>
    <mergeCell ref="D4:D5"/>
    <mergeCell ref="G4:G5"/>
    <mergeCell ref="H4:H5"/>
    <mergeCell ref="N8:N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0:N11"/>
    <mergeCell ref="A8:A9"/>
    <mergeCell ref="B8:B9"/>
    <mergeCell ref="D8:D9"/>
    <mergeCell ref="E8:E9"/>
    <mergeCell ref="G8:G9"/>
    <mergeCell ref="H8:H9"/>
    <mergeCell ref="J8:J9"/>
    <mergeCell ref="A6:A7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Gothic,Bold"&amp;10May 2013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5"/>
  <sheetViews>
    <sheetView zoomScaleNormal="100" workbookViewId="0">
      <selection activeCell="A52" sqref="A52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276" t="s">
        <v>77</v>
      </c>
      <c r="B1" s="277"/>
    </row>
    <row r="2" spans="1:2" ht="15.75" thickBot="1" x14ac:dyDescent="0.3">
      <c r="A2" s="278"/>
      <c r="B2" s="279"/>
    </row>
    <row r="3" spans="1:2" ht="15.75" thickBot="1" x14ac:dyDescent="0.3">
      <c r="A3" s="257" t="s">
        <v>55</v>
      </c>
      <c r="B3" s="280"/>
    </row>
    <row r="4" spans="1:2" ht="12.75" customHeight="1" x14ac:dyDescent="0.25">
      <c r="A4" s="243" t="s">
        <v>56</v>
      </c>
      <c r="B4" s="237">
        <f>SUM('NY Waterway'!H74)</f>
        <v>342397</v>
      </c>
    </row>
    <row r="5" spans="1:2" ht="13.5" customHeight="1" thickBot="1" x14ac:dyDescent="0.3">
      <c r="A5" s="244"/>
      <c r="B5" s="245"/>
    </row>
    <row r="6" spans="1:2" ht="12.75" customHeight="1" x14ac:dyDescent="0.25">
      <c r="A6" s="239" t="s">
        <v>57</v>
      </c>
      <c r="B6" s="241">
        <f>SUM('Billy Bey'!T73)</f>
        <v>356595</v>
      </c>
    </row>
    <row r="7" spans="1:2" ht="13.5" customHeight="1" thickBot="1" x14ac:dyDescent="0.3">
      <c r="A7" s="281"/>
      <c r="B7" s="242"/>
    </row>
    <row r="8" spans="1:2" ht="12.75" customHeight="1" x14ac:dyDescent="0.25">
      <c r="A8" s="243" t="s">
        <v>58</v>
      </c>
      <c r="B8" s="237">
        <f>SUM(SeaStreak!G74)</f>
        <v>67991</v>
      </c>
    </row>
    <row r="9" spans="1:2" ht="13.5" customHeight="1" thickBot="1" x14ac:dyDescent="0.3">
      <c r="A9" s="282"/>
      <c r="B9" s="245"/>
    </row>
    <row r="10" spans="1:2" ht="12.75" customHeight="1" x14ac:dyDescent="0.25">
      <c r="A10" s="239" t="s">
        <v>59</v>
      </c>
      <c r="B10" s="241">
        <f>SUM('New York Water Taxi'!J74)</f>
        <v>73323</v>
      </c>
    </row>
    <row r="11" spans="1:2" ht="13.5" customHeight="1" thickBot="1" x14ac:dyDescent="0.3">
      <c r="A11" s="283"/>
      <c r="B11" s="242"/>
    </row>
    <row r="12" spans="1:2" ht="12.75" customHeight="1" x14ac:dyDescent="0.25">
      <c r="A12" s="253" t="s">
        <v>38</v>
      </c>
      <c r="B12" s="241">
        <f>SUM('Liberty Landing Ferry'!F74)</f>
        <v>19047</v>
      </c>
    </row>
    <row r="13" spans="1:2" ht="13.5" customHeight="1" thickBot="1" x14ac:dyDescent="0.3">
      <c r="A13" s="284"/>
      <c r="B13" s="242"/>
    </row>
    <row r="14" spans="1:2" x14ac:dyDescent="0.25">
      <c r="A14" s="249" t="s">
        <v>23</v>
      </c>
      <c r="B14" s="251">
        <f>SUM(B4:B13)</f>
        <v>859353</v>
      </c>
    </row>
    <row r="15" spans="1:2" ht="15.75" thickBot="1" x14ac:dyDescent="0.3">
      <c r="A15" s="285"/>
      <c r="B15" s="286"/>
    </row>
    <row r="16" spans="1:2" ht="15.75" thickBot="1" x14ac:dyDescent="0.3">
      <c r="A16" s="58"/>
      <c r="B16" s="59"/>
    </row>
    <row r="17" spans="1:2" ht="15.75" thickBot="1" x14ac:dyDescent="0.3">
      <c r="A17" s="257" t="s">
        <v>60</v>
      </c>
      <c r="B17" s="280"/>
    </row>
    <row r="18" spans="1:2" x14ac:dyDescent="0.25">
      <c r="A18" s="243" t="s">
        <v>10</v>
      </c>
      <c r="B18" s="237">
        <f>SUM('Billy Bey'!F73, 'New York Water Taxi'!E74, 'NY Waterway'!D74, SeaStreak!B74)</f>
        <v>247440</v>
      </c>
    </row>
    <row r="19" spans="1:2" ht="15.75" thickBot="1" x14ac:dyDescent="0.3">
      <c r="A19" s="244"/>
      <c r="B19" s="238"/>
    </row>
    <row r="20" spans="1:2" x14ac:dyDescent="0.25">
      <c r="A20" s="239" t="s">
        <v>8</v>
      </c>
      <c r="B20" s="241">
        <f>SUM('Billy Bey'!D73, 'NY Waterway'!B74)</f>
        <v>278767</v>
      </c>
    </row>
    <row r="21" spans="1:2" ht="15.75" thickBot="1" x14ac:dyDescent="0.3">
      <c r="A21" s="281"/>
      <c r="B21" s="287"/>
    </row>
    <row r="22" spans="1:2" x14ac:dyDescent="0.25">
      <c r="A22" s="243" t="s">
        <v>16</v>
      </c>
      <c r="B22" s="237">
        <f>SUM('Billy Bey'!G73, SeaStreak!C74)</f>
        <v>47314</v>
      </c>
    </row>
    <row r="23" spans="1:2" ht="15.75" thickBot="1" x14ac:dyDescent="0.3">
      <c r="A23" s="282"/>
      <c r="B23" s="288"/>
    </row>
    <row r="24" spans="1:2" ht="12.75" customHeight="1" x14ac:dyDescent="0.25">
      <c r="A24" s="239" t="s">
        <v>9</v>
      </c>
      <c r="B24" s="237">
        <f>SUM('Billy Bey'!E73, 'Liberty Landing Ferry'!B74, 'NY Waterway'!C74)</f>
        <v>162576</v>
      </c>
    </row>
    <row r="25" spans="1:2" ht="15.75" thickBot="1" x14ac:dyDescent="0.3">
      <c r="A25" s="283"/>
      <c r="B25" s="288"/>
    </row>
    <row r="26" spans="1:2" x14ac:dyDescent="0.25">
      <c r="A26" s="239" t="s">
        <v>7</v>
      </c>
      <c r="B26" s="261">
        <f>SUM('New York Water Taxi'!B74)</f>
        <v>12821</v>
      </c>
    </row>
    <row r="27" spans="1:2" ht="15.75" thickBot="1" x14ac:dyDescent="0.3">
      <c r="A27" s="283"/>
      <c r="B27" s="262"/>
    </row>
    <row r="28" spans="1:2" x14ac:dyDescent="0.25">
      <c r="A28" s="239" t="s">
        <v>39</v>
      </c>
      <c r="B28" s="261">
        <f>SUM('New York Water Taxi'!C74)</f>
        <v>8951</v>
      </c>
    </row>
    <row r="29" spans="1:2" ht="15.75" thickBot="1" x14ac:dyDescent="0.3">
      <c r="A29" s="283"/>
      <c r="B29" s="289"/>
    </row>
    <row r="30" spans="1:2" x14ac:dyDescent="0.25">
      <c r="A30" s="239" t="s">
        <v>41</v>
      </c>
      <c r="B30" s="261">
        <f>SUM('New York Water Taxi'!D74)</f>
        <v>19660</v>
      </c>
    </row>
    <row r="31" spans="1:2" ht="15.75" thickBot="1" x14ac:dyDescent="0.3">
      <c r="A31" s="283"/>
      <c r="B31" s="264"/>
    </row>
    <row r="32" spans="1:2" ht="13.5" customHeight="1" x14ac:dyDescent="0.25">
      <c r="A32" s="267" t="s">
        <v>11</v>
      </c>
      <c r="B32" s="261">
        <f>SUM('Billy Bey'!H73)</f>
        <v>26438</v>
      </c>
    </row>
    <row r="33" spans="1:2" ht="14.25" customHeight="1" thickBot="1" x14ac:dyDescent="0.3">
      <c r="A33" s="268"/>
      <c r="B33" s="264"/>
    </row>
    <row r="34" spans="1:2" ht="14.25" customHeight="1" x14ac:dyDescent="0.25">
      <c r="A34" s="267" t="s">
        <v>75</v>
      </c>
      <c r="B34" s="261">
        <f>SUM('New York Water Taxi'!F74)</f>
        <v>1322</v>
      </c>
    </row>
    <row r="35" spans="1:2" ht="14.25" customHeight="1" thickBot="1" x14ac:dyDescent="0.3">
      <c r="A35" s="268"/>
      <c r="B35" s="275"/>
    </row>
    <row r="36" spans="1:2" ht="13.5" customHeight="1" x14ac:dyDescent="0.25">
      <c r="A36" s="267" t="s">
        <v>12</v>
      </c>
      <c r="B36" s="261">
        <f>SUM('Billy Bey'!I73)</f>
        <v>7719</v>
      </c>
    </row>
    <row r="37" spans="1:2" ht="14.25" customHeight="1" thickBot="1" x14ac:dyDescent="0.3">
      <c r="A37" s="268"/>
      <c r="B37" s="264"/>
    </row>
    <row r="38" spans="1:2" ht="13.5" customHeight="1" x14ac:dyDescent="0.25">
      <c r="A38" s="267" t="s">
        <v>13</v>
      </c>
      <c r="B38" s="266">
        <f>SUM('Billy Bey'!J73)</f>
        <v>29285</v>
      </c>
    </row>
    <row r="39" spans="1:2" ht="14.25" customHeight="1" thickBot="1" x14ac:dyDescent="0.3">
      <c r="A39" s="268"/>
      <c r="B39" s="266"/>
    </row>
    <row r="40" spans="1:2" ht="13.5" customHeight="1" x14ac:dyDescent="0.25">
      <c r="A40" s="267" t="s">
        <v>14</v>
      </c>
      <c r="B40" s="261">
        <f>SUM('Billy Bey'!K73)</f>
        <v>9558</v>
      </c>
    </row>
    <row r="41" spans="1:2" ht="14.25" customHeight="1" thickBot="1" x14ac:dyDescent="0.3">
      <c r="A41" s="268"/>
      <c r="B41" s="264"/>
    </row>
    <row r="42" spans="1:2" ht="13.5" customHeight="1" x14ac:dyDescent="0.25">
      <c r="A42" s="267" t="s">
        <v>35</v>
      </c>
      <c r="B42" s="266">
        <f>SUM('Billy Bey'!L73)</f>
        <v>6534</v>
      </c>
    </row>
    <row r="43" spans="1:2" ht="14.25" customHeight="1" thickBot="1" x14ac:dyDescent="0.3">
      <c r="A43" s="268"/>
      <c r="B43" s="264"/>
    </row>
    <row r="44" spans="1:2" ht="14.25" customHeight="1" x14ac:dyDescent="0.25">
      <c r="A44" s="267" t="s">
        <v>15</v>
      </c>
      <c r="B44" s="261">
        <f>SUM('Billy Bey'!M73)</f>
        <v>0</v>
      </c>
    </row>
    <row r="45" spans="1:2" ht="14.25" customHeight="1" thickBot="1" x14ac:dyDescent="0.3">
      <c r="A45" s="268"/>
      <c r="B45" s="264"/>
    </row>
    <row r="46" spans="1:2" ht="14.25" customHeight="1" x14ac:dyDescent="0.25">
      <c r="A46" s="267" t="s">
        <v>36</v>
      </c>
      <c r="B46" s="266">
        <f>SUM('Billy Bey'!N73)</f>
        <v>968</v>
      </c>
    </row>
    <row r="47" spans="1:2" ht="14.25" customHeight="1" thickBot="1" x14ac:dyDescent="0.3">
      <c r="A47" s="268"/>
      <c r="B47" s="264"/>
    </row>
    <row r="48" spans="1:2" x14ac:dyDescent="0.25">
      <c r="A48" s="269" t="s">
        <v>23</v>
      </c>
      <c r="B48" s="251">
        <f>SUM(B18:B47)</f>
        <v>859353</v>
      </c>
    </row>
    <row r="49" spans="1:10" ht="15.75" thickBot="1" x14ac:dyDescent="0.3">
      <c r="A49" s="290"/>
      <c r="B49" s="286"/>
    </row>
    <row r="53" spans="1:10" x14ac:dyDescent="0.25">
      <c r="I53" s="6"/>
      <c r="J53" s="6"/>
    </row>
    <row r="54" spans="1:10" x14ac:dyDescent="0.25">
      <c r="I54" s="6"/>
      <c r="J54" s="6"/>
    </row>
    <row r="55" spans="1:10" x14ac:dyDescent="0.25">
      <c r="I55" s="6"/>
      <c r="J55" s="6"/>
    </row>
    <row r="56" spans="1:10" x14ac:dyDescent="0.25">
      <c r="I56" s="6"/>
      <c r="J56" s="6"/>
    </row>
    <row r="57" spans="1:10" x14ac:dyDescent="0.25">
      <c r="I57" s="6"/>
      <c r="J57" s="6"/>
    </row>
    <row r="58" spans="1:10" x14ac:dyDescent="0.25">
      <c r="I58" s="6"/>
      <c r="J58" s="6"/>
    </row>
    <row r="59" spans="1:10" x14ac:dyDescent="0.25">
      <c r="I59" s="6"/>
      <c r="J59" s="6"/>
    </row>
    <row r="60" spans="1:10" x14ac:dyDescent="0.25">
      <c r="I60" s="6"/>
      <c r="J60" s="6"/>
    </row>
    <row r="61" spans="1:10" x14ac:dyDescent="0.25">
      <c r="I61" s="6"/>
      <c r="J61" s="6"/>
    </row>
    <row r="62" spans="1:10" x14ac:dyDescent="0.25">
      <c r="I62" s="6"/>
      <c r="J62" s="6"/>
    </row>
    <row r="63" spans="1:10" x14ac:dyDescent="0.25">
      <c r="I63" s="6"/>
      <c r="J63" s="6"/>
    </row>
    <row r="64" spans="1:10" x14ac:dyDescent="0.25">
      <c r="J64" s="6"/>
    </row>
    <row r="65" spans="9:10" x14ac:dyDescent="0.25">
      <c r="J65" s="6"/>
    </row>
    <row r="66" spans="9:10" x14ac:dyDescent="0.25">
      <c r="I66" s="6"/>
      <c r="J66" s="6"/>
    </row>
    <row r="67" spans="9:10" x14ac:dyDescent="0.25">
      <c r="I67" s="6"/>
      <c r="J67" s="6"/>
    </row>
    <row r="68" spans="9:10" x14ac:dyDescent="0.25">
      <c r="I68" s="6"/>
      <c r="J68" s="6"/>
    </row>
    <row r="69" spans="9:10" x14ac:dyDescent="0.25">
      <c r="I69" s="6"/>
      <c r="J69" s="6"/>
    </row>
    <row r="70" spans="9:10" x14ac:dyDescent="0.25">
      <c r="I70" s="6"/>
      <c r="J70" s="6"/>
    </row>
    <row r="71" spans="9:10" x14ac:dyDescent="0.25">
      <c r="I71" s="6"/>
      <c r="J71" s="6"/>
    </row>
    <row r="72" spans="9:10" x14ac:dyDescent="0.25">
      <c r="I72" s="6"/>
      <c r="J72" s="6"/>
    </row>
    <row r="73" spans="9:10" x14ac:dyDescent="0.25">
      <c r="I73" s="6"/>
      <c r="J73" s="6"/>
    </row>
    <row r="74" spans="9:10" x14ac:dyDescent="0.25">
      <c r="I74" s="6"/>
      <c r="J74" s="6"/>
    </row>
    <row r="75" spans="9:10" x14ac:dyDescent="0.25">
      <c r="I75" s="6"/>
      <c r="J75" s="6"/>
    </row>
    <row r="76" spans="9:10" x14ac:dyDescent="0.25">
      <c r="I76" s="6"/>
      <c r="J76" s="6"/>
    </row>
    <row r="77" spans="9:10" x14ac:dyDescent="0.25">
      <c r="I77" s="6"/>
      <c r="J77" s="6"/>
    </row>
    <row r="78" spans="9:10" x14ac:dyDescent="0.25">
      <c r="I78" s="6"/>
      <c r="J78" s="6"/>
    </row>
    <row r="79" spans="9:10" x14ac:dyDescent="0.25">
      <c r="I79" s="6"/>
    </row>
    <row r="80" spans="9:10" x14ac:dyDescent="0.25">
      <c r="I80" s="6"/>
      <c r="J80" s="6"/>
    </row>
    <row r="81" spans="9:10" x14ac:dyDescent="0.25">
      <c r="I81" s="6"/>
    </row>
    <row r="82" spans="9:10" x14ac:dyDescent="0.25">
      <c r="I82" s="6"/>
      <c r="J82" s="6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</sheetData>
  <mergeCells count="48">
    <mergeCell ref="A38:A39"/>
    <mergeCell ref="B38:B39"/>
    <mergeCell ref="A40:A41"/>
    <mergeCell ref="B40:B41"/>
    <mergeCell ref="A48:A49"/>
    <mergeCell ref="B48:B49"/>
    <mergeCell ref="A42:A43"/>
    <mergeCell ref="B42:B43"/>
    <mergeCell ref="A44:A45"/>
    <mergeCell ref="B44:B45"/>
    <mergeCell ref="A46:A47"/>
    <mergeCell ref="B46:B47"/>
    <mergeCell ref="A30:A31"/>
    <mergeCell ref="B30:B31"/>
    <mergeCell ref="A32:A33"/>
    <mergeCell ref="B32:B33"/>
    <mergeCell ref="A36:A37"/>
    <mergeCell ref="B36:B37"/>
    <mergeCell ref="A34:A35"/>
    <mergeCell ref="B34:B35"/>
    <mergeCell ref="A24:A25"/>
    <mergeCell ref="B24:B25"/>
    <mergeCell ref="A26:A27"/>
    <mergeCell ref="B26:B27"/>
    <mergeCell ref="A28:A29"/>
    <mergeCell ref="B28:B29"/>
    <mergeCell ref="A18:A19"/>
    <mergeCell ref="B18:B19"/>
    <mergeCell ref="A20:A21"/>
    <mergeCell ref="B20:B21"/>
    <mergeCell ref="A22:A23"/>
    <mergeCell ref="B22:B23"/>
    <mergeCell ref="A12:A13"/>
    <mergeCell ref="B12:B13"/>
    <mergeCell ref="A14:A15"/>
    <mergeCell ref="B14:B15"/>
    <mergeCell ref="A17:B17"/>
    <mergeCell ref="A6:A7"/>
    <mergeCell ref="B6:B7"/>
    <mergeCell ref="A8:A9"/>
    <mergeCell ref="B8:B9"/>
    <mergeCell ref="A10:A11"/>
    <mergeCell ref="B10:B11"/>
    <mergeCell ref="A1:B1"/>
    <mergeCell ref="A2:B2"/>
    <mergeCell ref="A3:B3"/>
    <mergeCell ref="A4:A5"/>
    <mergeCell ref="B4:B5"/>
  </mergeCells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76"/>
  <sheetViews>
    <sheetView zoomScaleNormal="100" workbookViewId="0">
      <pane xSplit="2" ySplit="4" topLeftCell="N32" activePane="bottomRight" state="frozen"/>
      <selection pane="topRight" activeCell="C1" sqref="C1"/>
      <selection pane="bottomLeft" activeCell="A5" sqref="A5"/>
      <selection pane="bottomRight" activeCell="S50" sqref="S50"/>
    </sheetView>
  </sheetViews>
  <sheetFormatPr defaultRowHeight="15" outlineLevelRow="1" x14ac:dyDescent="0.25"/>
  <cols>
    <col min="1" max="1" width="18.7109375" style="1" bestFit="1" customWidth="1"/>
    <col min="2" max="2" width="10.7109375" style="186" bestFit="1" customWidth="1"/>
    <col min="3" max="9" width="10.7109375" style="1" customWidth="1"/>
    <col min="10" max="10" width="13" style="1" customWidth="1"/>
    <col min="11" max="11" width="11.140625" style="1" customWidth="1"/>
    <col min="12" max="14" width="12.7109375" style="1" customWidth="1"/>
    <col min="15" max="15" width="13.7109375" style="1" customWidth="1"/>
    <col min="16" max="19" width="11.7109375" style="1" customWidth="1"/>
    <col min="20" max="20" width="10.7109375" style="1" customWidth="1"/>
    <col min="21" max="21" width="16.28515625" style="1" bestFit="1" customWidth="1"/>
    <col min="22" max="16384" width="9.140625" style="1"/>
  </cols>
  <sheetData>
    <row r="1" spans="1:21" ht="15" customHeight="1" x14ac:dyDescent="0.25">
      <c r="A1" s="33"/>
      <c r="B1" s="183"/>
      <c r="C1" s="314" t="s">
        <v>8</v>
      </c>
      <c r="D1" s="309"/>
      <c r="E1" s="314" t="s">
        <v>9</v>
      </c>
      <c r="F1" s="309"/>
      <c r="G1" s="314" t="s">
        <v>10</v>
      </c>
      <c r="H1" s="318"/>
      <c r="I1" s="318"/>
      <c r="J1" s="318"/>
      <c r="K1" s="309"/>
      <c r="L1" s="314" t="s">
        <v>16</v>
      </c>
      <c r="M1" s="322" t="s">
        <v>11</v>
      </c>
      <c r="N1" s="309" t="s">
        <v>12</v>
      </c>
      <c r="O1" s="322" t="s">
        <v>13</v>
      </c>
      <c r="P1" s="322" t="s">
        <v>14</v>
      </c>
      <c r="Q1" s="322" t="s">
        <v>35</v>
      </c>
      <c r="R1" s="322" t="s">
        <v>15</v>
      </c>
      <c r="S1" s="322" t="s">
        <v>36</v>
      </c>
      <c r="T1" s="320" t="s">
        <v>23</v>
      </c>
    </row>
    <row r="2" spans="1:21" ht="15" customHeight="1" thickBot="1" x14ac:dyDescent="0.3">
      <c r="A2" s="34"/>
      <c r="B2" s="184"/>
      <c r="C2" s="315"/>
      <c r="D2" s="310"/>
      <c r="E2" s="315"/>
      <c r="F2" s="310"/>
      <c r="G2" s="315"/>
      <c r="H2" s="319"/>
      <c r="I2" s="319"/>
      <c r="J2" s="319"/>
      <c r="K2" s="310"/>
      <c r="L2" s="315"/>
      <c r="M2" s="323"/>
      <c r="N2" s="310"/>
      <c r="O2" s="323"/>
      <c r="P2" s="323"/>
      <c r="Q2" s="323"/>
      <c r="R2" s="323"/>
      <c r="S2" s="323"/>
      <c r="T2" s="321"/>
    </row>
    <row r="3" spans="1:21" x14ac:dyDescent="0.25">
      <c r="A3" s="293" t="s">
        <v>63</v>
      </c>
      <c r="B3" s="295" t="s">
        <v>64</v>
      </c>
      <c r="C3" s="302" t="s">
        <v>17</v>
      </c>
      <c r="D3" s="303" t="s">
        <v>18</v>
      </c>
      <c r="E3" s="302" t="s">
        <v>17</v>
      </c>
      <c r="F3" s="303" t="s">
        <v>19</v>
      </c>
      <c r="G3" s="302" t="s">
        <v>17</v>
      </c>
      <c r="H3" s="307" t="s">
        <v>20</v>
      </c>
      <c r="I3" s="307" t="s">
        <v>21</v>
      </c>
      <c r="J3" s="307" t="s">
        <v>19</v>
      </c>
      <c r="K3" s="303" t="s">
        <v>22</v>
      </c>
      <c r="L3" s="305" t="s">
        <v>22</v>
      </c>
      <c r="M3" s="297" t="s">
        <v>22</v>
      </c>
      <c r="N3" s="316" t="s">
        <v>22</v>
      </c>
      <c r="O3" s="297" t="s">
        <v>22</v>
      </c>
      <c r="P3" s="297" t="s">
        <v>22</v>
      </c>
      <c r="Q3" s="297" t="s">
        <v>22</v>
      </c>
      <c r="R3" s="297" t="s">
        <v>22</v>
      </c>
      <c r="S3" s="297" t="s">
        <v>22</v>
      </c>
      <c r="T3" s="321"/>
    </row>
    <row r="4" spans="1:21" ht="15.75" thickBot="1" x14ac:dyDescent="0.3">
      <c r="A4" s="294"/>
      <c r="B4" s="296"/>
      <c r="C4" s="294"/>
      <c r="D4" s="304"/>
      <c r="E4" s="294"/>
      <c r="F4" s="304"/>
      <c r="G4" s="294"/>
      <c r="H4" s="308"/>
      <c r="I4" s="308"/>
      <c r="J4" s="308"/>
      <c r="K4" s="304"/>
      <c r="L4" s="306"/>
      <c r="M4" s="298"/>
      <c r="N4" s="317"/>
      <c r="O4" s="298"/>
      <c r="P4" s="298"/>
      <c r="Q4" s="298"/>
      <c r="R4" s="298"/>
      <c r="S4" s="298"/>
      <c r="T4" s="321"/>
    </row>
    <row r="5" spans="1:21" s="2" customFormat="1" ht="15.75" hidden="1" thickBot="1" x14ac:dyDescent="0.3">
      <c r="A5" s="217"/>
      <c r="B5" s="181"/>
      <c r="C5" s="14"/>
      <c r="D5" s="15"/>
      <c r="E5" s="14"/>
      <c r="F5" s="15"/>
      <c r="G5" s="14"/>
      <c r="H5" s="16"/>
      <c r="I5" s="16"/>
      <c r="J5" s="16"/>
      <c r="K5" s="15"/>
      <c r="L5" s="17"/>
      <c r="M5" s="18"/>
      <c r="N5" s="19"/>
      <c r="O5" s="18"/>
      <c r="P5" s="18"/>
      <c r="Q5" s="18"/>
      <c r="R5" s="18"/>
      <c r="S5" s="18"/>
      <c r="T5" s="20"/>
    </row>
    <row r="6" spans="1:21" s="2" customFormat="1" ht="15.75" hidden="1" thickBot="1" x14ac:dyDescent="0.3">
      <c r="A6" s="224"/>
      <c r="B6" s="172"/>
      <c r="C6" s="21"/>
      <c r="D6" s="15"/>
      <c r="E6" s="14"/>
      <c r="F6" s="15"/>
      <c r="G6" s="14"/>
      <c r="H6" s="16"/>
      <c r="I6" s="16"/>
      <c r="J6" s="16"/>
      <c r="K6" s="168"/>
      <c r="L6" s="17"/>
      <c r="M6" s="18"/>
      <c r="N6" s="19"/>
      <c r="O6" s="18"/>
      <c r="P6" s="18"/>
      <c r="Q6" s="18"/>
      <c r="R6" s="18"/>
      <c r="S6" s="18"/>
      <c r="T6" s="20"/>
    </row>
    <row r="7" spans="1:21" s="2" customFormat="1" ht="15.75" outlineLevel="1" thickBot="1" x14ac:dyDescent="0.3">
      <c r="A7" s="224" t="s">
        <v>5</v>
      </c>
      <c r="B7" s="172">
        <v>41395</v>
      </c>
      <c r="C7" s="21">
        <v>559</v>
      </c>
      <c r="D7" s="22">
        <v>334</v>
      </c>
      <c r="E7" s="21">
        <v>3277</v>
      </c>
      <c r="F7" s="22">
        <v>2302</v>
      </c>
      <c r="G7" s="21">
        <v>1748</v>
      </c>
      <c r="H7" s="23">
        <v>627</v>
      </c>
      <c r="I7" s="23">
        <v>290</v>
      </c>
      <c r="J7" s="23">
        <v>2116</v>
      </c>
      <c r="K7" s="22">
        <v>550</v>
      </c>
      <c r="L7" s="165">
        <v>561</v>
      </c>
      <c r="M7" s="25">
        <v>767</v>
      </c>
      <c r="N7" s="26">
        <v>164</v>
      </c>
      <c r="O7" s="25">
        <v>943</v>
      </c>
      <c r="P7" s="25">
        <v>283</v>
      </c>
      <c r="Q7" s="25">
        <v>185</v>
      </c>
      <c r="R7" s="25"/>
      <c r="S7" s="25"/>
      <c r="T7" s="20">
        <f>SUM(C7:S7)</f>
        <v>14706</v>
      </c>
    </row>
    <row r="8" spans="1:21" s="2" customFormat="1" ht="15.75" outlineLevel="1" thickBot="1" x14ac:dyDescent="0.3">
      <c r="A8" s="224" t="s">
        <v>6</v>
      </c>
      <c r="B8" s="172">
        <v>41396</v>
      </c>
      <c r="C8" s="27">
        <v>578</v>
      </c>
      <c r="D8" s="28">
        <v>317</v>
      </c>
      <c r="E8" s="27">
        <v>3399</v>
      </c>
      <c r="F8" s="28">
        <v>2436</v>
      </c>
      <c r="G8" s="27">
        <v>1238</v>
      </c>
      <c r="H8" s="29">
        <v>666</v>
      </c>
      <c r="I8" s="29">
        <v>334</v>
      </c>
      <c r="J8" s="29">
        <v>2356</v>
      </c>
      <c r="K8" s="28">
        <v>709</v>
      </c>
      <c r="L8" s="180">
        <v>601</v>
      </c>
      <c r="M8" s="31">
        <v>878</v>
      </c>
      <c r="N8" s="32">
        <v>318</v>
      </c>
      <c r="O8" s="31">
        <v>993</v>
      </c>
      <c r="P8" s="31">
        <v>409</v>
      </c>
      <c r="Q8" s="31">
        <v>203</v>
      </c>
      <c r="R8" s="31"/>
      <c r="S8" s="31"/>
      <c r="T8" s="20">
        <f>SUM(C8:S8)</f>
        <v>15435</v>
      </c>
      <c r="U8" s="222"/>
    </row>
    <row r="9" spans="1:21" s="2" customFormat="1" ht="15.75" outlineLevel="1" thickBot="1" x14ac:dyDescent="0.3">
      <c r="A9" s="224" t="s">
        <v>0</v>
      </c>
      <c r="B9" s="172">
        <v>41397</v>
      </c>
      <c r="C9" s="27">
        <v>464</v>
      </c>
      <c r="D9" s="28">
        <v>301</v>
      </c>
      <c r="E9" s="27">
        <v>2865</v>
      </c>
      <c r="F9" s="28">
        <v>2138</v>
      </c>
      <c r="G9" s="27">
        <v>1400</v>
      </c>
      <c r="H9" s="29">
        <v>482</v>
      </c>
      <c r="I9" s="29">
        <v>337</v>
      </c>
      <c r="J9" s="29">
        <v>1996</v>
      </c>
      <c r="K9" s="28">
        <v>643</v>
      </c>
      <c r="L9" s="180">
        <v>740</v>
      </c>
      <c r="M9" s="31">
        <v>890</v>
      </c>
      <c r="N9" s="32">
        <v>454</v>
      </c>
      <c r="O9" s="31">
        <v>1044</v>
      </c>
      <c r="P9" s="31">
        <v>428</v>
      </c>
      <c r="Q9" s="31">
        <v>223</v>
      </c>
      <c r="R9" s="31"/>
      <c r="S9" s="31"/>
      <c r="T9" s="20">
        <f t="shared" ref="T9:T11" si="0">SUM(C9:S9)</f>
        <v>14405</v>
      </c>
      <c r="U9" s="222"/>
    </row>
    <row r="10" spans="1:21" s="2" customFormat="1" ht="15.75" outlineLevel="1" thickBot="1" x14ac:dyDescent="0.3">
      <c r="A10" s="206" t="s">
        <v>1</v>
      </c>
      <c r="B10" s="172">
        <v>41398</v>
      </c>
      <c r="C10" s="27"/>
      <c r="D10" s="28"/>
      <c r="E10" s="27"/>
      <c r="F10" s="28"/>
      <c r="G10" s="27"/>
      <c r="H10" s="29"/>
      <c r="I10" s="29"/>
      <c r="J10" s="29"/>
      <c r="K10" s="28">
        <v>746</v>
      </c>
      <c r="L10" s="180">
        <v>1054</v>
      </c>
      <c r="M10" s="31">
        <v>1664</v>
      </c>
      <c r="N10" s="32">
        <v>176</v>
      </c>
      <c r="O10" s="31">
        <v>1756</v>
      </c>
      <c r="P10" s="31">
        <v>317</v>
      </c>
      <c r="Q10" s="31">
        <v>229</v>
      </c>
      <c r="R10" s="31"/>
      <c r="S10" s="31"/>
      <c r="T10" s="20">
        <f t="shared" si="0"/>
        <v>5942</v>
      </c>
      <c r="U10" s="222"/>
    </row>
    <row r="11" spans="1:21" s="2" customFormat="1" ht="15.75" outlineLevel="1" thickBot="1" x14ac:dyDescent="0.3">
      <c r="A11" s="203" t="s">
        <v>2</v>
      </c>
      <c r="B11" s="172">
        <v>41399</v>
      </c>
      <c r="C11" s="27"/>
      <c r="D11" s="28"/>
      <c r="E11" s="27"/>
      <c r="F11" s="28"/>
      <c r="G11" s="27"/>
      <c r="H11" s="29"/>
      <c r="I11" s="29"/>
      <c r="J11" s="29"/>
      <c r="K11" s="28">
        <v>645</v>
      </c>
      <c r="L11" s="30">
        <v>653</v>
      </c>
      <c r="M11" s="31">
        <v>1654</v>
      </c>
      <c r="N11" s="32">
        <v>170</v>
      </c>
      <c r="O11" s="31">
        <v>1320</v>
      </c>
      <c r="P11" s="31">
        <v>304</v>
      </c>
      <c r="Q11" s="31">
        <v>257</v>
      </c>
      <c r="R11" s="31"/>
      <c r="S11" s="31"/>
      <c r="T11" s="20">
        <f t="shared" si="0"/>
        <v>5003</v>
      </c>
      <c r="U11" s="222"/>
    </row>
    <row r="12" spans="1:21" s="3" customFormat="1" ht="15.75" customHeight="1" outlineLevel="1" thickBot="1" x14ac:dyDescent="0.3">
      <c r="A12" s="137" t="s">
        <v>25</v>
      </c>
      <c r="B12" s="299" t="s">
        <v>28</v>
      </c>
      <c r="C12" s="133">
        <f t="shared" ref="C12:T12" si="1">SUM(C5:C11)</f>
        <v>1601</v>
      </c>
      <c r="D12" s="133">
        <f t="shared" si="1"/>
        <v>952</v>
      </c>
      <c r="E12" s="133">
        <f t="shared" si="1"/>
        <v>9541</v>
      </c>
      <c r="F12" s="133">
        <f t="shared" si="1"/>
        <v>6876</v>
      </c>
      <c r="G12" s="133">
        <f t="shared" si="1"/>
        <v>4386</v>
      </c>
      <c r="H12" s="133">
        <f t="shared" si="1"/>
        <v>1775</v>
      </c>
      <c r="I12" s="133">
        <f t="shared" si="1"/>
        <v>961</v>
      </c>
      <c r="J12" s="133">
        <f t="shared" si="1"/>
        <v>6468</v>
      </c>
      <c r="K12" s="133">
        <f t="shared" si="1"/>
        <v>3293</v>
      </c>
      <c r="L12" s="133">
        <f t="shared" si="1"/>
        <v>3609</v>
      </c>
      <c r="M12" s="133">
        <f t="shared" si="1"/>
        <v>5853</v>
      </c>
      <c r="N12" s="133">
        <f t="shared" si="1"/>
        <v>1282</v>
      </c>
      <c r="O12" s="133">
        <f t="shared" si="1"/>
        <v>6056</v>
      </c>
      <c r="P12" s="133">
        <f t="shared" si="1"/>
        <v>1741</v>
      </c>
      <c r="Q12" s="133">
        <f t="shared" si="1"/>
        <v>1097</v>
      </c>
      <c r="R12" s="133">
        <f t="shared" si="1"/>
        <v>0</v>
      </c>
      <c r="S12" s="133">
        <f t="shared" si="1"/>
        <v>0</v>
      </c>
      <c r="T12" s="133">
        <f t="shared" si="1"/>
        <v>55491</v>
      </c>
    </row>
    <row r="13" spans="1:21" s="3" customFormat="1" ht="15.75" outlineLevel="1" thickBot="1" x14ac:dyDescent="0.3">
      <c r="A13" s="138" t="s">
        <v>27</v>
      </c>
      <c r="B13" s="300"/>
      <c r="C13" s="135">
        <f t="shared" ref="C13:T13" si="2">AVERAGE(C5:C11)</f>
        <v>533.66666666666663</v>
      </c>
      <c r="D13" s="135">
        <f t="shared" si="2"/>
        <v>317.33333333333331</v>
      </c>
      <c r="E13" s="135">
        <f t="shared" si="2"/>
        <v>3180.3333333333335</v>
      </c>
      <c r="F13" s="135">
        <f t="shared" si="2"/>
        <v>2292</v>
      </c>
      <c r="G13" s="135">
        <f t="shared" si="2"/>
        <v>1462</v>
      </c>
      <c r="H13" s="135">
        <f t="shared" si="2"/>
        <v>591.66666666666663</v>
      </c>
      <c r="I13" s="135">
        <f t="shared" si="2"/>
        <v>320.33333333333331</v>
      </c>
      <c r="J13" s="135">
        <f t="shared" si="2"/>
        <v>2156</v>
      </c>
      <c r="K13" s="135">
        <f t="shared" si="2"/>
        <v>658.6</v>
      </c>
      <c r="L13" s="135">
        <f t="shared" si="2"/>
        <v>721.8</v>
      </c>
      <c r="M13" s="135">
        <f t="shared" si="2"/>
        <v>1170.5999999999999</v>
      </c>
      <c r="N13" s="135">
        <f t="shared" si="2"/>
        <v>256.39999999999998</v>
      </c>
      <c r="O13" s="135">
        <f t="shared" si="2"/>
        <v>1211.2</v>
      </c>
      <c r="P13" s="135">
        <f t="shared" si="2"/>
        <v>348.2</v>
      </c>
      <c r="Q13" s="135">
        <f t="shared" si="2"/>
        <v>219.4</v>
      </c>
      <c r="R13" s="135" t="e">
        <f t="shared" si="2"/>
        <v>#DIV/0!</v>
      </c>
      <c r="S13" s="135" t="e">
        <f t="shared" si="2"/>
        <v>#DIV/0!</v>
      </c>
      <c r="T13" s="135">
        <f t="shared" si="2"/>
        <v>11098.2</v>
      </c>
    </row>
    <row r="14" spans="1:21" s="3" customFormat="1" ht="15.75" thickBot="1" x14ac:dyDescent="0.3">
      <c r="A14" s="36" t="s">
        <v>24</v>
      </c>
      <c r="B14" s="300"/>
      <c r="C14" s="53">
        <f>SUM(C5:C9)</f>
        <v>1601</v>
      </c>
      <c r="D14" s="53">
        <f t="shared" ref="D14:T14" si="3">SUM(D5:D9)</f>
        <v>952</v>
      </c>
      <c r="E14" s="53">
        <f t="shared" si="3"/>
        <v>9541</v>
      </c>
      <c r="F14" s="53">
        <f t="shared" si="3"/>
        <v>6876</v>
      </c>
      <c r="G14" s="53">
        <f t="shared" si="3"/>
        <v>4386</v>
      </c>
      <c r="H14" s="53">
        <f t="shared" si="3"/>
        <v>1775</v>
      </c>
      <c r="I14" s="53">
        <f t="shared" si="3"/>
        <v>961</v>
      </c>
      <c r="J14" s="53">
        <f t="shared" si="3"/>
        <v>6468</v>
      </c>
      <c r="K14" s="53">
        <f t="shared" si="3"/>
        <v>1902</v>
      </c>
      <c r="L14" s="53">
        <f t="shared" si="3"/>
        <v>1902</v>
      </c>
      <c r="M14" s="53">
        <f t="shared" si="3"/>
        <v>2535</v>
      </c>
      <c r="N14" s="53">
        <f t="shared" si="3"/>
        <v>936</v>
      </c>
      <c r="O14" s="53">
        <f t="shared" si="3"/>
        <v>2980</v>
      </c>
      <c r="P14" s="53">
        <f t="shared" si="3"/>
        <v>1120</v>
      </c>
      <c r="Q14" s="53">
        <f t="shared" si="3"/>
        <v>611</v>
      </c>
      <c r="R14" s="53">
        <f t="shared" si="3"/>
        <v>0</v>
      </c>
      <c r="S14" s="53">
        <f t="shared" si="3"/>
        <v>0</v>
      </c>
      <c r="T14" s="53">
        <f t="shared" si="3"/>
        <v>44546</v>
      </c>
    </row>
    <row r="15" spans="1:21" s="3" customFormat="1" ht="15.75" thickBot="1" x14ac:dyDescent="0.3">
      <c r="A15" s="36" t="s">
        <v>26</v>
      </c>
      <c r="B15" s="300"/>
      <c r="C15" s="55">
        <f>AVERAGE(C5:C9)</f>
        <v>533.66666666666663</v>
      </c>
      <c r="D15" s="55">
        <f t="shared" ref="D15:T15" si="4">AVERAGE(D5:D9)</f>
        <v>317.33333333333331</v>
      </c>
      <c r="E15" s="55">
        <f t="shared" si="4"/>
        <v>3180.3333333333335</v>
      </c>
      <c r="F15" s="55">
        <f t="shared" si="4"/>
        <v>2292</v>
      </c>
      <c r="G15" s="55">
        <f t="shared" si="4"/>
        <v>1462</v>
      </c>
      <c r="H15" s="55">
        <f t="shared" si="4"/>
        <v>591.66666666666663</v>
      </c>
      <c r="I15" s="55">
        <f t="shared" si="4"/>
        <v>320.33333333333331</v>
      </c>
      <c r="J15" s="55">
        <f t="shared" si="4"/>
        <v>2156</v>
      </c>
      <c r="K15" s="55">
        <f t="shared" si="4"/>
        <v>634</v>
      </c>
      <c r="L15" s="55">
        <f t="shared" si="4"/>
        <v>634</v>
      </c>
      <c r="M15" s="55">
        <f t="shared" si="4"/>
        <v>845</v>
      </c>
      <c r="N15" s="55">
        <f t="shared" si="4"/>
        <v>312</v>
      </c>
      <c r="O15" s="55">
        <f t="shared" si="4"/>
        <v>993.33333333333337</v>
      </c>
      <c r="P15" s="55">
        <f t="shared" si="4"/>
        <v>373.33333333333331</v>
      </c>
      <c r="Q15" s="55">
        <f t="shared" si="4"/>
        <v>203.66666666666666</v>
      </c>
      <c r="R15" s="55" t="e">
        <f t="shared" si="4"/>
        <v>#DIV/0!</v>
      </c>
      <c r="S15" s="55" t="e">
        <f t="shared" si="4"/>
        <v>#DIV/0!</v>
      </c>
      <c r="T15" s="55">
        <f t="shared" si="4"/>
        <v>14848.666666666666</v>
      </c>
    </row>
    <row r="16" spans="1:21" s="3" customFormat="1" ht="15.75" thickBot="1" x14ac:dyDescent="0.3">
      <c r="A16" s="35" t="s">
        <v>3</v>
      </c>
      <c r="B16" s="173">
        <v>41400</v>
      </c>
      <c r="C16" s="207">
        <v>558</v>
      </c>
      <c r="D16" s="15">
        <v>307</v>
      </c>
      <c r="E16" s="14">
        <v>2999</v>
      </c>
      <c r="F16" s="15">
        <v>2371</v>
      </c>
      <c r="G16" s="14">
        <v>1455</v>
      </c>
      <c r="H16" s="16">
        <v>604</v>
      </c>
      <c r="I16" s="16">
        <v>302</v>
      </c>
      <c r="J16" s="16">
        <v>2260</v>
      </c>
      <c r="K16" s="15">
        <v>515</v>
      </c>
      <c r="L16" s="17">
        <v>585</v>
      </c>
      <c r="M16" s="18">
        <v>656</v>
      </c>
      <c r="N16" s="19">
        <v>249</v>
      </c>
      <c r="O16" s="18">
        <v>754</v>
      </c>
      <c r="P16" s="18">
        <v>347</v>
      </c>
      <c r="Q16" s="18">
        <v>195</v>
      </c>
      <c r="R16" s="18"/>
      <c r="S16" s="18"/>
      <c r="T16" s="18">
        <f t="shared" ref="T16:T22" si="5">SUM(C16:S16)</f>
        <v>14157</v>
      </c>
    </row>
    <row r="17" spans="1:20" s="3" customFormat="1" ht="15.75" thickBot="1" x14ac:dyDescent="0.3">
      <c r="A17" s="35" t="s">
        <v>4</v>
      </c>
      <c r="B17" s="174">
        <v>41401</v>
      </c>
      <c r="C17" s="207">
        <v>618</v>
      </c>
      <c r="D17" s="15">
        <v>315</v>
      </c>
      <c r="E17" s="14">
        <v>3155</v>
      </c>
      <c r="F17" s="15">
        <v>2495</v>
      </c>
      <c r="G17" s="14">
        <v>1599</v>
      </c>
      <c r="H17" s="16">
        <v>677</v>
      </c>
      <c r="I17" s="16">
        <v>300</v>
      </c>
      <c r="J17" s="16">
        <v>2269</v>
      </c>
      <c r="K17" s="15">
        <v>623</v>
      </c>
      <c r="L17" s="17">
        <v>646</v>
      </c>
      <c r="M17" s="18">
        <v>722</v>
      </c>
      <c r="N17" s="19">
        <v>326</v>
      </c>
      <c r="O17" s="18">
        <v>854</v>
      </c>
      <c r="P17" s="18">
        <v>325</v>
      </c>
      <c r="Q17" s="18">
        <v>215</v>
      </c>
      <c r="R17" s="18"/>
      <c r="S17" s="18"/>
      <c r="T17" s="20">
        <f t="shared" si="5"/>
        <v>15139</v>
      </c>
    </row>
    <row r="18" spans="1:20" s="3" customFormat="1" ht="15.75" thickBot="1" x14ac:dyDescent="0.3">
      <c r="A18" s="35" t="s">
        <v>5</v>
      </c>
      <c r="B18" s="174">
        <v>41402</v>
      </c>
      <c r="C18" s="207">
        <v>515</v>
      </c>
      <c r="D18" s="15">
        <v>293</v>
      </c>
      <c r="E18" s="14">
        <v>2879</v>
      </c>
      <c r="F18" s="15">
        <v>2095</v>
      </c>
      <c r="G18" s="14">
        <v>1427</v>
      </c>
      <c r="H18" s="16">
        <v>721</v>
      </c>
      <c r="I18" s="16">
        <v>338</v>
      </c>
      <c r="J18" s="16">
        <v>2454</v>
      </c>
      <c r="K18" s="15">
        <v>323</v>
      </c>
      <c r="L18" s="17">
        <v>353</v>
      </c>
      <c r="M18" s="18">
        <v>305</v>
      </c>
      <c r="N18" s="19">
        <v>177</v>
      </c>
      <c r="O18" s="18">
        <v>557</v>
      </c>
      <c r="P18" s="18">
        <v>190</v>
      </c>
      <c r="Q18" s="18">
        <v>127</v>
      </c>
      <c r="R18" s="18"/>
      <c r="S18" s="18"/>
      <c r="T18" s="20">
        <f t="shared" si="5"/>
        <v>12754</v>
      </c>
    </row>
    <row r="19" spans="1:20" s="3" customFormat="1" ht="15.75" thickBot="1" x14ac:dyDescent="0.3">
      <c r="A19" s="35" t="s">
        <v>6</v>
      </c>
      <c r="B19" s="174">
        <v>41403</v>
      </c>
      <c r="C19" s="207">
        <v>533</v>
      </c>
      <c r="D19" s="15">
        <v>299</v>
      </c>
      <c r="E19" s="14">
        <v>3034</v>
      </c>
      <c r="F19" s="15">
        <v>2179</v>
      </c>
      <c r="G19" s="14">
        <v>1410</v>
      </c>
      <c r="H19" s="16">
        <v>557</v>
      </c>
      <c r="I19" s="16">
        <v>334</v>
      </c>
      <c r="J19" s="16">
        <v>1916</v>
      </c>
      <c r="K19" s="15">
        <v>485</v>
      </c>
      <c r="L19" s="17">
        <v>553</v>
      </c>
      <c r="M19" s="18">
        <v>400</v>
      </c>
      <c r="N19" s="19">
        <v>245</v>
      </c>
      <c r="O19" s="18">
        <v>739</v>
      </c>
      <c r="P19" s="18">
        <v>255</v>
      </c>
      <c r="Q19" s="18">
        <v>209</v>
      </c>
      <c r="R19" s="18"/>
      <c r="S19" s="18"/>
      <c r="T19" s="20">
        <f t="shared" si="5"/>
        <v>13148</v>
      </c>
    </row>
    <row r="20" spans="1:20" s="3" customFormat="1" ht="15.75" thickBot="1" x14ac:dyDescent="0.3">
      <c r="A20" s="35" t="s">
        <v>0</v>
      </c>
      <c r="B20" s="174">
        <v>41404</v>
      </c>
      <c r="C20" s="208">
        <v>766</v>
      </c>
      <c r="D20" s="15">
        <v>288</v>
      </c>
      <c r="E20" s="14">
        <v>3195</v>
      </c>
      <c r="F20" s="15">
        <v>2144</v>
      </c>
      <c r="G20" s="14">
        <v>1509</v>
      </c>
      <c r="H20" s="16">
        <v>500</v>
      </c>
      <c r="I20" s="16">
        <v>9</v>
      </c>
      <c r="J20" s="16">
        <v>2172</v>
      </c>
      <c r="K20" s="15">
        <v>677</v>
      </c>
      <c r="L20" s="17">
        <v>942</v>
      </c>
      <c r="M20" s="18">
        <v>758</v>
      </c>
      <c r="N20" s="19">
        <v>486</v>
      </c>
      <c r="O20" s="18">
        <v>911</v>
      </c>
      <c r="P20" s="18">
        <v>418</v>
      </c>
      <c r="Q20" s="18">
        <v>241</v>
      </c>
      <c r="R20" s="18"/>
      <c r="S20" s="18"/>
      <c r="T20" s="20">
        <f t="shared" si="5"/>
        <v>15016</v>
      </c>
    </row>
    <row r="21" spans="1:20" s="3" customFormat="1" ht="15.75" outlineLevel="1" thickBot="1" x14ac:dyDescent="0.3">
      <c r="A21" s="35" t="s">
        <v>1</v>
      </c>
      <c r="B21" s="174">
        <v>41405</v>
      </c>
      <c r="C21" s="208"/>
      <c r="D21" s="22"/>
      <c r="E21" s="21"/>
      <c r="F21" s="22"/>
      <c r="G21" s="21"/>
      <c r="H21" s="23"/>
      <c r="I21" s="23"/>
      <c r="J21" s="23"/>
      <c r="K21" s="22">
        <v>223</v>
      </c>
      <c r="L21" s="24">
        <v>550</v>
      </c>
      <c r="M21" s="25">
        <v>456</v>
      </c>
      <c r="N21" s="26">
        <v>122</v>
      </c>
      <c r="O21" s="25">
        <v>735</v>
      </c>
      <c r="P21" s="25">
        <v>17</v>
      </c>
      <c r="Q21" s="25">
        <v>134</v>
      </c>
      <c r="R21" s="25"/>
      <c r="S21" s="25"/>
      <c r="T21" s="20">
        <f t="shared" si="5"/>
        <v>2237</v>
      </c>
    </row>
    <row r="22" spans="1:20" s="3" customFormat="1" ht="15.75" outlineLevel="1" thickBot="1" x14ac:dyDescent="0.3">
      <c r="A22" s="35" t="s">
        <v>2</v>
      </c>
      <c r="B22" s="175">
        <v>41406</v>
      </c>
      <c r="C22" s="218"/>
      <c r="D22" s="28"/>
      <c r="E22" s="27"/>
      <c r="F22" s="28"/>
      <c r="G22" s="27"/>
      <c r="H22" s="29"/>
      <c r="I22" s="29"/>
      <c r="J22" s="29"/>
      <c r="K22" s="28">
        <v>630</v>
      </c>
      <c r="L22" s="30">
        <v>1102</v>
      </c>
      <c r="M22" s="31">
        <v>1763</v>
      </c>
      <c r="N22" s="32">
        <v>242</v>
      </c>
      <c r="O22" s="31">
        <v>1708</v>
      </c>
      <c r="P22" s="31">
        <v>378</v>
      </c>
      <c r="Q22" s="31">
        <v>375</v>
      </c>
      <c r="R22" s="31"/>
      <c r="S22" s="31"/>
      <c r="T22" s="88">
        <f t="shared" si="5"/>
        <v>6198</v>
      </c>
    </row>
    <row r="23" spans="1:20" s="3" customFormat="1" ht="15.75" customHeight="1" outlineLevel="1" thickBot="1" x14ac:dyDescent="0.3">
      <c r="A23" s="137" t="s">
        <v>25</v>
      </c>
      <c r="B23" s="300" t="s">
        <v>29</v>
      </c>
      <c r="C23" s="133">
        <f t="shared" ref="C23" si="6">SUM(C16:C22)</f>
        <v>2990</v>
      </c>
      <c r="D23" s="133">
        <f t="shared" ref="D23:T23" si="7">SUM(D16:D22)</f>
        <v>1502</v>
      </c>
      <c r="E23" s="133">
        <f t="shared" si="7"/>
        <v>15262</v>
      </c>
      <c r="F23" s="133">
        <f t="shared" si="7"/>
        <v>11284</v>
      </c>
      <c r="G23" s="133">
        <f t="shared" si="7"/>
        <v>7400</v>
      </c>
      <c r="H23" s="133">
        <f t="shared" si="7"/>
        <v>3059</v>
      </c>
      <c r="I23" s="133">
        <f t="shared" si="7"/>
        <v>1283</v>
      </c>
      <c r="J23" s="133">
        <f t="shared" si="7"/>
        <v>11071</v>
      </c>
      <c r="K23" s="133">
        <f>SUM(K16:K22)</f>
        <v>3476</v>
      </c>
      <c r="L23" s="133">
        <f>SUM(L16:L22)</f>
        <v>4731</v>
      </c>
      <c r="M23" s="133">
        <f t="shared" si="7"/>
        <v>5060</v>
      </c>
      <c r="N23" s="133">
        <f t="shared" si="7"/>
        <v>1847</v>
      </c>
      <c r="O23" s="133">
        <f t="shared" si="7"/>
        <v>6258</v>
      </c>
      <c r="P23" s="133">
        <f t="shared" si="7"/>
        <v>1930</v>
      </c>
      <c r="Q23" s="133">
        <f t="shared" si="7"/>
        <v>1496</v>
      </c>
      <c r="R23" s="133">
        <f t="shared" si="7"/>
        <v>0</v>
      </c>
      <c r="S23" s="133">
        <f t="shared" si="7"/>
        <v>0</v>
      </c>
      <c r="T23" s="133">
        <f t="shared" si="7"/>
        <v>78649</v>
      </c>
    </row>
    <row r="24" spans="1:20" s="3" customFormat="1" ht="15.75" outlineLevel="1" thickBot="1" x14ac:dyDescent="0.3">
      <c r="A24" s="138" t="s">
        <v>27</v>
      </c>
      <c r="B24" s="300"/>
      <c r="C24" s="135">
        <f t="shared" ref="C24" si="8">AVERAGE(C16:C22)</f>
        <v>598</v>
      </c>
      <c r="D24" s="135">
        <f t="shared" ref="D24:T24" si="9">AVERAGE(D16:D22)</f>
        <v>300.39999999999998</v>
      </c>
      <c r="E24" s="135">
        <f t="shared" si="9"/>
        <v>3052.4</v>
      </c>
      <c r="F24" s="135">
        <f t="shared" si="9"/>
        <v>2256.8000000000002</v>
      </c>
      <c r="G24" s="135">
        <f t="shared" si="9"/>
        <v>1480</v>
      </c>
      <c r="H24" s="135">
        <f t="shared" si="9"/>
        <v>611.79999999999995</v>
      </c>
      <c r="I24" s="135">
        <f t="shared" si="9"/>
        <v>256.60000000000002</v>
      </c>
      <c r="J24" s="135">
        <f t="shared" si="9"/>
        <v>2214.1999999999998</v>
      </c>
      <c r="K24" s="135">
        <f>AVERAGE(K16:K22)</f>
        <v>496.57142857142856</v>
      </c>
      <c r="L24" s="135">
        <f>AVERAGE(L16:L22)</f>
        <v>675.85714285714289</v>
      </c>
      <c r="M24" s="135">
        <f t="shared" si="9"/>
        <v>722.85714285714289</v>
      </c>
      <c r="N24" s="135">
        <f t="shared" si="9"/>
        <v>263.85714285714283</v>
      </c>
      <c r="O24" s="135">
        <f t="shared" si="9"/>
        <v>894</v>
      </c>
      <c r="P24" s="135">
        <f t="shared" si="9"/>
        <v>275.71428571428572</v>
      </c>
      <c r="Q24" s="135">
        <f t="shared" si="9"/>
        <v>213.71428571428572</v>
      </c>
      <c r="R24" s="135" t="e">
        <f t="shared" si="9"/>
        <v>#DIV/0!</v>
      </c>
      <c r="S24" s="135" t="e">
        <f t="shared" si="9"/>
        <v>#DIV/0!</v>
      </c>
      <c r="T24" s="135">
        <f t="shared" si="9"/>
        <v>11235.571428571429</v>
      </c>
    </row>
    <row r="25" spans="1:20" s="3" customFormat="1" ht="15.75" thickBot="1" x14ac:dyDescent="0.3">
      <c r="A25" s="36" t="s">
        <v>24</v>
      </c>
      <c r="B25" s="300"/>
      <c r="C25" s="53">
        <f>SUM(C16:C20)</f>
        <v>2990</v>
      </c>
      <c r="D25" s="53">
        <f t="shared" ref="D25:T25" si="10">SUM(D16:D20)</f>
        <v>1502</v>
      </c>
      <c r="E25" s="53">
        <f t="shared" si="10"/>
        <v>15262</v>
      </c>
      <c r="F25" s="53">
        <f t="shared" si="10"/>
        <v>11284</v>
      </c>
      <c r="G25" s="53">
        <f t="shared" si="10"/>
        <v>7400</v>
      </c>
      <c r="H25" s="53">
        <f t="shared" si="10"/>
        <v>3059</v>
      </c>
      <c r="I25" s="53">
        <f t="shared" si="10"/>
        <v>1283</v>
      </c>
      <c r="J25" s="53">
        <f t="shared" si="10"/>
        <v>11071</v>
      </c>
      <c r="K25" s="53">
        <f>SUM(K16:K20)</f>
        <v>2623</v>
      </c>
      <c r="L25" s="53">
        <f>SUM(L16:L20)</f>
        <v>3079</v>
      </c>
      <c r="M25" s="53">
        <f t="shared" si="10"/>
        <v>2841</v>
      </c>
      <c r="N25" s="53">
        <f t="shared" si="10"/>
        <v>1483</v>
      </c>
      <c r="O25" s="53">
        <f t="shared" si="10"/>
        <v>3815</v>
      </c>
      <c r="P25" s="53">
        <f t="shared" si="10"/>
        <v>1535</v>
      </c>
      <c r="Q25" s="53">
        <f t="shared" si="10"/>
        <v>987</v>
      </c>
      <c r="R25" s="53">
        <f t="shared" si="10"/>
        <v>0</v>
      </c>
      <c r="S25" s="53">
        <f t="shared" si="10"/>
        <v>0</v>
      </c>
      <c r="T25" s="53">
        <f t="shared" si="10"/>
        <v>70214</v>
      </c>
    </row>
    <row r="26" spans="1:20" s="3" customFormat="1" ht="15.75" thickBot="1" x14ac:dyDescent="0.3">
      <c r="A26" s="36" t="s">
        <v>26</v>
      </c>
      <c r="B26" s="301"/>
      <c r="C26" s="55">
        <f>AVERAGE(C16:C20)</f>
        <v>598</v>
      </c>
      <c r="D26" s="55">
        <f t="shared" ref="D26:T26" si="11">AVERAGE(D16:D20)</f>
        <v>300.39999999999998</v>
      </c>
      <c r="E26" s="55">
        <f t="shared" si="11"/>
        <v>3052.4</v>
      </c>
      <c r="F26" s="55">
        <f t="shared" si="11"/>
        <v>2256.8000000000002</v>
      </c>
      <c r="G26" s="55">
        <f t="shared" si="11"/>
        <v>1480</v>
      </c>
      <c r="H26" s="55">
        <f t="shared" si="11"/>
        <v>611.79999999999995</v>
      </c>
      <c r="I26" s="55">
        <f t="shared" si="11"/>
        <v>256.60000000000002</v>
      </c>
      <c r="J26" s="55">
        <f t="shared" si="11"/>
        <v>2214.1999999999998</v>
      </c>
      <c r="K26" s="55">
        <f>AVERAGE(K16:K20)</f>
        <v>524.6</v>
      </c>
      <c r="L26" s="55">
        <f>AVERAGE(L16:L20)</f>
        <v>615.79999999999995</v>
      </c>
      <c r="M26" s="55">
        <f t="shared" si="11"/>
        <v>568.20000000000005</v>
      </c>
      <c r="N26" s="55">
        <f t="shared" si="11"/>
        <v>296.60000000000002</v>
      </c>
      <c r="O26" s="55">
        <f t="shared" si="11"/>
        <v>763</v>
      </c>
      <c r="P26" s="55">
        <f t="shared" si="11"/>
        <v>307</v>
      </c>
      <c r="Q26" s="55">
        <f t="shared" si="11"/>
        <v>197.4</v>
      </c>
      <c r="R26" s="55" t="e">
        <f t="shared" si="11"/>
        <v>#DIV/0!</v>
      </c>
      <c r="S26" s="55" t="e">
        <f t="shared" si="11"/>
        <v>#DIV/0!</v>
      </c>
      <c r="T26" s="55">
        <f t="shared" si="11"/>
        <v>14042.8</v>
      </c>
    </row>
    <row r="27" spans="1:20" s="3" customFormat="1" ht="15.75" thickBot="1" x14ac:dyDescent="0.3">
      <c r="A27" s="35" t="s">
        <v>3</v>
      </c>
      <c r="B27" s="220">
        <v>41407</v>
      </c>
      <c r="C27" s="14">
        <v>591</v>
      </c>
      <c r="D27" s="15">
        <v>0</v>
      </c>
      <c r="E27" s="14">
        <v>3462</v>
      </c>
      <c r="F27" s="15">
        <v>2323</v>
      </c>
      <c r="G27" s="14">
        <v>1309</v>
      </c>
      <c r="H27" s="16">
        <v>629</v>
      </c>
      <c r="I27" s="16">
        <v>318</v>
      </c>
      <c r="J27" s="16">
        <v>2238</v>
      </c>
      <c r="K27" s="15">
        <v>476</v>
      </c>
      <c r="L27" s="17">
        <v>556</v>
      </c>
      <c r="M27" s="18">
        <v>483</v>
      </c>
      <c r="N27" s="19">
        <v>204</v>
      </c>
      <c r="O27" s="18">
        <v>780</v>
      </c>
      <c r="P27" s="18">
        <v>287</v>
      </c>
      <c r="Q27" s="18">
        <v>159</v>
      </c>
      <c r="R27" s="18"/>
      <c r="S27" s="18"/>
      <c r="T27" s="18">
        <f t="shared" ref="T27:T33" si="12">SUM(C27:S27)</f>
        <v>13815</v>
      </c>
    </row>
    <row r="28" spans="1:20" s="3" customFormat="1" ht="15.75" thickBot="1" x14ac:dyDescent="0.3">
      <c r="A28" s="35" t="s">
        <v>4</v>
      </c>
      <c r="B28" s="177">
        <v>41408</v>
      </c>
      <c r="C28" s="14">
        <v>646</v>
      </c>
      <c r="D28" s="15">
        <v>0</v>
      </c>
      <c r="E28" s="14">
        <v>3438</v>
      </c>
      <c r="F28" s="15">
        <v>2337</v>
      </c>
      <c r="G28" s="14">
        <v>1444</v>
      </c>
      <c r="H28" s="16">
        <v>635</v>
      </c>
      <c r="I28" s="16">
        <v>320</v>
      </c>
      <c r="J28" s="16">
        <v>2439</v>
      </c>
      <c r="K28" s="15">
        <v>484</v>
      </c>
      <c r="L28" s="17">
        <v>484</v>
      </c>
      <c r="M28" s="18">
        <v>551</v>
      </c>
      <c r="N28" s="19">
        <v>239</v>
      </c>
      <c r="O28" s="18">
        <v>764</v>
      </c>
      <c r="P28" s="18">
        <v>329</v>
      </c>
      <c r="Q28" s="18">
        <v>194</v>
      </c>
      <c r="R28" s="18"/>
      <c r="S28" s="18"/>
      <c r="T28" s="20">
        <f t="shared" si="12"/>
        <v>14304</v>
      </c>
    </row>
    <row r="29" spans="1:20" s="3" customFormat="1" ht="15.75" thickBot="1" x14ac:dyDescent="0.3">
      <c r="A29" s="35" t="s">
        <v>5</v>
      </c>
      <c r="B29" s="177">
        <v>41409</v>
      </c>
      <c r="C29" s="14">
        <v>611</v>
      </c>
      <c r="D29" s="15">
        <v>0</v>
      </c>
      <c r="E29" s="14">
        <v>3430</v>
      </c>
      <c r="F29" s="15">
        <v>2212</v>
      </c>
      <c r="G29" s="14">
        <v>1729</v>
      </c>
      <c r="H29" s="16">
        <v>773</v>
      </c>
      <c r="I29" s="16">
        <v>316</v>
      </c>
      <c r="J29" s="16">
        <v>1939</v>
      </c>
      <c r="K29" s="15">
        <v>507</v>
      </c>
      <c r="L29" s="17">
        <v>634</v>
      </c>
      <c r="M29" s="18">
        <v>544</v>
      </c>
      <c r="N29" s="19">
        <v>189</v>
      </c>
      <c r="O29" s="18">
        <v>674</v>
      </c>
      <c r="P29" s="18">
        <v>267</v>
      </c>
      <c r="Q29" s="18">
        <v>174</v>
      </c>
      <c r="R29" s="18"/>
      <c r="S29" s="18"/>
      <c r="T29" s="20">
        <f t="shared" si="12"/>
        <v>13999</v>
      </c>
    </row>
    <row r="30" spans="1:20" s="3" customFormat="1" ht="15.75" thickBot="1" x14ac:dyDescent="0.3">
      <c r="A30" s="35" t="s">
        <v>6</v>
      </c>
      <c r="B30" s="177">
        <v>41410</v>
      </c>
      <c r="C30" s="14">
        <v>627</v>
      </c>
      <c r="D30" s="15">
        <v>0</v>
      </c>
      <c r="E30" s="14">
        <v>3487</v>
      </c>
      <c r="F30" s="15">
        <v>2378</v>
      </c>
      <c r="G30" s="14">
        <v>1621</v>
      </c>
      <c r="H30" s="16">
        <v>611</v>
      </c>
      <c r="I30" s="16">
        <v>332</v>
      </c>
      <c r="J30" s="16">
        <v>2207</v>
      </c>
      <c r="K30" s="15">
        <v>753</v>
      </c>
      <c r="L30" s="17">
        <v>758</v>
      </c>
      <c r="M30" s="18">
        <v>1015</v>
      </c>
      <c r="N30" s="19">
        <v>265</v>
      </c>
      <c r="O30" s="18">
        <v>994</v>
      </c>
      <c r="P30" s="18">
        <v>430</v>
      </c>
      <c r="Q30" s="18">
        <v>248</v>
      </c>
      <c r="R30" s="18"/>
      <c r="S30" s="18"/>
      <c r="T30" s="20">
        <f>SUM(C30:S30)</f>
        <v>15726</v>
      </c>
    </row>
    <row r="31" spans="1:20" s="3" customFormat="1" ht="15.75" thickBot="1" x14ac:dyDescent="0.3">
      <c r="A31" s="35" t="s">
        <v>0</v>
      </c>
      <c r="B31" s="177">
        <v>41411</v>
      </c>
      <c r="C31" s="21">
        <v>551</v>
      </c>
      <c r="D31" s="15">
        <v>0</v>
      </c>
      <c r="E31" s="14">
        <v>3320</v>
      </c>
      <c r="F31" s="15">
        <v>2124</v>
      </c>
      <c r="G31" s="14">
        <v>1361</v>
      </c>
      <c r="H31" s="16">
        <v>528</v>
      </c>
      <c r="I31" s="16">
        <v>261</v>
      </c>
      <c r="J31" s="16">
        <v>1921</v>
      </c>
      <c r="K31" s="15">
        <v>746</v>
      </c>
      <c r="L31" s="17">
        <v>860</v>
      </c>
      <c r="M31" s="18">
        <v>1213</v>
      </c>
      <c r="N31" s="19">
        <v>540</v>
      </c>
      <c r="O31" s="18">
        <v>872</v>
      </c>
      <c r="P31" s="18">
        <v>406</v>
      </c>
      <c r="Q31" s="18">
        <v>312</v>
      </c>
      <c r="R31" s="18"/>
      <c r="S31" s="18"/>
      <c r="T31" s="20">
        <f t="shared" si="12"/>
        <v>15015</v>
      </c>
    </row>
    <row r="32" spans="1:20" s="3" customFormat="1" ht="15.75" outlineLevel="1" thickBot="1" x14ac:dyDescent="0.3">
      <c r="A32" s="35" t="s">
        <v>1</v>
      </c>
      <c r="B32" s="177">
        <v>41412</v>
      </c>
      <c r="C32" s="21"/>
      <c r="D32" s="22"/>
      <c r="E32" s="21"/>
      <c r="F32" s="22"/>
      <c r="G32" s="21"/>
      <c r="H32" s="23"/>
      <c r="I32" s="23"/>
      <c r="J32" s="23"/>
      <c r="K32" s="22">
        <v>362</v>
      </c>
      <c r="L32" s="24">
        <v>670</v>
      </c>
      <c r="M32" s="25">
        <v>844</v>
      </c>
      <c r="N32" s="26">
        <v>189</v>
      </c>
      <c r="O32" s="25">
        <v>931</v>
      </c>
      <c r="P32" s="25">
        <v>252</v>
      </c>
      <c r="Q32" s="25">
        <v>175</v>
      </c>
      <c r="R32" s="25"/>
      <c r="S32" s="25"/>
      <c r="T32" s="20">
        <f t="shared" si="12"/>
        <v>3423</v>
      </c>
    </row>
    <row r="33" spans="1:21" s="3" customFormat="1" ht="15.75" outlineLevel="1" thickBot="1" x14ac:dyDescent="0.3">
      <c r="A33" s="35" t="s">
        <v>2</v>
      </c>
      <c r="B33" s="178">
        <v>41413</v>
      </c>
      <c r="C33" s="27"/>
      <c r="D33" s="28"/>
      <c r="E33" s="27"/>
      <c r="F33" s="28"/>
      <c r="G33" s="27"/>
      <c r="H33" s="29"/>
      <c r="I33" s="29"/>
      <c r="J33" s="29"/>
      <c r="K33" s="166">
        <v>76</v>
      </c>
      <c r="L33" s="30">
        <v>157</v>
      </c>
      <c r="M33" s="31">
        <v>150</v>
      </c>
      <c r="N33" s="32">
        <v>40</v>
      </c>
      <c r="O33" s="31">
        <v>172</v>
      </c>
      <c r="P33" s="31">
        <v>72</v>
      </c>
      <c r="Q33" s="31">
        <v>52</v>
      </c>
      <c r="R33" s="31"/>
      <c r="S33" s="31"/>
      <c r="T33" s="88">
        <f t="shared" si="12"/>
        <v>719</v>
      </c>
    </row>
    <row r="34" spans="1:21" s="3" customFormat="1" ht="15.75" customHeight="1" outlineLevel="1" thickBot="1" x14ac:dyDescent="0.3">
      <c r="A34" s="137" t="s">
        <v>25</v>
      </c>
      <c r="B34" s="299" t="s">
        <v>30</v>
      </c>
      <c r="C34" s="133">
        <f t="shared" ref="C34:T34" si="13">SUM(C27:C33)</f>
        <v>3026</v>
      </c>
      <c r="D34" s="133">
        <f t="shared" si="13"/>
        <v>0</v>
      </c>
      <c r="E34" s="133">
        <f t="shared" si="13"/>
        <v>17137</v>
      </c>
      <c r="F34" s="133">
        <f t="shared" si="13"/>
        <v>11374</v>
      </c>
      <c r="G34" s="133">
        <f t="shared" si="13"/>
        <v>7464</v>
      </c>
      <c r="H34" s="133">
        <f t="shared" si="13"/>
        <v>3176</v>
      </c>
      <c r="I34" s="133">
        <f t="shared" si="13"/>
        <v>1547</v>
      </c>
      <c r="J34" s="133">
        <f t="shared" si="13"/>
        <v>10744</v>
      </c>
      <c r="K34" s="133">
        <f t="shared" si="13"/>
        <v>3404</v>
      </c>
      <c r="L34" s="133">
        <f>SUM(L27:L33)</f>
        <v>4119</v>
      </c>
      <c r="M34" s="133">
        <f t="shared" si="13"/>
        <v>4800</v>
      </c>
      <c r="N34" s="133">
        <f t="shared" si="13"/>
        <v>1666</v>
      </c>
      <c r="O34" s="133">
        <f t="shared" si="13"/>
        <v>5187</v>
      </c>
      <c r="P34" s="133">
        <f t="shared" si="13"/>
        <v>2043</v>
      </c>
      <c r="Q34" s="133">
        <f t="shared" si="13"/>
        <v>1314</v>
      </c>
      <c r="R34" s="133">
        <f t="shared" si="13"/>
        <v>0</v>
      </c>
      <c r="S34" s="133">
        <f t="shared" si="13"/>
        <v>0</v>
      </c>
      <c r="T34" s="134">
        <f t="shared" si="13"/>
        <v>77001</v>
      </c>
    </row>
    <row r="35" spans="1:21" s="3" customFormat="1" ht="15.75" outlineLevel="1" thickBot="1" x14ac:dyDescent="0.3">
      <c r="A35" s="138" t="s">
        <v>27</v>
      </c>
      <c r="B35" s="300"/>
      <c r="C35" s="135">
        <f t="shared" ref="C35:T35" si="14">AVERAGE(C27:C33)</f>
        <v>605.20000000000005</v>
      </c>
      <c r="D35" s="135">
        <f t="shared" si="14"/>
        <v>0</v>
      </c>
      <c r="E35" s="135">
        <f t="shared" si="14"/>
        <v>3427.4</v>
      </c>
      <c r="F35" s="135">
        <f t="shared" si="14"/>
        <v>2274.8000000000002</v>
      </c>
      <c r="G35" s="135">
        <f t="shared" si="14"/>
        <v>1492.8</v>
      </c>
      <c r="H35" s="135">
        <f t="shared" si="14"/>
        <v>635.20000000000005</v>
      </c>
      <c r="I35" s="135">
        <f t="shared" si="14"/>
        <v>309.39999999999998</v>
      </c>
      <c r="J35" s="135">
        <f t="shared" si="14"/>
        <v>2148.8000000000002</v>
      </c>
      <c r="K35" s="135">
        <f t="shared" si="14"/>
        <v>486.28571428571428</v>
      </c>
      <c r="L35" s="135">
        <f t="shared" si="14"/>
        <v>588.42857142857144</v>
      </c>
      <c r="M35" s="135">
        <f t="shared" si="14"/>
        <v>685.71428571428567</v>
      </c>
      <c r="N35" s="135">
        <f t="shared" si="14"/>
        <v>238</v>
      </c>
      <c r="O35" s="135">
        <f t="shared" si="14"/>
        <v>741</v>
      </c>
      <c r="P35" s="135">
        <f t="shared" si="14"/>
        <v>291.85714285714283</v>
      </c>
      <c r="Q35" s="135">
        <f t="shared" si="14"/>
        <v>187.71428571428572</v>
      </c>
      <c r="R35" s="135" t="e">
        <f t="shared" si="14"/>
        <v>#DIV/0!</v>
      </c>
      <c r="S35" s="135" t="e">
        <f t="shared" si="14"/>
        <v>#DIV/0!</v>
      </c>
      <c r="T35" s="136">
        <f t="shared" si="14"/>
        <v>11000.142857142857</v>
      </c>
    </row>
    <row r="36" spans="1:21" s="3" customFormat="1" ht="15.75" customHeight="1" thickBot="1" x14ac:dyDescent="0.3">
      <c r="A36" s="36" t="s">
        <v>24</v>
      </c>
      <c r="B36" s="300"/>
      <c r="C36" s="53">
        <f t="shared" ref="C36:T36" si="15">SUM(C27:C31)</f>
        <v>3026</v>
      </c>
      <c r="D36" s="53">
        <f t="shared" si="15"/>
        <v>0</v>
      </c>
      <c r="E36" s="53">
        <f t="shared" si="15"/>
        <v>17137</v>
      </c>
      <c r="F36" s="53">
        <f t="shared" si="15"/>
        <v>11374</v>
      </c>
      <c r="G36" s="53">
        <f t="shared" si="15"/>
        <v>7464</v>
      </c>
      <c r="H36" s="53">
        <f t="shared" si="15"/>
        <v>3176</v>
      </c>
      <c r="I36" s="53">
        <f t="shared" si="15"/>
        <v>1547</v>
      </c>
      <c r="J36" s="53">
        <f t="shared" si="15"/>
        <v>10744</v>
      </c>
      <c r="K36" s="53">
        <f t="shared" si="15"/>
        <v>2966</v>
      </c>
      <c r="L36" s="53">
        <f t="shared" si="15"/>
        <v>3292</v>
      </c>
      <c r="M36" s="53">
        <f t="shared" si="15"/>
        <v>3806</v>
      </c>
      <c r="N36" s="53">
        <f t="shared" si="15"/>
        <v>1437</v>
      </c>
      <c r="O36" s="53">
        <f t="shared" si="15"/>
        <v>4084</v>
      </c>
      <c r="P36" s="53">
        <f t="shared" si="15"/>
        <v>1719</v>
      </c>
      <c r="Q36" s="53">
        <f t="shared" si="15"/>
        <v>1087</v>
      </c>
      <c r="R36" s="53">
        <f t="shared" si="15"/>
        <v>0</v>
      </c>
      <c r="S36" s="53">
        <f t="shared" si="15"/>
        <v>0</v>
      </c>
      <c r="T36" s="54">
        <f t="shared" si="15"/>
        <v>72859</v>
      </c>
    </row>
    <row r="37" spans="1:21" s="3" customFormat="1" ht="15.75" thickBot="1" x14ac:dyDescent="0.3">
      <c r="A37" s="36" t="s">
        <v>26</v>
      </c>
      <c r="B37" s="301"/>
      <c r="C37" s="55">
        <f t="shared" ref="C37:T37" si="16">AVERAGE(C27:C31)</f>
        <v>605.20000000000005</v>
      </c>
      <c r="D37" s="55">
        <f t="shared" si="16"/>
        <v>0</v>
      </c>
      <c r="E37" s="55">
        <f t="shared" si="16"/>
        <v>3427.4</v>
      </c>
      <c r="F37" s="55">
        <f t="shared" si="16"/>
        <v>2274.8000000000002</v>
      </c>
      <c r="G37" s="55">
        <f t="shared" si="16"/>
        <v>1492.8</v>
      </c>
      <c r="H37" s="55">
        <f t="shared" si="16"/>
        <v>635.20000000000005</v>
      </c>
      <c r="I37" s="55">
        <f t="shared" si="16"/>
        <v>309.39999999999998</v>
      </c>
      <c r="J37" s="55">
        <f t="shared" si="16"/>
        <v>2148.8000000000002</v>
      </c>
      <c r="K37" s="55">
        <f t="shared" si="16"/>
        <v>593.20000000000005</v>
      </c>
      <c r="L37" s="55">
        <f t="shared" si="16"/>
        <v>658.4</v>
      </c>
      <c r="M37" s="55">
        <f t="shared" si="16"/>
        <v>761.2</v>
      </c>
      <c r="N37" s="55">
        <f t="shared" si="16"/>
        <v>287.39999999999998</v>
      </c>
      <c r="O37" s="55">
        <f t="shared" si="16"/>
        <v>816.8</v>
      </c>
      <c r="P37" s="55">
        <f t="shared" si="16"/>
        <v>343.8</v>
      </c>
      <c r="Q37" s="55">
        <f t="shared" si="16"/>
        <v>217.4</v>
      </c>
      <c r="R37" s="55" t="e">
        <f t="shared" si="16"/>
        <v>#DIV/0!</v>
      </c>
      <c r="S37" s="55" t="e">
        <f t="shared" si="16"/>
        <v>#DIV/0!</v>
      </c>
      <c r="T37" s="56">
        <f t="shared" si="16"/>
        <v>14571.8</v>
      </c>
    </row>
    <row r="38" spans="1:21" s="3" customFormat="1" ht="15.75" thickBot="1" x14ac:dyDescent="0.3">
      <c r="A38" s="35" t="s">
        <v>3</v>
      </c>
      <c r="B38" s="220">
        <v>41414</v>
      </c>
      <c r="C38" s="14">
        <v>646</v>
      </c>
      <c r="D38" s="15">
        <v>0</v>
      </c>
      <c r="E38" s="14">
        <v>2913</v>
      </c>
      <c r="F38" s="15">
        <v>2567</v>
      </c>
      <c r="G38" s="14">
        <v>1452</v>
      </c>
      <c r="H38" s="16">
        <v>635</v>
      </c>
      <c r="I38" s="16">
        <v>284</v>
      </c>
      <c r="J38" s="16">
        <v>2214</v>
      </c>
      <c r="K38" s="15">
        <v>643</v>
      </c>
      <c r="L38" s="17">
        <v>540</v>
      </c>
      <c r="M38" s="226">
        <v>868</v>
      </c>
      <c r="N38" s="19">
        <v>262</v>
      </c>
      <c r="O38" s="18">
        <v>795</v>
      </c>
      <c r="P38" s="18">
        <v>329</v>
      </c>
      <c r="Q38" s="18">
        <v>207</v>
      </c>
      <c r="R38" s="18"/>
      <c r="S38" s="18"/>
      <c r="T38" s="18">
        <f t="shared" ref="T38:T44" si="17">SUM(C38:S38)</f>
        <v>14355</v>
      </c>
    </row>
    <row r="39" spans="1:21" s="3" customFormat="1" ht="15.75" thickBot="1" x14ac:dyDescent="0.3">
      <c r="A39" s="35" t="s">
        <v>4</v>
      </c>
      <c r="B39" s="177">
        <v>41415</v>
      </c>
      <c r="C39" s="14">
        <v>756</v>
      </c>
      <c r="D39" s="15">
        <v>0</v>
      </c>
      <c r="E39" s="14">
        <v>5141</v>
      </c>
      <c r="F39" s="15">
        <v>2511</v>
      </c>
      <c r="G39" s="14">
        <v>1636</v>
      </c>
      <c r="H39" s="16">
        <v>596</v>
      </c>
      <c r="I39" s="16">
        <v>321</v>
      </c>
      <c r="J39" s="16">
        <v>2527</v>
      </c>
      <c r="K39" s="15">
        <v>706</v>
      </c>
      <c r="L39" s="17">
        <v>680</v>
      </c>
      <c r="M39" s="18">
        <v>987</v>
      </c>
      <c r="N39" s="19">
        <v>332</v>
      </c>
      <c r="O39" s="18">
        <v>945</v>
      </c>
      <c r="P39" s="18">
        <v>425</v>
      </c>
      <c r="Q39" s="18">
        <v>301</v>
      </c>
      <c r="R39" s="18"/>
      <c r="S39" s="18"/>
      <c r="T39" s="20">
        <f t="shared" si="17"/>
        <v>17864</v>
      </c>
    </row>
    <row r="40" spans="1:21" s="3" customFormat="1" ht="15.75" thickBot="1" x14ac:dyDescent="0.3">
      <c r="A40" s="35" t="s">
        <v>5</v>
      </c>
      <c r="B40" s="177">
        <v>41416</v>
      </c>
      <c r="C40" s="14">
        <v>643</v>
      </c>
      <c r="D40" s="15">
        <v>0</v>
      </c>
      <c r="E40" s="14">
        <v>3363</v>
      </c>
      <c r="F40" s="15">
        <v>2650</v>
      </c>
      <c r="G40" s="14">
        <v>1408</v>
      </c>
      <c r="H40" s="16">
        <v>576</v>
      </c>
      <c r="I40" s="16">
        <v>275</v>
      </c>
      <c r="J40" s="16">
        <v>2324</v>
      </c>
      <c r="K40" s="15">
        <v>624</v>
      </c>
      <c r="L40" s="17">
        <v>508</v>
      </c>
      <c r="M40" s="18">
        <v>735</v>
      </c>
      <c r="N40" s="19">
        <v>264</v>
      </c>
      <c r="O40" s="18">
        <v>819</v>
      </c>
      <c r="P40" s="18">
        <v>320</v>
      </c>
      <c r="Q40" s="18">
        <v>282</v>
      </c>
      <c r="R40" s="18"/>
      <c r="S40" s="18"/>
      <c r="T40" s="20">
        <f t="shared" si="17"/>
        <v>14791</v>
      </c>
    </row>
    <row r="41" spans="1:21" s="3" customFormat="1" ht="15.75" thickBot="1" x14ac:dyDescent="0.3">
      <c r="A41" s="35" t="s">
        <v>6</v>
      </c>
      <c r="B41" s="177">
        <v>41417</v>
      </c>
      <c r="C41" s="14">
        <v>591</v>
      </c>
      <c r="D41" s="15">
        <v>0</v>
      </c>
      <c r="E41" s="14">
        <v>2981</v>
      </c>
      <c r="F41" s="15">
        <v>2171</v>
      </c>
      <c r="G41" s="14">
        <v>1417</v>
      </c>
      <c r="H41" s="16">
        <v>573</v>
      </c>
      <c r="I41" s="16">
        <v>314</v>
      </c>
      <c r="J41" s="16">
        <v>1429</v>
      </c>
      <c r="K41" s="15">
        <v>433</v>
      </c>
      <c r="L41" s="17">
        <v>451</v>
      </c>
      <c r="M41" s="18">
        <v>481</v>
      </c>
      <c r="N41" s="19">
        <v>316</v>
      </c>
      <c r="O41" s="18">
        <v>666</v>
      </c>
      <c r="P41" s="18">
        <v>347</v>
      </c>
      <c r="Q41" s="18">
        <v>266</v>
      </c>
      <c r="R41" s="18"/>
      <c r="S41" s="18"/>
      <c r="T41" s="20">
        <f t="shared" si="17"/>
        <v>12436</v>
      </c>
    </row>
    <row r="42" spans="1:21" s="3" customFormat="1" ht="15.75" thickBot="1" x14ac:dyDescent="0.3">
      <c r="A42" s="35" t="s">
        <v>0</v>
      </c>
      <c r="B42" s="177">
        <v>41418</v>
      </c>
      <c r="C42" s="21">
        <v>419</v>
      </c>
      <c r="D42" s="15">
        <v>0</v>
      </c>
      <c r="E42" s="14">
        <v>2311</v>
      </c>
      <c r="F42" s="15">
        <v>1645</v>
      </c>
      <c r="G42" s="14">
        <v>1098</v>
      </c>
      <c r="H42" s="16">
        <v>252</v>
      </c>
      <c r="I42" s="16">
        <v>222</v>
      </c>
      <c r="J42" s="16">
        <v>1794</v>
      </c>
      <c r="K42" s="15">
        <v>366</v>
      </c>
      <c r="L42" s="17">
        <v>381</v>
      </c>
      <c r="M42" s="18">
        <v>356</v>
      </c>
      <c r="N42" s="19">
        <v>155</v>
      </c>
      <c r="O42" s="18">
        <v>572</v>
      </c>
      <c r="P42" s="18">
        <v>250</v>
      </c>
      <c r="Q42" s="18">
        <v>134</v>
      </c>
      <c r="R42" s="18"/>
      <c r="S42" s="18"/>
      <c r="T42" s="20">
        <f t="shared" si="17"/>
        <v>9955</v>
      </c>
    </row>
    <row r="43" spans="1:21" s="3" customFormat="1" ht="15.75" outlineLevel="1" thickBot="1" x14ac:dyDescent="0.3">
      <c r="A43" s="35" t="s">
        <v>1</v>
      </c>
      <c r="B43" s="177">
        <v>41419</v>
      </c>
      <c r="C43" s="21"/>
      <c r="D43" s="22"/>
      <c r="E43" s="21"/>
      <c r="F43" s="22"/>
      <c r="G43" s="21"/>
      <c r="H43" s="23"/>
      <c r="I43" s="23"/>
      <c r="J43" s="23"/>
      <c r="K43" s="22">
        <v>228</v>
      </c>
      <c r="L43" s="24">
        <v>320</v>
      </c>
      <c r="M43" s="25">
        <v>317</v>
      </c>
      <c r="N43" s="26">
        <v>82</v>
      </c>
      <c r="O43" s="25">
        <v>612</v>
      </c>
      <c r="P43" s="25">
        <v>105</v>
      </c>
      <c r="Q43" s="25">
        <v>57</v>
      </c>
      <c r="R43" s="25"/>
      <c r="S43" s="25">
        <v>28</v>
      </c>
      <c r="T43" s="20">
        <f t="shared" si="17"/>
        <v>1749</v>
      </c>
      <c r="U43" s="169"/>
    </row>
    <row r="44" spans="1:21" s="3" customFormat="1" ht="15.75" outlineLevel="1" thickBot="1" x14ac:dyDescent="0.3">
      <c r="A44" s="35" t="s">
        <v>2</v>
      </c>
      <c r="B44" s="177">
        <v>41420</v>
      </c>
      <c r="C44" s="27"/>
      <c r="D44" s="28"/>
      <c r="E44" s="27"/>
      <c r="F44" s="28"/>
      <c r="G44" s="27"/>
      <c r="H44" s="29"/>
      <c r="I44" s="29"/>
      <c r="J44" s="29"/>
      <c r="K44" s="28">
        <v>985</v>
      </c>
      <c r="L44" s="30">
        <v>1258</v>
      </c>
      <c r="M44" s="31">
        <v>2244</v>
      </c>
      <c r="N44" s="32">
        <v>221</v>
      </c>
      <c r="O44" s="25">
        <v>2621</v>
      </c>
      <c r="P44" s="31">
        <v>429</v>
      </c>
      <c r="Q44" s="31">
        <v>307</v>
      </c>
      <c r="R44" s="31"/>
      <c r="S44" s="31">
        <v>488</v>
      </c>
      <c r="T44" s="88">
        <f t="shared" si="17"/>
        <v>8553</v>
      </c>
      <c r="U44" s="169"/>
    </row>
    <row r="45" spans="1:21" s="3" customFormat="1" ht="15.75" customHeight="1" outlineLevel="1" thickBot="1" x14ac:dyDescent="0.3">
      <c r="A45" s="137" t="s">
        <v>25</v>
      </c>
      <c r="B45" s="299" t="s">
        <v>31</v>
      </c>
      <c r="C45" s="133">
        <f t="shared" ref="C45:T45" si="18">SUM(C38:C44)</f>
        <v>3055</v>
      </c>
      <c r="D45" s="133">
        <f t="shared" si="18"/>
        <v>0</v>
      </c>
      <c r="E45" s="133">
        <f t="shared" si="18"/>
        <v>16709</v>
      </c>
      <c r="F45" s="133">
        <f t="shared" si="18"/>
        <v>11544</v>
      </c>
      <c r="G45" s="133">
        <f t="shared" si="18"/>
        <v>7011</v>
      </c>
      <c r="H45" s="133">
        <f t="shared" si="18"/>
        <v>2632</v>
      </c>
      <c r="I45" s="133">
        <f t="shared" si="18"/>
        <v>1416</v>
      </c>
      <c r="J45" s="133">
        <f t="shared" si="18"/>
        <v>10288</v>
      </c>
      <c r="K45" s="133">
        <f t="shared" si="18"/>
        <v>3985</v>
      </c>
      <c r="L45" s="133">
        <f t="shared" si="18"/>
        <v>4138</v>
      </c>
      <c r="M45" s="133">
        <f t="shared" si="18"/>
        <v>5988</v>
      </c>
      <c r="N45" s="133">
        <f t="shared" si="18"/>
        <v>1632</v>
      </c>
      <c r="O45" s="133">
        <f t="shared" si="18"/>
        <v>7030</v>
      </c>
      <c r="P45" s="133">
        <f t="shared" si="18"/>
        <v>2205</v>
      </c>
      <c r="Q45" s="133">
        <f t="shared" si="18"/>
        <v>1554</v>
      </c>
      <c r="R45" s="133">
        <f t="shared" si="18"/>
        <v>0</v>
      </c>
      <c r="S45" s="133">
        <f t="shared" si="18"/>
        <v>516</v>
      </c>
      <c r="T45" s="134">
        <f t="shared" si="18"/>
        <v>79703</v>
      </c>
    </row>
    <row r="46" spans="1:21" s="3" customFormat="1" ht="15.75" outlineLevel="1" thickBot="1" x14ac:dyDescent="0.3">
      <c r="A46" s="138" t="s">
        <v>27</v>
      </c>
      <c r="B46" s="300"/>
      <c r="C46" s="135">
        <f t="shared" ref="C46:T46" si="19">AVERAGE(C38:C44)</f>
        <v>611</v>
      </c>
      <c r="D46" s="135">
        <f t="shared" si="19"/>
        <v>0</v>
      </c>
      <c r="E46" s="135">
        <f t="shared" si="19"/>
        <v>3341.8</v>
      </c>
      <c r="F46" s="135">
        <f t="shared" si="19"/>
        <v>2308.8000000000002</v>
      </c>
      <c r="G46" s="135">
        <f t="shared" si="19"/>
        <v>1402.2</v>
      </c>
      <c r="H46" s="135">
        <f t="shared" si="19"/>
        <v>526.4</v>
      </c>
      <c r="I46" s="135">
        <f t="shared" si="19"/>
        <v>283.2</v>
      </c>
      <c r="J46" s="135">
        <f t="shared" si="19"/>
        <v>2057.6</v>
      </c>
      <c r="K46" s="135">
        <f t="shared" si="19"/>
        <v>569.28571428571433</v>
      </c>
      <c r="L46" s="135">
        <f t="shared" si="19"/>
        <v>591.14285714285711</v>
      </c>
      <c r="M46" s="135">
        <f t="shared" si="19"/>
        <v>855.42857142857144</v>
      </c>
      <c r="N46" s="135">
        <f t="shared" si="19"/>
        <v>233.14285714285714</v>
      </c>
      <c r="O46" s="135">
        <f t="shared" si="19"/>
        <v>1004.2857142857143</v>
      </c>
      <c r="P46" s="135">
        <f t="shared" si="19"/>
        <v>315</v>
      </c>
      <c r="Q46" s="135">
        <f t="shared" si="19"/>
        <v>222</v>
      </c>
      <c r="R46" s="135" t="e">
        <f t="shared" si="19"/>
        <v>#DIV/0!</v>
      </c>
      <c r="S46" s="135">
        <f t="shared" si="19"/>
        <v>258</v>
      </c>
      <c r="T46" s="136">
        <f t="shared" si="19"/>
        <v>11386.142857142857</v>
      </c>
    </row>
    <row r="47" spans="1:21" s="3" customFormat="1" ht="15.75" customHeight="1" thickBot="1" x14ac:dyDescent="0.3">
      <c r="A47" s="36" t="s">
        <v>24</v>
      </c>
      <c r="B47" s="300"/>
      <c r="C47" s="53">
        <f t="shared" ref="C47:T47" si="20">SUM(C38:C42)</f>
        <v>3055</v>
      </c>
      <c r="D47" s="53">
        <f t="shared" si="20"/>
        <v>0</v>
      </c>
      <c r="E47" s="53">
        <f t="shared" si="20"/>
        <v>16709</v>
      </c>
      <c r="F47" s="53">
        <f t="shared" si="20"/>
        <v>11544</v>
      </c>
      <c r="G47" s="53">
        <f t="shared" si="20"/>
        <v>7011</v>
      </c>
      <c r="H47" s="53">
        <f t="shared" si="20"/>
        <v>2632</v>
      </c>
      <c r="I47" s="53">
        <f t="shared" si="20"/>
        <v>1416</v>
      </c>
      <c r="J47" s="53">
        <f t="shared" si="20"/>
        <v>10288</v>
      </c>
      <c r="K47" s="53">
        <f t="shared" si="20"/>
        <v>2772</v>
      </c>
      <c r="L47" s="53">
        <f t="shared" si="20"/>
        <v>2560</v>
      </c>
      <c r="M47" s="53">
        <f t="shared" si="20"/>
        <v>3427</v>
      </c>
      <c r="N47" s="53">
        <f t="shared" si="20"/>
        <v>1329</v>
      </c>
      <c r="O47" s="53">
        <f t="shared" si="20"/>
        <v>3797</v>
      </c>
      <c r="P47" s="53">
        <f t="shared" si="20"/>
        <v>1671</v>
      </c>
      <c r="Q47" s="53">
        <f t="shared" si="20"/>
        <v>1190</v>
      </c>
      <c r="R47" s="53">
        <f t="shared" si="20"/>
        <v>0</v>
      </c>
      <c r="S47" s="53">
        <f t="shared" si="20"/>
        <v>0</v>
      </c>
      <c r="T47" s="54">
        <f t="shared" si="20"/>
        <v>69401</v>
      </c>
    </row>
    <row r="48" spans="1:21" s="3" customFormat="1" ht="15.75" thickBot="1" x14ac:dyDescent="0.3">
      <c r="A48" s="36" t="s">
        <v>26</v>
      </c>
      <c r="B48" s="301"/>
      <c r="C48" s="55">
        <f t="shared" ref="C48:T48" si="21">AVERAGE(C38:C42)</f>
        <v>611</v>
      </c>
      <c r="D48" s="55">
        <f t="shared" si="21"/>
        <v>0</v>
      </c>
      <c r="E48" s="55">
        <f t="shared" si="21"/>
        <v>3341.8</v>
      </c>
      <c r="F48" s="55">
        <f t="shared" si="21"/>
        <v>2308.8000000000002</v>
      </c>
      <c r="G48" s="55">
        <f t="shared" si="21"/>
        <v>1402.2</v>
      </c>
      <c r="H48" s="55">
        <f t="shared" si="21"/>
        <v>526.4</v>
      </c>
      <c r="I48" s="55">
        <f t="shared" si="21"/>
        <v>283.2</v>
      </c>
      <c r="J48" s="55">
        <f t="shared" si="21"/>
        <v>2057.6</v>
      </c>
      <c r="K48" s="55">
        <f t="shared" si="21"/>
        <v>554.4</v>
      </c>
      <c r="L48" s="55">
        <f t="shared" si="21"/>
        <v>512</v>
      </c>
      <c r="M48" s="55">
        <f t="shared" si="21"/>
        <v>685.4</v>
      </c>
      <c r="N48" s="55">
        <f t="shared" si="21"/>
        <v>265.8</v>
      </c>
      <c r="O48" s="55">
        <f t="shared" si="21"/>
        <v>759.4</v>
      </c>
      <c r="P48" s="55">
        <f t="shared" si="21"/>
        <v>334.2</v>
      </c>
      <c r="Q48" s="55">
        <f t="shared" si="21"/>
        <v>238</v>
      </c>
      <c r="R48" s="55" t="e">
        <f t="shared" si="21"/>
        <v>#DIV/0!</v>
      </c>
      <c r="S48" s="55" t="e">
        <f t="shared" si="21"/>
        <v>#DIV/0!</v>
      </c>
      <c r="T48" s="56">
        <f t="shared" si="21"/>
        <v>13880.2</v>
      </c>
    </row>
    <row r="49" spans="1:20" s="3" customFormat="1" ht="15.75" thickBot="1" x14ac:dyDescent="0.3">
      <c r="A49" s="35" t="s">
        <v>3</v>
      </c>
      <c r="B49" s="176">
        <v>41421</v>
      </c>
      <c r="C49" s="207"/>
      <c r="D49" s="15"/>
      <c r="E49" s="14"/>
      <c r="F49" s="15"/>
      <c r="G49" s="14"/>
      <c r="H49" s="16"/>
      <c r="I49" s="16"/>
      <c r="J49" s="16"/>
      <c r="K49" s="15">
        <v>1068</v>
      </c>
      <c r="L49" s="17">
        <v>1102</v>
      </c>
      <c r="M49" s="18">
        <v>1792</v>
      </c>
      <c r="N49" s="19">
        <v>329</v>
      </c>
      <c r="O49" s="18">
        <v>1396</v>
      </c>
      <c r="P49" s="18">
        <v>400</v>
      </c>
      <c r="Q49" s="18">
        <v>355</v>
      </c>
      <c r="R49" s="18"/>
      <c r="S49" s="18">
        <v>452</v>
      </c>
      <c r="T49" s="78">
        <f t="shared" ref="T49:T53" si="22">SUM(C49:S49)</f>
        <v>6894</v>
      </c>
    </row>
    <row r="50" spans="1:20" s="3" customFormat="1" ht="15.75" thickBot="1" x14ac:dyDescent="0.3">
      <c r="A50" s="35" t="s">
        <v>4</v>
      </c>
      <c r="B50" s="209">
        <v>41422</v>
      </c>
      <c r="C50" s="207">
        <v>573</v>
      </c>
      <c r="D50" s="15"/>
      <c r="E50" s="14">
        <v>2555</v>
      </c>
      <c r="F50" s="15">
        <v>2229</v>
      </c>
      <c r="G50" s="14">
        <v>1444</v>
      </c>
      <c r="H50" s="16">
        <v>576</v>
      </c>
      <c r="I50" s="16">
        <v>333</v>
      </c>
      <c r="J50" s="16">
        <v>2308</v>
      </c>
      <c r="K50" s="15">
        <v>415</v>
      </c>
      <c r="L50" s="17">
        <v>395</v>
      </c>
      <c r="M50" s="18">
        <v>330</v>
      </c>
      <c r="N50" s="19">
        <v>169</v>
      </c>
      <c r="O50" s="18">
        <v>655</v>
      </c>
      <c r="P50" s="18">
        <v>239</v>
      </c>
      <c r="Q50" s="18">
        <v>145</v>
      </c>
      <c r="R50" s="18"/>
      <c r="S50" s="18"/>
      <c r="T50" s="78">
        <f t="shared" si="22"/>
        <v>12366</v>
      </c>
    </row>
    <row r="51" spans="1:20" s="3" customFormat="1" ht="15.75" thickBot="1" x14ac:dyDescent="0.3">
      <c r="A51" s="35" t="s">
        <v>5</v>
      </c>
      <c r="B51" s="209">
        <v>41423</v>
      </c>
      <c r="C51" s="207">
        <v>667</v>
      </c>
      <c r="D51" s="15"/>
      <c r="E51" s="14">
        <v>3234</v>
      </c>
      <c r="F51" s="15">
        <v>2549</v>
      </c>
      <c r="G51" s="14">
        <v>1281</v>
      </c>
      <c r="H51" s="16">
        <v>678</v>
      </c>
      <c r="I51" s="16">
        <v>313</v>
      </c>
      <c r="J51" s="16">
        <v>2456</v>
      </c>
      <c r="K51" s="15">
        <v>629</v>
      </c>
      <c r="L51" s="17">
        <v>611</v>
      </c>
      <c r="M51" s="18">
        <v>686</v>
      </c>
      <c r="N51" s="19">
        <v>229</v>
      </c>
      <c r="O51" s="18">
        <v>866</v>
      </c>
      <c r="P51" s="18">
        <v>332</v>
      </c>
      <c r="Q51" s="18">
        <v>189</v>
      </c>
      <c r="R51" s="18"/>
      <c r="S51" s="18"/>
      <c r="T51" s="78">
        <f t="shared" si="22"/>
        <v>14720</v>
      </c>
    </row>
    <row r="52" spans="1:20" s="3" customFormat="1" ht="15.75" thickBot="1" x14ac:dyDescent="0.3">
      <c r="A52" s="221" t="s">
        <v>6</v>
      </c>
      <c r="B52" s="209">
        <v>41424</v>
      </c>
      <c r="C52" s="207">
        <v>698</v>
      </c>
      <c r="D52" s="15"/>
      <c r="E52" s="14">
        <v>4060</v>
      </c>
      <c r="F52" s="15">
        <v>2734</v>
      </c>
      <c r="G52" s="14">
        <v>1635</v>
      </c>
      <c r="H52" s="16">
        <v>627</v>
      </c>
      <c r="I52" s="16">
        <v>335</v>
      </c>
      <c r="J52" s="16">
        <v>2352</v>
      </c>
      <c r="K52" s="15">
        <v>657</v>
      </c>
      <c r="L52" s="17">
        <v>718</v>
      </c>
      <c r="M52" s="18">
        <v>945</v>
      </c>
      <c r="N52" s="19">
        <v>217</v>
      </c>
      <c r="O52" s="18">
        <v>1059</v>
      </c>
      <c r="P52" s="18">
        <v>389</v>
      </c>
      <c r="Q52" s="18">
        <v>185</v>
      </c>
      <c r="R52" s="18"/>
      <c r="S52" s="18"/>
      <c r="T52" s="78">
        <f t="shared" si="22"/>
        <v>16611</v>
      </c>
    </row>
    <row r="53" spans="1:20" s="3" customFormat="1" ht="15.75" thickBot="1" x14ac:dyDescent="0.3">
      <c r="A53" s="221" t="s">
        <v>0</v>
      </c>
      <c r="B53" s="209">
        <v>41425</v>
      </c>
      <c r="C53" s="208">
        <v>634</v>
      </c>
      <c r="D53" s="15"/>
      <c r="E53" s="14">
        <v>3838</v>
      </c>
      <c r="F53" s="15">
        <v>2223</v>
      </c>
      <c r="G53" s="14">
        <v>1472</v>
      </c>
      <c r="H53" s="16">
        <v>438</v>
      </c>
      <c r="I53" s="16">
        <v>305</v>
      </c>
      <c r="J53" s="16">
        <v>2210</v>
      </c>
      <c r="K53" s="15">
        <v>719</v>
      </c>
      <c r="L53" s="17">
        <v>733</v>
      </c>
      <c r="M53" s="18">
        <v>984</v>
      </c>
      <c r="N53" s="19">
        <v>348</v>
      </c>
      <c r="O53" s="18">
        <v>778</v>
      </c>
      <c r="P53" s="18">
        <v>279</v>
      </c>
      <c r="Q53" s="167">
        <v>199</v>
      </c>
      <c r="R53" s="18"/>
      <c r="S53" s="18"/>
      <c r="T53" s="78">
        <f t="shared" si="22"/>
        <v>15160</v>
      </c>
    </row>
    <row r="54" spans="1:20" s="3" customFormat="1" ht="15.75" hidden="1" outlineLevel="1" thickBot="1" x14ac:dyDescent="0.3">
      <c r="A54" s="221"/>
      <c r="B54" s="177"/>
      <c r="C54" s="21"/>
      <c r="D54" s="22"/>
      <c r="E54" s="21"/>
      <c r="F54" s="22"/>
      <c r="G54" s="21"/>
      <c r="H54" s="23"/>
      <c r="I54" s="23"/>
      <c r="J54" s="23"/>
      <c r="K54" s="22"/>
      <c r="L54" s="24"/>
      <c r="M54" s="25"/>
      <c r="N54" s="26"/>
      <c r="O54" s="25"/>
      <c r="P54" s="25"/>
      <c r="Q54" s="25"/>
      <c r="R54" s="25"/>
      <c r="S54" s="25"/>
      <c r="T54" s="78"/>
    </row>
    <row r="55" spans="1:20" s="3" customFormat="1" ht="15.75" hidden="1" outlineLevel="1" thickBot="1" x14ac:dyDescent="0.3">
      <c r="A55" s="221"/>
      <c r="B55" s="178"/>
      <c r="C55" s="27"/>
      <c r="D55" s="28"/>
      <c r="E55" s="27"/>
      <c r="F55" s="28"/>
      <c r="G55" s="27"/>
      <c r="H55" s="29"/>
      <c r="I55" s="29"/>
      <c r="J55" s="29"/>
      <c r="K55" s="28"/>
      <c r="L55" s="30"/>
      <c r="M55" s="31"/>
      <c r="N55" s="32"/>
      <c r="O55" s="31"/>
      <c r="P55" s="31"/>
      <c r="Q55" s="31"/>
      <c r="R55" s="31"/>
      <c r="S55" s="31"/>
      <c r="T55" s="78"/>
    </row>
    <row r="56" spans="1:20" s="3" customFormat="1" ht="15.75" outlineLevel="1" thickBot="1" x14ac:dyDescent="0.3">
      <c r="A56" s="137" t="s">
        <v>25</v>
      </c>
      <c r="B56" s="299" t="s">
        <v>32</v>
      </c>
      <c r="C56" s="133">
        <f t="shared" ref="C56:T56" si="23">SUM(C49:C55)</f>
        <v>2572</v>
      </c>
      <c r="D56" s="133">
        <f t="shared" si="23"/>
        <v>0</v>
      </c>
      <c r="E56" s="133">
        <f t="shared" si="23"/>
        <v>13687</v>
      </c>
      <c r="F56" s="133">
        <f t="shared" si="23"/>
        <v>9735</v>
      </c>
      <c r="G56" s="133">
        <f t="shared" si="23"/>
        <v>5832</v>
      </c>
      <c r="H56" s="133">
        <f t="shared" si="23"/>
        <v>2319</v>
      </c>
      <c r="I56" s="133">
        <f t="shared" si="23"/>
        <v>1286</v>
      </c>
      <c r="J56" s="133">
        <f t="shared" si="23"/>
        <v>9326</v>
      </c>
      <c r="K56" s="133">
        <f t="shared" si="23"/>
        <v>3488</v>
      </c>
      <c r="L56" s="133">
        <f t="shared" si="23"/>
        <v>3559</v>
      </c>
      <c r="M56" s="133">
        <f t="shared" si="23"/>
        <v>4737</v>
      </c>
      <c r="N56" s="133">
        <f t="shared" si="23"/>
        <v>1292</v>
      </c>
      <c r="O56" s="133">
        <f t="shared" si="23"/>
        <v>4754</v>
      </c>
      <c r="P56" s="133">
        <f t="shared" si="23"/>
        <v>1639</v>
      </c>
      <c r="Q56" s="133">
        <f t="shared" si="23"/>
        <v>1073</v>
      </c>
      <c r="R56" s="133">
        <f t="shared" si="23"/>
        <v>0</v>
      </c>
      <c r="S56" s="133">
        <f t="shared" si="23"/>
        <v>452</v>
      </c>
      <c r="T56" s="134">
        <f t="shared" si="23"/>
        <v>65751</v>
      </c>
    </row>
    <row r="57" spans="1:20" s="3" customFormat="1" ht="15.75" outlineLevel="1" thickBot="1" x14ac:dyDescent="0.3">
      <c r="A57" s="138" t="s">
        <v>27</v>
      </c>
      <c r="B57" s="300"/>
      <c r="C57" s="135">
        <f t="shared" ref="C57:T57" si="24">AVERAGE(C49:C55)</f>
        <v>643</v>
      </c>
      <c r="D57" s="135" t="e">
        <f t="shared" si="24"/>
        <v>#DIV/0!</v>
      </c>
      <c r="E57" s="135">
        <f t="shared" si="24"/>
        <v>3421.75</v>
      </c>
      <c r="F57" s="135">
        <f t="shared" si="24"/>
        <v>2433.75</v>
      </c>
      <c r="G57" s="135">
        <f t="shared" si="24"/>
        <v>1458</v>
      </c>
      <c r="H57" s="135">
        <f t="shared" si="24"/>
        <v>579.75</v>
      </c>
      <c r="I57" s="135">
        <f t="shared" si="24"/>
        <v>321.5</v>
      </c>
      <c r="J57" s="135">
        <f t="shared" si="24"/>
        <v>2331.5</v>
      </c>
      <c r="K57" s="135">
        <f t="shared" si="24"/>
        <v>697.6</v>
      </c>
      <c r="L57" s="135">
        <f t="shared" si="24"/>
        <v>711.8</v>
      </c>
      <c r="M57" s="135">
        <f t="shared" si="24"/>
        <v>947.4</v>
      </c>
      <c r="N57" s="135">
        <f t="shared" si="24"/>
        <v>258.39999999999998</v>
      </c>
      <c r="O57" s="135">
        <f t="shared" si="24"/>
        <v>950.8</v>
      </c>
      <c r="P57" s="135">
        <f t="shared" si="24"/>
        <v>327.8</v>
      </c>
      <c r="Q57" s="135">
        <f t="shared" si="24"/>
        <v>214.6</v>
      </c>
      <c r="R57" s="135" t="e">
        <f t="shared" si="24"/>
        <v>#DIV/0!</v>
      </c>
      <c r="S57" s="135">
        <f t="shared" si="24"/>
        <v>452</v>
      </c>
      <c r="T57" s="136">
        <f t="shared" si="24"/>
        <v>13150.2</v>
      </c>
    </row>
    <row r="58" spans="1:20" s="3" customFormat="1" ht="15.75" customHeight="1" thickBot="1" x14ac:dyDescent="0.3">
      <c r="A58" s="36" t="s">
        <v>24</v>
      </c>
      <c r="B58" s="300"/>
      <c r="C58" s="53">
        <f t="shared" ref="C58:T58" si="25">SUM(C49:C53)</f>
        <v>2572</v>
      </c>
      <c r="D58" s="53">
        <f t="shared" si="25"/>
        <v>0</v>
      </c>
      <c r="E58" s="53">
        <f t="shared" si="25"/>
        <v>13687</v>
      </c>
      <c r="F58" s="53">
        <f t="shared" si="25"/>
        <v>9735</v>
      </c>
      <c r="G58" s="53">
        <f t="shared" si="25"/>
        <v>5832</v>
      </c>
      <c r="H58" s="53">
        <f t="shared" si="25"/>
        <v>2319</v>
      </c>
      <c r="I58" s="53">
        <f t="shared" si="25"/>
        <v>1286</v>
      </c>
      <c r="J58" s="53">
        <f t="shared" si="25"/>
        <v>9326</v>
      </c>
      <c r="K58" s="53">
        <f t="shared" si="25"/>
        <v>3488</v>
      </c>
      <c r="L58" s="53">
        <f t="shared" si="25"/>
        <v>3559</v>
      </c>
      <c r="M58" s="53">
        <f t="shared" si="25"/>
        <v>4737</v>
      </c>
      <c r="N58" s="53">
        <f t="shared" si="25"/>
        <v>1292</v>
      </c>
      <c r="O58" s="53">
        <f t="shared" si="25"/>
        <v>4754</v>
      </c>
      <c r="P58" s="53">
        <f t="shared" si="25"/>
        <v>1639</v>
      </c>
      <c r="Q58" s="53">
        <f t="shared" si="25"/>
        <v>1073</v>
      </c>
      <c r="R58" s="53">
        <f t="shared" si="25"/>
        <v>0</v>
      </c>
      <c r="S58" s="53">
        <f t="shared" si="25"/>
        <v>452</v>
      </c>
      <c r="T58" s="54">
        <f t="shared" si="25"/>
        <v>65751</v>
      </c>
    </row>
    <row r="59" spans="1:20" s="3" customFormat="1" ht="15.75" thickBot="1" x14ac:dyDescent="0.3">
      <c r="A59" s="36" t="s">
        <v>26</v>
      </c>
      <c r="B59" s="301"/>
      <c r="C59" s="55">
        <f t="shared" ref="C59:T59" si="26">AVERAGE(C49:C53)</f>
        <v>643</v>
      </c>
      <c r="D59" s="55" t="e">
        <f t="shared" si="26"/>
        <v>#DIV/0!</v>
      </c>
      <c r="E59" s="55">
        <f t="shared" si="26"/>
        <v>3421.75</v>
      </c>
      <c r="F59" s="55">
        <f t="shared" si="26"/>
        <v>2433.75</v>
      </c>
      <c r="G59" s="55">
        <f t="shared" si="26"/>
        <v>1458</v>
      </c>
      <c r="H59" s="55">
        <f t="shared" si="26"/>
        <v>579.75</v>
      </c>
      <c r="I59" s="55">
        <f t="shared" si="26"/>
        <v>321.5</v>
      </c>
      <c r="J59" s="55">
        <f t="shared" si="26"/>
        <v>2331.5</v>
      </c>
      <c r="K59" s="55">
        <f t="shared" si="26"/>
        <v>697.6</v>
      </c>
      <c r="L59" s="55">
        <f t="shared" si="26"/>
        <v>711.8</v>
      </c>
      <c r="M59" s="55">
        <f t="shared" si="26"/>
        <v>947.4</v>
      </c>
      <c r="N59" s="55">
        <f t="shared" si="26"/>
        <v>258.39999999999998</v>
      </c>
      <c r="O59" s="55">
        <f t="shared" si="26"/>
        <v>950.8</v>
      </c>
      <c r="P59" s="55">
        <f t="shared" si="26"/>
        <v>327.8</v>
      </c>
      <c r="Q59" s="55">
        <f t="shared" si="26"/>
        <v>214.6</v>
      </c>
      <c r="R59" s="55" t="e">
        <f t="shared" si="26"/>
        <v>#DIV/0!</v>
      </c>
      <c r="S59" s="55">
        <f t="shared" si="26"/>
        <v>452</v>
      </c>
      <c r="T59" s="56">
        <f t="shared" si="26"/>
        <v>13150.2</v>
      </c>
    </row>
    <row r="60" spans="1:20" s="3" customFormat="1" ht="15.75" hidden="1" thickBot="1" x14ac:dyDescent="0.3">
      <c r="A60" s="221"/>
      <c r="B60" s="179"/>
      <c r="C60" s="67"/>
      <c r="D60" s="68"/>
      <c r="E60" s="67"/>
      <c r="F60" s="68"/>
      <c r="G60" s="67"/>
      <c r="H60" s="69"/>
      <c r="I60" s="69"/>
      <c r="J60" s="69"/>
      <c r="K60" s="68"/>
      <c r="L60" s="70"/>
      <c r="M60" s="20"/>
      <c r="N60" s="71"/>
      <c r="O60" s="20"/>
      <c r="P60" s="20"/>
      <c r="Q60" s="20"/>
      <c r="R60" s="20"/>
      <c r="S60" s="20"/>
      <c r="T60" s="20"/>
    </row>
    <row r="61" spans="1:20" s="3" customFormat="1" ht="15.75" hidden="1" thickBot="1" x14ac:dyDescent="0.3">
      <c r="A61" s="205"/>
      <c r="B61" s="177"/>
      <c r="C61" s="14"/>
      <c r="D61" s="15"/>
      <c r="E61" s="14"/>
      <c r="F61" s="15"/>
      <c r="G61" s="14"/>
      <c r="H61" s="16"/>
      <c r="I61" s="16"/>
      <c r="J61" s="16"/>
      <c r="K61" s="15"/>
      <c r="L61" s="17"/>
      <c r="M61" s="18"/>
      <c r="N61" s="19"/>
      <c r="O61" s="18"/>
      <c r="P61" s="18"/>
      <c r="Q61" s="18"/>
      <c r="R61" s="18"/>
      <c r="S61" s="18"/>
      <c r="T61" s="20"/>
    </row>
    <row r="62" spans="1:20" s="3" customFormat="1" ht="15.75" hidden="1" thickBot="1" x14ac:dyDescent="0.3">
      <c r="A62" s="35"/>
      <c r="B62" s="177"/>
      <c r="C62" s="14"/>
      <c r="D62" s="15"/>
      <c r="E62" s="14"/>
      <c r="F62" s="15"/>
      <c r="G62" s="14"/>
      <c r="H62" s="16"/>
      <c r="I62" s="16"/>
      <c r="J62" s="16"/>
      <c r="K62" s="15"/>
      <c r="L62" s="17"/>
      <c r="M62" s="18"/>
      <c r="N62" s="19"/>
      <c r="O62" s="18"/>
      <c r="P62" s="18"/>
      <c r="Q62" s="18"/>
      <c r="R62" s="18"/>
      <c r="S62" s="18"/>
      <c r="T62" s="20"/>
    </row>
    <row r="63" spans="1:20" s="3" customFormat="1" ht="15.75" hidden="1" thickBot="1" x14ac:dyDescent="0.3">
      <c r="A63" s="35"/>
      <c r="B63" s="177"/>
      <c r="C63" s="14"/>
      <c r="D63" s="15"/>
      <c r="E63" s="14"/>
      <c r="F63" s="15"/>
      <c r="G63" s="14"/>
      <c r="H63" s="16"/>
      <c r="I63" s="16"/>
      <c r="J63" s="16"/>
      <c r="K63" s="15"/>
      <c r="L63" s="17"/>
      <c r="M63" s="18"/>
      <c r="N63" s="19"/>
      <c r="O63" s="18"/>
      <c r="P63" s="18"/>
      <c r="Q63" s="18"/>
      <c r="R63" s="18"/>
      <c r="S63" s="18"/>
      <c r="T63" s="20"/>
    </row>
    <row r="64" spans="1:20" s="3" customFormat="1" ht="15.75" hidden="1" thickBot="1" x14ac:dyDescent="0.3">
      <c r="A64" s="35"/>
      <c r="B64" s="177"/>
      <c r="C64" s="21"/>
      <c r="D64" s="15"/>
      <c r="E64" s="14"/>
      <c r="F64" s="15"/>
      <c r="G64" s="14"/>
      <c r="H64" s="16"/>
      <c r="I64" s="16"/>
      <c r="J64" s="16"/>
      <c r="K64" s="15"/>
      <c r="L64" s="17"/>
      <c r="M64" s="18"/>
      <c r="N64" s="19"/>
      <c r="O64" s="18"/>
      <c r="P64" s="18"/>
      <c r="Q64" s="18"/>
      <c r="R64" s="18"/>
      <c r="S64" s="18"/>
      <c r="T64" s="20"/>
    </row>
    <row r="65" spans="1:20" s="3" customFormat="1" ht="15.75" hidden="1" outlineLevel="1" thickBot="1" x14ac:dyDescent="0.3">
      <c r="A65" s="35"/>
      <c r="B65" s="177"/>
      <c r="C65" s="21"/>
      <c r="D65" s="22"/>
      <c r="E65" s="21"/>
      <c r="F65" s="22"/>
      <c r="G65" s="21"/>
      <c r="H65" s="23"/>
      <c r="I65" s="23"/>
      <c r="J65" s="23"/>
      <c r="K65" s="22"/>
      <c r="L65" s="24"/>
      <c r="M65" s="25"/>
      <c r="N65" s="26"/>
      <c r="O65" s="25"/>
      <c r="P65" s="25"/>
      <c r="Q65" s="25"/>
      <c r="R65" s="25"/>
      <c r="S65" s="25"/>
      <c r="T65" s="20"/>
    </row>
    <row r="66" spans="1:20" s="3" customFormat="1" ht="15.75" hidden="1" outlineLevel="1" thickBot="1" x14ac:dyDescent="0.3">
      <c r="A66" s="35"/>
      <c r="B66" s="178"/>
      <c r="C66" s="72"/>
      <c r="D66" s="73"/>
      <c r="E66" s="72"/>
      <c r="F66" s="73"/>
      <c r="G66" s="72"/>
      <c r="H66" s="74"/>
      <c r="I66" s="74"/>
      <c r="J66" s="74"/>
      <c r="K66" s="73"/>
      <c r="L66" s="75"/>
      <c r="M66" s="76"/>
      <c r="N66" s="77"/>
      <c r="O66" s="76"/>
      <c r="P66" s="76"/>
      <c r="Q66" s="76"/>
      <c r="R66" s="76"/>
      <c r="S66" s="76"/>
      <c r="T66" s="78"/>
    </row>
    <row r="67" spans="1:20" s="3" customFormat="1" ht="15.75" hidden="1" outlineLevel="1" thickBot="1" x14ac:dyDescent="0.3">
      <c r="A67" s="137" t="s">
        <v>25</v>
      </c>
      <c r="B67" s="299" t="s">
        <v>37</v>
      </c>
      <c r="C67" s="146">
        <f t="shared" ref="C67:T67" si="27">SUM(C60:C66)</f>
        <v>0</v>
      </c>
      <c r="D67" s="147">
        <f t="shared" si="27"/>
        <v>0</v>
      </c>
      <c r="E67" s="146">
        <f t="shared" si="27"/>
        <v>0</v>
      </c>
      <c r="F67" s="147">
        <f t="shared" si="27"/>
        <v>0</v>
      </c>
      <c r="G67" s="146">
        <f t="shared" si="27"/>
        <v>0</v>
      </c>
      <c r="H67" s="148">
        <f t="shared" si="27"/>
        <v>0</v>
      </c>
      <c r="I67" s="148">
        <f t="shared" si="27"/>
        <v>0</v>
      </c>
      <c r="J67" s="148">
        <f t="shared" si="27"/>
        <v>0</v>
      </c>
      <c r="K67" s="147">
        <f t="shared" si="27"/>
        <v>0</v>
      </c>
      <c r="L67" s="149">
        <f t="shared" si="27"/>
        <v>0</v>
      </c>
      <c r="M67" s="150">
        <f t="shared" si="27"/>
        <v>0</v>
      </c>
      <c r="N67" s="151">
        <f t="shared" si="27"/>
        <v>0</v>
      </c>
      <c r="O67" s="150">
        <f t="shared" si="27"/>
        <v>0</v>
      </c>
      <c r="P67" s="150">
        <f t="shared" si="27"/>
        <v>0</v>
      </c>
      <c r="Q67" s="150">
        <f t="shared" si="27"/>
        <v>0</v>
      </c>
      <c r="R67" s="150">
        <f t="shared" si="27"/>
        <v>0</v>
      </c>
      <c r="S67" s="150">
        <f t="shared" si="27"/>
        <v>0</v>
      </c>
      <c r="T67" s="150">
        <f t="shared" si="27"/>
        <v>0</v>
      </c>
    </row>
    <row r="68" spans="1:20" s="3" customFormat="1" ht="15.75" hidden="1" outlineLevel="1" thickBot="1" x14ac:dyDescent="0.3">
      <c r="A68" s="138" t="s">
        <v>27</v>
      </c>
      <c r="B68" s="300"/>
      <c r="C68" s="139" t="e">
        <f t="shared" ref="C68:T68" si="28">AVERAGE(C60:C66)</f>
        <v>#DIV/0!</v>
      </c>
      <c r="D68" s="140" t="e">
        <f t="shared" si="28"/>
        <v>#DIV/0!</v>
      </c>
      <c r="E68" s="139" t="e">
        <f t="shared" si="28"/>
        <v>#DIV/0!</v>
      </c>
      <c r="F68" s="140" t="e">
        <f t="shared" si="28"/>
        <v>#DIV/0!</v>
      </c>
      <c r="G68" s="139" t="e">
        <f t="shared" si="28"/>
        <v>#DIV/0!</v>
      </c>
      <c r="H68" s="141" t="e">
        <f t="shared" si="28"/>
        <v>#DIV/0!</v>
      </c>
      <c r="I68" s="141" t="e">
        <f t="shared" si="28"/>
        <v>#DIV/0!</v>
      </c>
      <c r="J68" s="141" t="e">
        <f t="shared" si="28"/>
        <v>#DIV/0!</v>
      </c>
      <c r="K68" s="140" t="e">
        <f t="shared" si="28"/>
        <v>#DIV/0!</v>
      </c>
      <c r="L68" s="142" t="e">
        <f t="shared" si="28"/>
        <v>#DIV/0!</v>
      </c>
      <c r="M68" s="143" t="e">
        <f t="shared" si="28"/>
        <v>#DIV/0!</v>
      </c>
      <c r="N68" s="144" t="e">
        <f t="shared" si="28"/>
        <v>#DIV/0!</v>
      </c>
      <c r="O68" s="145" t="e">
        <f t="shared" si="28"/>
        <v>#DIV/0!</v>
      </c>
      <c r="P68" s="145" t="e">
        <f t="shared" si="28"/>
        <v>#DIV/0!</v>
      </c>
      <c r="Q68" s="145" t="e">
        <f t="shared" si="28"/>
        <v>#DIV/0!</v>
      </c>
      <c r="R68" s="145" t="e">
        <f t="shared" si="28"/>
        <v>#DIV/0!</v>
      </c>
      <c r="S68" s="145" t="e">
        <f t="shared" si="28"/>
        <v>#DIV/0!</v>
      </c>
      <c r="T68" s="145" t="e">
        <f t="shared" si="28"/>
        <v>#DIV/0!</v>
      </c>
    </row>
    <row r="69" spans="1:20" s="3" customFormat="1" ht="15.75" hidden="1" customHeight="1" thickBot="1" x14ac:dyDescent="0.3">
      <c r="A69" s="36" t="s">
        <v>24</v>
      </c>
      <c r="B69" s="300"/>
      <c r="C69" s="37">
        <f t="shared" ref="C69:T69" si="29">SUM(C60:C64)</f>
        <v>0</v>
      </c>
      <c r="D69" s="38">
        <f t="shared" si="29"/>
        <v>0</v>
      </c>
      <c r="E69" s="37">
        <f t="shared" si="29"/>
        <v>0</v>
      </c>
      <c r="F69" s="38">
        <f t="shared" si="29"/>
        <v>0</v>
      </c>
      <c r="G69" s="37">
        <f t="shared" si="29"/>
        <v>0</v>
      </c>
      <c r="H69" s="39">
        <f t="shared" si="29"/>
        <v>0</v>
      </c>
      <c r="I69" s="39">
        <f t="shared" si="29"/>
        <v>0</v>
      </c>
      <c r="J69" s="39">
        <f t="shared" si="29"/>
        <v>0</v>
      </c>
      <c r="K69" s="38">
        <f t="shared" si="29"/>
        <v>0</v>
      </c>
      <c r="L69" s="40">
        <f t="shared" si="29"/>
        <v>0</v>
      </c>
      <c r="M69" s="41">
        <f t="shared" si="29"/>
        <v>0</v>
      </c>
      <c r="N69" s="42">
        <f t="shared" si="29"/>
        <v>0</v>
      </c>
      <c r="O69" s="41">
        <f t="shared" si="29"/>
        <v>0</v>
      </c>
      <c r="P69" s="41">
        <f t="shared" si="29"/>
        <v>0</v>
      </c>
      <c r="Q69" s="41">
        <f t="shared" si="29"/>
        <v>0</v>
      </c>
      <c r="R69" s="41">
        <f t="shared" si="29"/>
        <v>0</v>
      </c>
      <c r="S69" s="41">
        <f t="shared" si="29"/>
        <v>0</v>
      </c>
      <c r="T69" s="41">
        <f t="shared" si="29"/>
        <v>0</v>
      </c>
    </row>
    <row r="70" spans="1:20" s="3" customFormat="1" ht="15.75" hidden="1" thickBot="1" x14ac:dyDescent="0.3">
      <c r="A70" s="36" t="s">
        <v>26</v>
      </c>
      <c r="B70" s="301"/>
      <c r="C70" s="43" t="e">
        <f t="shared" ref="C70:T70" si="30">AVERAGE(C60:C64)</f>
        <v>#DIV/0!</v>
      </c>
      <c r="D70" s="44" t="e">
        <f t="shared" si="30"/>
        <v>#DIV/0!</v>
      </c>
      <c r="E70" s="43" t="e">
        <f t="shared" si="30"/>
        <v>#DIV/0!</v>
      </c>
      <c r="F70" s="44" t="e">
        <f t="shared" si="30"/>
        <v>#DIV/0!</v>
      </c>
      <c r="G70" s="43" t="e">
        <f t="shared" si="30"/>
        <v>#DIV/0!</v>
      </c>
      <c r="H70" s="45" t="e">
        <f t="shared" si="30"/>
        <v>#DIV/0!</v>
      </c>
      <c r="I70" s="45" t="e">
        <f t="shared" si="30"/>
        <v>#DIV/0!</v>
      </c>
      <c r="J70" s="45" t="e">
        <f t="shared" si="30"/>
        <v>#DIV/0!</v>
      </c>
      <c r="K70" s="44" t="e">
        <f t="shared" si="30"/>
        <v>#DIV/0!</v>
      </c>
      <c r="L70" s="46" t="e">
        <f t="shared" si="30"/>
        <v>#DIV/0!</v>
      </c>
      <c r="M70" s="48" t="e">
        <f t="shared" si="30"/>
        <v>#DIV/0!</v>
      </c>
      <c r="N70" s="47" t="e">
        <f t="shared" si="30"/>
        <v>#DIV/0!</v>
      </c>
      <c r="O70" s="48" t="e">
        <f t="shared" si="30"/>
        <v>#DIV/0!</v>
      </c>
      <c r="P70" s="48" t="e">
        <f t="shared" si="30"/>
        <v>#DIV/0!</v>
      </c>
      <c r="Q70" s="48" t="e">
        <f t="shared" si="30"/>
        <v>#DIV/0!</v>
      </c>
      <c r="R70" s="48" t="e">
        <f t="shared" si="30"/>
        <v>#DIV/0!</v>
      </c>
      <c r="S70" s="48" t="e">
        <f t="shared" si="30"/>
        <v>#DIV/0!</v>
      </c>
      <c r="T70" s="48" t="e">
        <f t="shared" si="30"/>
        <v>#DIV/0!</v>
      </c>
    </row>
    <row r="71" spans="1:20" s="3" customFormat="1" x14ac:dyDescent="0.25">
      <c r="A71" s="4"/>
      <c r="B71" s="18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s="3" customFormat="1" ht="40.5" customHeight="1" x14ac:dyDescent="0.25">
      <c r="A72" s="4"/>
      <c r="B72" s="185"/>
      <c r="C72" s="49"/>
      <c r="D72" s="51" t="s">
        <v>8</v>
      </c>
      <c r="E72" s="52" t="s">
        <v>9</v>
      </c>
      <c r="F72" s="52" t="s">
        <v>10</v>
      </c>
      <c r="G72" s="52" t="s">
        <v>16</v>
      </c>
      <c r="H72" s="52" t="s">
        <v>11</v>
      </c>
      <c r="I72" s="52" t="s">
        <v>12</v>
      </c>
      <c r="J72" s="52" t="s">
        <v>13</v>
      </c>
      <c r="K72" s="52" t="s">
        <v>14</v>
      </c>
      <c r="L72" s="52" t="s">
        <v>35</v>
      </c>
      <c r="M72" s="52" t="s">
        <v>15</v>
      </c>
      <c r="N72" s="52" t="s">
        <v>36</v>
      </c>
      <c r="O72" s="155"/>
      <c r="P72" s="5"/>
      <c r="Q72" s="5"/>
      <c r="R72" s="311" t="s">
        <v>68</v>
      </c>
      <c r="S72" s="312"/>
      <c r="T72" s="313"/>
    </row>
    <row r="73" spans="1:20" ht="29.25" customHeight="1" x14ac:dyDescent="0.25">
      <c r="C73" s="57" t="s">
        <v>33</v>
      </c>
      <c r="D73" s="50">
        <f>SUM(C56:D56, C45:D45, C34:D34, C23:D23, C12:D12, C67:D67  )</f>
        <v>15698</v>
      </c>
      <c r="E73" s="50">
        <f>SUM(E56:F56, E45:F45, E34:F34, E23:F23, E12:F12, E67:F67 )</f>
        <v>123149</v>
      </c>
      <c r="F73" s="50">
        <f>SUM(G56:K56, G45:K45, G34:K34, G23:K23, G12:K12, G67:K67)</f>
        <v>117090</v>
      </c>
      <c r="G73" s="50">
        <f t="shared" ref="G73:N73" si="31">SUM(L56, L45, L34, L23, L12, L67)</f>
        <v>20156</v>
      </c>
      <c r="H73" s="50">
        <f t="shared" si="31"/>
        <v>26438</v>
      </c>
      <c r="I73" s="50">
        <f t="shared" si="31"/>
        <v>7719</v>
      </c>
      <c r="J73" s="50">
        <f t="shared" si="31"/>
        <v>29285</v>
      </c>
      <c r="K73" s="50">
        <f t="shared" si="31"/>
        <v>9558</v>
      </c>
      <c r="L73" s="50">
        <f t="shared" si="31"/>
        <v>6534</v>
      </c>
      <c r="M73" s="50">
        <f t="shared" si="31"/>
        <v>0</v>
      </c>
      <c r="N73" s="50">
        <f t="shared" si="31"/>
        <v>968</v>
      </c>
      <c r="O73" s="80"/>
      <c r="R73" s="291" t="s">
        <v>33</v>
      </c>
      <c r="S73" s="292"/>
      <c r="T73" s="131">
        <f>SUM(T56, T45, T34, T23, T12, T67)</f>
        <v>356595</v>
      </c>
    </row>
    <row r="74" spans="1:20" ht="29.25" customHeight="1" x14ac:dyDescent="0.25">
      <c r="C74" s="57" t="s">
        <v>34</v>
      </c>
      <c r="D74" s="50">
        <f>SUM(C58:D58, C47:D47, C36:D36, C25:D25, C14:D14, C69:D69 )</f>
        <v>15698</v>
      </c>
      <c r="E74" s="50">
        <f>SUM(E58:F58, E47:F47, E36:F36, E25:F25, E14:F14, E69:F69)</f>
        <v>123149</v>
      </c>
      <c r="F74" s="50">
        <f>SUM(G58:K58, G47:K47, G36:K36, G25:K25, G14:K14, G69:K69)</f>
        <v>113195</v>
      </c>
      <c r="G74" s="50">
        <f t="shared" ref="G74:N74" si="32">SUM(L58, L47, L36, L25, L14, L69)</f>
        <v>14392</v>
      </c>
      <c r="H74" s="50">
        <f t="shared" si="32"/>
        <v>17346</v>
      </c>
      <c r="I74" s="50">
        <f t="shared" si="32"/>
        <v>6477</v>
      </c>
      <c r="J74" s="50">
        <f t="shared" si="32"/>
        <v>19430</v>
      </c>
      <c r="K74" s="50">
        <f t="shared" si="32"/>
        <v>7684</v>
      </c>
      <c r="L74" s="50">
        <f t="shared" si="32"/>
        <v>4948</v>
      </c>
      <c r="M74" s="50">
        <f t="shared" si="32"/>
        <v>0</v>
      </c>
      <c r="N74" s="50">
        <f t="shared" si="32"/>
        <v>452</v>
      </c>
      <c r="O74" s="80"/>
      <c r="R74" s="291" t="s">
        <v>34</v>
      </c>
      <c r="S74" s="292"/>
      <c r="T74" s="130">
        <f>SUM(T14, T25, T36, T47, T58, T69)</f>
        <v>322771</v>
      </c>
    </row>
    <row r="75" spans="1:20" ht="30" customHeight="1" x14ac:dyDescent="0.25">
      <c r="R75" s="291" t="s">
        <v>74</v>
      </c>
      <c r="S75" s="292"/>
      <c r="T75" s="131">
        <f>AVERAGE(T56, T45, T34, T23, T12, T67)</f>
        <v>59432.5</v>
      </c>
    </row>
    <row r="76" spans="1:20" ht="30" customHeight="1" x14ac:dyDescent="0.25">
      <c r="R76" s="291" t="s">
        <v>26</v>
      </c>
      <c r="S76" s="292"/>
      <c r="T76" s="130">
        <f>AVERAGE(T14, T25, T36, T47, T58, T69)</f>
        <v>53795.166666666664</v>
      </c>
    </row>
  </sheetData>
  <mergeCells count="42">
    <mergeCell ref="P3:P4"/>
    <mergeCell ref="Q3:Q4"/>
    <mergeCell ref="S1:S2"/>
    <mergeCell ref="M1:M2"/>
    <mergeCell ref="O1:O2"/>
    <mergeCell ref="P1:P2"/>
    <mergeCell ref="Q1:Q2"/>
    <mergeCell ref="R1:R2"/>
    <mergeCell ref="S3:S4"/>
    <mergeCell ref="M3:M4"/>
    <mergeCell ref="B67:B70"/>
    <mergeCell ref="N1:N2"/>
    <mergeCell ref="R74:S74"/>
    <mergeCell ref="R73:S73"/>
    <mergeCell ref="R72:T72"/>
    <mergeCell ref="L1:L2"/>
    <mergeCell ref="C1:D2"/>
    <mergeCell ref="N3:N4"/>
    <mergeCell ref="O3:O4"/>
    <mergeCell ref="G1:K2"/>
    <mergeCell ref="T1:T4"/>
    <mergeCell ref="B12:B15"/>
    <mergeCell ref="B23:B26"/>
    <mergeCell ref="B45:B48"/>
    <mergeCell ref="E1:F2"/>
    <mergeCell ref="F3:F4"/>
    <mergeCell ref="R76:S76"/>
    <mergeCell ref="A3:A4"/>
    <mergeCell ref="B3:B4"/>
    <mergeCell ref="R3:R4"/>
    <mergeCell ref="B34:B37"/>
    <mergeCell ref="R75:S75"/>
    <mergeCell ref="C3:C4"/>
    <mergeCell ref="D3:D4"/>
    <mergeCell ref="E3:E4"/>
    <mergeCell ref="G3:G4"/>
    <mergeCell ref="L3:L4"/>
    <mergeCell ref="H3:H4"/>
    <mergeCell ref="I3:I4"/>
    <mergeCell ref="J3:J4"/>
    <mergeCell ref="K3:K4"/>
    <mergeCell ref="B56:B59"/>
  </mergeCells>
  <pageMargins left="0.7" right="0.7" top="0.75" bottom="0.75" header="0.3" footer="0.3"/>
  <pageSetup paperSize="5" scale="4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tabSelected="1" workbookViewId="0">
      <pane xSplit="2" ySplit="4" topLeftCell="C41" activePane="bottomRight" state="frozen"/>
      <selection pane="topRight" activeCell="C1" sqref="C1"/>
      <selection pane="bottomLeft" activeCell="A5" sqref="A5"/>
      <selection pane="bottomRight" activeCell="C50" sqref="C50"/>
    </sheetView>
  </sheetViews>
  <sheetFormatPr defaultRowHeight="13.5" outlineLevelRow="1" x14ac:dyDescent="0.25"/>
  <cols>
    <col min="1" max="1" width="18.7109375" style="13" bestFit="1" customWidth="1"/>
    <col min="2" max="2" width="10.7109375" style="187" bestFit="1" customWidth="1"/>
    <col min="3" max="3" width="15.7109375" style="13" customWidth="1"/>
    <col min="4" max="4" width="10.7109375" style="13" customWidth="1"/>
    <col min="5" max="5" width="16.285156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C1" s="322" t="s">
        <v>9</v>
      </c>
      <c r="D1" s="320" t="s">
        <v>23</v>
      </c>
    </row>
    <row r="2" spans="1:4" ht="15" customHeight="1" thickBot="1" x14ac:dyDescent="0.3">
      <c r="C2" s="326"/>
      <c r="D2" s="321"/>
    </row>
    <row r="3" spans="1:4" ht="15" customHeight="1" x14ac:dyDescent="0.25">
      <c r="A3" s="293" t="s">
        <v>63</v>
      </c>
      <c r="B3" s="295" t="s">
        <v>64</v>
      </c>
      <c r="C3" s="302" t="s">
        <v>38</v>
      </c>
      <c r="D3" s="321"/>
    </row>
    <row r="4" spans="1:4" ht="14.25" thickBot="1" x14ac:dyDescent="0.3">
      <c r="A4" s="294"/>
      <c r="B4" s="296"/>
      <c r="C4" s="294"/>
      <c r="D4" s="321"/>
    </row>
    <row r="5" spans="1:4" s="61" customFormat="1" ht="14.25" hidden="1" thickBot="1" x14ac:dyDescent="0.3">
      <c r="A5" s="217"/>
      <c r="B5" s="181"/>
      <c r="C5" s="14"/>
      <c r="D5" s="20"/>
    </row>
    <row r="6" spans="1:4" s="61" customFormat="1" ht="14.25" hidden="1" customHeight="1" thickBot="1" x14ac:dyDescent="0.3">
      <c r="A6" s="224"/>
      <c r="B6" s="172"/>
      <c r="C6" s="14"/>
      <c r="D6" s="20"/>
    </row>
    <row r="7" spans="1:4" s="61" customFormat="1" ht="14.25" thickBot="1" x14ac:dyDescent="0.3">
      <c r="A7" s="224" t="s">
        <v>5</v>
      </c>
      <c r="B7" s="172">
        <v>41395</v>
      </c>
      <c r="C7" s="14">
        <v>419</v>
      </c>
      <c r="D7" s="20">
        <f>SUM(C7)</f>
        <v>419</v>
      </c>
    </row>
    <row r="8" spans="1:4" s="61" customFormat="1" ht="14.25" thickBot="1" x14ac:dyDescent="0.3">
      <c r="A8" s="224" t="s">
        <v>6</v>
      </c>
      <c r="B8" s="172">
        <v>41396</v>
      </c>
      <c r="C8" s="14">
        <v>371</v>
      </c>
      <c r="D8" s="20">
        <f>SUM(C8)</f>
        <v>371</v>
      </c>
    </row>
    <row r="9" spans="1:4" s="61" customFormat="1" ht="14.25" thickBot="1" x14ac:dyDescent="0.3">
      <c r="A9" s="224" t="s">
        <v>0</v>
      </c>
      <c r="B9" s="172">
        <v>41397</v>
      </c>
      <c r="C9" s="14">
        <v>574</v>
      </c>
      <c r="D9" s="20">
        <f t="shared" ref="D9:D11" si="0">SUM(C9)</f>
        <v>574</v>
      </c>
    </row>
    <row r="10" spans="1:4" s="61" customFormat="1" ht="14.25" outlineLevel="1" thickBot="1" x14ac:dyDescent="0.3">
      <c r="A10" s="206" t="s">
        <v>1</v>
      </c>
      <c r="B10" s="172">
        <v>41398</v>
      </c>
      <c r="C10" s="21">
        <v>691</v>
      </c>
      <c r="D10" s="20">
        <f t="shared" si="0"/>
        <v>691</v>
      </c>
    </row>
    <row r="11" spans="1:4" s="61" customFormat="1" ht="14.25" outlineLevel="1" thickBot="1" x14ac:dyDescent="0.3">
      <c r="A11" s="203" t="s">
        <v>2</v>
      </c>
      <c r="B11" s="172">
        <v>41399</v>
      </c>
      <c r="C11" s="27">
        <v>605</v>
      </c>
      <c r="D11" s="20">
        <f t="shared" si="0"/>
        <v>605</v>
      </c>
    </row>
    <row r="12" spans="1:4" s="62" customFormat="1" ht="14.25" customHeight="1" outlineLevel="1" thickBot="1" x14ac:dyDescent="0.3">
      <c r="A12" s="137" t="s">
        <v>25</v>
      </c>
      <c r="B12" s="299" t="s">
        <v>28</v>
      </c>
      <c r="C12" s="146">
        <f>SUM(C5:C11)</f>
        <v>2660</v>
      </c>
      <c r="D12" s="150">
        <f>SUM(D5:D11)</f>
        <v>2660</v>
      </c>
    </row>
    <row r="13" spans="1:4" s="62" customFormat="1" ht="15.75" customHeight="1" outlineLevel="1" thickBot="1" x14ac:dyDescent="0.3">
      <c r="A13" s="138" t="s">
        <v>27</v>
      </c>
      <c r="B13" s="300"/>
      <c r="C13" s="139">
        <f>AVERAGE(C5:C11)</f>
        <v>532</v>
      </c>
      <c r="D13" s="145">
        <f>AVERAGE(D5:D11)</f>
        <v>532</v>
      </c>
    </row>
    <row r="14" spans="1:4" s="62" customFormat="1" ht="14.25" customHeight="1" thickBot="1" x14ac:dyDescent="0.3">
      <c r="A14" s="36" t="s">
        <v>24</v>
      </c>
      <c r="B14" s="300"/>
      <c r="C14" s="37">
        <f>SUM(C5:C9)</f>
        <v>1364</v>
      </c>
      <c r="D14" s="41">
        <f>SUM(D5:D9)</f>
        <v>1364</v>
      </c>
    </row>
    <row r="15" spans="1:4" s="62" customFormat="1" ht="15.75" customHeight="1" thickBot="1" x14ac:dyDescent="0.3">
      <c r="A15" s="36" t="s">
        <v>26</v>
      </c>
      <c r="B15" s="300"/>
      <c r="C15" s="43">
        <f>AVERAGE(C5:C9)</f>
        <v>454.66666666666669</v>
      </c>
      <c r="D15" s="48">
        <f>AVERAGE(D5:D9)</f>
        <v>454.66666666666669</v>
      </c>
    </row>
    <row r="16" spans="1:4" s="62" customFormat="1" ht="14.25" thickBot="1" x14ac:dyDescent="0.3">
      <c r="A16" s="35" t="s">
        <v>3</v>
      </c>
      <c r="B16" s="173">
        <v>41400</v>
      </c>
      <c r="C16" s="14">
        <v>578</v>
      </c>
      <c r="D16" s="18">
        <f t="shared" ref="D16:D22" si="1">SUM(C16:C16)</f>
        <v>578</v>
      </c>
    </row>
    <row r="17" spans="1:5" s="62" customFormat="1" ht="14.25" customHeight="1" thickBot="1" x14ac:dyDescent="0.3">
      <c r="A17" s="35" t="s">
        <v>4</v>
      </c>
      <c r="B17" s="174">
        <v>41401</v>
      </c>
      <c r="C17" s="14">
        <v>665</v>
      </c>
      <c r="D17" s="20">
        <f t="shared" si="1"/>
        <v>665</v>
      </c>
    </row>
    <row r="18" spans="1:5" s="62" customFormat="1" ht="14.25" thickBot="1" x14ac:dyDescent="0.3">
      <c r="A18" s="35" t="s">
        <v>5</v>
      </c>
      <c r="B18" s="174">
        <v>41402</v>
      </c>
      <c r="C18" s="14">
        <v>407</v>
      </c>
      <c r="D18" s="20">
        <f t="shared" si="1"/>
        <v>407</v>
      </c>
    </row>
    <row r="19" spans="1:5" s="62" customFormat="1" ht="14.25" thickBot="1" x14ac:dyDescent="0.3">
      <c r="A19" s="35" t="s">
        <v>6</v>
      </c>
      <c r="B19" s="174">
        <v>41403</v>
      </c>
      <c r="C19" s="14">
        <v>472</v>
      </c>
      <c r="D19" s="20">
        <f t="shared" si="1"/>
        <v>472</v>
      </c>
    </row>
    <row r="20" spans="1:5" s="62" customFormat="1" ht="14.25" thickBot="1" x14ac:dyDescent="0.3">
      <c r="A20" s="35" t="s">
        <v>0</v>
      </c>
      <c r="B20" s="174">
        <v>41404</v>
      </c>
      <c r="C20" s="14">
        <v>757</v>
      </c>
      <c r="D20" s="20">
        <f t="shared" si="1"/>
        <v>757</v>
      </c>
    </row>
    <row r="21" spans="1:5" s="62" customFormat="1" ht="14.25" outlineLevel="1" thickBot="1" x14ac:dyDescent="0.3">
      <c r="A21" s="35" t="s">
        <v>1</v>
      </c>
      <c r="B21" s="174">
        <v>41405</v>
      </c>
      <c r="C21" s="21">
        <v>369</v>
      </c>
      <c r="D21" s="20">
        <f t="shared" si="1"/>
        <v>369</v>
      </c>
      <c r="E21" s="225"/>
    </row>
    <row r="22" spans="1:5" s="62" customFormat="1" ht="14.25" outlineLevel="1" thickBot="1" x14ac:dyDescent="0.3">
      <c r="A22" s="35" t="s">
        <v>2</v>
      </c>
      <c r="B22" s="175">
        <v>41406</v>
      </c>
      <c r="C22" s="27">
        <v>817</v>
      </c>
      <c r="D22" s="88">
        <f t="shared" si="1"/>
        <v>817</v>
      </c>
    </row>
    <row r="23" spans="1:5" s="62" customFormat="1" ht="14.25" customHeight="1" outlineLevel="1" thickBot="1" x14ac:dyDescent="0.3">
      <c r="A23" s="137" t="s">
        <v>25</v>
      </c>
      <c r="B23" s="300" t="s">
        <v>29</v>
      </c>
      <c r="C23" s="146">
        <f>SUM(C16:C22)</f>
        <v>4065</v>
      </c>
      <c r="D23" s="150">
        <f>SUM(D16:D22)</f>
        <v>4065</v>
      </c>
    </row>
    <row r="24" spans="1:5" s="62" customFormat="1" ht="15.75" customHeight="1" outlineLevel="1" thickBot="1" x14ac:dyDescent="0.3">
      <c r="A24" s="138" t="s">
        <v>27</v>
      </c>
      <c r="B24" s="300"/>
      <c r="C24" s="139">
        <f>AVERAGE(C16:C22)</f>
        <v>580.71428571428567</v>
      </c>
      <c r="D24" s="145">
        <f>AVERAGE(D16:D22)</f>
        <v>580.71428571428567</v>
      </c>
    </row>
    <row r="25" spans="1:5" s="62" customFormat="1" ht="14.25" customHeight="1" thickBot="1" x14ac:dyDescent="0.3">
      <c r="A25" s="36" t="s">
        <v>24</v>
      </c>
      <c r="B25" s="300"/>
      <c r="C25" s="37">
        <f>SUM(C16:C20)</f>
        <v>2879</v>
      </c>
      <c r="D25" s="41">
        <f>SUM(D16:D20)</f>
        <v>2879</v>
      </c>
    </row>
    <row r="26" spans="1:5" s="62" customFormat="1" ht="15.75" customHeight="1" thickBot="1" x14ac:dyDescent="0.3">
      <c r="A26" s="36" t="s">
        <v>26</v>
      </c>
      <c r="B26" s="301"/>
      <c r="C26" s="43">
        <f>AVERAGE(C16:C20)</f>
        <v>575.79999999999995</v>
      </c>
      <c r="D26" s="48">
        <f>AVERAGE(D16:D20)</f>
        <v>575.79999999999995</v>
      </c>
    </row>
    <row r="27" spans="1:5" s="62" customFormat="1" ht="14.25" thickBot="1" x14ac:dyDescent="0.3">
      <c r="A27" s="35" t="s">
        <v>3</v>
      </c>
      <c r="B27" s="220">
        <v>41407</v>
      </c>
      <c r="C27" s="14">
        <v>587</v>
      </c>
      <c r="D27" s="18">
        <f t="shared" ref="D27:D33" si="2">SUM(C27:C27)</f>
        <v>587</v>
      </c>
    </row>
    <row r="28" spans="1:5" s="62" customFormat="1" ht="14.25" customHeight="1" thickBot="1" x14ac:dyDescent="0.3">
      <c r="A28" s="35" t="s">
        <v>4</v>
      </c>
      <c r="B28" s="177">
        <v>41408</v>
      </c>
      <c r="C28" s="14">
        <v>625</v>
      </c>
      <c r="D28" s="20">
        <f t="shared" si="2"/>
        <v>625</v>
      </c>
    </row>
    <row r="29" spans="1:5" s="62" customFormat="1" ht="14.25" thickBot="1" x14ac:dyDescent="0.3">
      <c r="A29" s="35" t="s">
        <v>5</v>
      </c>
      <c r="B29" s="177">
        <v>41409</v>
      </c>
      <c r="C29" s="14">
        <v>518</v>
      </c>
      <c r="D29" s="20">
        <f t="shared" si="2"/>
        <v>518</v>
      </c>
    </row>
    <row r="30" spans="1:5" s="62" customFormat="1" ht="14.25" thickBot="1" x14ac:dyDescent="0.3">
      <c r="A30" s="35" t="s">
        <v>6</v>
      </c>
      <c r="B30" s="177">
        <v>41410</v>
      </c>
      <c r="C30" s="14">
        <v>715</v>
      </c>
      <c r="D30" s="20">
        <f t="shared" si="2"/>
        <v>715</v>
      </c>
    </row>
    <row r="31" spans="1:5" s="62" customFormat="1" ht="14.25" thickBot="1" x14ac:dyDescent="0.3">
      <c r="A31" s="35" t="s">
        <v>0</v>
      </c>
      <c r="B31" s="177">
        <v>41411</v>
      </c>
      <c r="C31" s="14">
        <v>599</v>
      </c>
      <c r="D31" s="20">
        <f t="shared" si="2"/>
        <v>599</v>
      </c>
    </row>
    <row r="32" spans="1:5" s="62" customFormat="1" ht="14.25" outlineLevel="1" thickBot="1" x14ac:dyDescent="0.3">
      <c r="A32" s="35" t="s">
        <v>1</v>
      </c>
      <c r="B32" s="177">
        <v>41412</v>
      </c>
      <c r="C32" s="21">
        <v>773</v>
      </c>
      <c r="D32" s="20">
        <f t="shared" si="2"/>
        <v>773</v>
      </c>
    </row>
    <row r="33" spans="1:5" s="62" customFormat="1" ht="14.25" outlineLevel="1" thickBot="1" x14ac:dyDescent="0.3">
      <c r="A33" s="35" t="s">
        <v>2</v>
      </c>
      <c r="B33" s="178">
        <v>41413</v>
      </c>
      <c r="C33" s="27">
        <v>388</v>
      </c>
      <c r="D33" s="88">
        <f t="shared" si="2"/>
        <v>388</v>
      </c>
    </row>
    <row r="34" spans="1:5" s="62" customFormat="1" ht="14.25" customHeight="1" outlineLevel="1" thickBot="1" x14ac:dyDescent="0.3">
      <c r="A34" s="137" t="s">
        <v>25</v>
      </c>
      <c r="B34" s="299" t="s">
        <v>30</v>
      </c>
      <c r="C34" s="146">
        <f>SUM(C27:C33)</f>
        <v>4205</v>
      </c>
      <c r="D34" s="150">
        <f>SUM(D27:D33)</f>
        <v>4205</v>
      </c>
    </row>
    <row r="35" spans="1:5" s="62" customFormat="1" ht="15.75" customHeight="1" outlineLevel="1" thickBot="1" x14ac:dyDescent="0.3">
      <c r="A35" s="138" t="s">
        <v>27</v>
      </c>
      <c r="B35" s="300"/>
      <c r="C35" s="139">
        <f>AVERAGE(C27:C33)</f>
        <v>600.71428571428567</v>
      </c>
      <c r="D35" s="145">
        <f>AVERAGE(D27:D33)</f>
        <v>600.71428571428567</v>
      </c>
    </row>
    <row r="36" spans="1:5" s="62" customFormat="1" ht="14.25" customHeight="1" thickBot="1" x14ac:dyDescent="0.3">
      <c r="A36" s="36" t="s">
        <v>24</v>
      </c>
      <c r="B36" s="300"/>
      <c r="C36" s="41">
        <f>SUM(C27:C31)</f>
        <v>3044</v>
      </c>
      <c r="D36" s="41">
        <f>SUM(D27:D31)</f>
        <v>3044</v>
      </c>
    </row>
    <row r="37" spans="1:5" s="62" customFormat="1" ht="15.75" customHeight="1" thickBot="1" x14ac:dyDescent="0.3">
      <c r="A37" s="36" t="s">
        <v>26</v>
      </c>
      <c r="B37" s="301"/>
      <c r="C37" s="48">
        <f>AVERAGE(C27:C31)</f>
        <v>608.79999999999995</v>
      </c>
      <c r="D37" s="48">
        <f>AVERAGE(D27:D31)</f>
        <v>608.79999999999995</v>
      </c>
    </row>
    <row r="38" spans="1:5" s="62" customFormat="1" ht="14.25" thickBot="1" x14ac:dyDescent="0.3">
      <c r="A38" s="35" t="s">
        <v>3</v>
      </c>
      <c r="B38" s="220">
        <v>41414</v>
      </c>
      <c r="C38" s="14">
        <v>587</v>
      </c>
      <c r="D38" s="18">
        <f t="shared" ref="D38:D44" si="3">SUM(C38:C38)</f>
        <v>587</v>
      </c>
    </row>
    <row r="39" spans="1:5" s="62" customFormat="1" ht="14.25" customHeight="1" thickBot="1" x14ac:dyDescent="0.3">
      <c r="A39" s="35" t="s">
        <v>4</v>
      </c>
      <c r="B39" s="177">
        <v>41415</v>
      </c>
      <c r="C39" s="14">
        <v>726</v>
      </c>
      <c r="D39" s="20">
        <f t="shared" si="3"/>
        <v>726</v>
      </c>
    </row>
    <row r="40" spans="1:5" s="62" customFormat="1" ht="14.25" thickBot="1" x14ac:dyDescent="0.3">
      <c r="A40" s="35" t="s">
        <v>5</v>
      </c>
      <c r="B40" s="177">
        <v>41416</v>
      </c>
      <c r="C40" s="14">
        <v>692</v>
      </c>
      <c r="D40" s="20">
        <f t="shared" si="3"/>
        <v>692</v>
      </c>
    </row>
    <row r="41" spans="1:5" s="62" customFormat="1" ht="14.25" thickBot="1" x14ac:dyDescent="0.3">
      <c r="A41" s="35" t="s">
        <v>6</v>
      </c>
      <c r="B41" s="177">
        <v>41417</v>
      </c>
      <c r="C41" s="14">
        <v>279</v>
      </c>
      <c r="D41" s="20">
        <f t="shared" si="3"/>
        <v>279</v>
      </c>
    </row>
    <row r="42" spans="1:5" s="62" customFormat="1" ht="14.25" thickBot="1" x14ac:dyDescent="0.3">
      <c r="A42" s="35" t="s">
        <v>0</v>
      </c>
      <c r="B42" s="177">
        <v>41418</v>
      </c>
      <c r="C42" s="14">
        <v>482</v>
      </c>
      <c r="D42" s="20">
        <f t="shared" si="3"/>
        <v>482</v>
      </c>
    </row>
    <row r="43" spans="1:5" s="62" customFormat="1" ht="14.25" outlineLevel="1" thickBot="1" x14ac:dyDescent="0.3">
      <c r="A43" s="35" t="s">
        <v>1</v>
      </c>
      <c r="B43" s="177">
        <v>41419</v>
      </c>
      <c r="C43" s="21">
        <v>317</v>
      </c>
      <c r="D43" s="20">
        <f t="shared" si="3"/>
        <v>317</v>
      </c>
      <c r="E43" s="169"/>
    </row>
    <row r="44" spans="1:5" s="62" customFormat="1" ht="14.25" outlineLevel="1" thickBot="1" x14ac:dyDescent="0.3">
      <c r="A44" s="35" t="s">
        <v>2</v>
      </c>
      <c r="B44" s="177">
        <v>41420</v>
      </c>
      <c r="C44" s="27">
        <v>1016</v>
      </c>
      <c r="D44" s="88">
        <f t="shared" si="3"/>
        <v>1016</v>
      </c>
      <c r="E44" s="169"/>
    </row>
    <row r="45" spans="1:5" s="62" customFormat="1" ht="14.25" customHeight="1" outlineLevel="1" thickBot="1" x14ac:dyDescent="0.3">
      <c r="A45" s="137" t="s">
        <v>25</v>
      </c>
      <c r="B45" s="299" t="s">
        <v>31</v>
      </c>
      <c r="C45" s="146">
        <f>SUM(C38:C44)</f>
        <v>4099</v>
      </c>
      <c r="D45" s="150">
        <f>SUM(D38:D44)</f>
        <v>4099</v>
      </c>
    </row>
    <row r="46" spans="1:5" s="62" customFormat="1" ht="15.75" customHeight="1" outlineLevel="1" thickBot="1" x14ac:dyDescent="0.3">
      <c r="A46" s="138" t="s">
        <v>27</v>
      </c>
      <c r="B46" s="300"/>
      <c r="C46" s="139">
        <f>AVERAGE(C38:C44)</f>
        <v>585.57142857142856</v>
      </c>
      <c r="D46" s="145">
        <f>AVERAGE(D38:D44)</f>
        <v>585.57142857142856</v>
      </c>
    </row>
    <row r="47" spans="1:5" s="62" customFormat="1" ht="14.25" customHeight="1" thickBot="1" x14ac:dyDescent="0.3">
      <c r="A47" s="36" t="s">
        <v>24</v>
      </c>
      <c r="B47" s="300"/>
      <c r="C47" s="41">
        <f>SUM(C38:C42)</f>
        <v>2766</v>
      </c>
      <c r="D47" s="41">
        <f>SUM(D38:D42)</f>
        <v>2766</v>
      </c>
    </row>
    <row r="48" spans="1:5" s="62" customFormat="1" ht="15.75" customHeight="1" thickBot="1" x14ac:dyDescent="0.3">
      <c r="A48" s="36" t="s">
        <v>26</v>
      </c>
      <c r="B48" s="301"/>
      <c r="C48" s="48">
        <f>AVERAGE(C38:C42)</f>
        <v>553.20000000000005</v>
      </c>
      <c r="D48" s="48">
        <f>AVERAGE(D38:D42)</f>
        <v>553.20000000000005</v>
      </c>
    </row>
    <row r="49" spans="1:4" s="62" customFormat="1" ht="14.25" thickBot="1" x14ac:dyDescent="0.3">
      <c r="A49" s="35" t="s">
        <v>3</v>
      </c>
      <c r="B49" s="176">
        <v>41421</v>
      </c>
      <c r="C49" s="67">
        <v>1082</v>
      </c>
      <c r="D49" s="20">
        <f t="shared" ref="D49:D53" si="4">SUM(C49:C49)</f>
        <v>1082</v>
      </c>
    </row>
    <row r="50" spans="1:4" s="62" customFormat="1" ht="14.25" customHeight="1" thickBot="1" x14ac:dyDescent="0.3">
      <c r="A50" s="35" t="s">
        <v>4</v>
      </c>
      <c r="B50" s="209">
        <v>41422</v>
      </c>
      <c r="C50" s="14">
        <v>594</v>
      </c>
      <c r="D50" s="20">
        <f t="shared" si="4"/>
        <v>594</v>
      </c>
    </row>
    <row r="51" spans="1:4" s="62" customFormat="1" ht="14.25" thickBot="1" x14ac:dyDescent="0.3">
      <c r="A51" s="35" t="s">
        <v>5</v>
      </c>
      <c r="B51" s="209">
        <v>41423</v>
      </c>
      <c r="C51" s="25">
        <v>754</v>
      </c>
      <c r="D51" s="20">
        <f t="shared" si="4"/>
        <v>754</v>
      </c>
    </row>
    <row r="52" spans="1:4" s="62" customFormat="1" ht="14.25" customHeight="1" thickBot="1" x14ac:dyDescent="0.3">
      <c r="A52" s="221" t="s">
        <v>6</v>
      </c>
      <c r="B52" s="209">
        <v>41424</v>
      </c>
      <c r="C52" s="14">
        <v>669</v>
      </c>
      <c r="D52" s="20">
        <f t="shared" si="4"/>
        <v>669</v>
      </c>
    </row>
    <row r="53" spans="1:4" s="62" customFormat="1" ht="14.25" customHeight="1" thickBot="1" x14ac:dyDescent="0.3">
      <c r="A53" s="221" t="s">
        <v>0</v>
      </c>
      <c r="B53" s="209">
        <v>41425</v>
      </c>
      <c r="C53" s="14">
        <v>919</v>
      </c>
      <c r="D53" s="20">
        <f t="shared" si="4"/>
        <v>919</v>
      </c>
    </row>
    <row r="54" spans="1:4" s="62" customFormat="1" ht="14.25" hidden="1" customHeight="1" outlineLevel="1" thickBot="1" x14ac:dyDescent="0.3">
      <c r="A54" s="221"/>
      <c r="B54" s="177"/>
      <c r="C54" s="21"/>
      <c r="D54" s="20"/>
    </row>
    <row r="55" spans="1:4" s="62" customFormat="1" ht="14.25" hidden="1" customHeight="1" outlineLevel="1" thickBot="1" x14ac:dyDescent="0.3">
      <c r="A55" s="221"/>
      <c r="B55" s="178"/>
      <c r="C55" s="27"/>
      <c r="D55" s="20"/>
    </row>
    <row r="56" spans="1:4" s="62" customFormat="1" ht="14.25" customHeight="1" outlineLevel="1" thickBot="1" x14ac:dyDescent="0.3">
      <c r="A56" s="137" t="s">
        <v>25</v>
      </c>
      <c r="B56" s="299" t="s">
        <v>32</v>
      </c>
      <c r="C56" s="146">
        <f>SUM(C49:C55)</f>
        <v>4018</v>
      </c>
      <c r="D56" s="150">
        <f>SUM(D49:D55)</f>
        <v>4018</v>
      </c>
    </row>
    <row r="57" spans="1:4" s="62" customFormat="1" ht="15.75" customHeight="1" outlineLevel="1" thickBot="1" x14ac:dyDescent="0.3">
      <c r="A57" s="138" t="s">
        <v>27</v>
      </c>
      <c r="B57" s="300"/>
      <c r="C57" s="139">
        <f>AVERAGE(C49:C55)</f>
        <v>803.6</v>
      </c>
      <c r="D57" s="145">
        <f>AVERAGE(D49:D55)</f>
        <v>803.6</v>
      </c>
    </row>
    <row r="58" spans="1:4" s="62" customFormat="1" ht="14.25" customHeight="1" thickBot="1" x14ac:dyDescent="0.3">
      <c r="A58" s="36" t="s">
        <v>24</v>
      </c>
      <c r="B58" s="300"/>
      <c r="C58" s="37">
        <f>SUM(C49:C53)</f>
        <v>4018</v>
      </c>
      <c r="D58" s="41">
        <f>SUM(D49:D53)</f>
        <v>4018</v>
      </c>
    </row>
    <row r="59" spans="1:4" s="62" customFormat="1" ht="15.75" customHeight="1" thickBot="1" x14ac:dyDescent="0.3">
      <c r="A59" s="36" t="s">
        <v>26</v>
      </c>
      <c r="B59" s="301"/>
      <c r="C59" s="43">
        <f>AVERAGE(C49:C53)</f>
        <v>803.6</v>
      </c>
      <c r="D59" s="48">
        <f>AVERAGE(D49:D53)</f>
        <v>803.6</v>
      </c>
    </row>
    <row r="60" spans="1:4" s="62" customFormat="1" hidden="1" x14ac:dyDescent="0.25">
      <c r="A60" s="221"/>
      <c r="B60" s="179"/>
      <c r="C60" s="14"/>
      <c r="D60" s="18"/>
    </row>
    <row r="61" spans="1:4" s="62" customFormat="1" ht="14.25" hidden="1" customHeight="1" x14ac:dyDescent="0.25">
      <c r="A61" s="205"/>
      <c r="B61" s="177"/>
      <c r="C61" s="14"/>
      <c r="D61" s="18"/>
    </row>
    <row r="62" spans="1:4" s="62" customFormat="1" hidden="1" x14ac:dyDescent="0.25">
      <c r="A62" s="35"/>
      <c r="B62" s="177"/>
      <c r="C62" s="14"/>
      <c r="D62" s="18"/>
    </row>
    <row r="63" spans="1:4" s="62" customFormat="1" hidden="1" x14ac:dyDescent="0.25">
      <c r="A63" s="35"/>
      <c r="B63" s="177"/>
      <c r="C63" s="14"/>
      <c r="D63" s="18"/>
    </row>
    <row r="64" spans="1:4" s="62" customFormat="1" hidden="1" x14ac:dyDescent="0.25">
      <c r="A64" s="35"/>
      <c r="B64" s="177"/>
      <c r="C64" s="14"/>
      <c r="D64" s="18"/>
    </row>
    <row r="65" spans="1:6" s="62" customFormat="1" hidden="1" outlineLevel="1" x14ac:dyDescent="0.25">
      <c r="A65" s="35"/>
      <c r="B65" s="177"/>
      <c r="C65" s="21"/>
      <c r="D65" s="18"/>
    </row>
    <row r="66" spans="1:6" s="62" customFormat="1" ht="14.25" hidden="1" outlineLevel="1" thickBot="1" x14ac:dyDescent="0.3">
      <c r="A66" s="35"/>
      <c r="B66" s="178"/>
      <c r="C66" s="27"/>
      <c r="D66" s="18"/>
    </row>
    <row r="67" spans="1:6" s="62" customFormat="1" ht="14.25" hidden="1" customHeight="1" outlineLevel="1" thickBot="1" x14ac:dyDescent="0.3">
      <c r="A67" s="137" t="s">
        <v>25</v>
      </c>
      <c r="B67" s="299" t="s">
        <v>37</v>
      </c>
      <c r="C67" s="146">
        <f>SUM(C60:C66)</f>
        <v>0</v>
      </c>
      <c r="D67" s="150">
        <f>SUM(D60:D66)</f>
        <v>0</v>
      </c>
    </row>
    <row r="68" spans="1:6" s="62" customFormat="1" ht="15.75" hidden="1" customHeight="1" outlineLevel="1" thickBot="1" x14ac:dyDescent="0.3">
      <c r="A68" s="138" t="s">
        <v>27</v>
      </c>
      <c r="B68" s="300"/>
      <c r="C68" s="139" t="e">
        <f>AVERAGE(C60:C66)</f>
        <v>#DIV/0!</v>
      </c>
      <c r="D68" s="145" t="e">
        <f>AVERAGE(D60:D66)</f>
        <v>#DIV/0!</v>
      </c>
    </row>
    <row r="69" spans="1:6" s="62" customFormat="1" ht="14.25" hidden="1" customHeight="1" thickBot="1" x14ac:dyDescent="0.3">
      <c r="A69" s="36" t="s">
        <v>24</v>
      </c>
      <c r="B69" s="300"/>
      <c r="C69" s="37">
        <f>SUM(C60:C64)</f>
        <v>0</v>
      </c>
      <c r="D69" s="41">
        <f>SUM(D60:D64)</f>
        <v>0</v>
      </c>
    </row>
    <row r="70" spans="1:6" s="62" customFormat="1" ht="15.75" hidden="1" customHeight="1" thickBot="1" x14ac:dyDescent="0.3">
      <c r="A70" s="36" t="s">
        <v>26</v>
      </c>
      <c r="B70" s="301"/>
      <c r="C70" s="43" t="e">
        <f>AVERAGE(C60:C64)</f>
        <v>#DIV/0!</v>
      </c>
      <c r="D70" s="48" t="e">
        <f>AVERAGE(D60:D64)</f>
        <v>#DIV/0!</v>
      </c>
    </row>
    <row r="71" spans="1:6" s="62" customFormat="1" x14ac:dyDescent="0.25">
      <c r="A71" s="63"/>
      <c r="B71" s="188"/>
      <c r="C71" s="65"/>
      <c r="D71" s="65"/>
    </row>
    <row r="72" spans="1:6" s="62" customFormat="1" ht="42" customHeight="1" x14ac:dyDescent="0.25">
      <c r="A72" s="49"/>
      <c r="B72" s="189" t="s">
        <v>9</v>
      </c>
      <c r="D72" s="311" t="s">
        <v>69</v>
      </c>
      <c r="E72" s="324"/>
      <c r="F72" s="325"/>
    </row>
    <row r="73" spans="1:6" ht="30" customHeight="1" x14ac:dyDescent="0.25">
      <c r="A73" s="57" t="s">
        <v>34</v>
      </c>
      <c r="B73" s="190">
        <f>SUM(C58:C58, C47:C47, C36:C36, C25:C25, C14:C14, C69:C69)</f>
        <v>14071</v>
      </c>
      <c r="D73" s="291" t="s">
        <v>34</v>
      </c>
      <c r="E73" s="292"/>
      <c r="F73" s="130">
        <f>SUM(D14, D25, D36, D47, D58, D69)</f>
        <v>14071</v>
      </c>
    </row>
    <row r="74" spans="1:6" ht="30" customHeight="1" x14ac:dyDescent="0.25">
      <c r="A74" s="57" t="s">
        <v>33</v>
      </c>
      <c r="B74" s="190">
        <f>SUM(C56:C56, C45:C45, C34:C34, C23:C23, C12:C12, C67:C67 )</f>
        <v>19047</v>
      </c>
      <c r="D74" s="291" t="s">
        <v>33</v>
      </c>
      <c r="E74" s="292"/>
      <c r="F74" s="131">
        <f>SUM(D56, D45, D34, D23, D12, D67)</f>
        <v>19047</v>
      </c>
    </row>
    <row r="75" spans="1:6" ht="30" customHeight="1" x14ac:dyDescent="0.25">
      <c r="D75" s="291" t="s">
        <v>26</v>
      </c>
      <c r="E75" s="292"/>
      <c r="F75" s="131">
        <f>AVERAGE(D14, D25, D36, D47, D58, D69)</f>
        <v>2345.1666666666665</v>
      </c>
    </row>
    <row r="76" spans="1:6" ht="30" customHeight="1" x14ac:dyDescent="0.25">
      <c r="D76" s="291" t="s">
        <v>74</v>
      </c>
      <c r="E76" s="292"/>
      <c r="F76" s="130">
        <f>AVERAGE(D56, D45, D34, D23, D12, D67)</f>
        <v>3174.5</v>
      </c>
    </row>
  </sheetData>
  <mergeCells count="16"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  <mergeCell ref="D75:E75"/>
    <mergeCell ref="D76:E76"/>
    <mergeCell ref="B56:B59"/>
    <mergeCell ref="B45:B48"/>
    <mergeCell ref="B34:B37"/>
    <mergeCell ref="D74:E74"/>
  </mergeCells>
  <pageMargins left="0.7" right="0.7" top="0.75" bottom="0.75" header="0.3" footer="0.3"/>
  <pageSetup scale="5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P104"/>
  <sheetViews>
    <sheetView zoomScaleNormal="100" workbookViewId="0">
      <pane xSplit="2" ySplit="4" topLeftCell="D5" activePane="bottomRight" state="frozen"/>
      <selection pane="topRight" activeCell="C1" sqref="C1"/>
      <selection pane="bottomLeft" activeCell="A5" sqref="A5"/>
      <selection pane="bottomRight" activeCell="H56" sqref="H56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6384" width="9.140625" style="13"/>
  </cols>
  <sheetData>
    <row r="1" spans="1:10" ht="15" customHeight="1" x14ac:dyDescent="0.25">
      <c r="B1" s="187"/>
      <c r="C1" s="314" t="s">
        <v>7</v>
      </c>
      <c r="D1" s="314" t="s">
        <v>39</v>
      </c>
      <c r="E1" s="322" t="s">
        <v>41</v>
      </c>
      <c r="F1" s="314" t="s">
        <v>75</v>
      </c>
      <c r="G1" s="314" t="s">
        <v>10</v>
      </c>
      <c r="H1" s="309"/>
      <c r="I1" s="327" t="s">
        <v>23</v>
      </c>
    </row>
    <row r="2" spans="1:10" ht="15" customHeight="1" thickBot="1" x14ac:dyDescent="0.3">
      <c r="B2" s="187"/>
      <c r="C2" s="315"/>
      <c r="D2" s="315"/>
      <c r="E2" s="323"/>
      <c r="F2" s="315"/>
      <c r="G2" s="315"/>
      <c r="H2" s="310"/>
      <c r="I2" s="328"/>
    </row>
    <row r="3" spans="1:10" ht="13.5" customHeight="1" x14ac:dyDescent="0.25">
      <c r="A3" s="293" t="s">
        <v>63</v>
      </c>
      <c r="B3" s="295" t="s">
        <v>64</v>
      </c>
      <c r="C3" s="302" t="s">
        <v>7</v>
      </c>
      <c r="D3" s="302" t="s">
        <v>40</v>
      </c>
      <c r="E3" s="297" t="s">
        <v>42</v>
      </c>
      <c r="F3" s="305" t="s">
        <v>75</v>
      </c>
      <c r="G3" s="330" t="s">
        <v>43</v>
      </c>
      <c r="H3" s="329" t="s">
        <v>44</v>
      </c>
      <c r="I3" s="328"/>
    </row>
    <row r="4" spans="1:10" ht="14.25" thickBot="1" x14ac:dyDescent="0.3">
      <c r="A4" s="294"/>
      <c r="B4" s="296"/>
      <c r="C4" s="294"/>
      <c r="D4" s="294"/>
      <c r="E4" s="298"/>
      <c r="F4" s="306"/>
      <c r="G4" s="294"/>
      <c r="H4" s="304"/>
      <c r="I4" s="328"/>
    </row>
    <row r="5" spans="1:10" s="61" customFormat="1" ht="14.25" hidden="1" thickBot="1" x14ac:dyDescent="0.3">
      <c r="A5" s="217"/>
      <c r="B5" s="181"/>
      <c r="C5" s="14"/>
      <c r="D5" s="14"/>
      <c r="E5" s="18"/>
      <c r="F5" s="194"/>
      <c r="G5" s="14"/>
      <c r="H5" s="15"/>
      <c r="I5" s="71"/>
    </row>
    <row r="6" spans="1:10" s="61" customFormat="1" ht="14.25" hidden="1" thickBot="1" x14ac:dyDescent="0.3">
      <c r="A6" s="224"/>
      <c r="B6" s="172"/>
      <c r="C6" s="14"/>
      <c r="D6" s="14"/>
      <c r="E6" s="18"/>
      <c r="F6" s="194"/>
      <c r="G6" s="14"/>
      <c r="H6" s="15"/>
      <c r="I6" s="71"/>
    </row>
    <row r="7" spans="1:10" s="61" customFormat="1" ht="14.25" thickBot="1" x14ac:dyDescent="0.3">
      <c r="A7" s="224" t="s">
        <v>5</v>
      </c>
      <c r="B7" s="172">
        <v>41395</v>
      </c>
      <c r="C7" s="14">
        <v>449</v>
      </c>
      <c r="D7" s="14">
        <v>346</v>
      </c>
      <c r="E7" s="18">
        <v>564</v>
      </c>
      <c r="F7" s="194">
        <v>54</v>
      </c>
      <c r="G7" s="14">
        <v>168</v>
      </c>
      <c r="H7" s="15">
        <v>356</v>
      </c>
      <c r="I7" s="71">
        <f>SUM(C7:H7)</f>
        <v>1937</v>
      </c>
    </row>
    <row r="8" spans="1:10" s="61" customFormat="1" ht="14.25" thickBot="1" x14ac:dyDescent="0.3">
      <c r="A8" s="224" t="s">
        <v>6</v>
      </c>
      <c r="B8" s="172">
        <v>41396</v>
      </c>
      <c r="C8" s="14">
        <v>449</v>
      </c>
      <c r="D8" s="14">
        <v>379</v>
      </c>
      <c r="E8" s="18">
        <v>616</v>
      </c>
      <c r="F8" s="194">
        <v>30</v>
      </c>
      <c r="G8" s="14">
        <v>125</v>
      </c>
      <c r="H8" s="15">
        <v>352</v>
      </c>
      <c r="I8" s="71">
        <f>SUM(C8:H8)</f>
        <v>1951</v>
      </c>
      <c r="J8" s="222"/>
    </row>
    <row r="9" spans="1:10" s="61" customFormat="1" ht="14.25" thickBot="1" x14ac:dyDescent="0.3">
      <c r="A9" s="224" t="s">
        <v>0</v>
      </c>
      <c r="B9" s="172">
        <v>41397</v>
      </c>
      <c r="C9" s="21">
        <v>352</v>
      </c>
      <c r="D9" s="14">
        <v>365</v>
      </c>
      <c r="E9" s="18">
        <v>712</v>
      </c>
      <c r="F9" s="194">
        <v>41</v>
      </c>
      <c r="G9" s="14">
        <v>120</v>
      </c>
      <c r="H9" s="15">
        <v>439</v>
      </c>
      <c r="I9" s="71">
        <f t="shared" ref="I9:I11" si="0">SUM(C9:H9)</f>
        <v>2029</v>
      </c>
      <c r="J9" s="222"/>
    </row>
    <row r="10" spans="1:10" s="61" customFormat="1" ht="14.25" outlineLevel="1" thickBot="1" x14ac:dyDescent="0.3">
      <c r="A10" s="206" t="s">
        <v>1</v>
      </c>
      <c r="B10" s="172">
        <v>41398</v>
      </c>
      <c r="C10" s="21">
        <v>526</v>
      </c>
      <c r="D10" s="21">
        <v>429</v>
      </c>
      <c r="E10" s="25">
        <v>846</v>
      </c>
      <c r="F10" s="195">
        <v>48</v>
      </c>
      <c r="G10" s="21">
        <v>163</v>
      </c>
      <c r="H10" s="22">
        <v>2555</v>
      </c>
      <c r="I10" s="71">
        <f t="shared" si="0"/>
        <v>4567</v>
      </c>
      <c r="J10" s="222"/>
    </row>
    <row r="11" spans="1:10" s="61" customFormat="1" ht="14.25" outlineLevel="1" thickBot="1" x14ac:dyDescent="0.3">
      <c r="A11" s="203" t="s">
        <v>2</v>
      </c>
      <c r="B11" s="172">
        <v>41399</v>
      </c>
      <c r="C11" s="27">
        <v>502</v>
      </c>
      <c r="D11" s="27">
        <v>227</v>
      </c>
      <c r="E11" s="31">
        <v>681</v>
      </c>
      <c r="F11" s="196">
        <v>46</v>
      </c>
      <c r="G11" s="27">
        <v>107</v>
      </c>
      <c r="H11" s="28">
        <v>2256</v>
      </c>
      <c r="I11" s="71">
        <f t="shared" si="0"/>
        <v>3819</v>
      </c>
      <c r="J11" s="222"/>
    </row>
    <row r="12" spans="1:10" s="62" customFormat="1" ht="14.25" customHeight="1" outlineLevel="1" thickBot="1" x14ac:dyDescent="0.3">
      <c r="A12" s="137" t="s">
        <v>25</v>
      </c>
      <c r="B12" s="299" t="s">
        <v>28</v>
      </c>
      <c r="C12" s="146">
        <f>SUM(C5:C11)</f>
        <v>2278</v>
      </c>
      <c r="D12" s="146">
        <f t="shared" ref="D12:I12" si="1">SUM(D5:D11)</f>
        <v>1746</v>
      </c>
      <c r="E12" s="146">
        <f t="shared" si="1"/>
        <v>3419</v>
      </c>
      <c r="F12" s="146">
        <f t="shared" si="1"/>
        <v>219</v>
      </c>
      <c r="G12" s="146">
        <f t="shared" si="1"/>
        <v>683</v>
      </c>
      <c r="H12" s="146">
        <f t="shared" si="1"/>
        <v>5958</v>
      </c>
      <c r="I12" s="146">
        <f t="shared" si="1"/>
        <v>14303</v>
      </c>
    </row>
    <row r="13" spans="1:10" s="62" customFormat="1" ht="15.75" customHeight="1" outlineLevel="1" thickBot="1" x14ac:dyDescent="0.3">
      <c r="A13" s="138" t="s">
        <v>27</v>
      </c>
      <c r="B13" s="300"/>
      <c r="C13" s="139">
        <f>AVERAGE(C5:C11)</f>
        <v>455.6</v>
      </c>
      <c r="D13" s="139">
        <f t="shared" ref="D13:I13" si="2">AVERAGE(D5:D11)</f>
        <v>349.2</v>
      </c>
      <c r="E13" s="139">
        <f t="shared" si="2"/>
        <v>683.8</v>
      </c>
      <c r="F13" s="139">
        <f t="shared" si="2"/>
        <v>43.8</v>
      </c>
      <c r="G13" s="139">
        <f t="shared" si="2"/>
        <v>136.6</v>
      </c>
      <c r="H13" s="139">
        <f t="shared" si="2"/>
        <v>1191.5999999999999</v>
      </c>
      <c r="I13" s="139">
        <f t="shared" si="2"/>
        <v>2860.6</v>
      </c>
    </row>
    <row r="14" spans="1:10" s="62" customFormat="1" ht="14.25" customHeight="1" thickBot="1" x14ac:dyDescent="0.3">
      <c r="A14" s="36" t="s">
        <v>24</v>
      </c>
      <c r="B14" s="300"/>
      <c r="C14" s="37">
        <f>SUM(C5:C9)</f>
        <v>1250</v>
      </c>
      <c r="D14" s="37">
        <f t="shared" ref="D14:I14" si="3">SUM(D5:D9)</f>
        <v>1090</v>
      </c>
      <c r="E14" s="37">
        <f t="shared" si="3"/>
        <v>1892</v>
      </c>
      <c r="F14" s="37">
        <f t="shared" si="3"/>
        <v>125</v>
      </c>
      <c r="G14" s="37">
        <f t="shared" si="3"/>
        <v>413</v>
      </c>
      <c r="H14" s="37">
        <f t="shared" si="3"/>
        <v>1147</v>
      </c>
      <c r="I14" s="37">
        <f t="shared" si="3"/>
        <v>5917</v>
      </c>
    </row>
    <row r="15" spans="1:10" s="62" customFormat="1" ht="15.75" customHeight="1" thickBot="1" x14ac:dyDescent="0.3">
      <c r="A15" s="36" t="s">
        <v>26</v>
      </c>
      <c r="B15" s="300"/>
      <c r="C15" s="43">
        <f>AVERAGE(C5:C9)</f>
        <v>416.66666666666669</v>
      </c>
      <c r="D15" s="43">
        <f t="shared" ref="D15:I15" si="4">AVERAGE(D5:D9)</f>
        <v>363.33333333333331</v>
      </c>
      <c r="E15" s="43">
        <f t="shared" si="4"/>
        <v>630.66666666666663</v>
      </c>
      <c r="F15" s="43">
        <f t="shared" si="4"/>
        <v>41.666666666666664</v>
      </c>
      <c r="G15" s="43">
        <f t="shared" si="4"/>
        <v>137.66666666666666</v>
      </c>
      <c r="H15" s="43">
        <f t="shared" si="4"/>
        <v>382.33333333333331</v>
      </c>
      <c r="I15" s="43">
        <f t="shared" si="4"/>
        <v>1972.3333333333333</v>
      </c>
    </row>
    <row r="16" spans="1:10" s="62" customFormat="1" ht="14.25" thickBot="1" x14ac:dyDescent="0.3">
      <c r="A16" s="35" t="s">
        <v>3</v>
      </c>
      <c r="B16" s="173">
        <v>41400</v>
      </c>
      <c r="C16" s="14">
        <v>403</v>
      </c>
      <c r="D16" s="14">
        <v>319</v>
      </c>
      <c r="E16" s="18">
        <v>596</v>
      </c>
      <c r="F16" s="194">
        <v>48</v>
      </c>
      <c r="G16" s="14">
        <v>100</v>
      </c>
      <c r="H16" s="15">
        <v>259</v>
      </c>
      <c r="I16" s="19">
        <f>SUM(C16:H16)</f>
        <v>1725</v>
      </c>
    </row>
    <row r="17" spans="1:9" s="62" customFormat="1" ht="14.25" thickBot="1" x14ac:dyDescent="0.3">
      <c r="A17" s="35" t="s">
        <v>4</v>
      </c>
      <c r="B17" s="174">
        <v>41401</v>
      </c>
      <c r="C17" s="14">
        <v>426</v>
      </c>
      <c r="D17" s="14">
        <v>266</v>
      </c>
      <c r="E17" s="18">
        <v>670</v>
      </c>
      <c r="F17" s="194">
        <v>41</v>
      </c>
      <c r="G17" s="14">
        <v>95</v>
      </c>
      <c r="H17" s="15">
        <v>352</v>
      </c>
      <c r="I17" s="71">
        <f t="shared" ref="I17:I22" si="5">SUM(C17:H17)</f>
        <v>1850</v>
      </c>
    </row>
    <row r="18" spans="1:9" s="62" customFormat="1" ht="14.25" thickBot="1" x14ac:dyDescent="0.3">
      <c r="A18" s="35" t="s">
        <v>5</v>
      </c>
      <c r="B18" s="174">
        <v>41402</v>
      </c>
      <c r="C18" s="14">
        <v>90</v>
      </c>
      <c r="D18" s="14">
        <v>104</v>
      </c>
      <c r="E18" s="18">
        <v>141</v>
      </c>
      <c r="F18" s="194">
        <v>5</v>
      </c>
      <c r="G18" s="14">
        <v>23</v>
      </c>
      <c r="H18" s="15">
        <v>167</v>
      </c>
      <c r="I18" s="71">
        <f t="shared" si="5"/>
        <v>530</v>
      </c>
    </row>
    <row r="19" spans="1:9" s="62" customFormat="1" ht="14.25" thickBot="1" x14ac:dyDescent="0.3">
      <c r="A19" s="35" t="s">
        <v>6</v>
      </c>
      <c r="B19" s="174">
        <v>41403</v>
      </c>
      <c r="C19" s="14">
        <v>245</v>
      </c>
      <c r="D19" s="14">
        <v>168</v>
      </c>
      <c r="E19" s="18">
        <v>378</v>
      </c>
      <c r="F19" s="194">
        <v>7</v>
      </c>
      <c r="G19" s="14">
        <v>37</v>
      </c>
      <c r="H19" s="15">
        <v>299</v>
      </c>
      <c r="I19" s="71">
        <f t="shared" si="5"/>
        <v>1134</v>
      </c>
    </row>
    <row r="20" spans="1:9" s="62" customFormat="1" ht="14.25" thickBot="1" x14ac:dyDescent="0.3">
      <c r="A20" s="35" t="s">
        <v>0</v>
      </c>
      <c r="B20" s="174">
        <v>41404</v>
      </c>
      <c r="C20" s="21">
        <v>551</v>
      </c>
      <c r="D20" s="14">
        <v>422</v>
      </c>
      <c r="E20" s="18">
        <v>1015</v>
      </c>
      <c r="F20" s="194">
        <v>46</v>
      </c>
      <c r="G20" s="14">
        <v>144</v>
      </c>
      <c r="H20" s="15">
        <v>443</v>
      </c>
      <c r="I20" s="71">
        <f t="shared" si="5"/>
        <v>2621</v>
      </c>
    </row>
    <row r="21" spans="1:9" s="62" customFormat="1" ht="14.25" outlineLevel="1" thickBot="1" x14ac:dyDescent="0.3">
      <c r="A21" s="35" t="s">
        <v>1</v>
      </c>
      <c r="B21" s="174">
        <v>41405</v>
      </c>
      <c r="C21" s="21">
        <v>321</v>
      </c>
      <c r="D21" s="21">
        <v>170</v>
      </c>
      <c r="E21" s="25">
        <v>562</v>
      </c>
      <c r="F21" s="195">
        <v>23</v>
      </c>
      <c r="G21" s="21">
        <v>55</v>
      </c>
      <c r="H21" s="22">
        <v>1421</v>
      </c>
      <c r="I21" s="71">
        <f t="shared" si="5"/>
        <v>2552</v>
      </c>
    </row>
    <row r="22" spans="1:9" s="62" customFormat="1" ht="14.25" outlineLevel="1" thickBot="1" x14ac:dyDescent="0.3">
      <c r="A22" s="35" t="s">
        <v>2</v>
      </c>
      <c r="B22" s="175">
        <v>41406</v>
      </c>
      <c r="C22" s="27">
        <v>461</v>
      </c>
      <c r="D22" s="27">
        <v>334</v>
      </c>
      <c r="E22" s="31">
        <v>613</v>
      </c>
      <c r="F22" s="196">
        <v>71</v>
      </c>
      <c r="G22" s="27">
        <v>129</v>
      </c>
      <c r="H22" s="28">
        <v>2576</v>
      </c>
      <c r="I22" s="199">
        <f t="shared" si="5"/>
        <v>4184</v>
      </c>
    </row>
    <row r="23" spans="1:9" s="62" customFormat="1" ht="14.25" customHeight="1" outlineLevel="1" thickBot="1" x14ac:dyDescent="0.3">
      <c r="A23" s="137" t="s">
        <v>25</v>
      </c>
      <c r="B23" s="300" t="s">
        <v>29</v>
      </c>
      <c r="C23" s="146">
        <f t="shared" ref="C23" si="6">SUM(C16:C22)</f>
        <v>2497</v>
      </c>
      <c r="D23" s="146">
        <f t="shared" ref="D23:I23" si="7">SUM(D16:D22)</f>
        <v>1783</v>
      </c>
      <c r="E23" s="146">
        <f t="shared" si="7"/>
        <v>3975</v>
      </c>
      <c r="F23" s="149">
        <f t="shared" si="7"/>
        <v>241</v>
      </c>
      <c r="G23" s="146">
        <f>SUM(G16:G22)</f>
        <v>583</v>
      </c>
      <c r="H23" s="150">
        <f t="shared" si="7"/>
        <v>5517</v>
      </c>
      <c r="I23" s="153">
        <f t="shared" si="7"/>
        <v>14596</v>
      </c>
    </row>
    <row r="24" spans="1:9" s="62" customFormat="1" ht="15.75" customHeight="1" outlineLevel="1" thickBot="1" x14ac:dyDescent="0.3">
      <c r="A24" s="138" t="s">
        <v>27</v>
      </c>
      <c r="B24" s="300"/>
      <c r="C24" s="139">
        <f t="shared" ref="C24" si="8">AVERAGE(C16:C22)</f>
        <v>356.71428571428572</v>
      </c>
      <c r="D24" s="139">
        <f t="shared" ref="D24:I24" si="9">AVERAGE(D16:D22)</f>
        <v>254.71428571428572</v>
      </c>
      <c r="E24" s="139">
        <f t="shared" si="9"/>
        <v>567.85714285714289</v>
      </c>
      <c r="F24" s="142">
        <f t="shared" si="9"/>
        <v>34.428571428571431</v>
      </c>
      <c r="G24" s="139">
        <f t="shared" si="9"/>
        <v>83.285714285714292</v>
      </c>
      <c r="H24" s="145">
        <f t="shared" si="9"/>
        <v>788.14285714285711</v>
      </c>
      <c r="I24" s="152">
        <f t="shared" si="9"/>
        <v>2085.1428571428573</v>
      </c>
    </row>
    <row r="25" spans="1:9" s="62" customFormat="1" ht="14.25" customHeight="1" thickBot="1" x14ac:dyDescent="0.3">
      <c r="A25" s="36" t="s">
        <v>24</v>
      </c>
      <c r="B25" s="300"/>
      <c r="C25" s="37">
        <f>SUM(C16:C20)</f>
        <v>1715</v>
      </c>
      <c r="D25" s="37">
        <f t="shared" ref="D25:I25" si="10">SUM(D16:D20)</f>
        <v>1279</v>
      </c>
      <c r="E25" s="37">
        <f t="shared" si="10"/>
        <v>2800</v>
      </c>
      <c r="F25" s="40">
        <f t="shared" si="10"/>
        <v>147</v>
      </c>
      <c r="G25" s="37">
        <f t="shared" si="10"/>
        <v>399</v>
      </c>
      <c r="H25" s="41">
        <f t="shared" si="10"/>
        <v>1520</v>
      </c>
      <c r="I25" s="81">
        <f t="shared" si="10"/>
        <v>7860</v>
      </c>
    </row>
    <row r="26" spans="1:9" s="62" customFormat="1" ht="15.75" customHeight="1" thickBot="1" x14ac:dyDescent="0.3">
      <c r="A26" s="36" t="s">
        <v>26</v>
      </c>
      <c r="B26" s="301"/>
      <c r="C26" s="154">
        <f>AVERAGE(C16:C20)</f>
        <v>343</v>
      </c>
      <c r="D26" s="154">
        <f t="shared" ref="D26:I26" si="11">AVERAGE(D16:D20)</f>
        <v>255.8</v>
      </c>
      <c r="E26" s="154">
        <f t="shared" si="11"/>
        <v>560</v>
      </c>
      <c r="F26" s="197">
        <f t="shared" si="11"/>
        <v>29.4</v>
      </c>
      <c r="G26" s="154">
        <f t="shared" si="11"/>
        <v>79.8</v>
      </c>
      <c r="H26" s="198">
        <f t="shared" si="11"/>
        <v>304</v>
      </c>
      <c r="I26" s="200">
        <f t="shared" si="11"/>
        <v>1572</v>
      </c>
    </row>
    <row r="27" spans="1:9" s="62" customFormat="1" ht="14.25" thickBot="1" x14ac:dyDescent="0.3">
      <c r="A27" s="35" t="s">
        <v>3</v>
      </c>
      <c r="B27" s="220">
        <v>41407</v>
      </c>
      <c r="C27" s="14">
        <v>298</v>
      </c>
      <c r="D27" s="14">
        <v>204</v>
      </c>
      <c r="E27" s="18">
        <v>465</v>
      </c>
      <c r="F27" s="194">
        <v>25</v>
      </c>
      <c r="G27" s="14">
        <v>94</v>
      </c>
      <c r="H27" s="15">
        <v>261</v>
      </c>
      <c r="I27" s="19">
        <f t="shared" ref="I27:I33" si="12">SUM(C27:H27)</f>
        <v>1347</v>
      </c>
    </row>
    <row r="28" spans="1:9" s="62" customFormat="1" ht="14.25" thickBot="1" x14ac:dyDescent="0.3">
      <c r="A28" s="35" t="s">
        <v>4</v>
      </c>
      <c r="B28" s="177">
        <v>41408</v>
      </c>
      <c r="C28" s="14">
        <v>322</v>
      </c>
      <c r="D28" s="14">
        <v>241</v>
      </c>
      <c r="E28" s="18">
        <v>529</v>
      </c>
      <c r="F28" s="194">
        <v>33</v>
      </c>
      <c r="G28" s="14">
        <v>92</v>
      </c>
      <c r="H28" s="15">
        <v>252</v>
      </c>
      <c r="I28" s="71">
        <f t="shared" si="12"/>
        <v>1469</v>
      </c>
    </row>
    <row r="29" spans="1:9" s="62" customFormat="1" ht="14.25" thickBot="1" x14ac:dyDescent="0.3">
      <c r="A29" s="35" t="s">
        <v>5</v>
      </c>
      <c r="B29" s="177">
        <v>41409</v>
      </c>
      <c r="C29" s="14">
        <v>228</v>
      </c>
      <c r="D29" s="14">
        <v>160</v>
      </c>
      <c r="E29" s="18">
        <v>311</v>
      </c>
      <c r="F29" s="194">
        <v>3</v>
      </c>
      <c r="G29" s="14">
        <v>45</v>
      </c>
      <c r="H29" s="15">
        <v>303</v>
      </c>
      <c r="I29" s="71">
        <f t="shared" si="12"/>
        <v>1050</v>
      </c>
    </row>
    <row r="30" spans="1:9" s="62" customFormat="1" ht="14.25" thickBot="1" x14ac:dyDescent="0.3">
      <c r="A30" s="35" t="s">
        <v>6</v>
      </c>
      <c r="B30" s="177">
        <v>41410</v>
      </c>
      <c r="C30" s="14">
        <v>151</v>
      </c>
      <c r="D30" s="14">
        <v>319</v>
      </c>
      <c r="E30" s="18">
        <v>513</v>
      </c>
      <c r="F30" s="194">
        <v>185</v>
      </c>
      <c r="G30" s="14">
        <v>150</v>
      </c>
      <c r="H30" s="15">
        <v>285</v>
      </c>
      <c r="I30" s="71">
        <f t="shared" si="12"/>
        <v>1603</v>
      </c>
    </row>
    <row r="31" spans="1:9" s="62" customFormat="1" ht="14.25" thickBot="1" x14ac:dyDescent="0.3">
      <c r="A31" s="35" t="s">
        <v>0</v>
      </c>
      <c r="B31" s="177">
        <v>41411</v>
      </c>
      <c r="C31" s="21">
        <v>526</v>
      </c>
      <c r="D31" s="14">
        <v>276</v>
      </c>
      <c r="E31" s="18">
        <v>735</v>
      </c>
      <c r="F31" s="194">
        <v>63</v>
      </c>
      <c r="G31" s="14">
        <v>115</v>
      </c>
      <c r="H31" s="15">
        <v>500</v>
      </c>
      <c r="I31" s="71">
        <f t="shared" si="12"/>
        <v>2215</v>
      </c>
    </row>
    <row r="32" spans="1:9" s="62" customFormat="1" ht="14.25" outlineLevel="1" thickBot="1" x14ac:dyDescent="0.3">
      <c r="A32" s="35" t="s">
        <v>1</v>
      </c>
      <c r="B32" s="177">
        <v>41412</v>
      </c>
      <c r="C32" s="21">
        <v>611</v>
      </c>
      <c r="D32" s="21">
        <v>412</v>
      </c>
      <c r="E32" s="25">
        <v>838</v>
      </c>
      <c r="F32" s="195">
        <v>62</v>
      </c>
      <c r="G32" s="21">
        <v>140</v>
      </c>
      <c r="H32" s="22">
        <v>1743</v>
      </c>
      <c r="I32" s="71">
        <f t="shared" si="12"/>
        <v>3806</v>
      </c>
    </row>
    <row r="33" spans="1:10" s="62" customFormat="1" ht="14.25" outlineLevel="1" thickBot="1" x14ac:dyDescent="0.3">
      <c r="A33" s="35" t="s">
        <v>2</v>
      </c>
      <c r="B33" s="178">
        <v>41413</v>
      </c>
      <c r="C33" s="27">
        <v>148</v>
      </c>
      <c r="D33" s="27">
        <v>95</v>
      </c>
      <c r="E33" s="31">
        <v>397</v>
      </c>
      <c r="F33" s="196">
        <v>11</v>
      </c>
      <c r="G33" s="27">
        <v>41</v>
      </c>
      <c r="H33" s="28">
        <v>947</v>
      </c>
      <c r="I33" s="199">
        <f t="shared" si="12"/>
        <v>1639</v>
      </c>
    </row>
    <row r="34" spans="1:10" s="62" customFormat="1" ht="14.25" customHeight="1" outlineLevel="1" thickBot="1" x14ac:dyDescent="0.3">
      <c r="A34" s="137" t="s">
        <v>25</v>
      </c>
      <c r="B34" s="299" t="s">
        <v>30</v>
      </c>
      <c r="C34" s="146">
        <f t="shared" ref="C34" si="13">SUM(C27:C33)</f>
        <v>2284</v>
      </c>
      <c r="D34" s="146">
        <f t="shared" ref="D34:I34" si="14">SUM(D27:D33)</f>
        <v>1707</v>
      </c>
      <c r="E34" s="146">
        <f t="shared" si="14"/>
        <v>3788</v>
      </c>
      <c r="F34" s="149">
        <f t="shared" si="14"/>
        <v>382</v>
      </c>
      <c r="G34" s="146">
        <f t="shared" si="14"/>
        <v>677</v>
      </c>
      <c r="H34" s="150">
        <f t="shared" si="14"/>
        <v>4291</v>
      </c>
      <c r="I34" s="153">
        <f t="shared" si="14"/>
        <v>13129</v>
      </c>
    </row>
    <row r="35" spans="1:10" s="62" customFormat="1" ht="15.75" customHeight="1" outlineLevel="1" thickBot="1" x14ac:dyDescent="0.3">
      <c r="A35" s="138" t="s">
        <v>27</v>
      </c>
      <c r="B35" s="300"/>
      <c r="C35" s="139">
        <f t="shared" ref="C35" si="15">AVERAGE(C27:C33)</f>
        <v>326.28571428571428</v>
      </c>
      <c r="D35" s="139">
        <f t="shared" ref="D35:I35" si="16">AVERAGE(D27:D33)</f>
        <v>243.85714285714286</v>
      </c>
      <c r="E35" s="139">
        <f t="shared" si="16"/>
        <v>541.14285714285711</v>
      </c>
      <c r="F35" s="142">
        <f t="shared" si="16"/>
        <v>54.571428571428569</v>
      </c>
      <c r="G35" s="139">
        <f t="shared" si="16"/>
        <v>96.714285714285708</v>
      </c>
      <c r="H35" s="145">
        <f t="shared" si="16"/>
        <v>613</v>
      </c>
      <c r="I35" s="152">
        <f t="shared" si="16"/>
        <v>1875.5714285714287</v>
      </c>
    </row>
    <row r="36" spans="1:10" s="62" customFormat="1" ht="14.25" customHeight="1" thickBot="1" x14ac:dyDescent="0.3">
      <c r="A36" s="36" t="s">
        <v>24</v>
      </c>
      <c r="B36" s="300"/>
      <c r="C36" s="37">
        <f>SUM(C27:C31)</f>
        <v>1525</v>
      </c>
      <c r="D36" s="37">
        <f t="shared" ref="D36:I36" si="17">SUM(D27:D31)</f>
        <v>1200</v>
      </c>
      <c r="E36" s="37">
        <f t="shared" si="17"/>
        <v>2553</v>
      </c>
      <c r="F36" s="40">
        <f t="shared" si="17"/>
        <v>309</v>
      </c>
      <c r="G36" s="37">
        <f t="shared" si="17"/>
        <v>496</v>
      </c>
      <c r="H36" s="41">
        <f t="shared" si="17"/>
        <v>1601</v>
      </c>
      <c r="I36" s="81">
        <f t="shared" si="17"/>
        <v>7684</v>
      </c>
    </row>
    <row r="37" spans="1:10" s="62" customFormat="1" ht="15.75" customHeight="1" thickBot="1" x14ac:dyDescent="0.3">
      <c r="A37" s="36" t="s">
        <v>26</v>
      </c>
      <c r="B37" s="301"/>
      <c r="C37" s="43">
        <f>AVERAGE(C27:C31)</f>
        <v>305</v>
      </c>
      <c r="D37" s="43">
        <f t="shared" ref="D37:I37" si="18">AVERAGE(D27:D31)</f>
        <v>240</v>
      </c>
      <c r="E37" s="43">
        <f t="shared" si="18"/>
        <v>510.6</v>
      </c>
      <c r="F37" s="46">
        <f t="shared" si="18"/>
        <v>61.8</v>
      </c>
      <c r="G37" s="43">
        <f t="shared" si="18"/>
        <v>99.2</v>
      </c>
      <c r="H37" s="48">
        <f t="shared" si="18"/>
        <v>320.2</v>
      </c>
      <c r="I37" s="82">
        <f t="shared" si="18"/>
        <v>1536.8</v>
      </c>
    </row>
    <row r="38" spans="1:10" s="62" customFormat="1" ht="14.25" thickBot="1" x14ac:dyDescent="0.3">
      <c r="A38" s="35" t="s">
        <v>3</v>
      </c>
      <c r="B38" s="220">
        <v>41414</v>
      </c>
      <c r="C38" s="14">
        <v>714</v>
      </c>
      <c r="D38" s="14">
        <v>297</v>
      </c>
      <c r="E38" s="18">
        <v>798</v>
      </c>
      <c r="F38" s="194">
        <v>49</v>
      </c>
      <c r="G38" s="14">
        <v>191</v>
      </c>
      <c r="H38" s="15">
        <v>377</v>
      </c>
      <c r="I38" s="19">
        <f t="shared" ref="I38:I44" si="19">SUM(C38:H38)</f>
        <v>2426</v>
      </c>
    </row>
    <row r="39" spans="1:10" s="62" customFormat="1" ht="14.25" thickBot="1" x14ac:dyDescent="0.3">
      <c r="A39" s="35" t="s">
        <v>4</v>
      </c>
      <c r="B39" s="177">
        <v>41415</v>
      </c>
      <c r="C39" s="14">
        <v>530</v>
      </c>
      <c r="D39" s="14">
        <v>318</v>
      </c>
      <c r="E39" s="18">
        <v>730</v>
      </c>
      <c r="F39" s="194">
        <v>60</v>
      </c>
      <c r="G39" s="14">
        <v>165</v>
      </c>
      <c r="H39" s="15">
        <v>380</v>
      </c>
      <c r="I39" s="71">
        <f t="shared" si="19"/>
        <v>2183</v>
      </c>
    </row>
    <row r="40" spans="1:10" s="62" customFormat="1" ht="14.25" thickBot="1" x14ac:dyDescent="0.3">
      <c r="A40" s="35" t="s">
        <v>5</v>
      </c>
      <c r="B40" s="177">
        <v>41416</v>
      </c>
      <c r="C40" s="14">
        <v>318</v>
      </c>
      <c r="D40" s="14">
        <v>280</v>
      </c>
      <c r="E40" s="18">
        <v>506</v>
      </c>
      <c r="F40" s="194">
        <v>10</v>
      </c>
      <c r="G40" s="14">
        <v>80</v>
      </c>
      <c r="H40" s="15">
        <v>339</v>
      </c>
      <c r="I40" s="71">
        <f t="shared" si="19"/>
        <v>1533</v>
      </c>
    </row>
    <row r="41" spans="1:10" s="62" customFormat="1" ht="14.25" thickBot="1" x14ac:dyDescent="0.3">
      <c r="A41" s="35" t="s">
        <v>6</v>
      </c>
      <c r="B41" s="177">
        <v>41417</v>
      </c>
      <c r="C41" s="14">
        <v>320</v>
      </c>
      <c r="D41" s="14">
        <v>197</v>
      </c>
      <c r="E41" s="18">
        <v>610</v>
      </c>
      <c r="F41" s="194">
        <v>18</v>
      </c>
      <c r="G41" s="14">
        <v>82</v>
      </c>
      <c r="H41" s="15">
        <v>259</v>
      </c>
      <c r="I41" s="71">
        <f t="shared" si="19"/>
        <v>1486</v>
      </c>
    </row>
    <row r="42" spans="1:10" s="62" customFormat="1" ht="14.25" thickBot="1" x14ac:dyDescent="0.3">
      <c r="A42" s="35" t="s">
        <v>0</v>
      </c>
      <c r="B42" s="177">
        <v>41418</v>
      </c>
      <c r="C42" s="21">
        <v>248</v>
      </c>
      <c r="D42" s="14">
        <v>233</v>
      </c>
      <c r="E42" s="18">
        <v>507</v>
      </c>
      <c r="F42" s="194">
        <v>11</v>
      </c>
      <c r="G42" s="14">
        <v>87</v>
      </c>
      <c r="H42" s="15">
        <v>352</v>
      </c>
      <c r="I42" s="71">
        <f t="shared" si="19"/>
        <v>1438</v>
      </c>
    </row>
    <row r="43" spans="1:10" s="62" customFormat="1" ht="14.25" outlineLevel="1" thickBot="1" x14ac:dyDescent="0.3">
      <c r="A43" s="35" t="s">
        <v>1</v>
      </c>
      <c r="B43" s="177">
        <v>41419</v>
      </c>
      <c r="C43" s="21">
        <v>402</v>
      </c>
      <c r="D43" s="21">
        <v>229</v>
      </c>
      <c r="E43" s="25">
        <v>536</v>
      </c>
      <c r="F43" s="195">
        <v>10</v>
      </c>
      <c r="G43" s="21">
        <v>85</v>
      </c>
      <c r="H43" s="22">
        <v>1618</v>
      </c>
      <c r="I43" s="71">
        <f t="shared" si="19"/>
        <v>2880</v>
      </c>
      <c r="J43" s="169"/>
    </row>
    <row r="44" spans="1:10" s="62" customFormat="1" ht="14.25" outlineLevel="1" thickBot="1" x14ac:dyDescent="0.3">
      <c r="A44" s="35" t="s">
        <v>2</v>
      </c>
      <c r="B44" s="177">
        <v>41420</v>
      </c>
      <c r="C44" s="27">
        <v>570</v>
      </c>
      <c r="D44" s="27">
        <v>398</v>
      </c>
      <c r="E44" s="31">
        <v>864</v>
      </c>
      <c r="F44" s="196">
        <v>60</v>
      </c>
      <c r="G44" s="27">
        <v>156</v>
      </c>
      <c r="H44" s="28">
        <v>3557</v>
      </c>
      <c r="I44" s="199">
        <f t="shared" si="19"/>
        <v>5605</v>
      </c>
      <c r="J44" s="169"/>
    </row>
    <row r="45" spans="1:10" s="62" customFormat="1" ht="14.25" customHeight="1" outlineLevel="1" thickBot="1" x14ac:dyDescent="0.3">
      <c r="A45" s="137" t="s">
        <v>25</v>
      </c>
      <c r="B45" s="299" t="s">
        <v>31</v>
      </c>
      <c r="C45" s="146">
        <f t="shared" ref="C45" si="20">SUM(C38:C44)</f>
        <v>3102</v>
      </c>
      <c r="D45" s="146">
        <f t="shared" ref="D45:I45" si="21">SUM(D38:D44)</f>
        <v>1952</v>
      </c>
      <c r="E45" s="146">
        <f t="shared" si="21"/>
        <v>4551</v>
      </c>
      <c r="F45" s="149">
        <f t="shared" si="21"/>
        <v>218</v>
      </c>
      <c r="G45" s="146">
        <f t="shared" si="21"/>
        <v>846</v>
      </c>
      <c r="H45" s="150">
        <f t="shared" si="21"/>
        <v>6882</v>
      </c>
      <c r="I45" s="153">
        <f t="shared" si="21"/>
        <v>17551</v>
      </c>
    </row>
    <row r="46" spans="1:10" s="62" customFormat="1" ht="15.75" customHeight="1" outlineLevel="1" thickBot="1" x14ac:dyDescent="0.3">
      <c r="A46" s="138" t="s">
        <v>27</v>
      </c>
      <c r="B46" s="300"/>
      <c r="C46" s="139">
        <f t="shared" ref="C46" si="22">AVERAGE(C38:C44)</f>
        <v>443.14285714285717</v>
      </c>
      <c r="D46" s="139">
        <f t="shared" ref="D46:I46" si="23">AVERAGE(D38:D44)</f>
        <v>278.85714285714283</v>
      </c>
      <c r="E46" s="139">
        <f t="shared" si="23"/>
        <v>650.14285714285711</v>
      </c>
      <c r="F46" s="142">
        <f t="shared" si="23"/>
        <v>31.142857142857142</v>
      </c>
      <c r="G46" s="139">
        <f t="shared" si="23"/>
        <v>120.85714285714286</v>
      </c>
      <c r="H46" s="145">
        <f t="shared" si="23"/>
        <v>983.14285714285711</v>
      </c>
      <c r="I46" s="152">
        <f t="shared" si="23"/>
        <v>2507.2857142857142</v>
      </c>
    </row>
    <row r="47" spans="1:10" s="62" customFormat="1" ht="14.25" customHeight="1" thickBot="1" x14ac:dyDescent="0.3">
      <c r="A47" s="36" t="s">
        <v>24</v>
      </c>
      <c r="B47" s="300"/>
      <c r="C47" s="37">
        <f>SUM(C38:C42)</f>
        <v>2130</v>
      </c>
      <c r="D47" s="37">
        <f t="shared" ref="D47:I47" si="24">SUM(D38:D42)</f>
        <v>1325</v>
      </c>
      <c r="E47" s="37">
        <f t="shared" si="24"/>
        <v>3151</v>
      </c>
      <c r="F47" s="40">
        <f t="shared" si="24"/>
        <v>148</v>
      </c>
      <c r="G47" s="37">
        <f t="shared" si="24"/>
        <v>605</v>
      </c>
      <c r="H47" s="41">
        <f t="shared" si="24"/>
        <v>1707</v>
      </c>
      <c r="I47" s="81">
        <f t="shared" si="24"/>
        <v>9066</v>
      </c>
    </row>
    <row r="48" spans="1:10" s="62" customFormat="1" ht="15.75" customHeight="1" thickBot="1" x14ac:dyDescent="0.3">
      <c r="A48" s="36" t="s">
        <v>26</v>
      </c>
      <c r="B48" s="301"/>
      <c r="C48" s="43">
        <f>AVERAGE(C38:C42)</f>
        <v>426</v>
      </c>
      <c r="D48" s="43">
        <f t="shared" ref="D48:I48" si="25">AVERAGE(D38:D42)</f>
        <v>265</v>
      </c>
      <c r="E48" s="43">
        <f t="shared" si="25"/>
        <v>630.20000000000005</v>
      </c>
      <c r="F48" s="46">
        <f t="shared" si="25"/>
        <v>29.6</v>
      </c>
      <c r="G48" s="43">
        <f t="shared" si="25"/>
        <v>121</v>
      </c>
      <c r="H48" s="48">
        <f t="shared" si="25"/>
        <v>341.4</v>
      </c>
      <c r="I48" s="82">
        <f t="shared" si="25"/>
        <v>1813.2</v>
      </c>
    </row>
    <row r="49" spans="1:9" s="62" customFormat="1" ht="14.25" thickBot="1" x14ac:dyDescent="0.3">
      <c r="A49" s="35" t="s">
        <v>3</v>
      </c>
      <c r="B49" s="176">
        <v>41421</v>
      </c>
      <c r="C49" s="14">
        <v>912</v>
      </c>
      <c r="D49" s="14">
        <v>523</v>
      </c>
      <c r="E49" s="18">
        <v>1224</v>
      </c>
      <c r="F49" s="194">
        <v>129</v>
      </c>
      <c r="G49" s="14">
        <v>293</v>
      </c>
      <c r="H49" s="15">
        <v>2857</v>
      </c>
      <c r="I49" s="78">
        <f t="shared" ref="I49:I53" si="26">SUM(C49:H49)</f>
        <v>5938</v>
      </c>
    </row>
    <row r="50" spans="1:9" s="62" customFormat="1" ht="14.25" thickBot="1" x14ac:dyDescent="0.3">
      <c r="A50" s="35" t="s">
        <v>4</v>
      </c>
      <c r="B50" s="209">
        <v>41422</v>
      </c>
      <c r="C50" s="14">
        <v>201</v>
      </c>
      <c r="D50" s="14">
        <v>234</v>
      </c>
      <c r="E50" s="18">
        <v>527</v>
      </c>
      <c r="F50" s="194">
        <v>2</v>
      </c>
      <c r="G50" s="14">
        <v>100</v>
      </c>
      <c r="H50" s="15">
        <v>179</v>
      </c>
      <c r="I50" s="78">
        <f t="shared" si="26"/>
        <v>1243</v>
      </c>
    </row>
    <row r="51" spans="1:9" s="62" customFormat="1" ht="14.25" thickBot="1" x14ac:dyDescent="0.3">
      <c r="A51" s="35" t="s">
        <v>5</v>
      </c>
      <c r="B51" s="209">
        <v>41423</v>
      </c>
      <c r="C51" s="14">
        <v>325</v>
      </c>
      <c r="D51" s="14">
        <v>296</v>
      </c>
      <c r="E51" s="18">
        <v>519</v>
      </c>
      <c r="F51" s="194">
        <v>18</v>
      </c>
      <c r="G51" s="14">
        <v>122</v>
      </c>
      <c r="H51" s="15">
        <v>362</v>
      </c>
      <c r="I51" s="78">
        <f t="shared" si="26"/>
        <v>1642</v>
      </c>
    </row>
    <row r="52" spans="1:9" s="62" customFormat="1" ht="14.25" thickBot="1" x14ac:dyDescent="0.3">
      <c r="A52" s="221" t="s">
        <v>6</v>
      </c>
      <c r="B52" s="209">
        <v>41424</v>
      </c>
      <c r="C52" s="14">
        <v>596</v>
      </c>
      <c r="D52" s="14">
        <v>357</v>
      </c>
      <c r="E52" s="18">
        <v>865</v>
      </c>
      <c r="F52" s="194">
        <v>62</v>
      </c>
      <c r="G52" s="14">
        <v>173</v>
      </c>
      <c r="H52" s="15">
        <v>424</v>
      </c>
      <c r="I52" s="78">
        <f t="shared" si="26"/>
        <v>2477</v>
      </c>
    </row>
    <row r="53" spans="1:9" s="62" customFormat="1" ht="14.25" thickBot="1" x14ac:dyDescent="0.3">
      <c r="A53" s="221" t="s">
        <v>0</v>
      </c>
      <c r="B53" s="209">
        <v>41425</v>
      </c>
      <c r="C53" s="21">
        <v>626</v>
      </c>
      <c r="D53" s="14">
        <v>353</v>
      </c>
      <c r="E53" s="18">
        <v>792</v>
      </c>
      <c r="F53" s="194">
        <v>51</v>
      </c>
      <c r="G53" s="14">
        <v>161</v>
      </c>
      <c r="H53" s="15">
        <v>461</v>
      </c>
      <c r="I53" s="78">
        <f t="shared" si="26"/>
        <v>2444</v>
      </c>
    </row>
    <row r="54" spans="1:9" s="62" customFormat="1" ht="14.25" hidden="1" outlineLevel="1" thickBot="1" x14ac:dyDescent="0.3">
      <c r="A54" s="221"/>
      <c r="B54" s="177"/>
      <c r="C54" s="21"/>
      <c r="D54" s="21"/>
      <c r="E54" s="25"/>
      <c r="F54" s="195"/>
      <c r="G54" s="21"/>
      <c r="H54" s="22"/>
      <c r="I54" s="78"/>
    </row>
    <row r="55" spans="1:9" s="62" customFormat="1" ht="14.25" hidden="1" customHeight="1" outlineLevel="1" thickBot="1" x14ac:dyDescent="0.3">
      <c r="A55" s="221"/>
      <c r="B55" s="178"/>
      <c r="C55" s="27"/>
      <c r="D55" s="27"/>
      <c r="E55" s="31"/>
      <c r="F55" s="196"/>
      <c r="G55" s="201"/>
      <c r="H55" s="202"/>
      <c r="I55" s="78"/>
    </row>
    <row r="56" spans="1:9" s="62" customFormat="1" ht="14.25" customHeight="1" outlineLevel="1" thickBot="1" x14ac:dyDescent="0.3">
      <c r="A56" s="137" t="s">
        <v>25</v>
      </c>
      <c r="B56" s="299" t="s">
        <v>32</v>
      </c>
      <c r="C56" s="146">
        <f t="shared" ref="C56" si="27">SUM(C49:C55)</f>
        <v>2660</v>
      </c>
      <c r="D56" s="146">
        <f t="shared" ref="D56:I56" si="28">SUM(D49:D55)</f>
        <v>1763</v>
      </c>
      <c r="E56" s="146">
        <f t="shared" si="28"/>
        <v>3927</v>
      </c>
      <c r="F56" s="149">
        <f t="shared" si="28"/>
        <v>262</v>
      </c>
      <c r="G56" s="146">
        <f t="shared" si="28"/>
        <v>849</v>
      </c>
      <c r="H56" s="150">
        <f t="shared" si="28"/>
        <v>4283</v>
      </c>
      <c r="I56" s="153">
        <f t="shared" si="28"/>
        <v>13744</v>
      </c>
    </row>
    <row r="57" spans="1:9" s="62" customFormat="1" ht="15.75" customHeight="1" outlineLevel="1" thickBot="1" x14ac:dyDescent="0.3">
      <c r="A57" s="138" t="s">
        <v>27</v>
      </c>
      <c r="B57" s="300"/>
      <c r="C57" s="139">
        <f t="shared" ref="C57" si="29">AVERAGE(C49:C55)</f>
        <v>532</v>
      </c>
      <c r="D57" s="139">
        <f t="shared" ref="D57:I57" si="30">AVERAGE(D49:D55)</f>
        <v>352.6</v>
      </c>
      <c r="E57" s="139">
        <f t="shared" si="30"/>
        <v>785.4</v>
      </c>
      <c r="F57" s="142">
        <f t="shared" si="30"/>
        <v>52.4</v>
      </c>
      <c r="G57" s="139">
        <f t="shared" si="30"/>
        <v>169.8</v>
      </c>
      <c r="H57" s="145">
        <f t="shared" si="30"/>
        <v>856.6</v>
      </c>
      <c r="I57" s="152">
        <f t="shared" si="30"/>
        <v>2748.8</v>
      </c>
    </row>
    <row r="58" spans="1:9" s="62" customFormat="1" ht="14.25" customHeight="1" thickBot="1" x14ac:dyDescent="0.3">
      <c r="A58" s="36" t="s">
        <v>24</v>
      </c>
      <c r="B58" s="300"/>
      <c r="C58" s="37">
        <f t="shared" ref="C58" si="31">SUM(C49:C53)</f>
        <v>2660</v>
      </c>
      <c r="D58" s="37">
        <f t="shared" ref="D58:I58" si="32">SUM(D49:D53)</f>
        <v>1763</v>
      </c>
      <c r="E58" s="37">
        <f t="shared" si="32"/>
        <v>3927</v>
      </c>
      <c r="F58" s="40">
        <f t="shared" si="32"/>
        <v>262</v>
      </c>
      <c r="G58" s="37">
        <f t="shared" si="32"/>
        <v>849</v>
      </c>
      <c r="H58" s="41">
        <f t="shared" si="32"/>
        <v>4283</v>
      </c>
      <c r="I58" s="81">
        <f t="shared" si="32"/>
        <v>13744</v>
      </c>
    </row>
    <row r="59" spans="1:9" s="62" customFormat="1" ht="14.25" thickBot="1" x14ac:dyDescent="0.3">
      <c r="A59" s="36" t="s">
        <v>26</v>
      </c>
      <c r="B59" s="301"/>
      <c r="C59" s="43">
        <f t="shared" ref="C59" si="33">AVERAGE(C49:C53)</f>
        <v>532</v>
      </c>
      <c r="D59" s="43">
        <f t="shared" ref="D59:I59" si="34">AVERAGE(D49:D53)</f>
        <v>352.6</v>
      </c>
      <c r="E59" s="43">
        <f t="shared" si="34"/>
        <v>785.4</v>
      </c>
      <c r="F59" s="46">
        <f t="shared" si="34"/>
        <v>52.4</v>
      </c>
      <c r="G59" s="43">
        <f t="shared" si="34"/>
        <v>169.8</v>
      </c>
      <c r="H59" s="48">
        <f t="shared" si="34"/>
        <v>856.6</v>
      </c>
      <c r="I59" s="82">
        <f t="shared" si="34"/>
        <v>2748.8</v>
      </c>
    </row>
    <row r="60" spans="1:9" s="62" customFormat="1" ht="14.25" hidden="1" thickBot="1" x14ac:dyDescent="0.3">
      <c r="A60" s="221"/>
      <c r="B60" s="179"/>
      <c r="C60" s="14"/>
      <c r="D60" s="14"/>
      <c r="E60" s="18"/>
      <c r="F60" s="194"/>
      <c r="G60" s="14"/>
      <c r="H60" s="15"/>
      <c r="I60" s="78"/>
    </row>
    <row r="61" spans="1:9" s="62" customFormat="1" ht="14.25" hidden="1" thickBot="1" x14ac:dyDescent="0.3">
      <c r="A61" s="205"/>
      <c r="B61" s="177"/>
      <c r="C61" s="14"/>
      <c r="D61" s="14"/>
      <c r="E61" s="18"/>
      <c r="F61" s="194"/>
      <c r="G61" s="14"/>
      <c r="H61" s="15"/>
      <c r="I61" s="19"/>
    </row>
    <row r="62" spans="1:9" s="62" customFormat="1" ht="14.25" hidden="1" thickBot="1" x14ac:dyDescent="0.3">
      <c r="A62" s="35"/>
      <c r="B62" s="177"/>
      <c r="C62" s="14"/>
      <c r="D62" s="14"/>
      <c r="E62" s="18"/>
      <c r="F62" s="194"/>
      <c r="G62" s="14"/>
      <c r="H62" s="15"/>
      <c r="I62" s="71"/>
    </row>
    <row r="63" spans="1:9" s="62" customFormat="1" ht="14.25" hidden="1" thickBot="1" x14ac:dyDescent="0.3">
      <c r="A63" s="35"/>
      <c r="B63" s="177"/>
      <c r="C63" s="14"/>
      <c r="D63" s="14"/>
      <c r="E63" s="18"/>
      <c r="F63" s="194"/>
      <c r="G63" s="14"/>
      <c r="H63" s="15"/>
      <c r="I63" s="71"/>
    </row>
    <row r="64" spans="1:9" s="62" customFormat="1" ht="14.25" hidden="1" thickBot="1" x14ac:dyDescent="0.3">
      <c r="A64" s="35"/>
      <c r="B64" s="177"/>
      <c r="C64" s="21"/>
      <c r="D64" s="14"/>
      <c r="E64" s="18"/>
      <c r="F64" s="194"/>
      <c r="G64" s="14"/>
      <c r="H64" s="15"/>
      <c r="I64" s="71"/>
    </row>
    <row r="65" spans="1:16" s="62" customFormat="1" ht="14.25" hidden="1" outlineLevel="1" thickBot="1" x14ac:dyDescent="0.3">
      <c r="A65" s="35"/>
      <c r="B65" s="177"/>
      <c r="C65" s="21"/>
      <c r="D65" s="21"/>
      <c r="E65" s="25"/>
      <c r="F65" s="195"/>
      <c r="G65" s="21"/>
      <c r="H65" s="22"/>
      <c r="I65" s="71"/>
    </row>
    <row r="66" spans="1:16" s="62" customFormat="1" ht="14.25" hidden="1" outlineLevel="1" thickBot="1" x14ac:dyDescent="0.3">
      <c r="A66" s="35"/>
      <c r="B66" s="178"/>
      <c r="C66" s="27"/>
      <c r="D66" s="27"/>
      <c r="E66" s="31"/>
      <c r="F66" s="196"/>
      <c r="G66" s="72"/>
      <c r="H66" s="73"/>
      <c r="I66" s="199"/>
    </row>
    <row r="67" spans="1:16" s="62" customFormat="1" ht="14.25" hidden="1" customHeight="1" outlineLevel="1" thickBot="1" x14ac:dyDescent="0.3">
      <c r="A67" s="137" t="s">
        <v>25</v>
      </c>
      <c r="B67" s="299" t="s">
        <v>37</v>
      </c>
      <c r="C67" s="146">
        <f t="shared" ref="C67" si="35">SUM(C60:C66)</f>
        <v>0</v>
      </c>
      <c r="D67" s="146">
        <f t="shared" ref="D67:I67" si="36">SUM(D60:D66)</f>
        <v>0</v>
      </c>
      <c r="E67" s="146">
        <f t="shared" si="36"/>
        <v>0</v>
      </c>
      <c r="F67" s="146">
        <f t="shared" si="36"/>
        <v>0</v>
      </c>
      <c r="G67" s="146">
        <f t="shared" si="36"/>
        <v>0</v>
      </c>
      <c r="H67" s="146">
        <f t="shared" si="36"/>
        <v>0</v>
      </c>
      <c r="I67" s="146">
        <f t="shared" si="36"/>
        <v>0</v>
      </c>
    </row>
    <row r="68" spans="1:16" s="62" customFormat="1" ht="15.75" hidden="1" customHeight="1" outlineLevel="1" thickBot="1" x14ac:dyDescent="0.3">
      <c r="A68" s="138" t="s">
        <v>27</v>
      </c>
      <c r="B68" s="300"/>
      <c r="C68" s="139" t="e">
        <f t="shared" ref="C68" si="37">AVERAGE(C60:C66)</f>
        <v>#DIV/0!</v>
      </c>
      <c r="D68" s="139" t="e">
        <f t="shared" ref="D68:I68" si="38">AVERAGE(D60:D66)</f>
        <v>#DIV/0!</v>
      </c>
      <c r="E68" s="139" t="e">
        <f t="shared" si="38"/>
        <v>#DIV/0!</v>
      </c>
      <c r="F68" s="139" t="e">
        <f t="shared" si="38"/>
        <v>#DIV/0!</v>
      </c>
      <c r="G68" s="139" t="e">
        <f t="shared" si="38"/>
        <v>#DIV/0!</v>
      </c>
      <c r="H68" s="139" t="e">
        <f t="shared" si="38"/>
        <v>#DIV/0!</v>
      </c>
      <c r="I68" s="139" t="e">
        <f t="shared" si="38"/>
        <v>#DIV/0!</v>
      </c>
    </row>
    <row r="69" spans="1:16" s="62" customFormat="1" ht="14.25" hidden="1" customHeight="1" thickBot="1" x14ac:dyDescent="0.3">
      <c r="A69" s="36" t="s">
        <v>24</v>
      </c>
      <c r="B69" s="300"/>
      <c r="C69" s="37">
        <f t="shared" ref="C69" si="39">SUM(C60:C64)</f>
        <v>0</v>
      </c>
      <c r="D69" s="37">
        <f t="shared" ref="D69:I69" si="40">SUM(D60:D64)</f>
        <v>0</v>
      </c>
      <c r="E69" s="37">
        <f t="shared" si="40"/>
        <v>0</v>
      </c>
      <c r="F69" s="37">
        <f t="shared" si="40"/>
        <v>0</v>
      </c>
      <c r="G69" s="37">
        <f t="shared" si="40"/>
        <v>0</v>
      </c>
      <c r="H69" s="37">
        <f t="shared" si="40"/>
        <v>0</v>
      </c>
      <c r="I69" s="37">
        <f t="shared" si="40"/>
        <v>0</v>
      </c>
    </row>
    <row r="70" spans="1:16" s="62" customFormat="1" ht="15.75" hidden="1" customHeight="1" thickBot="1" x14ac:dyDescent="0.3">
      <c r="A70" s="36" t="s">
        <v>26</v>
      </c>
      <c r="B70" s="301"/>
      <c r="C70" s="43" t="e">
        <f t="shared" ref="C70" si="41">AVERAGE(C60:C64)</f>
        <v>#DIV/0!</v>
      </c>
      <c r="D70" s="43" t="e">
        <f t="shared" ref="D70:I70" si="42">AVERAGE(D60:D64)</f>
        <v>#DIV/0!</v>
      </c>
      <c r="E70" s="43" t="e">
        <f t="shared" si="42"/>
        <v>#DIV/0!</v>
      </c>
      <c r="F70" s="43" t="e">
        <f t="shared" si="42"/>
        <v>#DIV/0!</v>
      </c>
      <c r="G70" s="43" t="e">
        <f t="shared" si="42"/>
        <v>#DIV/0!</v>
      </c>
      <c r="H70" s="43" t="e">
        <f t="shared" si="42"/>
        <v>#DIV/0!</v>
      </c>
      <c r="I70" s="43" t="e">
        <f t="shared" si="42"/>
        <v>#DIV/0!</v>
      </c>
    </row>
    <row r="71" spans="1:16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</row>
    <row r="72" spans="1:16" s="62" customFormat="1" ht="30" customHeight="1" x14ac:dyDescent="0.25">
      <c r="A72" s="49"/>
      <c r="B72" s="52" t="s">
        <v>7</v>
      </c>
      <c r="C72" s="52" t="s">
        <v>39</v>
      </c>
      <c r="D72" s="52" t="s">
        <v>41</v>
      </c>
      <c r="E72" s="52" t="s">
        <v>10</v>
      </c>
      <c r="F72" s="52" t="s">
        <v>75</v>
      </c>
      <c r="G72" s="79"/>
      <c r="H72" s="311" t="s">
        <v>70</v>
      </c>
      <c r="I72" s="324"/>
      <c r="J72" s="325"/>
      <c r="K72" s="79"/>
      <c r="L72" s="79"/>
      <c r="M72" s="79"/>
      <c r="N72" s="65"/>
      <c r="O72" s="65"/>
      <c r="P72" s="65"/>
    </row>
    <row r="73" spans="1:16" ht="29.25" customHeight="1" x14ac:dyDescent="0.25">
      <c r="A73" s="57" t="s">
        <v>34</v>
      </c>
      <c r="B73" s="50">
        <f>SUM(C58:C58, C47:C47, C36:C36, C25:C25, C14:C14, C69:C69 )</f>
        <v>9280</v>
      </c>
      <c r="C73" s="50">
        <f>SUM(D58:D58, D47:D47, D36:D36, D25:D25, D14:D14, D69:D69)</f>
        <v>6657</v>
      </c>
      <c r="D73" s="50">
        <f>SUM(E69, E58, E47, E36, E25, E14, )</f>
        <v>14323</v>
      </c>
      <c r="E73" s="50">
        <f xml:space="preserve"> SUM(G69:H69, G58:H58, G47:H47, G36:H36, G25:H25, G14:H14)</f>
        <v>13020</v>
      </c>
      <c r="F73" s="50">
        <f>SUM(F14,F25,F36,F47,F58,F69)</f>
        <v>991</v>
      </c>
      <c r="G73" s="80"/>
      <c r="H73" s="291" t="s">
        <v>34</v>
      </c>
      <c r="I73" s="292"/>
      <c r="J73" s="130">
        <f>SUM(I14, I25, I36, I47, I58, I69)</f>
        <v>44271</v>
      </c>
      <c r="K73" s="80"/>
      <c r="L73" s="80"/>
      <c r="M73" s="80"/>
    </row>
    <row r="74" spans="1:16" ht="30" customHeight="1" x14ac:dyDescent="0.25">
      <c r="A74" s="57" t="s">
        <v>33</v>
      </c>
      <c r="B74" s="50">
        <f>SUM(C56:C56, C45:C45, C34:C34, C23:C23, C12:C12, C67:C67  )</f>
        <v>12821</v>
      </c>
      <c r="C74" s="50">
        <f>SUM(D56:D56, D45:D45, D34:D34, D23:D23, D12:D12, D67:D67 )</f>
        <v>8951</v>
      </c>
      <c r="D74" s="50">
        <f>SUM(E67, E56, E45, E34, E23, E12)</f>
        <v>19660</v>
      </c>
      <c r="E74" s="50">
        <f xml:space="preserve"> SUM(G67:H67, G56:H56, G45:H45, G34:H34, G23:H23, G12:H12)</f>
        <v>30569</v>
      </c>
      <c r="F74" s="50">
        <f>SUM(F12,F23,F34,F45,F56,F67)</f>
        <v>1322</v>
      </c>
      <c r="G74" s="80"/>
      <c r="H74" s="291" t="s">
        <v>33</v>
      </c>
      <c r="I74" s="292"/>
      <c r="J74" s="131">
        <f>SUM(I56, I45, I34, I23, I12, I67)</f>
        <v>73323</v>
      </c>
      <c r="K74" s="80"/>
      <c r="L74" s="80"/>
      <c r="M74" s="80"/>
    </row>
    <row r="75" spans="1:16" ht="30" customHeight="1" x14ac:dyDescent="0.25">
      <c r="H75" s="291" t="s">
        <v>26</v>
      </c>
      <c r="I75" s="292"/>
      <c r="J75" s="131">
        <f>AVERAGE(I14, I25, I36, I47, I58, I69)</f>
        <v>7378.5</v>
      </c>
    </row>
    <row r="76" spans="1:16" ht="30" customHeight="1" x14ac:dyDescent="0.25">
      <c r="H76" s="291" t="s">
        <v>74</v>
      </c>
      <c r="I76" s="292"/>
      <c r="J76" s="130">
        <f>AVERAGE(I56, I45, I34, I23, I12, I67)</f>
        <v>12220.5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5">
    <mergeCell ref="I1:I4"/>
    <mergeCell ref="C1:C2"/>
    <mergeCell ref="D1:D2"/>
    <mergeCell ref="A3:A4"/>
    <mergeCell ref="B3:B4"/>
    <mergeCell ref="G1:H2"/>
    <mergeCell ref="E1:E2"/>
    <mergeCell ref="H3:H4"/>
    <mergeCell ref="C3:C4"/>
    <mergeCell ref="D3:D4"/>
    <mergeCell ref="E3:E4"/>
    <mergeCell ref="G3:G4"/>
    <mergeCell ref="F1:F2"/>
    <mergeCell ref="F3:F4"/>
    <mergeCell ref="B67:B70"/>
    <mergeCell ref="H75:I75"/>
    <mergeCell ref="H76:I76"/>
    <mergeCell ref="B12:B15"/>
    <mergeCell ref="B23:B26"/>
    <mergeCell ref="B34:B37"/>
    <mergeCell ref="B45:B48"/>
    <mergeCell ref="B56:B59"/>
    <mergeCell ref="H72:J72"/>
    <mergeCell ref="H73:I73"/>
    <mergeCell ref="H74:I74"/>
  </mergeCells>
  <pageMargins left="0.7" right="0.7" top="0.75" bottom="0.75" header="0.3" footer="0.3"/>
  <pageSetup scale="5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J53" sqref="J53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B1" s="187"/>
      <c r="C1" s="314" t="s">
        <v>8</v>
      </c>
      <c r="D1" s="318"/>
      <c r="E1" s="318"/>
      <c r="F1" s="318"/>
      <c r="G1" s="309"/>
      <c r="H1" s="314" t="s">
        <v>9</v>
      </c>
      <c r="I1" s="314" t="s">
        <v>10</v>
      </c>
      <c r="J1" s="318"/>
      <c r="K1" s="320" t="s">
        <v>23</v>
      </c>
    </row>
    <row r="2" spans="1:11" ht="15" customHeight="1" thickBot="1" x14ac:dyDescent="0.3">
      <c r="B2" s="187"/>
      <c r="C2" s="315"/>
      <c r="D2" s="319"/>
      <c r="E2" s="319"/>
      <c r="F2" s="319"/>
      <c r="G2" s="310"/>
      <c r="H2" s="315"/>
      <c r="I2" s="315"/>
      <c r="J2" s="319"/>
      <c r="K2" s="321"/>
    </row>
    <row r="3" spans="1:11" x14ac:dyDescent="0.25">
      <c r="A3" s="293" t="s">
        <v>63</v>
      </c>
      <c r="B3" s="295" t="s">
        <v>64</v>
      </c>
      <c r="C3" s="302" t="s">
        <v>45</v>
      </c>
      <c r="D3" s="302" t="s">
        <v>46</v>
      </c>
      <c r="E3" s="302" t="s">
        <v>47</v>
      </c>
      <c r="F3" s="303" t="s">
        <v>48</v>
      </c>
      <c r="G3" s="303" t="s">
        <v>65</v>
      </c>
      <c r="H3" s="302" t="s">
        <v>49</v>
      </c>
      <c r="I3" s="302" t="s">
        <v>50</v>
      </c>
      <c r="J3" s="307" t="s">
        <v>51</v>
      </c>
      <c r="K3" s="321"/>
    </row>
    <row r="4" spans="1:11" ht="14.25" thickBot="1" x14ac:dyDescent="0.3">
      <c r="A4" s="294"/>
      <c r="B4" s="296"/>
      <c r="C4" s="294"/>
      <c r="D4" s="294"/>
      <c r="E4" s="294"/>
      <c r="F4" s="304"/>
      <c r="G4" s="304"/>
      <c r="H4" s="294"/>
      <c r="I4" s="294"/>
      <c r="J4" s="308"/>
      <c r="K4" s="321"/>
    </row>
    <row r="5" spans="1:11" s="61" customFormat="1" ht="14.25" hidden="1" thickBot="1" x14ac:dyDescent="0.3">
      <c r="A5" s="217"/>
      <c r="B5" s="181"/>
      <c r="C5" s="14"/>
      <c r="D5" s="14"/>
      <c r="E5" s="14"/>
      <c r="F5" s="15"/>
      <c r="G5" s="15"/>
      <c r="H5" s="14"/>
      <c r="I5" s="14"/>
      <c r="J5" s="16"/>
      <c r="K5" s="20"/>
    </row>
    <row r="6" spans="1:11" s="61" customFormat="1" ht="14.25" hidden="1" thickBot="1" x14ac:dyDescent="0.3">
      <c r="A6" s="224"/>
      <c r="B6" s="172"/>
      <c r="C6" s="14"/>
      <c r="D6" s="14"/>
      <c r="E6" s="14"/>
      <c r="F6" s="15"/>
      <c r="G6" s="15"/>
      <c r="H6" s="14"/>
      <c r="I6" s="14"/>
      <c r="J6" s="16"/>
      <c r="K6" s="20"/>
    </row>
    <row r="7" spans="1:11" s="61" customFormat="1" ht="14.25" thickBot="1" x14ac:dyDescent="0.3">
      <c r="A7" s="224" t="s">
        <v>5</v>
      </c>
      <c r="B7" s="172">
        <v>41395</v>
      </c>
      <c r="C7" s="14">
        <v>5497</v>
      </c>
      <c r="D7" s="14">
        <v>1890</v>
      </c>
      <c r="E7" s="14">
        <v>719</v>
      </c>
      <c r="F7" s="15">
        <v>2427</v>
      </c>
      <c r="G7" s="15"/>
      <c r="H7" s="14">
        <v>906</v>
      </c>
      <c r="I7" s="14">
        <v>791</v>
      </c>
      <c r="J7" s="16">
        <v>2040</v>
      </c>
      <c r="K7" s="20">
        <f>SUM(C7:J7)</f>
        <v>14270</v>
      </c>
    </row>
    <row r="8" spans="1:11" s="61" customFormat="1" ht="14.25" thickBot="1" x14ac:dyDescent="0.3">
      <c r="A8" s="224" t="s">
        <v>6</v>
      </c>
      <c r="B8" s="172">
        <v>41396</v>
      </c>
      <c r="C8" s="14">
        <v>5320</v>
      </c>
      <c r="D8" s="14">
        <v>1948</v>
      </c>
      <c r="E8" s="14">
        <v>758</v>
      </c>
      <c r="F8" s="15">
        <v>2434</v>
      </c>
      <c r="G8" s="15"/>
      <c r="H8" s="14">
        <v>934</v>
      </c>
      <c r="I8" s="14">
        <v>804</v>
      </c>
      <c r="J8" s="16">
        <v>2015</v>
      </c>
      <c r="K8" s="20">
        <f>SUM(C8:J8)</f>
        <v>14213</v>
      </c>
    </row>
    <row r="9" spans="1:11" s="61" customFormat="1" ht="14.25" thickBot="1" x14ac:dyDescent="0.3">
      <c r="A9" s="224" t="s">
        <v>0</v>
      </c>
      <c r="B9" s="172">
        <v>41397</v>
      </c>
      <c r="C9" s="21">
        <v>5186</v>
      </c>
      <c r="D9" s="21">
        <v>1757</v>
      </c>
      <c r="E9" s="21">
        <v>656</v>
      </c>
      <c r="F9" s="15">
        <v>2463</v>
      </c>
      <c r="G9" s="15"/>
      <c r="H9" s="14">
        <v>855</v>
      </c>
      <c r="I9" s="14">
        <v>730</v>
      </c>
      <c r="J9" s="16">
        <v>1603</v>
      </c>
      <c r="K9" s="20">
        <f t="shared" ref="K9:K11" si="0">SUM(C9:J9)</f>
        <v>13250</v>
      </c>
    </row>
    <row r="10" spans="1:11" s="61" customFormat="1" ht="14.25" outlineLevel="1" thickBot="1" x14ac:dyDescent="0.3">
      <c r="A10" s="206" t="s">
        <v>1</v>
      </c>
      <c r="B10" s="172">
        <v>41398</v>
      </c>
      <c r="C10" s="21">
        <v>3671</v>
      </c>
      <c r="D10" s="21"/>
      <c r="E10" s="21"/>
      <c r="F10" s="22"/>
      <c r="G10" s="22">
        <v>2435</v>
      </c>
      <c r="H10" s="21"/>
      <c r="I10" s="21"/>
      <c r="J10" s="23"/>
      <c r="K10" s="20">
        <f t="shared" si="0"/>
        <v>6106</v>
      </c>
    </row>
    <row r="11" spans="1:11" s="61" customFormat="1" ht="14.25" outlineLevel="1" thickBot="1" x14ac:dyDescent="0.3">
      <c r="A11" s="203" t="s">
        <v>2</v>
      </c>
      <c r="B11" s="172">
        <v>41399</v>
      </c>
      <c r="C11" s="27">
        <v>2710</v>
      </c>
      <c r="D11" s="27"/>
      <c r="E11" s="27"/>
      <c r="F11" s="28"/>
      <c r="G11" s="28">
        <v>1605</v>
      </c>
      <c r="H11" s="27"/>
      <c r="I11" s="27"/>
      <c r="J11" s="29"/>
      <c r="K11" s="20">
        <f t="shared" si="0"/>
        <v>4315</v>
      </c>
    </row>
    <row r="12" spans="1:11" s="62" customFormat="1" ht="14.25" customHeight="1" outlineLevel="1" thickBot="1" x14ac:dyDescent="0.3">
      <c r="A12" s="137" t="s">
        <v>25</v>
      </c>
      <c r="B12" s="299" t="s">
        <v>28</v>
      </c>
      <c r="C12" s="146">
        <f>SUM(C5:C11)</f>
        <v>22384</v>
      </c>
      <c r="D12" s="146">
        <f t="shared" ref="D12:K12" si="1">SUM(D5:D11)</f>
        <v>5595</v>
      </c>
      <c r="E12" s="146">
        <f t="shared" si="1"/>
        <v>2133</v>
      </c>
      <c r="F12" s="146">
        <f t="shared" si="1"/>
        <v>7324</v>
      </c>
      <c r="G12" s="146">
        <f>SUM(G5:G11)</f>
        <v>4040</v>
      </c>
      <c r="H12" s="146">
        <f t="shared" si="1"/>
        <v>2695</v>
      </c>
      <c r="I12" s="146">
        <f t="shared" si="1"/>
        <v>2325</v>
      </c>
      <c r="J12" s="146">
        <f t="shared" si="1"/>
        <v>5658</v>
      </c>
      <c r="K12" s="150">
        <f t="shared" si="1"/>
        <v>52154</v>
      </c>
    </row>
    <row r="13" spans="1:11" s="62" customFormat="1" ht="15.75" customHeight="1" outlineLevel="1" thickBot="1" x14ac:dyDescent="0.3">
      <c r="A13" s="138" t="s">
        <v>27</v>
      </c>
      <c r="B13" s="300"/>
      <c r="C13" s="139">
        <f t="shared" ref="C13:K13" si="2">AVERAGE(C5:C11)</f>
        <v>4476.8</v>
      </c>
      <c r="D13" s="139">
        <f t="shared" si="2"/>
        <v>1865</v>
      </c>
      <c r="E13" s="139">
        <f t="shared" si="2"/>
        <v>711</v>
      </c>
      <c r="F13" s="139">
        <f t="shared" si="2"/>
        <v>2441.3333333333335</v>
      </c>
      <c r="G13" s="139">
        <f t="shared" si="2"/>
        <v>2020</v>
      </c>
      <c r="H13" s="139">
        <f t="shared" si="2"/>
        <v>898.33333333333337</v>
      </c>
      <c r="I13" s="139">
        <f t="shared" si="2"/>
        <v>775</v>
      </c>
      <c r="J13" s="139">
        <f t="shared" si="2"/>
        <v>1886</v>
      </c>
      <c r="K13" s="145">
        <f t="shared" si="2"/>
        <v>10430.799999999999</v>
      </c>
    </row>
    <row r="14" spans="1:11" s="62" customFormat="1" ht="14.25" customHeight="1" thickBot="1" x14ac:dyDescent="0.3">
      <c r="A14" s="36" t="s">
        <v>24</v>
      </c>
      <c r="B14" s="300"/>
      <c r="C14" s="37">
        <f t="shared" ref="C14:K14" si="3">SUM(C5:C9)</f>
        <v>16003</v>
      </c>
      <c r="D14" s="37">
        <f t="shared" si="3"/>
        <v>5595</v>
      </c>
      <c r="E14" s="37">
        <f t="shared" si="3"/>
        <v>2133</v>
      </c>
      <c r="F14" s="37">
        <f t="shared" si="3"/>
        <v>7324</v>
      </c>
      <c r="G14" s="37">
        <f t="shared" si="3"/>
        <v>0</v>
      </c>
      <c r="H14" s="37">
        <f t="shared" si="3"/>
        <v>2695</v>
      </c>
      <c r="I14" s="37">
        <f t="shared" si="3"/>
        <v>2325</v>
      </c>
      <c r="J14" s="37">
        <f t="shared" si="3"/>
        <v>5658</v>
      </c>
      <c r="K14" s="41">
        <f t="shared" si="3"/>
        <v>41733</v>
      </c>
    </row>
    <row r="15" spans="1:11" s="62" customFormat="1" ht="15.75" customHeight="1" thickBot="1" x14ac:dyDescent="0.3">
      <c r="A15" s="36" t="s">
        <v>26</v>
      </c>
      <c r="B15" s="300"/>
      <c r="C15" s="43">
        <f t="shared" ref="C15:K15" si="4">AVERAGE(C5:C9)</f>
        <v>5334.333333333333</v>
      </c>
      <c r="D15" s="43">
        <f t="shared" si="4"/>
        <v>1865</v>
      </c>
      <c r="E15" s="43">
        <f t="shared" si="4"/>
        <v>711</v>
      </c>
      <c r="F15" s="43">
        <f t="shared" si="4"/>
        <v>2441.3333333333335</v>
      </c>
      <c r="G15" s="43" t="e">
        <f t="shared" si="4"/>
        <v>#DIV/0!</v>
      </c>
      <c r="H15" s="43">
        <f t="shared" si="4"/>
        <v>898.33333333333337</v>
      </c>
      <c r="I15" s="43">
        <f t="shared" si="4"/>
        <v>775</v>
      </c>
      <c r="J15" s="43">
        <f t="shared" si="4"/>
        <v>1886</v>
      </c>
      <c r="K15" s="48">
        <f t="shared" si="4"/>
        <v>13911</v>
      </c>
    </row>
    <row r="16" spans="1:11" s="62" customFormat="1" ht="14.25" thickBot="1" x14ac:dyDescent="0.3">
      <c r="A16" s="35" t="s">
        <v>3</v>
      </c>
      <c r="B16" s="173">
        <v>41400</v>
      </c>
      <c r="C16" s="14">
        <v>5054</v>
      </c>
      <c r="D16" s="14">
        <v>1661</v>
      </c>
      <c r="E16" s="14">
        <v>697</v>
      </c>
      <c r="F16" s="15">
        <v>2447</v>
      </c>
      <c r="G16" s="15"/>
      <c r="H16" s="14">
        <v>942</v>
      </c>
      <c r="I16" s="14">
        <v>847</v>
      </c>
      <c r="J16" s="16">
        <v>2015</v>
      </c>
      <c r="K16" s="18">
        <f t="shared" ref="K16:K22" si="5">SUM(C16:J16)</f>
        <v>13663</v>
      </c>
    </row>
    <row r="17" spans="1:11" s="62" customFormat="1" ht="14.25" thickBot="1" x14ac:dyDescent="0.3">
      <c r="A17" s="35" t="s">
        <v>4</v>
      </c>
      <c r="B17" s="174">
        <v>41401</v>
      </c>
      <c r="C17" s="14">
        <v>5395</v>
      </c>
      <c r="D17" s="14">
        <v>1866</v>
      </c>
      <c r="E17" s="14">
        <v>697</v>
      </c>
      <c r="F17" s="15">
        <v>2562</v>
      </c>
      <c r="G17" s="15"/>
      <c r="H17" s="14">
        <v>1010</v>
      </c>
      <c r="I17" s="14">
        <v>763</v>
      </c>
      <c r="J17" s="16">
        <v>2124</v>
      </c>
      <c r="K17" s="20">
        <f t="shared" si="5"/>
        <v>14417</v>
      </c>
    </row>
    <row r="18" spans="1:11" s="62" customFormat="1" ht="14.25" thickBot="1" x14ac:dyDescent="0.3">
      <c r="A18" s="35" t="s">
        <v>5</v>
      </c>
      <c r="B18" s="174">
        <v>41402</v>
      </c>
      <c r="C18" s="14">
        <v>5212</v>
      </c>
      <c r="D18" s="14">
        <v>1814</v>
      </c>
      <c r="E18" s="14">
        <v>695</v>
      </c>
      <c r="F18" s="15">
        <v>2569</v>
      </c>
      <c r="G18" s="15"/>
      <c r="H18" s="14">
        <v>994</v>
      </c>
      <c r="I18" s="14">
        <v>816</v>
      </c>
      <c r="J18" s="16">
        <v>1972</v>
      </c>
      <c r="K18" s="20">
        <f>SUM(C18:J18)</f>
        <v>14072</v>
      </c>
    </row>
    <row r="19" spans="1:11" s="62" customFormat="1" ht="14.25" thickBot="1" x14ac:dyDescent="0.3">
      <c r="A19" s="35" t="s">
        <v>6</v>
      </c>
      <c r="B19" s="174">
        <v>41403</v>
      </c>
      <c r="C19" s="14">
        <v>5129</v>
      </c>
      <c r="D19" s="14">
        <v>2024</v>
      </c>
      <c r="E19" s="14">
        <v>713</v>
      </c>
      <c r="F19" s="15">
        <v>2352</v>
      </c>
      <c r="G19" s="15"/>
      <c r="H19" s="14">
        <v>963</v>
      </c>
      <c r="I19" s="14">
        <v>739</v>
      </c>
      <c r="J19" s="16">
        <v>1952</v>
      </c>
      <c r="K19" s="20">
        <f t="shared" si="5"/>
        <v>13872</v>
      </c>
    </row>
    <row r="20" spans="1:11" s="62" customFormat="1" ht="14.25" thickBot="1" x14ac:dyDescent="0.3">
      <c r="A20" s="35" t="s">
        <v>0</v>
      </c>
      <c r="B20" s="174">
        <v>41404</v>
      </c>
      <c r="C20" s="21">
        <v>5453</v>
      </c>
      <c r="D20" s="21">
        <v>1744</v>
      </c>
      <c r="E20" s="21">
        <v>655</v>
      </c>
      <c r="F20" s="15">
        <v>2624</v>
      </c>
      <c r="G20" s="15"/>
      <c r="H20" s="14">
        <v>910</v>
      </c>
      <c r="I20" s="14">
        <v>742</v>
      </c>
      <c r="J20" s="16">
        <v>1626</v>
      </c>
      <c r="K20" s="20">
        <f t="shared" si="5"/>
        <v>13754</v>
      </c>
    </row>
    <row r="21" spans="1:11" s="62" customFormat="1" ht="14.25" outlineLevel="1" thickBot="1" x14ac:dyDescent="0.3">
      <c r="A21" s="35" t="s">
        <v>1</v>
      </c>
      <c r="B21" s="174">
        <v>41405</v>
      </c>
      <c r="C21" s="21">
        <v>2410</v>
      </c>
      <c r="D21" s="21"/>
      <c r="E21" s="21"/>
      <c r="F21" s="22"/>
      <c r="G21" s="22">
        <v>1427</v>
      </c>
      <c r="H21" s="21"/>
      <c r="I21" s="21"/>
      <c r="J21" s="23"/>
      <c r="K21" s="20">
        <f t="shared" si="5"/>
        <v>3837</v>
      </c>
    </row>
    <row r="22" spans="1:11" s="62" customFormat="1" ht="14.25" outlineLevel="1" thickBot="1" x14ac:dyDescent="0.3">
      <c r="A22" s="35" t="s">
        <v>2</v>
      </c>
      <c r="B22" s="175">
        <v>41406</v>
      </c>
      <c r="C22" s="170">
        <v>3040</v>
      </c>
      <c r="D22" s="170"/>
      <c r="E22" s="170"/>
      <c r="F22" s="171"/>
      <c r="G22" s="171">
        <v>1394</v>
      </c>
      <c r="H22" s="27"/>
      <c r="I22" s="27"/>
      <c r="J22" s="29"/>
      <c r="K22" s="88">
        <f t="shared" si="5"/>
        <v>4434</v>
      </c>
    </row>
    <row r="23" spans="1:11" s="62" customFormat="1" ht="14.25" customHeight="1" outlineLevel="1" thickBot="1" x14ac:dyDescent="0.3">
      <c r="A23" s="137" t="s">
        <v>25</v>
      </c>
      <c r="B23" s="300" t="s">
        <v>29</v>
      </c>
      <c r="C23" s="146">
        <f t="shared" ref="C23:K23" si="6">SUM(C16:C22)</f>
        <v>31693</v>
      </c>
      <c r="D23" s="146">
        <f t="shared" si="6"/>
        <v>9109</v>
      </c>
      <c r="E23" s="146">
        <f t="shared" si="6"/>
        <v>3457</v>
      </c>
      <c r="F23" s="146">
        <f t="shared" si="6"/>
        <v>12554</v>
      </c>
      <c r="G23" s="146">
        <f t="shared" si="6"/>
        <v>2821</v>
      </c>
      <c r="H23" s="146">
        <f>SUM(H16:H22)</f>
        <v>4819</v>
      </c>
      <c r="I23" s="146">
        <f t="shared" si="6"/>
        <v>3907</v>
      </c>
      <c r="J23" s="146">
        <f t="shared" si="6"/>
        <v>9689</v>
      </c>
      <c r="K23" s="150">
        <f t="shared" si="6"/>
        <v>78049</v>
      </c>
    </row>
    <row r="24" spans="1:11" s="62" customFormat="1" ht="15.75" customHeight="1" outlineLevel="1" thickBot="1" x14ac:dyDescent="0.3">
      <c r="A24" s="138" t="s">
        <v>27</v>
      </c>
      <c r="B24" s="300"/>
      <c r="C24" s="139">
        <f t="shared" ref="C24:K24" si="7">AVERAGE(C16:C22)</f>
        <v>4527.5714285714284</v>
      </c>
      <c r="D24" s="139">
        <f t="shared" si="7"/>
        <v>1821.8</v>
      </c>
      <c r="E24" s="139">
        <f t="shared" si="7"/>
        <v>691.4</v>
      </c>
      <c r="F24" s="139">
        <f t="shared" si="7"/>
        <v>2510.8000000000002</v>
      </c>
      <c r="G24" s="139">
        <f t="shared" si="7"/>
        <v>1410.5</v>
      </c>
      <c r="H24" s="139">
        <f t="shared" si="7"/>
        <v>963.8</v>
      </c>
      <c r="I24" s="139">
        <f t="shared" si="7"/>
        <v>781.4</v>
      </c>
      <c r="J24" s="139">
        <f t="shared" si="7"/>
        <v>1937.8</v>
      </c>
      <c r="K24" s="145">
        <f t="shared" si="7"/>
        <v>11149.857142857143</v>
      </c>
    </row>
    <row r="25" spans="1:11" s="62" customFormat="1" ht="14.25" customHeight="1" thickBot="1" x14ac:dyDescent="0.3">
      <c r="A25" s="36" t="s">
        <v>24</v>
      </c>
      <c r="B25" s="300"/>
      <c r="C25" s="37">
        <f t="shared" ref="C25:K25" si="8">SUM(C16:C20)</f>
        <v>26243</v>
      </c>
      <c r="D25" s="37">
        <f t="shared" si="8"/>
        <v>9109</v>
      </c>
      <c r="E25" s="37">
        <f t="shared" si="8"/>
        <v>3457</v>
      </c>
      <c r="F25" s="37">
        <f t="shared" si="8"/>
        <v>12554</v>
      </c>
      <c r="G25" s="37">
        <f t="shared" si="8"/>
        <v>0</v>
      </c>
      <c r="H25" s="37">
        <f t="shared" si="8"/>
        <v>4819</v>
      </c>
      <c r="I25" s="37">
        <f t="shared" si="8"/>
        <v>3907</v>
      </c>
      <c r="J25" s="37">
        <f t="shared" si="8"/>
        <v>9689</v>
      </c>
      <c r="K25" s="41">
        <f t="shared" si="8"/>
        <v>69778</v>
      </c>
    </row>
    <row r="26" spans="1:11" s="62" customFormat="1" ht="15.75" customHeight="1" thickBot="1" x14ac:dyDescent="0.3">
      <c r="A26" s="36" t="s">
        <v>26</v>
      </c>
      <c r="B26" s="301"/>
      <c r="C26" s="43">
        <f t="shared" ref="C26:K26" si="9">AVERAGE(C16:C20)</f>
        <v>5248.6</v>
      </c>
      <c r="D26" s="43">
        <f t="shared" si="9"/>
        <v>1821.8</v>
      </c>
      <c r="E26" s="43">
        <f t="shared" si="9"/>
        <v>691.4</v>
      </c>
      <c r="F26" s="43">
        <f t="shared" si="9"/>
        <v>2510.8000000000002</v>
      </c>
      <c r="G26" s="43" t="e">
        <f t="shared" si="9"/>
        <v>#DIV/0!</v>
      </c>
      <c r="H26" s="43">
        <f t="shared" si="9"/>
        <v>963.8</v>
      </c>
      <c r="I26" s="43">
        <f t="shared" si="9"/>
        <v>781.4</v>
      </c>
      <c r="J26" s="43">
        <f t="shared" si="9"/>
        <v>1937.8</v>
      </c>
      <c r="K26" s="48">
        <f t="shared" si="9"/>
        <v>13955.6</v>
      </c>
    </row>
    <row r="27" spans="1:11" s="62" customFormat="1" ht="14.25" thickBot="1" x14ac:dyDescent="0.3">
      <c r="A27" s="35" t="s">
        <v>3</v>
      </c>
      <c r="B27" s="220">
        <v>41407</v>
      </c>
      <c r="C27" s="14">
        <v>4817</v>
      </c>
      <c r="D27" s="14">
        <v>1649</v>
      </c>
      <c r="E27" s="14">
        <v>744</v>
      </c>
      <c r="F27" s="15">
        <v>2374</v>
      </c>
      <c r="G27" s="15"/>
      <c r="H27" s="14">
        <v>930</v>
      </c>
      <c r="I27" s="14">
        <v>871</v>
      </c>
      <c r="J27" s="16">
        <v>2031</v>
      </c>
      <c r="K27" s="18">
        <f t="shared" ref="K27:K32" si="10">SUM(C27:J27)</f>
        <v>13416</v>
      </c>
    </row>
    <row r="28" spans="1:11" s="62" customFormat="1" ht="14.25" thickBot="1" x14ac:dyDescent="0.3">
      <c r="A28" s="35" t="s">
        <v>4</v>
      </c>
      <c r="B28" s="177">
        <v>41408</v>
      </c>
      <c r="C28" s="14">
        <v>5084</v>
      </c>
      <c r="D28" s="14">
        <v>1859</v>
      </c>
      <c r="E28" s="14">
        <v>700</v>
      </c>
      <c r="F28" s="15">
        <v>2354</v>
      </c>
      <c r="G28" s="15"/>
      <c r="H28" s="14">
        <v>959</v>
      </c>
      <c r="I28" s="14">
        <v>810</v>
      </c>
      <c r="J28" s="16">
        <v>1861</v>
      </c>
      <c r="K28" s="20">
        <f t="shared" si="10"/>
        <v>13627</v>
      </c>
    </row>
    <row r="29" spans="1:11" s="62" customFormat="1" ht="14.25" thickBot="1" x14ac:dyDescent="0.3">
      <c r="A29" s="35" t="s">
        <v>5</v>
      </c>
      <c r="B29" s="177">
        <v>41409</v>
      </c>
      <c r="C29" s="14">
        <v>4943</v>
      </c>
      <c r="D29" s="14">
        <v>1786</v>
      </c>
      <c r="E29" s="14">
        <v>648</v>
      </c>
      <c r="F29" s="15">
        <v>2471</v>
      </c>
      <c r="G29" s="15"/>
      <c r="H29" s="14">
        <v>944</v>
      </c>
      <c r="I29" s="14">
        <v>752</v>
      </c>
      <c r="J29" s="16">
        <v>1838</v>
      </c>
      <c r="K29" s="20">
        <f t="shared" si="10"/>
        <v>13382</v>
      </c>
    </row>
    <row r="30" spans="1:11" s="62" customFormat="1" ht="14.25" thickBot="1" x14ac:dyDescent="0.3">
      <c r="A30" s="35" t="s">
        <v>6</v>
      </c>
      <c r="B30" s="177">
        <v>41410</v>
      </c>
      <c r="C30" s="14">
        <v>5408</v>
      </c>
      <c r="D30" s="14">
        <v>1880</v>
      </c>
      <c r="E30" s="14">
        <v>642</v>
      </c>
      <c r="F30" s="15">
        <v>2532</v>
      </c>
      <c r="G30" s="15"/>
      <c r="H30" s="14">
        <v>879</v>
      </c>
      <c r="I30" s="14">
        <v>700</v>
      </c>
      <c r="J30" s="16">
        <v>1845</v>
      </c>
      <c r="K30" s="20">
        <f t="shared" si="10"/>
        <v>13886</v>
      </c>
    </row>
    <row r="31" spans="1:11" s="62" customFormat="1" ht="14.25" thickBot="1" x14ac:dyDescent="0.3">
      <c r="A31" s="35" t="s">
        <v>0</v>
      </c>
      <c r="B31" s="177">
        <v>41411</v>
      </c>
      <c r="C31" s="21">
        <v>4142</v>
      </c>
      <c r="D31" s="21">
        <v>1912</v>
      </c>
      <c r="E31" s="21">
        <v>671</v>
      </c>
      <c r="F31" s="15">
        <v>2495</v>
      </c>
      <c r="G31" s="15"/>
      <c r="H31" s="14">
        <v>858</v>
      </c>
      <c r="I31" s="14">
        <v>671</v>
      </c>
      <c r="J31" s="16">
        <v>1614</v>
      </c>
      <c r="K31" s="20">
        <f t="shared" si="10"/>
        <v>12363</v>
      </c>
    </row>
    <row r="32" spans="1:11" s="62" customFormat="1" ht="14.25" outlineLevel="1" thickBot="1" x14ac:dyDescent="0.3">
      <c r="A32" s="35" t="s">
        <v>1</v>
      </c>
      <c r="B32" s="177">
        <v>41412</v>
      </c>
      <c r="C32" s="21">
        <v>3703</v>
      </c>
      <c r="D32" s="21"/>
      <c r="E32" s="21"/>
      <c r="F32" s="22"/>
      <c r="G32" s="22">
        <v>2041</v>
      </c>
      <c r="H32" s="21"/>
      <c r="I32" s="21"/>
      <c r="J32" s="23"/>
      <c r="K32" s="20">
        <f t="shared" si="10"/>
        <v>5744</v>
      </c>
    </row>
    <row r="33" spans="1:12" s="62" customFormat="1" ht="14.25" outlineLevel="1" thickBot="1" x14ac:dyDescent="0.3">
      <c r="A33" s="35" t="s">
        <v>2</v>
      </c>
      <c r="B33" s="178">
        <v>41413</v>
      </c>
      <c r="C33" s="27">
        <v>1910</v>
      </c>
      <c r="D33" s="27"/>
      <c r="E33" s="27"/>
      <c r="F33" s="28"/>
      <c r="G33" s="28">
        <v>891</v>
      </c>
      <c r="H33" s="27"/>
      <c r="I33" s="27"/>
      <c r="J33" s="29"/>
      <c r="K33" s="20">
        <f t="shared" ref="K33" si="11">SUM(C33:J33)</f>
        <v>2801</v>
      </c>
    </row>
    <row r="34" spans="1:12" s="62" customFormat="1" ht="14.25" customHeight="1" outlineLevel="1" thickBot="1" x14ac:dyDescent="0.3">
      <c r="A34" s="137" t="s">
        <v>25</v>
      </c>
      <c r="B34" s="299" t="s">
        <v>30</v>
      </c>
      <c r="C34" s="146">
        <f>SUM(C27:C33)</f>
        <v>30007</v>
      </c>
      <c r="D34" s="146">
        <f t="shared" ref="D34:K34" si="12">SUM(D27:D33)</f>
        <v>9086</v>
      </c>
      <c r="E34" s="146">
        <f t="shared" si="12"/>
        <v>3405</v>
      </c>
      <c r="F34" s="146">
        <f t="shared" si="12"/>
        <v>12226</v>
      </c>
      <c r="G34" s="146">
        <f t="shared" si="12"/>
        <v>2932</v>
      </c>
      <c r="H34" s="146">
        <f t="shared" si="12"/>
        <v>4570</v>
      </c>
      <c r="I34" s="146">
        <f t="shared" si="12"/>
        <v>3804</v>
      </c>
      <c r="J34" s="146">
        <f t="shared" si="12"/>
        <v>9189</v>
      </c>
      <c r="K34" s="150">
        <f t="shared" si="12"/>
        <v>75219</v>
      </c>
    </row>
    <row r="35" spans="1:12" s="62" customFormat="1" ht="15.75" customHeight="1" outlineLevel="1" thickBot="1" x14ac:dyDescent="0.3">
      <c r="A35" s="138" t="s">
        <v>27</v>
      </c>
      <c r="B35" s="300"/>
      <c r="C35" s="139">
        <f>AVERAGE(C27:C33)</f>
        <v>4286.7142857142853</v>
      </c>
      <c r="D35" s="139">
        <f t="shared" ref="D35:K35" si="13">AVERAGE(D27:D33)</f>
        <v>1817.2</v>
      </c>
      <c r="E35" s="139">
        <f t="shared" si="13"/>
        <v>681</v>
      </c>
      <c r="F35" s="139">
        <f t="shared" si="13"/>
        <v>2445.1999999999998</v>
      </c>
      <c r="G35" s="139">
        <f t="shared" si="13"/>
        <v>1466</v>
      </c>
      <c r="H35" s="139">
        <f t="shared" si="13"/>
        <v>914</v>
      </c>
      <c r="I35" s="139">
        <f t="shared" si="13"/>
        <v>760.8</v>
      </c>
      <c r="J35" s="139">
        <f t="shared" si="13"/>
        <v>1837.8</v>
      </c>
      <c r="K35" s="145">
        <f t="shared" si="13"/>
        <v>10745.571428571429</v>
      </c>
    </row>
    <row r="36" spans="1:12" s="62" customFormat="1" ht="14.25" customHeight="1" thickBot="1" x14ac:dyDescent="0.3">
      <c r="A36" s="36" t="s">
        <v>24</v>
      </c>
      <c r="B36" s="300"/>
      <c r="C36" s="37">
        <f>SUM(C27:C31)</f>
        <v>24394</v>
      </c>
      <c r="D36" s="37">
        <f>SUM(D27:D31)</f>
        <v>9086</v>
      </c>
      <c r="E36" s="37">
        <f t="shared" ref="E36:K36" si="14">SUM(E27:E31)</f>
        <v>3405</v>
      </c>
      <c r="F36" s="37">
        <f t="shared" si="14"/>
        <v>12226</v>
      </c>
      <c r="G36" s="37">
        <f t="shared" si="14"/>
        <v>0</v>
      </c>
      <c r="H36" s="37">
        <f t="shared" si="14"/>
        <v>4570</v>
      </c>
      <c r="I36" s="37">
        <f t="shared" si="14"/>
        <v>3804</v>
      </c>
      <c r="J36" s="37">
        <f t="shared" si="14"/>
        <v>9189</v>
      </c>
      <c r="K36" s="41">
        <f t="shared" si="14"/>
        <v>66674</v>
      </c>
    </row>
    <row r="37" spans="1:12" s="62" customFormat="1" ht="15.75" customHeight="1" thickBot="1" x14ac:dyDescent="0.3">
      <c r="A37" s="36" t="s">
        <v>26</v>
      </c>
      <c r="B37" s="301"/>
      <c r="C37" s="43">
        <f>AVERAGE(C27:C31)</f>
        <v>4878.8</v>
      </c>
      <c r="D37" s="43">
        <f>AVERAGE(D27:D31)</f>
        <v>1817.2</v>
      </c>
      <c r="E37" s="43">
        <f t="shared" ref="E37:K37" si="15">AVERAGE(E27:E31)</f>
        <v>681</v>
      </c>
      <c r="F37" s="43">
        <f t="shared" si="15"/>
        <v>2445.1999999999998</v>
      </c>
      <c r="G37" s="43" t="e">
        <f t="shared" si="15"/>
        <v>#DIV/0!</v>
      </c>
      <c r="H37" s="43">
        <f t="shared" si="15"/>
        <v>914</v>
      </c>
      <c r="I37" s="43">
        <f t="shared" si="15"/>
        <v>760.8</v>
      </c>
      <c r="J37" s="43">
        <f t="shared" si="15"/>
        <v>1837.8</v>
      </c>
      <c r="K37" s="48">
        <f t="shared" si="15"/>
        <v>13334.8</v>
      </c>
    </row>
    <row r="38" spans="1:12" s="62" customFormat="1" ht="14.25" thickBot="1" x14ac:dyDescent="0.3">
      <c r="A38" s="35" t="s">
        <v>3</v>
      </c>
      <c r="B38" s="220">
        <v>41414</v>
      </c>
      <c r="C38" s="14">
        <v>5225</v>
      </c>
      <c r="D38" s="14">
        <v>1803</v>
      </c>
      <c r="E38" s="14">
        <v>723</v>
      </c>
      <c r="F38" s="15">
        <v>2758</v>
      </c>
      <c r="G38" s="15"/>
      <c r="H38" s="14">
        <v>971</v>
      </c>
      <c r="I38" s="14">
        <v>856</v>
      </c>
      <c r="J38" s="16">
        <v>1819</v>
      </c>
      <c r="K38" s="18">
        <f t="shared" ref="K38:K44" si="16">SUM(C38:J38)</f>
        <v>14155</v>
      </c>
    </row>
    <row r="39" spans="1:12" s="62" customFormat="1" ht="14.25" thickBot="1" x14ac:dyDescent="0.3">
      <c r="A39" s="35" t="s">
        <v>4</v>
      </c>
      <c r="B39" s="177">
        <v>41415</v>
      </c>
      <c r="C39" s="14">
        <v>5656</v>
      </c>
      <c r="D39" s="14">
        <v>2121</v>
      </c>
      <c r="E39" s="14">
        <v>807</v>
      </c>
      <c r="F39" s="15">
        <v>2651</v>
      </c>
      <c r="G39" s="15"/>
      <c r="H39" s="14">
        <v>1061</v>
      </c>
      <c r="I39" s="14">
        <v>898</v>
      </c>
      <c r="J39" s="16">
        <v>1922</v>
      </c>
      <c r="K39" s="20">
        <f t="shared" si="16"/>
        <v>15116</v>
      </c>
    </row>
    <row r="40" spans="1:12" s="62" customFormat="1" ht="14.25" thickBot="1" x14ac:dyDescent="0.3">
      <c r="A40" s="221" t="s">
        <v>5</v>
      </c>
      <c r="B40" s="177">
        <v>41416</v>
      </c>
      <c r="C40" s="14">
        <v>5638</v>
      </c>
      <c r="D40" s="14">
        <v>1942</v>
      </c>
      <c r="E40" s="14">
        <v>727</v>
      </c>
      <c r="F40" s="15">
        <v>2499</v>
      </c>
      <c r="G40" s="15"/>
      <c r="H40" s="14">
        <v>998</v>
      </c>
      <c r="I40" s="14">
        <v>848</v>
      </c>
      <c r="J40" s="16">
        <v>1893</v>
      </c>
      <c r="K40" s="20">
        <f t="shared" si="16"/>
        <v>14545</v>
      </c>
    </row>
    <row r="41" spans="1:12" s="62" customFormat="1" ht="14.25" thickBot="1" x14ac:dyDescent="0.3">
      <c r="A41" s="35" t="s">
        <v>6</v>
      </c>
      <c r="B41" s="177">
        <v>41417</v>
      </c>
      <c r="C41" s="14">
        <v>5191</v>
      </c>
      <c r="D41" s="14">
        <v>1748</v>
      </c>
      <c r="E41" s="14">
        <v>657</v>
      </c>
      <c r="F41" s="15">
        <v>2353</v>
      </c>
      <c r="G41" s="15"/>
      <c r="H41" s="14">
        <v>953</v>
      </c>
      <c r="I41" s="14">
        <v>807</v>
      </c>
      <c r="J41" s="16">
        <v>1914</v>
      </c>
      <c r="K41" s="20">
        <f t="shared" si="16"/>
        <v>13623</v>
      </c>
    </row>
    <row r="42" spans="1:12" s="62" customFormat="1" ht="14.25" thickBot="1" x14ac:dyDescent="0.3">
      <c r="A42" s="35" t="s">
        <v>0</v>
      </c>
      <c r="B42" s="177">
        <v>41418</v>
      </c>
      <c r="C42" s="21">
        <v>4918</v>
      </c>
      <c r="D42" s="21">
        <v>1391</v>
      </c>
      <c r="E42" s="21">
        <v>588</v>
      </c>
      <c r="F42" s="15">
        <v>1899</v>
      </c>
      <c r="G42" s="15"/>
      <c r="H42" s="14">
        <v>647</v>
      </c>
      <c r="I42" s="14">
        <v>590</v>
      </c>
      <c r="J42" s="16">
        <v>1422</v>
      </c>
      <c r="K42" s="20">
        <f t="shared" si="16"/>
        <v>11455</v>
      </c>
    </row>
    <row r="43" spans="1:12" s="62" customFormat="1" ht="14.25" outlineLevel="1" thickBot="1" x14ac:dyDescent="0.3">
      <c r="A43" s="35" t="s">
        <v>1</v>
      </c>
      <c r="B43" s="177">
        <v>41419</v>
      </c>
      <c r="C43" s="21">
        <v>2070</v>
      </c>
      <c r="D43" s="21"/>
      <c r="E43" s="21"/>
      <c r="F43" s="22"/>
      <c r="G43" s="22">
        <v>908</v>
      </c>
      <c r="H43" s="21"/>
      <c r="I43" s="21"/>
      <c r="J43" s="23"/>
      <c r="K43" s="20">
        <f t="shared" si="16"/>
        <v>2978</v>
      </c>
      <c r="L43" s="169"/>
    </row>
    <row r="44" spans="1:12" s="62" customFormat="1" ht="14.25" outlineLevel="1" thickBot="1" x14ac:dyDescent="0.3">
      <c r="A44" s="35" t="s">
        <v>2</v>
      </c>
      <c r="B44" s="177">
        <v>41420</v>
      </c>
      <c r="C44" s="27">
        <v>3678</v>
      </c>
      <c r="D44" s="27"/>
      <c r="E44" s="27"/>
      <c r="F44" s="28"/>
      <c r="G44" s="28">
        <v>1411</v>
      </c>
      <c r="H44" s="27"/>
      <c r="I44" s="27"/>
      <c r="J44" s="29"/>
      <c r="K44" s="88">
        <f t="shared" si="16"/>
        <v>5089</v>
      </c>
      <c r="L44" s="169"/>
    </row>
    <row r="45" spans="1:12" s="62" customFormat="1" ht="14.25" customHeight="1" outlineLevel="1" thickBot="1" x14ac:dyDescent="0.3">
      <c r="A45" s="137" t="s">
        <v>25</v>
      </c>
      <c r="B45" s="299" t="s">
        <v>31</v>
      </c>
      <c r="C45" s="146">
        <f t="shared" ref="C45:K45" si="17">SUM(C38:C44)</f>
        <v>32376</v>
      </c>
      <c r="D45" s="146">
        <f t="shared" si="17"/>
        <v>9005</v>
      </c>
      <c r="E45" s="146">
        <f t="shared" si="17"/>
        <v>3502</v>
      </c>
      <c r="F45" s="146">
        <f t="shared" si="17"/>
        <v>12160</v>
      </c>
      <c r="G45" s="146">
        <f t="shared" si="17"/>
        <v>2319</v>
      </c>
      <c r="H45" s="146">
        <f t="shared" si="17"/>
        <v>4630</v>
      </c>
      <c r="I45" s="146">
        <f t="shared" si="17"/>
        <v>3999</v>
      </c>
      <c r="J45" s="146">
        <f t="shared" si="17"/>
        <v>8970</v>
      </c>
      <c r="K45" s="150">
        <f t="shared" si="17"/>
        <v>76961</v>
      </c>
    </row>
    <row r="46" spans="1:12" s="62" customFormat="1" ht="15.75" customHeight="1" outlineLevel="1" thickBot="1" x14ac:dyDescent="0.3">
      <c r="A46" s="138" t="s">
        <v>27</v>
      </c>
      <c r="B46" s="300"/>
      <c r="C46" s="139">
        <f t="shared" ref="C46:K46" si="18">AVERAGE(C38:C44)</f>
        <v>4625.1428571428569</v>
      </c>
      <c r="D46" s="139">
        <f t="shared" si="18"/>
        <v>1801</v>
      </c>
      <c r="E46" s="139">
        <f t="shared" si="18"/>
        <v>700.4</v>
      </c>
      <c r="F46" s="139">
        <f t="shared" si="18"/>
        <v>2432</v>
      </c>
      <c r="G46" s="139">
        <f t="shared" si="18"/>
        <v>1159.5</v>
      </c>
      <c r="H46" s="139">
        <f t="shared" si="18"/>
        <v>926</v>
      </c>
      <c r="I46" s="139">
        <f t="shared" si="18"/>
        <v>799.8</v>
      </c>
      <c r="J46" s="139">
        <f t="shared" si="18"/>
        <v>1794</v>
      </c>
      <c r="K46" s="145">
        <f t="shared" si="18"/>
        <v>10994.428571428571</v>
      </c>
    </row>
    <row r="47" spans="1:12" s="62" customFormat="1" ht="14.25" customHeight="1" thickBot="1" x14ac:dyDescent="0.3">
      <c r="A47" s="36" t="s">
        <v>24</v>
      </c>
      <c r="B47" s="300"/>
      <c r="C47" s="37">
        <f t="shared" ref="C47:K47" si="19">SUM(C38:C42)</f>
        <v>26628</v>
      </c>
      <c r="D47" s="37">
        <f t="shared" si="19"/>
        <v>9005</v>
      </c>
      <c r="E47" s="37">
        <f t="shared" si="19"/>
        <v>3502</v>
      </c>
      <c r="F47" s="37">
        <f t="shared" si="19"/>
        <v>12160</v>
      </c>
      <c r="G47" s="37">
        <f t="shared" si="19"/>
        <v>0</v>
      </c>
      <c r="H47" s="37">
        <f t="shared" si="19"/>
        <v>4630</v>
      </c>
      <c r="I47" s="37">
        <f t="shared" si="19"/>
        <v>3999</v>
      </c>
      <c r="J47" s="37">
        <f t="shared" si="19"/>
        <v>8970</v>
      </c>
      <c r="K47" s="41">
        <f t="shared" si="19"/>
        <v>68894</v>
      </c>
    </row>
    <row r="48" spans="1:12" s="62" customFormat="1" ht="15.75" customHeight="1" thickBot="1" x14ac:dyDescent="0.3">
      <c r="A48" s="36" t="s">
        <v>26</v>
      </c>
      <c r="B48" s="301"/>
      <c r="C48" s="43">
        <f t="shared" ref="C48:K48" si="20">AVERAGE(C38:C42)</f>
        <v>5325.6</v>
      </c>
      <c r="D48" s="43">
        <f t="shared" si="20"/>
        <v>1801</v>
      </c>
      <c r="E48" s="43">
        <f t="shared" si="20"/>
        <v>700.4</v>
      </c>
      <c r="F48" s="43">
        <f t="shared" si="20"/>
        <v>2432</v>
      </c>
      <c r="G48" s="43" t="e">
        <f t="shared" si="20"/>
        <v>#DIV/0!</v>
      </c>
      <c r="H48" s="43">
        <f t="shared" si="20"/>
        <v>926</v>
      </c>
      <c r="I48" s="43">
        <f t="shared" si="20"/>
        <v>799.8</v>
      </c>
      <c r="J48" s="43">
        <f t="shared" si="20"/>
        <v>1794</v>
      </c>
      <c r="K48" s="48">
        <f t="shared" si="20"/>
        <v>13778.8</v>
      </c>
    </row>
    <row r="49" spans="1:11" s="62" customFormat="1" ht="14.25" thickBot="1" x14ac:dyDescent="0.3">
      <c r="A49" s="35" t="s">
        <v>3</v>
      </c>
      <c r="B49" s="176">
        <v>41421</v>
      </c>
      <c r="C49" s="14">
        <v>2923</v>
      </c>
      <c r="D49" s="14"/>
      <c r="E49" s="14"/>
      <c r="F49" s="15"/>
      <c r="G49" s="15">
        <v>1260</v>
      </c>
      <c r="H49" s="14"/>
      <c r="I49" s="14"/>
      <c r="J49" s="16"/>
      <c r="K49" s="18">
        <f t="shared" ref="K49:K53" si="21">SUM(C49:J49)</f>
        <v>4183</v>
      </c>
    </row>
    <row r="50" spans="1:11" s="62" customFormat="1" ht="14.25" thickBot="1" x14ac:dyDescent="0.3">
      <c r="A50" s="35" t="s">
        <v>4</v>
      </c>
      <c r="B50" s="209">
        <v>41422</v>
      </c>
      <c r="C50" s="14">
        <v>4567</v>
      </c>
      <c r="D50" s="14">
        <v>1629</v>
      </c>
      <c r="E50" s="14">
        <v>669</v>
      </c>
      <c r="F50" s="15">
        <v>2159</v>
      </c>
      <c r="G50" s="15"/>
      <c r="H50" s="14">
        <v>915</v>
      </c>
      <c r="I50" s="14">
        <v>813</v>
      </c>
      <c r="J50" s="16">
        <v>2087</v>
      </c>
      <c r="K50" s="20">
        <f t="shared" si="21"/>
        <v>12839</v>
      </c>
    </row>
    <row r="51" spans="1:11" s="62" customFormat="1" ht="14.25" thickBot="1" x14ac:dyDescent="0.3">
      <c r="A51" s="35" t="s">
        <v>5</v>
      </c>
      <c r="B51" s="209">
        <v>41423</v>
      </c>
      <c r="C51" s="14">
        <v>5366</v>
      </c>
      <c r="D51" s="14">
        <v>1223</v>
      </c>
      <c r="E51" s="14">
        <v>729</v>
      </c>
      <c r="F51" s="15">
        <v>2379</v>
      </c>
      <c r="G51" s="15"/>
      <c r="H51" s="14">
        <v>980</v>
      </c>
      <c r="I51" s="14">
        <v>856</v>
      </c>
      <c r="J51" s="16">
        <v>2046</v>
      </c>
      <c r="K51" s="20">
        <f t="shared" si="21"/>
        <v>13579</v>
      </c>
    </row>
    <row r="52" spans="1:11" s="62" customFormat="1" ht="14.25" customHeight="1" thickBot="1" x14ac:dyDescent="0.3">
      <c r="A52" s="221" t="s">
        <v>6</v>
      </c>
      <c r="B52" s="209">
        <v>41424</v>
      </c>
      <c r="C52" s="14">
        <v>5913</v>
      </c>
      <c r="D52" s="14">
        <v>1819</v>
      </c>
      <c r="E52" s="14">
        <v>745</v>
      </c>
      <c r="F52" s="15">
        <v>2570</v>
      </c>
      <c r="G52" s="15"/>
      <c r="H52" s="14">
        <v>989</v>
      </c>
      <c r="I52" s="14">
        <v>881</v>
      </c>
      <c r="J52" s="16">
        <v>2040</v>
      </c>
      <c r="K52" s="20">
        <f t="shared" si="21"/>
        <v>14957</v>
      </c>
    </row>
    <row r="53" spans="1:11" s="62" customFormat="1" ht="14.25" customHeight="1" thickBot="1" x14ac:dyDescent="0.3">
      <c r="A53" s="221" t="s">
        <v>0</v>
      </c>
      <c r="B53" s="209">
        <v>41425</v>
      </c>
      <c r="C53" s="21">
        <v>5807</v>
      </c>
      <c r="D53" s="21">
        <v>1812</v>
      </c>
      <c r="E53" s="21">
        <v>729</v>
      </c>
      <c r="F53" s="15">
        <v>2642</v>
      </c>
      <c r="G53" s="15"/>
      <c r="H53" s="14">
        <v>782</v>
      </c>
      <c r="I53" s="14">
        <v>801</v>
      </c>
      <c r="J53" s="16">
        <v>1883</v>
      </c>
      <c r="K53" s="20">
        <f t="shared" si="21"/>
        <v>14456</v>
      </c>
    </row>
    <row r="54" spans="1:11" s="62" customFormat="1" ht="14.25" hidden="1" outlineLevel="1" thickBot="1" x14ac:dyDescent="0.3">
      <c r="A54" s="221"/>
      <c r="B54" s="177"/>
      <c r="C54" s="21"/>
      <c r="D54" s="21"/>
      <c r="E54" s="21"/>
      <c r="F54" s="22"/>
      <c r="G54" s="22"/>
      <c r="H54" s="21"/>
      <c r="I54" s="21"/>
      <c r="J54" s="23"/>
      <c r="K54" s="20"/>
    </row>
    <row r="55" spans="1:11" s="62" customFormat="1" ht="14.25" hidden="1" customHeight="1" outlineLevel="1" thickBot="1" x14ac:dyDescent="0.3">
      <c r="A55" s="221"/>
      <c r="B55" s="178"/>
      <c r="C55" s="27"/>
      <c r="D55" s="27"/>
      <c r="E55" s="27"/>
      <c r="F55" s="28"/>
      <c r="G55" s="28"/>
      <c r="H55" s="27"/>
      <c r="I55" s="27"/>
      <c r="J55" s="29"/>
      <c r="K55" s="20"/>
    </row>
    <row r="56" spans="1:11" s="62" customFormat="1" ht="14.25" customHeight="1" outlineLevel="1" thickBot="1" x14ac:dyDescent="0.3">
      <c r="A56" s="137" t="s">
        <v>25</v>
      </c>
      <c r="B56" s="299" t="s">
        <v>32</v>
      </c>
      <c r="C56" s="146">
        <f>SUM(C49:C55)</f>
        <v>24576</v>
      </c>
      <c r="D56" s="146">
        <f t="shared" ref="D56:K56" si="22">SUM(D49:D55)</f>
        <v>6483</v>
      </c>
      <c r="E56" s="146">
        <f t="shared" si="22"/>
        <v>2872</v>
      </c>
      <c r="F56" s="146">
        <f t="shared" si="22"/>
        <v>9750</v>
      </c>
      <c r="G56" s="146">
        <f t="shared" si="22"/>
        <v>1260</v>
      </c>
      <c r="H56" s="146">
        <f t="shared" si="22"/>
        <v>3666</v>
      </c>
      <c r="I56" s="146">
        <f t="shared" si="22"/>
        <v>3351</v>
      </c>
      <c r="J56" s="146">
        <f t="shared" si="22"/>
        <v>8056</v>
      </c>
      <c r="K56" s="150">
        <f t="shared" si="22"/>
        <v>60014</v>
      </c>
    </row>
    <row r="57" spans="1:11" s="62" customFormat="1" ht="15.75" customHeight="1" outlineLevel="1" thickBot="1" x14ac:dyDescent="0.3">
      <c r="A57" s="138" t="s">
        <v>27</v>
      </c>
      <c r="B57" s="300"/>
      <c r="C57" s="139">
        <f t="shared" ref="C57:K57" si="23">AVERAGE(C49:C55)</f>
        <v>4915.2</v>
      </c>
      <c r="D57" s="139">
        <f t="shared" si="23"/>
        <v>1620.75</v>
      </c>
      <c r="E57" s="139">
        <f t="shared" si="23"/>
        <v>718</v>
      </c>
      <c r="F57" s="139">
        <f t="shared" si="23"/>
        <v>2437.5</v>
      </c>
      <c r="G57" s="139">
        <f t="shared" si="23"/>
        <v>1260</v>
      </c>
      <c r="H57" s="139">
        <f t="shared" si="23"/>
        <v>916.5</v>
      </c>
      <c r="I57" s="139">
        <f t="shared" si="23"/>
        <v>837.75</v>
      </c>
      <c r="J57" s="139">
        <f t="shared" si="23"/>
        <v>2014</v>
      </c>
      <c r="K57" s="145">
        <f t="shared" si="23"/>
        <v>12002.8</v>
      </c>
    </row>
    <row r="58" spans="1:11" s="62" customFormat="1" ht="14.25" customHeight="1" thickBot="1" x14ac:dyDescent="0.3">
      <c r="A58" s="36" t="s">
        <v>24</v>
      </c>
      <c r="B58" s="300"/>
      <c r="C58" s="37">
        <f t="shared" ref="C58:K58" si="24">SUM(C49:C53)</f>
        <v>24576</v>
      </c>
      <c r="D58" s="37">
        <f t="shared" si="24"/>
        <v>6483</v>
      </c>
      <c r="E58" s="37">
        <f t="shared" si="24"/>
        <v>2872</v>
      </c>
      <c r="F58" s="37">
        <f t="shared" si="24"/>
        <v>9750</v>
      </c>
      <c r="G58" s="37">
        <f t="shared" si="24"/>
        <v>1260</v>
      </c>
      <c r="H58" s="37">
        <f t="shared" si="24"/>
        <v>3666</v>
      </c>
      <c r="I58" s="37">
        <f t="shared" si="24"/>
        <v>3351</v>
      </c>
      <c r="J58" s="37">
        <f t="shared" si="24"/>
        <v>8056</v>
      </c>
      <c r="K58" s="41">
        <f t="shared" si="24"/>
        <v>60014</v>
      </c>
    </row>
    <row r="59" spans="1:11" s="62" customFormat="1" ht="15.75" customHeight="1" thickBot="1" x14ac:dyDescent="0.3">
      <c r="A59" s="36" t="s">
        <v>26</v>
      </c>
      <c r="B59" s="301"/>
      <c r="C59" s="43">
        <f t="shared" ref="C59:K59" si="25">AVERAGE(C49:C53)</f>
        <v>4915.2</v>
      </c>
      <c r="D59" s="43">
        <f t="shared" si="25"/>
        <v>1620.75</v>
      </c>
      <c r="E59" s="43">
        <f t="shared" si="25"/>
        <v>718</v>
      </c>
      <c r="F59" s="43">
        <f t="shared" si="25"/>
        <v>2437.5</v>
      </c>
      <c r="G59" s="43">
        <f t="shared" si="25"/>
        <v>1260</v>
      </c>
      <c r="H59" s="43">
        <f t="shared" si="25"/>
        <v>916.5</v>
      </c>
      <c r="I59" s="43">
        <f t="shared" si="25"/>
        <v>837.75</v>
      </c>
      <c r="J59" s="43">
        <f t="shared" si="25"/>
        <v>2014</v>
      </c>
      <c r="K59" s="48">
        <f t="shared" si="25"/>
        <v>12002.8</v>
      </c>
    </row>
    <row r="60" spans="1:11" s="62" customFormat="1" ht="14.25" hidden="1" thickBot="1" x14ac:dyDescent="0.3">
      <c r="A60" s="221"/>
      <c r="B60" s="179"/>
      <c r="C60" s="14"/>
      <c r="D60" s="14"/>
      <c r="E60" s="14"/>
      <c r="F60" s="15"/>
      <c r="G60" s="15"/>
      <c r="H60" s="14"/>
      <c r="I60" s="14"/>
      <c r="J60" s="16"/>
      <c r="K60" s="20"/>
    </row>
    <row r="61" spans="1:11" s="62" customFormat="1" ht="14.25" hidden="1" thickBot="1" x14ac:dyDescent="0.3">
      <c r="A61" s="205"/>
      <c r="B61" s="177"/>
      <c r="C61" s="14"/>
      <c r="D61" s="14"/>
      <c r="E61" s="14"/>
      <c r="F61" s="15"/>
      <c r="G61" s="15"/>
      <c r="H61" s="14"/>
      <c r="I61" s="14"/>
      <c r="J61" s="16"/>
      <c r="K61" s="20"/>
    </row>
    <row r="62" spans="1:11" s="62" customFormat="1" ht="14.25" hidden="1" thickBot="1" x14ac:dyDescent="0.3">
      <c r="A62" s="35"/>
      <c r="B62" s="177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62" customFormat="1" ht="14.25" hidden="1" thickBot="1" x14ac:dyDescent="0.3">
      <c r="A63" s="35"/>
      <c r="B63" s="177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62" customFormat="1" ht="14.25" hidden="1" thickBot="1" x14ac:dyDescent="0.3">
      <c r="A64" s="35"/>
      <c r="B64" s="177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62" customFormat="1" ht="14.25" hidden="1" outlineLevel="1" thickBot="1" x14ac:dyDescent="0.3">
      <c r="A65" s="35"/>
      <c r="B65" s="177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62" customFormat="1" ht="14.25" hidden="1" outlineLevel="1" thickBot="1" x14ac:dyDescent="0.3">
      <c r="A66" s="35"/>
      <c r="B66" s="178"/>
      <c r="C66" s="27"/>
      <c r="D66" s="27"/>
      <c r="E66" s="27"/>
      <c r="F66" s="28"/>
      <c r="G66" s="28"/>
      <c r="H66" s="27"/>
      <c r="I66" s="27"/>
      <c r="J66" s="29"/>
      <c r="K66" s="88"/>
    </row>
    <row r="67" spans="1:15" s="62" customFormat="1" ht="14.25" hidden="1" customHeight="1" outlineLevel="1" thickBot="1" x14ac:dyDescent="0.3">
      <c r="A67" s="137" t="s">
        <v>25</v>
      </c>
      <c r="B67" s="299" t="s">
        <v>37</v>
      </c>
      <c r="C67" s="146">
        <f>SUM(C60:C66)</f>
        <v>0</v>
      </c>
      <c r="D67" s="146">
        <f>SUM(D60:D66)</f>
        <v>0</v>
      </c>
      <c r="E67" s="146">
        <f>SUM(E60:E66)</f>
        <v>0</v>
      </c>
      <c r="F67" s="146">
        <f t="shared" ref="F67:K67" si="26">SUM(F60:F66)</f>
        <v>0</v>
      </c>
      <c r="G67" s="146">
        <f t="shared" si="26"/>
        <v>0</v>
      </c>
      <c r="H67" s="146">
        <f t="shared" si="26"/>
        <v>0</v>
      </c>
      <c r="I67" s="146">
        <f t="shared" si="26"/>
        <v>0</v>
      </c>
      <c r="J67" s="146">
        <f t="shared" si="26"/>
        <v>0</v>
      </c>
      <c r="K67" s="146">
        <f t="shared" si="26"/>
        <v>0</v>
      </c>
    </row>
    <row r="68" spans="1:15" s="62" customFormat="1" ht="15.75" hidden="1" customHeight="1" outlineLevel="1" thickBot="1" x14ac:dyDescent="0.3">
      <c r="A68" s="138" t="s">
        <v>27</v>
      </c>
      <c r="B68" s="300"/>
      <c r="C68" s="139" t="e">
        <f>AVERAGE(C60:C66)</f>
        <v>#DIV/0!</v>
      </c>
      <c r="D68" s="139" t="e">
        <f>AVERAGE(D60:D66)</f>
        <v>#DIV/0!</v>
      </c>
      <c r="E68" s="139" t="e">
        <f>AVERAGE(E60:E66)</f>
        <v>#DIV/0!</v>
      </c>
      <c r="F68" s="139" t="e">
        <f t="shared" ref="F68:K68" si="27">AVERAGE(F60:F66)</f>
        <v>#DIV/0!</v>
      </c>
      <c r="G68" s="139" t="e">
        <f t="shared" si="27"/>
        <v>#DIV/0!</v>
      </c>
      <c r="H68" s="139" t="e">
        <f t="shared" si="27"/>
        <v>#DIV/0!</v>
      </c>
      <c r="I68" s="139" t="e">
        <f t="shared" si="27"/>
        <v>#DIV/0!</v>
      </c>
      <c r="J68" s="139" t="e">
        <f t="shared" si="27"/>
        <v>#DIV/0!</v>
      </c>
      <c r="K68" s="139" t="e">
        <f t="shared" si="27"/>
        <v>#DIV/0!</v>
      </c>
    </row>
    <row r="69" spans="1:15" s="62" customFormat="1" ht="14.25" hidden="1" customHeight="1" thickBot="1" x14ac:dyDescent="0.3">
      <c r="A69" s="36" t="s">
        <v>24</v>
      </c>
      <c r="B69" s="300"/>
      <c r="C69" s="37">
        <f>SUM(C60:C64)</f>
        <v>0</v>
      </c>
      <c r="D69" s="37">
        <f>SUM(D60:D64)</f>
        <v>0</v>
      </c>
      <c r="E69" s="37">
        <f>SUM(E60:E64)</f>
        <v>0</v>
      </c>
      <c r="F69" s="37">
        <f t="shared" ref="F69:K69" si="28">SUM(F60:F64)</f>
        <v>0</v>
      </c>
      <c r="G69" s="37">
        <f t="shared" si="28"/>
        <v>0</v>
      </c>
      <c r="H69" s="37">
        <f t="shared" si="28"/>
        <v>0</v>
      </c>
      <c r="I69" s="37">
        <f t="shared" si="28"/>
        <v>0</v>
      </c>
      <c r="J69" s="37">
        <f t="shared" si="28"/>
        <v>0</v>
      </c>
      <c r="K69" s="37">
        <f t="shared" si="28"/>
        <v>0</v>
      </c>
    </row>
    <row r="70" spans="1:15" s="62" customFormat="1" ht="15.75" hidden="1" customHeight="1" thickBot="1" x14ac:dyDescent="0.3">
      <c r="A70" s="36" t="s">
        <v>26</v>
      </c>
      <c r="B70" s="301"/>
      <c r="C70" s="43" t="e">
        <f>AVERAGE(C60:C64)</f>
        <v>#DIV/0!</v>
      </c>
      <c r="D70" s="43" t="e">
        <f>AVERAGE(D60:D64)</f>
        <v>#DIV/0!</v>
      </c>
      <c r="E70" s="43" t="e">
        <f>AVERAGE(E60:E64)</f>
        <v>#DIV/0!</v>
      </c>
      <c r="F70" s="43" t="e">
        <f t="shared" ref="F70:K70" si="29">AVERAGE(F60:F64)</f>
        <v>#DIV/0!</v>
      </c>
      <c r="G70" s="43" t="e">
        <f t="shared" si="29"/>
        <v>#DIV/0!</v>
      </c>
      <c r="H70" s="43" t="e">
        <f t="shared" si="29"/>
        <v>#DIV/0!</v>
      </c>
      <c r="I70" s="43" t="e">
        <f t="shared" si="29"/>
        <v>#DIV/0!</v>
      </c>
      <c r="J70" s="43" t="e">
        <f t="shared" si="29"/>
        <v>#DIV/0!</v>
      </c>
      <c r="K70" s="43" t="e">
        <f t="shared" si="29"/>
        <v>#DIV/0!</v>
      </c>
    </row>
    <row r="71" spans="1:15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  <c r="K71" s="65"/>
    </row>
    <row r="72" spans="1:15" s="62" customFormat="1" ht="30" customHeight="1" x14ac:dyDescent="0.25">
      <c r="A72" s="83"/>
      <c r="B72" s="51" t="s">
        <v>8</v>
      </c>
      <c r="C72" s="52" t="s">
        <v>9</v>
      </c>
      <c r="D72" s="52" t="s">
        <v>10</v>
      </c>
      <c r="E72" s="79"/>
      <c r="F72" s="311" t="s">
        <v>71</v>
      </c>
      <c r="G72" s="324"/>
      <c r="H72" s="325"/>
      <c r="I72" s="79"/>
      <c r="J72" s="79"/>
      <c r="K72" s="79"/>
      <c r="L72" s="79"/>
      <c r="M72" s="65"/>
      <c r="N72" s="65"/>
      <c r="O72" s="65"/>
    </row>
    <row r="73" spans="1:15" ht="29.25" customHeight="1" x14ac:dyDescent="0.25">
      <c r="A73" s="57" t="s">
        <v>34</v>
      </c>
      <c r="B73" s="84">
        <f>SUM(C58:G58, C47:G47, C36:G36, C25:G25, C14:G14, C69:G69 )</f>
        <v>227765</v>
      </c>
      <c r="C73" s="84">
        <f>SUM(H58:H58, H47:H47, H36:H36, H25:H25, H14:H14, H69:H69)</f>
        <v>20380</v>
      </c>
      <c r="D73" s="84">
        <f>SUM(I58:J58, I47:J47, I36:J36, I25:J25, I14:J14, I69:J69)</f>
        <v>58948</v>
      </c>
      <c r="E73" s="80"/>
      <c r="F73" s="291" t="s">
        <v>34</v>
      </c>
      <c r="G73" s="292"/>
      <c r="H73" s="130">
        <f>SUM(K14, K25, K36, K47, K58, K69)</f>
        <v>307093</v>
      </c>
      <c r="I73" s="80"/>
      <c r="J73" s="80"/>
      <c r="K73" s="80"/>
      <c r="L73" s="80"/>
    </row>
    <row r="74" spans="1:15" ht="30" customHeight="1" x14ac:dyDescent="0.25">
      <c r="A74" s="57" t="s">
        <v>33</v>
      </c>
      <c r="B74" s="50">
        <f>SUM(C56:G56, C45:G45, C34:G34, C23:G23, C12:G12, C67:G67  )</f>
        <v>263069</v>
      </c>
      <c r="C74" s="50">
        <f>SUM(H56:H56, H45:H45, H34:H34, H23:H23, H12:H12, H67:H67 )</f>
        <v>20380</v>
      </c>
      <c r="D74" s="50">
        <f>SUM(I56:J56, I45:J45, I34:J34, I23:J23, I12:J12, I67:J67)</f>
        <v>58948</v>
      </c>
      <c r="E74" s="80"/>
      <c r="F74" s="291" t="s">
        <v>33</v>
      </c>
      <c r="G74" s="292"/>
      <c r="H74" s="131">
        <f>SUM(K56, K45, K34, K23, K12, K67)</f>
        <v>342397</v>
      </c>
      <c r="I74" s="80"/>
      <c r="J74" s="80"/>
      <c r="K74" s="80"/>
      <c r="L74" s="80"/>
    </row>
    <row r="75" spans="1:15" ht="30" customHeight="1" x14ac:dyDescent="0.25">
      <c r="F75" s="291" t="s">
        <v>26</v>
      </c>
      <c r="G75" s="292"/>
      <c r="H75" s="131">
        <f>AVERAGE(K14, K25, K36, K47, K58, K69)</f>
        <v>51182.166666666664</v>
      </c>
    </row>
    <row r="76" spans="1:15" ht="30" customHeight="1" x14ac:dyDescent="0.25">
      <c r="F76" s="291" t="s">
        <v>74</v>
      </c>
      <c r="G76" s="292"/>
      <c r="H76" s="130">
        <f>AVERAGE(K56, K45, K34, K23, K12, K67)</f>
        <v>57066.166666666664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5"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</mergeCells>
  <pageMargins left="0.7" right="0.7" top="0.75" bottom="0.75" header="0.3" footer="0.3"/>
  <pageSetup scale="5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10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25" sqref="H25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6" width="15.7109375" style="13" customWidth="1"/>
    <col min="7" max="7" width="16" style="13" customWidth="1"/>
    <col min="8" max="8" width="13.5703125" style="13" bestFit="1" customWidth="1"/>
    <col min="9" max="16384" width="9.140625" style="13"/>
  </cols>
  <sheetData>
    <row r="1" spans="1:8" ht="15" customHeight="1" x14ac:dyDescent="0.25">
      <c r="B1" s="187"/>
      <c r="C1" s="314" t="s">
        <v>10</v>
      </c>
      <c r="D1" s="318"/>
      <c r="E1" s="314" t="s">
        <v>16</v>
      </c>
      <c r="F1" s="309"/>
      <c r="G1" s="320" t="s">
        <v>23</v>
      </c>
    </row>
    <row r="2" spans="1:8" ht="15" customHeight="1" thickBot="1" x14ac:dyDescent="0.3">
      <c r="B2" s="187"/>
      <c r="C2" s="315"/>
      <c r="D2" s="319"/>
      <c r="E2" s="315"/>
      <c r="F2" s="310"/>
      <c r="G2" s="321"/>
    </row>
    <row r="3" spans="1:8" x14ac:dyDescent="0.25">
      <c r="A3" s="293" t="s">
        <v>63</v>
      </c>
      <c r="B3" s="295" t="s">
        <v>64</v>
      </c>
      <c r="C3" s="302" t="s">
        <v>52</v>
      </c>
      <c r="D3" s="331" t="s">
        <v>53</v>
      </c>
      <c r="E3" s="302" t="s">
        <v>66</v>
      </c>
      <c r="F3" s="303" t="s">
        <v>53</v>
      </c>
      <c r="G3" s="321"/>
    </row>
    <row r="4" spans="1:8" ht="14.25" thickBot="1" x14ac:dyDescent="0.3">
      <c r="A4" s="294"/>
      <c r="B4" s="296"/>
      <c r="C4" s="294"/>
      <c r="D4" s="332"/>
      <c r="E4" s="294"/>
      <c r="F4" s="304"/>
      <c r="G4" s="321"/>
    </row>
    <row r="5" spans="1:8" s="61" customFormat="1" ht="14.25" hidden="1" thickBot="1" x14ac:dyDescent="0.3">
      <c r="A5" s="217"/>
      <c r="B5" s="181"/>
      <c r="C5" s="14"/>
      <c r="D5" s="85"/>
      <c r="E5" s="21"/>
      <c r="F5" s="22"/>
      <c r="G5" s="20"/>
    </row>
    <row r="6" spans="1:8" s="61" customFormat="1" ht="14.25" hidden="1" thickBot="1" x14ac:dyDescent="0.3">
      <c r="A6" s="224"/>
      <c r="B6" s="172"/>
      <c r="C6" s="14"/>
      <c r="D6" s="85"/>
      <c r="E6" s="21"/>
      <c r="F6" s="22"/>
      <c r="G6" s="20"/>
    </row>
    <row r="7" spans="1:8" s="61" customFormat="1" ht="14.25" thickBot="1" x14ac:dyDescent="0.3">
      <c r="A7" s="224" t="s">
        <v>5</v>
      </c>
      <c r="B7" s="172">
        <v>41395</v>
      </c>
      <c r="C7" s="14">
        <v>970</v>
      </c>
      <c r="D7" s="85">
        <v>847</v>
      </c>
      <c r="E7" s="21">
        <v>491</v>
      </c>
      <c r="F7" s="22">
        <v>515</v>
      </c>
      <c r="G7" s="20">
        <f>SUM(C7:F7)</f>
        <v>2823</v>
      </c>
    </row>
    <row r="8" spans="1:8" s="61" customFormat="1" ht="14.25" thickBot="1" x14ac:dyDescent="0.3">
      <c r="A8" s="224" t="s">
        <v>6</v>
      </c>
      <c r="B8" s="172">
        <v>41396</v>
      </c>
      <c r="C8" s="14">
        <v>934</v>
      </c>
      <c r="D8" s="85">
        <v>767</v>
      </c>
      <c r="E8" s="21">
        <v>529</v>
      </c>
      <c r="F8" s="22">
        <v>684</v>
      </c>
      <c r="G8" s="20">
        <f>SUM(C8:F8)</f>
        <v>2914</v>
      </c>
      <c r="H8" s="222"/>
    </row>
    <row r="9" spans="1:8" s="61" customFormat="1" ht="14.25" thickBot="1" x14ac:dyDescent="0.3">
      <c r="A9" s="224" t="s">
        <v>0</v>
      </c>
      <c r="B9" s="172">
        <v>41397</v>
      </c>
      <c r="C9" s="14">
        <v>761</v>
      </c>
      <c r="D9" s="85">
        <v>819</v>
      </c>
      <c r="E9" s="21">
        <v>432</v>
      </c>
      <c r="F9" s="22">
        <v>526</v>
      </c>
      <c r="G9" s="20">
        <f t="shared" ref="G9:G11" si="0">SUM(C9:F9)</f>
        <v>2538</v>
      </c>
      <c r="H9" s="222"/>
    </row>
    <row r="10" spans="1:8" s="61" customFormat="1" ht="14.25" outlineLevel="1" thickBot="1" x14ac:dyDescent="0.3">
      <c r="A10" s="206" t="s">
        <v>1</v>
      </c>
      <c r="B10" s="172">
        <v>41398</v>
      </c>
      <c r="C10" s="21">
        <v>230</v>
      </c>
      <c r="D10" s="86"/>
      <c r="E10" s="21">
        <v>323</v>
      </c>
      <c r="F10" s="22"/>
      <c r="G10" s="20">
        <f t="shared" si="0"/>
        <v>553</v>
      </c>
      <c r="H10" s="222"/>
    </row>
    <row r="11" spans="1:8" s="61" customFormat="1" ht="14.25" outlineLevel="1" thickBot="1" x14ac:dyDescent="0.3">
      <c r="A11" s="203" t="s">
        <v>2</v>
      </c>
      <c r="B11" s="172">
        <v>41399</v>
      </c>
      <c r="C11" s="27">
        <v>185</v>
      </c>
      <c r="D11" s="87"/>
      <c r="E11" s="27">
        <v>289</v>
      </c>
      <c r="F11" s="28"/>
      <c r="G11" s="20">
        <f t="shared" si="0"/>
        <v>474</v>
      </c>
      <c r="H11" s="222"/>
    </row>
    <row r="12" spans="1:8" s="62" customFormat="1" ht="14.25" customHeight="1" outlineLevel="1" thickBot="1" x14ac:dyDescent="0.3">
      <c r="A12" s="137" t="s">
        <v>25</v>
      </c>
      <c r="B12" s="299" t="s">
        <v>28</v>
      </c>
      <c r="C12" s="146">
        <f>SUM(C5:C11)</f>
        <v>3080</v>
      </c>
      <c r="D12" s="156">
        <f>SUM(D5:D11)</f>
        <v>2433</v>
      </c>
      <c r="E12" s="146">
        <f>SUM(E5:E11)</f>
        <v>2064</v>
      </c>
      <c r="F12" s="146">
        <f>SUM(F5:F11)</f>
        <v>1725</v>
      </c>
      <c r="G12" s="150">
        <f>SUM(G5:G11)</f>
        <v>9302</v>
      </c>
    </row>
    <row r="13" spans="1:8" s="62" customFormat="1" ht="15.75" customHeight="1" outlineLevel="1" thickBot="1" x14ac:dyDescent="0.3">
      <c r="A13" s="138" t="s">
        <v>27</v>
      </c>
      <c r="B13" s="300"/>
      <c r="C13" s="139">
        <f>AVERAGE(C5:C11)</f>
        <v>616</v>
      </c>
      <c r="D13" s="157">
        <f>AVERAGE(D5:D11)</f>
        <v>811</v>
      </c>
      <c r="E13" s="139">
        <f>AVERAGE(E5:E11)</f>
        <v>412.8</v>
      </c>
      <c r="F13" s="139">
        <f>AVERAGE(F5:F11)</f>
        <v>575</v>
      </c>
      <c r="G13" s="145">
        <f>AVERAGE(G5:G11)</f>
        <v>1860.4</v>
      </c>
    </row>
    <row r="14" spans="1:8" s="62" customFormat="1" ht="14.25" customHeight="1" thickBot="1" x14ac:dyDescent="0.3">
      <c r="A14" s="36" t="s">
        <v>24</v>
      </c>
      <c r="B14" s="300"/>
      <c r="C14" s="37">
        <f>SUM(C5:C9)</f>
        <v>2665</v>
      </c>
      <c r="D14" s="37">
        <f>SUM(D5:D9)</f>
        <v>2433</v>
      </c>
      <c r="E14" s="37">
        <f t="shared" ref="E14:F14" si="1">SUM(E5:E9)</f>
        <v>1452</v>
      </c>
      <c r="F14" s="37">
        <f t="shared" si="1"/>
        <v>1725</v>
      </c>
      <c r="G14" s="37">
        <f>SUM(G5:G9)</f>
        <v>8275</v>
      </c>
    </row>
    <row r="15" spans="1:8" s="62" customFormat="1" ht="15.75" customHeight="1" thickBot="1" x14ac:dyDescent="0.3">
      <c r="A15" s="36" t="s">
        <v>26</v>
      </c>
      <c r="B15" s="300"/>
      <c r="C15" s="43">
        <f>AVERAGE(C5:C9)</f>
        <v>888.33333333333337</v>
      </c>
      <c r="D15" s="43">
        <f>AVERAGE(D5:D9)</f>
        <v>811</v>
      </c>
      <c r="E15" s="43">
        <f t="shared" ref="E15:F15" si="2">AVERAGE(E5:E9)</f>
        <v>484</v>
      </c>
      <c r="F15" s="43">
        <f t="shared" si="2"/>
        <v>575</v>
      </c>
      <c r="G15" s="43">
        <f>AVERAGE(G5:G9)</f>
        <v>2758.3333333333335</v>
      </c>
    </row>
    <row r="16" spans="1:8" s="62" customFormat="1" ht="14.25" thickBot="1" x14ac:dyDescent="0.3">
      <c r="A16" s="35" t="s">
        <v>3</v>
      </c>
      <c r="B16" s="173">
        <v>41400</v>
      </c>
      <c r="C16" s="14">
        <v>909</v>
      </c>
      <c r="D16" s="85">
        <v>841</v>
      </c>
      <c r="E16" s="14">
        <v>569</v>
      </c>
      <c r="F16" s="15">
        <v>522</v>
      </c>
      <c r="G16" s="18">
        <f>SUM(C16:F16)</f>
        <v>2841</v>
      </c>
    </row>
    <row r="17" spans="1:8" s="62" customFormat="1" ht="14.25" thickBot="1" x14ac:dyDescent="0.3">
      <c r="A17" s="35" t="s">
        <v>4</v>
      </c>
      <c r="B17" s="174">
        <v>41401</v>
      </c>
      <c r="C17" s="14">
        <v>839</v>
      </c>
      <c r="D17" s="85">
        <v>1030</v>
      </c>
      <c r="E17" s="21">
        <v>402</v>
      </c>
      <c r="F17" s="22">
        <v>641</v>
      </c>
      <c r="G17" s="20">
        <f>SUM(C17:F17)</f>
        <v>2912</v>
      </c>
    </row>
    <row r="18" spans="1:8" s="62" customFormat="1" ht="14.25" thickBot="1" x14ac:dyDescent="0.3">
      <c r="A18" s="35" t="s">
        <v>5</v>
      </c>
      <c r="B18" s="174">
        <v>41402</v>
      </c>
      <c r="C18" s="14">
        <v>864</v>
      </c>
      <c r="D18" s="85">
        <v>799</v>
      </c>
      <c r="E18" s="21">
        <v>461</v>
      </c>
      <c r="F18" s="22">
        <v>449</v>
      </c>
      <c r="G18" s="20">
        <f>SUM(C18:F18)</f>
        <v>2573</v>
      </c>
    </row>
    <row r="19" spans="1:8" s="62" customFormat="1" ht="14.25" thickBot="1" x14ac:dyDescent="0.3">
      <c r="A19" s="35" t="s">
        <v>6</v>
      </c>
      <c r="B19" s="174">
        <v>41403</v>
      </c>
      <c r="C19" s="14">
        <v>799</v>
      </c>
      <c r="D19" s="85">
        <v>939</v>
      </c>
      <c r="E19" s="21">
        <v>448</v>
      </c>
      <c r="F19" s="22">
        <v>564</v>
      </c>
      <c r="G19" s="20">
        <f t="shared" ref="G19:G21" si="3">SUM(C19:F19)</f>
        <v>2750</v>
      </c>
    </row>
    <row r="20" spans="1:8" s="62" customFormat="1" ht="14.25" thickBot="1" x14ac:dyDescent="0.3">
      <c r="A20" s="35" t="s">
        <v>0</v>
      </c>
      <c r="B20" s="174">
        <v>41404</v>
      </c>
      <c r="C20" s="14">
        <v>841</v>
      </c>
      <c r="D20" s="85">
        <v>716</v>
      </c>
      <c r="E20" s="21">
        <v>444</v>
      </c>
      <c r="F20" s="22">
        <v>569</v>
      </c>
      <c r="G20" s="20">
        <f t="shared" si="3"/>
        <v>2570</v>
      </c>
    </row>
    <row r="21" spans="1:8" s="62" customFormat="1" ht="14.25" outlineLevel="1" thickBot="1" x14ac:dyDescent="0.3">
      <c r="A21" s="35" t="s">
        <v>1</v>
      </c>
      <c r="B21" s="174">
        <v>41405</v>
      </c>
      <c r="C21" s="21">
        <v>152</v>
      </c>
      <c r="D21" s="86"/>
      <c r="E21" s="21">
        <v>169</v>
      </c>
      <c r="F21" s="22"/>
      <c r="G21" s="20">
        <f t="shared" si="3"/>
        <v>321</v>
      </c>
      <c r="H21" s="225"/>
    </row>
    <row r="22" spans="1:8" s="62" customFormat="1" ht="14.25" outlineLevel="1" thickBot="1" x14ac:dyDescent="0.3">
      <c r="A22" s="35" t="s">
        <v>2</v>
      </c>
      <c r="B22" s="175">
        <v>41406</v>
      </c>
      <c r="C22" s="27">
        <v>279</v>
      </c>
      <c r="D22" s="87"/>
      <c r="E22" s="27">
        <v>314</v>
      </c>
      <c r="F22" s="28"/>
      <c r="G22" s="88">
        <f>SUM(C22:F22)</f>
        <v>593</v>
      </c>
    </row>
    <row r="23" spans="1:8" s="62" customFormat="1" ht="14.25" customHeight="1" outlineLevel="1" thickBot="1" x14ac:dyDescent="0.3">
      <c r="A23" s="137" t="s">
        <v>25</v>
      </c>
      <c r="B23" s="300" t="s">
        <v>29</v>
      </c>
      <c r="C23" s="146">
        <f>SUM(C16:C22)</f>
        <v>4683</v>
      </c>
      <c r="D23" s="146">
        <f t="shared" ref="D23:G23" si="4">SUM(D16:D22)</f>
        <v>4325</v>
      </c>
      <c r="E23" s="146">
        <f t="shared" si="4"/>
        <v>2807</v>
      </c>
      <c r="F23" s="146">
        <f t="shared" si="4"/>
        <v>2745</v>
      </c>
      <c r="G23" s="146">
        <f t="shared" si="4"/>
        <v>14560</v>
      </c>
    </row>
    <row r="24" spans="1:8" s="62" customFormat="1" ht="15.75" customHeight="1" outlineLevel="1" thickBot="1" x14ac:dyDescent="0.3">
      <c r="A24" s="138" t="s">
        <v>27</v>
      </c>
      <c r="B24" s="300"/>
      <c r="C24" s="139">
        <f>AVERAGE(C16:C22)</f>
        <v>669</v>
      </c>
      <c r="D24" s="139">
        <f t="shared" ref="D24:G24" si="5">AVERAGE(D16:D22)</f>
        <v>865</v>
      </c>
      <c r="E24" s="139">
        <f t="shared" si="5"/>
        <v>401</v>
      </c>
      <c r="F24" s="139">
        <f t="shared" si="5"/>
        <v>549</v>
      </c>
      <c r="G24" s="139">
        <f t="shared" si="5"/>
        <v>2080</v>
      </c>
    </row>
    <row r="25" spans="1:8" s="62" customFormat="1" ht="14.25" customHeight="1" thickBot="1" x14ac:dyDescent="0.3">
      <c r="A25" s="36" t="s">
        <v>24</v>
      </c>
      <c r="B25" s="300"/>
      <c r="C25" s="37">
        <f>SUM(C16:C20)</f>
        <v>4252</v>
      </c>
      <c r="D25" s="37">
        <f t="shared" ref="D25:G25" si="6">SUM(D16:D20)</f>
        <v>4325</v>
      </c>
      <c r="E25" s="37">
        <f>SUM(E16:E20)</f>
        <v>2324</v>
      </c>
      <c r="F25" s="37">
        <f t="shared" si="6"/>
        <v>2745</v>
      </c>
      <c r="G25" s="37">
        <f t="shared" si="6"/>
        <v>13646</v>
      </c>
    </row>
    <row r="26" spans="1:8" s="62" customFormat="1" ht="15.75" customHeight="1" thickBot="1" x14ac:dyDescent="0.3">
      <c r="A26" s="36" t="s">
        <v>26</v>
      </c>
      <c r="B26" s="301"/>
      <c r="C26" s="43">
        <f>AVERAGE(C16:C20)</f>
        <v>850.4</v>
      </c>
      <c r="D26" s="43">
        <f t="shared" ref="D26:G26" si="7">AVERAGE(D16:D20)</f>
        <v>865</v>
      </c>
      <c r="E26" s="43">
        <f t="shared" si="7"/>
        <v>464.8</v>
      </c>
      <c r="F26" s="43">
        <f t="shared" si="7"/>
        <v>549</v>
      </c>
      <c r="G26" s="43">
        <f t="shared" si="7"/>
        <v>2729.2</v>
      </c>
    </row>
    <row r="27" spans="1:8" s="62" customFormat="1" ht="14.25" thickBot="1" x14ac:dyDescent="0.3">
      <c r="A27" s="35" t="s">
        <v>3</v>
      </c>
      <c r="B27" s="220">
        <v>41407</v>
      </c>
      <c r="C27" s="14">
        <v>968</v>
      </c>
      <c r="D27" s="85">
        <v>873</v>
      </c>
      <c r="E27" s="14">
        <v>485</v>
      </c>
      <c r="F27" s="15">
        <v>594</v>
      </c>
      <c r="G27" s="18">
        <f t="shared" ref="G27:G33" si="8">SUM(C27:F27)</f>
        <v>2920</v>
      </c>
    </row>
    <row r="28" spans="1:8" s="62" customFormat="1" ht="14.25" thickBot="1" x14ac:dyDescent="0.3">
      <c r="A28" s="35" t="s">
        <v>4</v>
      </c>
      <c r="B28" s="177">
        <v>41408</v>
      </c>
      <c r="C28" s="14">
        <v>922</v>
      </c>
      <c r="D28" s="85">
        <v>897</v>
      </c>
      <c r="E28" s="21">
        <v>562</v>
      </c>
      <c r="F28" s="22">
        <v>600</v>
      </c>
      <c r="G28" s="20">
        <f t="shared" si="8"/>
        <v>2981</v>
      </c>
    </row>
    <row r="29" spans="1:8" s="62" customFormat="1" ht="14.25" thickBot="1" x14ac:dyDescent="0.3">
      <c r="A29" s="35" t="s">
        <v>5</v>
      </c>
      <c r="B29" s="177">
        <v>41409</v>
      </c>
      <c r="C29" s="14">
        <v>915</v>
      </c>
      <c r="D29" s="85">
        <v>836</v>
      </c>
      <c r="E29" s="21">
        <v>532</v>
      </c>
      <c r="F29" s="22">
        <v>644</v>
      </c>
      <c r="G29" s="20">
        <f t="shared" si="8"/>
        <v>2927</v>
      </c>
    </row>
    <row r="30" spans="1:8" s="62" customFormat="1" ht="14.25" thickBot="1" x14ac:dyDescent="0.3">
      <c r="A30" s="35" t="s">
        <v>6</v>
      </c>
      <c r="B30" s="177">
        <v>41410</v>
      </c>
      <c r="C30" s="14">
        <v>873</v>
      </c>
      <c r="D30" s="85">
        <v>965</v>
      </c>
      <c r="E30" s="21">
        <v>514</v>
      </c>
      <c r="F30" s="22">
        <v>590</v>
      </c>
      <c r="G30" s="20">
        <f t="shared" si="8"/>
        <v>2942</v>
      </c>
    </row>
    <row r="31" spans="1:8" s="62" customFormat="1" ht="14.25" thickBot="1" x14ac:dyDescent="0.3">
      <c r="A31" s="35" t="s">
        <v>0</v>
      </c>
      <c r="B31" s="177">
        <v>41411</v>
      </c>
      <c r="C31" s="14">
        <v>903</v>
      </c>
      <c r="D31" s="85">
        <v>824</v>
      </c>
      <c r="E31" s="21">
        <v>515</v>
      </c>
      <c r="F31" s="22">
        <v>501</v>
      </c>
      <c r="G31" s="20">
        <f t="shared" si="8"/>
        <v>2743</v>
      </c>
    </row>
    <row r="32" spans="1:8" s="62" customFormat="1" ht="14.25" outlineLevel="1" thickBot="1" x14ac:dyDescent="0.3">
      <c r="A32" s="35" t="s">
        <v>1</v>
      </c>
      <c r="B32" s="177">
        <v>41412</v>
      </c>
      <c r="C32" s="21"/>
      <c r="D32" s="86">
        <v>244</v>
      </c>
      <c r="E32" s="21"/>
      <c r="F32" s="22">
        <v>291</v>
      </c>
      <c r="G32" s="20">
        <f t="shared" si="8"/>
        <v>535</v>
      </c>
    </row>
    <row r="33" spans="1:8" s="62" customFormat="1" ht="14.25" outlineLevel="1" thickBot="1" x14ac:dyDescent="0.3">
      <c r="A33" s="35" t="s">
        <v>2</v>
      </c>
      <c r="B33" s="178">
        <v>41413</v>
      </c>
      <c r="C33" s="27"/>
      <c r="D33" s="87">
        <v>128</v>
      </c>
      <c r="E33" s="27"/>
      <c r="F33" s="28">
        <v>206</v>
      </c>
      <c r="G33" s="88">
        <f t="shared" si="8"/>
        <v>334</v>
      </c>
    </row>
    <row r="34" spans="1:8" s="62" customFormat="1" ht="14.25" customHeight="1" outlineLevel="1" thickBot="1" x14ac:dyDescent="0.3">
      <c r="A34" s="137" t="s">
        <v>25</v>
      </c>
      <c r="B34" s="299" t="s">
        <v>30</v>
      </c>
      <c r="C34" s="146">
        <f>SUM(C27:C33)</f>
        <v>4581</v>
      </c>
      <c r="D34" s="146">
        <f t="shared" ref="D34:G34" si="9">SUM(D27:D33)</f>
        <v>4767</v>
      </c>
      <c r="E34" s="146">
        <f t="shared" si="9"/>
        <v>2608</v>
      </c>
      <c r="F34" s="146">
        <f t="shared" si="9"/>
        <v>3426</v>
      </c>
      <c r="G34" s="146">
        <f t="shared" si="9"/>
        <v>15382</v>
      </c>
    </row>
    <row r="35" spans="1:8" s="62" customFormat="1" ht="15.75" customHeight="1" outlineLevel="1" thickBot="1" x14ac:dyDescent="0.3">
      <c r="A35" s="138" t="s">
        <v>27</v>
      </c>
      <c r="B35" s="300"/>
      <c r="C35" s="139">
        <f>AVERAGE(C27:C33)</f>
        <v>916.2</v>
      </c>
      <c r="D35" s="139">
        <f t="shared" ref="D35:G35" si="10">AVERAGE(D27:D33)</f>
        <v>681</v>
      </c>
      <c r="E35" s="139">
        <f t="shared" si="10"/>
        <v>521.6</v>
      </c>
      <c r="F35" s="139">
        <f t="shared" si="10"/>
        <v>489.42857142857144</v>
      </c>
      <c r="G35" s="139">
        <f t="shared" si="10"/>
        <v>2197.4285714285716</v>
      </c>
    </row>
    <row r="36" spans="1:8" s="62" customFormat="1" ht="14.25" customHeight="1" thickBot="1" x14ac:dyDescent="0.3">
      <c r="A36" s="36" t="s">
        <v>24</v>
      </c>
      <c r="B36" s="300"/>
      <c r="C36" s="37">
        <f>SUM(C27:C31)</f>
        <v>4581</v>
      </c>
      <c r="D36" s="37">
        <f t="shared" ref="D36:G36" si="11">SUM(D27:D31)</f>
        <v>4395</v>
      </c>
      <c r="E36" s="37">
        <f t="shared" si="11"/>
        <v>2608</v>
      </c>
      <c r="F36" s="37">
        <f t="shared" si="11"/>
        <v>2929</v>
      </c>
      <c r="G36" s="37">
        <f t="shared" si="11"/>
        <v>14513</v>
      </c>
    </row>
    <row r="37" spans="1:8" s="62" customFormat="1" ht="15.75" customHeight="1" thickBot="1" x14ac:dyDescent="0.3">
      <c r="A37" s="36" t="s">
        <v>26</v>
      </c>
      <c r="B37" s="301"/>
      <c r="C37" s="43">
        <f>AVERAGE(C27:C31)</f>
        <v>916.2</v>
      </c>
      <c r="D37" s="43">
        <f t="shared" ref="D37:G37" si="12">AVERAGE(D27:D31)</f>
        <v>879</v>
      </c>
      <c r="E37" s="43">
        <f t="shared" si="12"/>
        <v>521.6</v>
      </c>
      <c r="F37" s="43">
        <f>AVERAGE(F27:F31)</f>
        <v>585.79999999999995</v>
      </c>
      <c r="G37" s="43">
        <f t="shared" si="12"/>
        <v>2902.6</v>
      </c>
    </row>
    <row r="38" spans="1:8" s="62" customFormat="1" ht="15.75" customHeight="1" thickBot="1" x14ac:dyDescent="0.3">
      <c r="A38" s="35" t="s">
        <v>3</v>
      </c>
      <c r="B38" s="220">
        <v>41414</v>
      </c>
      <c r="C38" s="14">
        <v>974</v>
      </c>
      <c r="D38" s="85">
        <v>774</v>
      </c>
      <c r="E38" s="14">
        <v>569</v>
      </c>
      <c r="F38" s="15">
        <v>579</v>
      </c>
      <c r="G38" s="18">
        <f t="shared" ref="G38:G44" si="13">SUM(C38:F38)</f>
        <v>2896</v>
      </c>
    </row>
    <row r="39" spans="1:8" s="62" customFormat="1" ht="14.25" thickBot="1" x14ac:dyDescent="0.3">
      <c r="A39" s="35" t="s">
        <v>4</v>
      </c>
      <c r="B39" s="177">
        <v>41415</v>
      </c>
      <c r="C39" s="14">
        <v>864</v>
      </c>
      <c r="D39" s="85">
        <v>981</v>
      </c>
      <c r="E39" s="21">
        <v>551</v>
      </c>
      <c r="F39" s="22">
        <v>672</v>
      </c>
      <c r="G39" s="20">
        <f t="shared" si="13"/>
        <v>3068</v>
      </c>
    </row>
    <row r="40" spans="1:8" s="62" customFormat="1" ht="14.25" thickBot="1" x14ac:dyDescent="0.3">
      <c r="A40" s="35" t="s">
        <v>5</v>
      </c>
      <c r="B40" s="177">
        <v>41416</v>
      </c>
      <c r="C40" s="14">
        <v>928</v>
      </c>
      <c r="D40" s="85">
        <v>931</v>
      </c>
      <c r="E40" s="21">
        <v>542</v>
      </c>
      <c r="F40" s="22">
        <v>558</v>
      </c>
      <c r="G40" s="20">
        <f t="shared" si="13"/>
        <v>2959</v>
      </c>
    </row>
    <row r="41" spans="1:8" s="62" customFormat="1" ht="14.25" thickBot="1" x14ac:dyDescent="0.3">
      <c r="A41" s="35" t="s">
        <v>6</v>
      </c>
      <c r="B41" s="177">
        <v>41417</v>
      </c>
      <c r="C41" s="14">
        <v>912</v>
      </c>
      <c r="D41" s="85">
        <v>843</v>
      </c>
      <c r="E41" s="21">
        <v>516</v>
      </c>
      <c r="F41" s="22">
        <v>549</v>
      </c>
      <c r="G41" s="20">
        <f t="shared" si="13"/>
        <v>2820</v>
      </c>
    </row>
    <row r="42" spans="1:8" s="62" customFormat="1" ht="14.25" thickBot="1" x14ac:dyDescent="0.3">
      <c r="A42" s="35" t="s">
        <v>0</v>
      </c>
      <c r="B42" s="177">
        <v>41418</v>
      </c>
      <c r="C42" s="14">
        <v>642</v>
      </c>
      <c r="D42" s="85">
        <v>736</v>
      </c>
      <c r="E42" s="21">
        <v>514</v>
      </c>
      <c r="F42" s="22">
        <v>593</v>
      </c>
      <c r="G42" s="20">
        <f t="shared" si="13"/>
        <v>2485</v>
      </c>
    </row>
    <row r="43" spans="1:8" s="62" customFormat="1" ht="14.25" outlineLevel="1" thickBot="1" x14ac:dyDescent="0.3">
      <c r="A43" s="35" t="s">
        <v>1</v>
      </c>
      <c r="B43" s="177">
        <v>41419</v>
      </c>
      <c r="C43" s="21">
        <v>237</v>
      </c>
      <c r="D43" s="86"/>
      <c r="E43" s="21">
        <v>261</v>
      </c>
      <c r="F43" s="22"/>
      <c r="G43" s="20">
        <f t="shared" si="13"/>
        <v>498</v>
      </c>
      <c r="H43" s="169"/>
    </row>
    <row r="44" spans="1:8" s="62" customFormat="1" ht="14.25" outlineLevel="1" thickBot="1" x14ac:dyDescent="0.3">
      <c r="A44" s="35" t="s">
        <v>2</v>
      </c>
      <c r="B44" s="177">
        <v>41420</v>
      </c>
      <c r="C44" s="27">
        <v>264</v>
      </c>
      <c r="D44" s="87"/>
      <c r="E44" s="27">
        <v>338</v>
      </c>
      <c r="F44" s="28"/>
      <c r="G44" s="88">
        <f t="shared" si="13"/>
        <v>602</v>
      </c>
      <c r="H44" s="219"/>
    </row>
    <row r="45" spans="1:8" s="62" customFormat="1" ht="14.25" customHeight="1" outlineLevel="1" thickBot="1" x14ac:dyDescent="0.3">
      <c r="A45" s="137" t="s">
        <v>25</v>
      </c>
      <c r="B45" s="299" t="s">
        <v>31</v>
      </c>
      <c r="C45" s="146">
        <f>SUM(C38:C44)</f>
        <v>4821</v>
      </c>
      <c r="D45" s="146">
        <f t="shared" ref="D45:G45" si="14">SUM(D38:D44)</f>
        <v>4265</v>
      </c>
      <c r="E45" s="146">
        <f t="shared" si="14"/>
        <v>3291</v>
      </c>
      <c r="F45" s="146">
        <f t="shared" si="14"/>
        <v>2951</v>
      </c>
      <c r="G45" s="146">
        <f t="shared" si="14"/>
        <v>15328</v>
      </c>
    </row>
    <row r="46" spans="1:8" s="62" customFormat="1" ht="15.75" customHeight="1" outlineLevel="1" thickBot="1" x14ac:dyDescent="0.3">
      <c r="A46" s="138" t="s">
        <v>27</v>
      </c>
      <c r="B46" s="300"/>
      <c r="C46" s="139">
        <f>AVERAGE(C38:C44)</f>
        <v>688.71428571428567</v>
      </c>
      <c r="D46" s="139">
        <f t="shared" ref="D46:G46" si="15">AVERAGE(D38:D44)</f>
        <v>853</v>
      </c>
      <c r="E46" s="139">
        <f t="shared" si="15"/>
        <v>470.14285714285717</v>
      </c>
      <c r="F46" s="139">
        <f t="shared" si="15"/>
        <v>590.20000000000005</v>
      </c>
      <c r="G46" s="139">
        <f t="shared" si="15"/>
        <v>2189.7142857142858</v>
      </c>
    </row>
    <row r="47" spans="1:8" s="62" customFormat="1" ht="14.25" customHeight="1" thickBot="1" x14ac:dyDescent="0.3">
      <c r="A47" s="36" t="s">
        <v>24</v>
      </c>
      <c r="B47" s="300"/>
      <c r="C47" s="37">
        <f>SUM(C38:C42)</f>
        <v>4320</v>
      </c>
      <c r="D47" s="37">
        <f t="shared" ref="D47:G47" si="16">SUM(D38:D42)</f>
        <v>4265</v>
      </c>
      <c r="E47" s="37">
        <f t="shared" si="16"/>
        <v>2692</v>
      </c>
      <c r="F47" s="37">
        <f t="shared" si="16"/>
        <v>2951</v>
      </c>
      <c r="G47" s="37">
        <f t="shared" si="16"/>
        <v>14228</v>
      </c>
    </row>
    <row r="48" spans="1:8" s="62" customFormat="1" ht="15.75" customHeight="1" thickBot="1" x14ac:dyDescent="0.3">
      <c r="A48" s="36" t="s">
        <v>26</v>
      </c>
      <c r="B48" s="301"/>
      <c r="C48" s="43">
        <f>AVERAGE(C38:C42)</f>
        <v>864</v>
      </c>
      <c r="D48" s="43">
        <f t="shared" ref="D48:G48" si="17">AVERAGE(D38:D42)</f>
        <v>853</v>
      </c>
      <c r="E48" s="43">
        <f t="shared" si="17"/>
        <v>538.4</v>
      </c>
      <c r="F48" s="43">
        <f>AVERAGE(F38:F42)</f>
        <v>590.20000000000005</v>
      </c>
      <c r="G48" s="43">
        <f t="shared" si="17"/>
        <v>2845.6</v>
      </c>
    </row>
    <row r="49" spans="1:8" s="62" customFormat="1" ht="14.25" thickBot="1" x14ac:dyDescent="0.3">
      <c r="A49" s="35" t="s">
        <v>3</v>
      </c>
      <c r="B49" s="176">
        <v>41421</v>
      </c>
      <c r="C49" s="67">
        <v>488</v>
      </c>
      <c r="D49" s="163"/>
      <c r="E49" s="70">
        <v>580</v>
      </c>
      <c r="F49" s="68"/>
      <c r="G49" s="20">
        <f t="shared" ref="G49:G53" si="18">SUM(C49:F49)</f>
        <v>1068</v>
      </c>
      <c r="H49" s="219"/>
    </row>
    <row r="50" spans="1:8" s="62" customFormat="1" ht="14.25" thickBot="1" x14ac:dyDescent="0.3">
      <c r="A50" s="35" t="s">
        <v>4</v>
      </c>
      <c r="B50" s="209">
        <v>41422</v>
      </c>
      <c r="C50" s="14">
        <v>1022</v>
      </c>
      <c r="D50" s="85">
        <v>1030</v>
      </c>
      <c r="E50" s="17">
        <v>537</v>
      </c>
      <c r="F50" s="22">
        <v>613</v>
      </c>
      <c r="G50" s="20">
        <f t="shared" si="18"/>
        <v>3202</v>
      </c>
      <c r="H50" s="219"/>
    </row>
    <row r="51" spans="1:8" s="62" customFormat="1" ht="14.25" thickBot="1" x14ac:dyDescent="0.3">
      <c r="A51" s="35" t="s">
        <v>5</v>
      </c>
      <c r="B51" s="209">
        <v>41423</v>
      </c>
      <c r="C51" s="14">
        <v>956</v>
      </c>
      <c r="D51" s="85">
        <v>748</v>
      </c>
      <c r="E51" s="17">
        <v>530</v>
      </c>
      <c r="F51" s="22">
        <v>781</v>
      </c>
      <c r="G51" s="20">
        <f t="shared" si="18"/>
        <v>3015</v>
      </c>
      <c r="H51" s="219"/>
    </row>
    <row r="52" spans="1:8" s="62" customFormat="1" ht="14.25" thickBot="1" x14ac:dyDescent="0.3">
      <c r="A52" s="221" t="s">
        <v>6</v>
      </c>
      <c r="B52" s="209">
        <v>41424</v>
      </c>
      <c r="C52" s="14">
        <v>1186</v>
      </c>
      <c r="D52" s="85">
        <v>623</v>
      </c>
      <c r="E52" s="17">
        <v>678</v>
      </c>
      <c r="F52" s="22">
        <v>617</v>
      </c>
      <c r="G52" s="20">
        <f t="shared" si="18"/>
        <v>3104</v>
      </c>
    </row>
    <row r="53" spans="1:8" s="62" customFormat="1" ht="14.25" thickBot="1" x14ac:dyDescent="0.3">
      <c r="A53" s="221" t="s">
        <v>0</v>
      </c>
      <c r="B53" s="209">
        <v>41425</v>
      </c>
      <c r="C53" s="14">
        <v>813</v>
      </c>
      <c r="D53" s="85">
        <v>1012</v>
      </c>
      <c r="E53" s="17">
        <v>501</v>
      </c>
      <c r="F53" s="22">
        <v>704</v>
      </c>
      <c r="G53" s="20">
        <f t="shared" si="18"/>
        <v>3030</v>
      </c>
    </row>
    <row r="54" spans="1:8" s="62" customFormat="1" ht="14.25" hidden="1" outlineLevel="1" thickBot="1" x14ac:dyDescent="0.3">
      <c r="A54" s="221"/>
      <c r="B54" s="177"/>
      <c r="C54" s="21"/>
      <c r="D54" s="86"/>
      <c r="E54" s="21"/>
      <c r="F54" s="22"/>
      <c r="G54" s="20"/>
    </row>
    <row r="55" spans="1:8" s="62" customFormat="1" ht="14.25" hidden="1" customHeight="1" outlineLevel="1" thickBot="1" x14ac:dyDescent="0.3">
      <c r="A55" s="221"/>
      <c r="B55" s="178"/>
      <c r="C55" s="72"/>
      <c r="D55" s="164"/>
      <c r="E55" s="72"/>
      <c r="F55" s="73"/>
      <c r="G55" s="20"/>
    </row>
    <row r="56" spans="1:8" s="62" customFormat="1" ht="14.25" customHeight="1" outlineLevel="1" thickBot="1" x14ac:dyDescent="0.3">
      <c r="A56" s="137" t="s">
        <v>25</v>
      </c>
      <c r="B56" s="299" t="s">
        <v>32</v>
      </c>
      <c r="C56" s="162">
        <f>SUM(C49:C55)</f>
        <v>4465</v>
      </c>
      <c r="D56" s="162">
        <f t="shared" ref="D56:G56" si="19">SUM(D49:D55)</f>
        <v>3413</v>
      </c>
      <c r="E56" s="162">
        <f>SUM(E49:E55)</f>
        <v>2826</v>
      </c>
      <c r="F56" s="162">
        <f t="shared" si="19"/>
        <v>2715</v>
      </c>
      <c r="G56" s="162">
        <f t="shared" si="19"/>
        <v>13419</v>
      </c>
    </row>
    <row r="57" spans="1:8" s="62" customFormat="1" ht="15.75" customHeight="1" outlineLevel="1" thickBot="1" x14ac:dyDescent="0.3">
      <c r="A57" s="138" t="s">
        <v>27</v>
      </c>
      <c r="B57" s="300"/>
      <c r="C57" s="139">
        <f>AVERAGE(C49:C55)</f>
        <v>893</v>
      </c>
      <c r="D57" s="139">
        <f t="shared" ref="D57:G57" si="20">AVERAGE(D49:D55)</f>
        <v>853.25</v>
      </c>
      <c r="E57" s="139">
        <f>AVERAGE(E49:E55)</f>
        <v>565.20000000000005</v>
      </c>
      <c r="F57" s="139">
        <f t="shared" si="20"/>
        <v>678.75</v>
      </c>
      <c r="G57" s="139">
        <f t="shared" si="20"/>
        <v>2683.8</v>
      </c>
    </row>
    <row r="58" spans="1:8" s="62" customFormat="1" ht="14.25" customHeight="1" thickBot="1" x14ac:dyDescent="0.3">
      <c r="A58" s="36" t="s">
        <v>24</v>
      </c>
      <c r="B58" s="300"/>
      <c r="C58" s="37">
        <f>SUM(C49:C53)</f>
        <v>4465</v>
      </c>
      <c r="D58" s="37">
        <f>SUM(D49:D53)</f>
        <v>3413</v>
      </c>
      <c r="E58" s="37">
        <f>SUM(E49:E53)</f>
        <v>2826</v>
      </c>
      <c r="F58" s="37">
        <f t="shared" ref="F58:G58" si="21">SUM(F49:F53)</f>
        <v>2715</v>
      </c>
      <c r="G58" s="37">
        <f t="shared" si="21"/>
        <v>13419</v>
      </c>
    </row>
    <row r="59" spans="1:8" s="62" customFormat="1" ht="15.75" customHeight="1" thickBot="1" x14ac:dyDescent="0.3">
      <c r="A59" s="36" t="s">
        <v>26</v>
      </c>
      <c r="B59" s="301"/>
      <c r="C59" s="43">
        <f>AVERAGE(C49:C53)</f>
        <v>893</v>
      </c>
      <c r="D59" s="43">
        <f>AVERAGE(D49:D53)</f>
        <v>853.25</v>
      </c>
      <c r="E59" s="43">
        <f>AVERAGE(E49:E53)</f>
        <v>565.20000000000005</v>
      </c>
      <c r="F59" s="43">
        <f t="shared" ref="F59:G59" si="22">AVERAGE(F49:F53)</f>
        <v>678.75</v>
      </c>
      <c r="G59" s="43">
        <f t="shared" si="22"/>
        <v>2683.8</v>
      </c>
    </row>
    <row r="60" spans="1:8" s="62" customFormat="1" hidden="1" x14ac:dyDescent="0.25">
      <c r="A60" s="221"/>
      <c r="B60" s="179"/>
      <c r="C60" s="14"/>
      <c r="D60" s="85"/>
      <c r="E60" s="14"/>
      <c r="F60" s="15"/>
      <c r="G60" s="18"/>
    </row>
    <row r="61" spans="1:8" s="62" customFormat="1" ht="14.25" hidden="1" customHeight="1" thickBot="1" x14ac:dyDescent="0.3">
      <c r="A61" s="205"/>
      <c r="B61" s="177"/>
      <c r="C61" s="14"/>
      <c r="D61" s="85"/>
      <c r="E61" s="21"/>
      <c r="F61" s="22"/>
      <c r="G61" s="18"/>
    </row>
    <row r="62" spans="1:8" s="62" customFormat="1" ht="14.25" hidden="1" customHeight="1" thickBot="1" x14ac:dyDescent="0.3">
      <c r="A62" s="193"/>
      <c r="B62" s="177"/>
      <c r="C62" s="14"/>
      <c r="D62" s="85"/>
      <c r="E62" s="21"/>
      <c r="F62" s="22"/>
      <c r="G62" s="20"/>
    </row>
    <row r="63" spans="1:8" s="62" customFormat="1" ht="14.25" hidden="1" customHeight="1" thickBot="1" x14ac:dyDescent="0.3">
      <c r="A63" s="193"/>
      <c r="B63" s="177"/>
      <c r="C63" s="14"/>
      <c r="D63" s="85"/>
      <c r="E63" s="21"/>
      <c r="F63" s="22"/>
      <c r="G63" s="20"/>
    </row>
    <row r="64" spans="1:8" s="62" customFormat="1" ht="14.25" hidden="1" customHeight="1" thickBot="1" x14ac:dyDescent="0.3">
      <c r="A64" s="193"/>
      <c r="B64" s="177"/>
      <c r="C64" s="14"/>
      <c r="D64" s="85"/>
      <c r="E64" s="21"/>
      <c r="F64" s="22"/>
      <c r="G64" s="20"/>
    </row>
    <row r="65" spans="1:7" s="62" customFormat="1" ht="14.25" hidden="1" customHeight="1" outlineLevel="1" thickBot="1" x14ac:dyDescent="0.3">
      <c r="A65" s="193"/>
      <c r="B65" s="177"/>
      <c r="C65" s="21"/>
      <c r="D65" s="86"/>
      <c r="E65" s="21"/>
      <c r="F65" s="22"/>
      <c r="G65" s="20"/>
    </row>
    <row r="66" spans="1:7" s="62" customFormat="1" ht="14.25" hidden="1" customHeight="1" outlineLevel="1" thickBot="1" x14ac:dyDescent="0.3">
      <c r="A66" s="193"/>
      <c r="B66" s="178"/>
      <c r="C66" s="27"/>
      <c r="D66" s="87"/>
      <c r="E66" s="27"/>
      <c r="F66" s="28"/>
      <c r="G66" s="88"/>
    </row>
    <row r="67" spans="1:7" s="62" customFormat="1" ht="14.25" hidden="1" outlineLevel="1" thickBot="1" x14ac:dyDescent="0.3">
      <c r="A67" s="137" t="s">
        <v>25</v>
      </c>
      <c r="B67" s="299" t="s">
        <v>37</v>
      </c>
      <c r="C67" s="146">
        <f>SUM(C60:C66)</f>
        <v>0</v>
      </c>
      <c r="D67" s="146">
        <f t="shared" ref="D67:G67" si="23">SUM(D60:D66)</f>
        <v>0</v>
      </c>
      <c r="E67" s="146">
        <f t="shared" si="23"/>
        <v>0</v>
      </c>
      <c r="F67" s="146">
        <f t="shared" si="23"/>
        <v>0</v>
      </c>
      <c r="G67" s="146">
        <f t="shared" si="23"/>
        <v>0</v>
      </c>
    </row>
    <row r="68" spans="1:7" s="62" customFormat="1" ht="15.75" hidden="1" customHeight="1" outlineLevel="1" thickBot="1" x14ac:dyDescent="0.3">
      <c r="A68" s="138" t="s">
        <v>27</v>
      </c>
      <c r="B68" s="300"/>
      <c r="C68" s="139" t="e">
        <f>AVERAGE(C60:C66)</f>
        <v>#DIV/0!</v>
      </c>
      <c r="D68" s="139" t="e">
        <f t="shared" ref="D68:G68" si="24">AVERAGE(D60:D66)</f>
        <v>#DIV/0!</v>
      </c>
      <c r="E68" s="139" t="e">
        <f t="shared" si="24"/>
        <v>#DIV/0!</v>
      </c>
      <c r="F68" s="139" t="e">
        <f t="shared" si="24"/>
        <v>#DIV/0!</v>
      </c>
      <c r="G68" s="139" t="e">
        <f t="shared" si="24"/>
        <v>#DIV/0!</v>
      </c>
    </row>
    <row r="69" spans="1:7" s="62" customFormat="1" ht="14.25" hidden="1" customHeight="1" thickBot="1" x14ac:dyDescent="0.3">
      <c r="A69" s="36" t="s">
        <v>24</v>
      </c>
      <c r="B69" s="300"/>
      <c r="C69" s="37">
        <f>SUM(C60:C64)</f>
        <v>0</v>
      </c>
      <c r="D69" s="37">
        <f t="shared" ref="D69:G69" si="25">SUM(D60:D64)</f>
        <v>0</v>
      </c>
      <c r="E69" s="37">
        <f t="shared" si="25"/>
        <v>0</v>
      </c>
      <c r="F69" s="37">
        <f t="shared" si="25"/>
        <v>0</v>
      </c>
      <c r="G69" s="37">
        <f t="shared" si="25"/>
        <v>0</v>
      </c>
    </row>
    <row r="70" spans="1:7" s="62" customFormat="1" ht="15.75" hidden="1" customHeight="1" thickBot="1" x14ac:dyDescent="0.3">
      <c r="A70" s="36" t="s">
        <v>26</v>
      </c>
      <c r="B70" s="301"/>
      <c r="C70" s="43" t="e">
        <f>AVERAGE(C60:C64)</f>
        <v>#DIV/0!</v>
      </c>
      <c r="D70" s="43" t="e">
        <f t="shared" ref="D70:G70" si="26">AVERAGE(D60:D64)</f>
        <v>#DIV/0!</v>
      </c>
      <c r="E70" s="43" t="e">
        <f t="shared" si="26"/>
        <v>#DIV/0!</v>
      </c>
      <c r="F70" s="43" t="e">
        <f t="shared" si="26"/>
        <v>#DIV/0!</v>
      </c>
      <c r="G70" s="43" t="e">
        <f t="shared" si="26"/>
        <v>#DIV/0!</v>
      </c>
    </row>
    <row r="71" spans="1:7" s="62" customFormat="1" x14ac:dyDescent="0.25">
      <c r="A71" s="63"/>
      <c r="B71" s="64"/>
      <c r="C71" s="65"/>
      <c r="D71" s="65"/>
      <c r="E71" s="65"/>
      <c r="F71" s="65"/>
      <c r="G71" s="65"/>
    </row>
    <row r="72" spans="1:7" s="62" customFormat="1" ht="30" customHeight="1" x14ac:dyDescent="0.25">
      <c r="A72" s="49"/>
      <c r="B72" s="52" t="s">
        <v>10</v>
      </c>
      <c r="C72" s="52" t="s">
        <v>16</v>
      </c>
      <c r="D72" s="65"/>
      <c r="E72" s="311" t="s">
        <v>72</v>
      </c>
      <c r="F72" s="324"/>
      <c r="G72" s="325"/>
    </row>
    <row r="73" spans="1:7" ht="30" customHeight="1" x14ac:dyDescent="0.25">
      <c r="A73" s="57" t="s">
        <v>34</v>
      </c>
      <c r="B73" s="50">
        <f>SUM(C58:D58, C47:D47, C36:D36, C25:D25, C14:D14, C69:D69)</f>
        <v>39114</v>
      </c>
      <c r="C73" s="50">
        <f>SUM(E69:F69, E58:F58, E47:F47, E36:F36, E25:F25, E14:F14)</f>
        <v>24967</v>
      </c>
      <c r="D73" s="158"/>
      <c r="E73" s="291" t="s">
        <v>34</v>
      </c>
      <c r="F73" s="292"/>
      <c r="G73" s="130">
        <f>SUM(G14, G25, G36, G47, G58, G69)</f>
        <v>64081</v>
      </c>
    </row>
    <row r="74" spans="1:7" ht="30" customHeight="1" x14ac:dyDescent="0.25">
      <c r="A74" s="57" t="s">
        <v>33</v>
      </c>
      <c r="B74" s="50">
        <f>SUM(C56:D56, C45:D45, C34:D34, C23:D23, C12:D12, C67:D67)</f>
        <v>40833</v>
      </c>
      <c r="C74" s="50">
        <f>SUM(E67:F67, E56:F56, E45:F45, E34:F34, E23:F23, E12:F12)</f>
        <v>27158</v>
      </c>
      <c r="D74" s="158"/>
      <c r="E74" s="291" t="s">
        <v>33</v>
      </c>
      <c r="F74" s="292"/>
      <c r="G74" s="131">
        <f>SUM(G56, G45, G34, G23, G12, G67)</f>
        <v>67991</v>
      </c>
    </row>
    <row r="75" spans="1:7" ht="30" customHeight="1" x14ac:dyDescent="0.25">
      <c r="E75" s="291" t="s">
        <v>26</v>
      </c>
      <c r="F75" s="292"/>
      <c r="G75" s="131">
        <f>AVERAGE(G14, G25, G36, G47, G58, G69)</f>
        <v>10680.166666666666</v>
      </c>
    </row>
    <row r="76" spans="1:7" ht="30" customHeight="1" x14ac:dyDescent="0.25">
      <c r="E76" s="291" t="s">
        <v>74</v>
      </c>
      <c r="F76" s="292"/>
      <c r="G76" s="130">
        <f>AVERAGE(G56, G45, G34, G23, G12, G67)</f>
        <v>11331.833333333334</v>
      </c>
    </row>
    <row r="78" spans="1:7" x14ac:dyDescent="0.25">
      <c r="C78" s="223"/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0">
    <mergeCell ref="G1:G4"/>
    <mergeCell ref="E1:F2"/>
    <mergeCell ref="C1:D2"/>
    <mergeCell ref="E72:G72"/>
    <mergeCell ref="E73:F73"/>
    <mergeCell ref="A3:A4"/>
    <mergeCell ref="B3:B4"/>
    <mergeCell ref="E3:E4"/>
    <mergeCell ref="F3:F4"/>
    <mergeCell ref="C3:C4"/>
    <mergeCell ref="D3:D4"/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</mergeCells>
  <pageMargins left="0.7" right="0.7" top="0.75" bottom="0.75" header="0.3" footer="0.3"/>
  <pageSetup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80" sqref="D80"/>
    </sheetView>
  </sheetViews>
  <sheetFormatPr defaultRowHeight="13.5" outlineLevelRow="1" x14ac:dyDescent="0.25"/>
  <cols>
    <col min="1" max="1" width="18.7109375" style="89" bestFit="1" customWidth="1"/>
    <col min="2" max="2" width="10.140625" style="89" bestFit="1" customWidth="1"/>
    <col min="3" max="7" width="15.7109375" style="89" customWidth="1"/>
    <col min="8" max="8" width="16.28515625" style="89" bestFit="1" customWidth="1"/>
    <col min="9" max="16384" width="9.140625" style="89"/>
  </cols>
  <sheetData>
    <row r="1" spans="1:7" ht="15" customHeight="1" x14ac:dyDescent="0.25">
      <c r="B1" s="191"/>
      <c r="C1" s="314" t="s">
        <v>58</v>
      </c>
      <c r="D1" s="318"/>
      <c r="E1" s="314"/>
      <c r="F1" s="309"/>
      <c r="G1" s="320" t="s">
        <v>23</v>
      </c>
    </row>
    <row r="2" spans="1:7" ht="15" customHeight="1" thickBot="1" x14ac:dyDescent="0.3">
      <c r="B2" s="191"/>
      <c r="C2" s="315"/>
      <c r="D2" s="319"/>
      <c r="E2" s="315"/>
      <c r="F2" s="310"/>
      <c r="G2" s="321"/>
    </row>
    <row r="3" spans="1:7" x14ac:dyDescent="0.25">
      <c r="A3" s="293" t="s">
        <v>63</v>
      </c>
      <c r="B3" s="295" t="s">
        <v>64</v>
      </c>
      <c r="C3" s="302" t="s">
        <v>61</v>
      </c>
      <c r="D3" s="331" t="s">
        <v>62</v>
      </c>
      <c r="E3" s="302"/>
      <c r="F3" s="331"/>
      <c r="G3" s="321"/>
    </row>
    <row r="4" spans="1:7" ht="14.25" thickBot="1" x14ac:dyDescent="0.3">
      <c r="A4" s="294"/>
      <c r="B4" s="296"/>
      <c r="C4" s="294"/>
      <c r="D4" s="332"/>
      <c r="E4" s="294"/>
      <c r="F4" s="332"/>
      <c r="G4" s="321"/>
    </row>
    <row r="5" spans="1:7" s="95" customFormat="1" ht="14.25" thickBot="1" x14ac:dyDescent="0.3">
      <c r="A5" s="224"/>
      <c r="B5" s="181"/>
      <c r="C5" s="90"/>
      <c r="D5" s="91"/>
      <c r="E5" s="92"/>
      <c r="F5" s="93"/>
      <c r="G5" s="94"/>
    </row>
    <row r="6" spans="1:7" s="95" customFormat="1" ht="14.25" thickBot="1" x14ac:dyDescent="0.3">
      <c r="A6" s="224"/>
      <c r="B6" s="172"/>
      <c r="C6" s="90"/>
      <c r="D6" s="91"/>
      <c r="E6" s="92"/>
      <c r="F6" s="93"/>
      <c r="G6" s="94"/>
    </row>
    <row r="7" spans="1:7" s="95" customFormat="1" ht="14.25" thickBot="1" x14ac:dyDescent="0.3">
      <c r="A7" s="217"/>
      <c r="B7" s="172"/>
      <c r="C7" s="90"/>
      <c r="D7" s="91"/>
      <c r="E7" s="92"/>
      <c r="F7" s="93"/>
      <c r="G7" s="94"/>
    </row>
    <row r="8" spans="1:7" s="95" customFormat="1" ht="14.25" thickBot="1" x14ac:dyDescent="0.3">
      <c r="A8" s="217"/>
      <c r="B8" s="172"/>
      <c r="C8" s="90"/>
      <c r="D8" s="91"/>
      <c r="E8" s="92"/>
      <c r="F8" s="93"/>
      <c r="G8" s="94"/>
    </row>
    <row r="9" spans="1:7" s="95" customFormat="1" ht="14.25" thickBot="1" x14ac:dyDescent="0.3">
      <c r="A9" s="217"/>
      <c r="B9" s="172"/>
      <c r="C9" s="90"/>
      <c r="D9" s="91"/>
      <c r="E9" s="92"/>
      <c r="F9" s="93"/>
      <c r="G9" s="94"/>
    </row>
    <row r="10" spans="1:7" s="95" customFormat="1" ht="14.25" outlineLevel="1" thickBot="1" x14ac:dyDescent="0.3">
      <c r="A10" s="224" t="s">
        <v>1</v>
      </c>
      <c r="B10" s="172">
        <v>41398</v>
      </c>
      <c r="C10" s="92">
        <v>35</v>
      </c>
      <c r="D10" s="96"/>
      <c r="E10" s="92"/>
      <c r="F10" s="93"/>
      <c r="G10" s="94">
        <f>SUM(C10:F10)</f>
        <v>35</v>
      </c>
    </row>
    <row r="11" spans="1:7" s="95" customFormat="1" ht="14.25" outlineLevel="1" thickBot="1" x14ac:dyDescent="0.3">
      <c r="A11" s="224" t="s">
        <v>2</v>
      </c>
      <c r="B11" s="172">
        <v>41399</v>
      </c>
      <c r="C11" s="97">
        <v>61</v>
      </c>
      <c r="D11" s="98"/>
      <c r="E11" s="97"/>
      <c r="F11" s="99"/>
      <c r="G11" s="94">
        <f>SUM(C11:F11)</f>
        <v>61</v>
      </c>
    </row>
    <row r="12" spans="1:7" s="101" customFormat="1" ht="14.25" customHeight="1" outlineLevel="1" thickBot="1" x14ac:dyDescent="0.3">
      <c r="A12" s="137" t="s">
        <v>25</v>
      </c>
      <c r="B12" s="299" t="s">
        <v>28</v>
      </c>
      <c r="C12" s="160">
        <f>SUM(C5:C11)</f>
        <v>96</v>
      </c>
      <c r="D12" s="160">
        <f>SUM(D5:D11)</f>
        <v>0</v>
      </c>
      <c r="E12" s="160">
        <f>SUM(E5:E11)</f>
        <v>0</v>
      </c>
      <c r="F12" s="160">
        <f>SUM(F5:F11)</f>
        <v>0</v>
      </c>
      <c r="G12" s="160">
        <f>SUM(G5:G11)</f>
        <v>96</v>
      </c>
    </row>
    <row r="13" spans="1:7" s="101" customFormat="1" ht="14.25" outlineLevel="1" thickBot="1" x14ac:dyDescent="0.3">
      <c r="A13" s="138" t="s">
        <v>27</v>
      </c>
      <c r="B13" s="300"/>
      <c r="C13" s="161">
        <f>AVERAGE(C5:C11)</f>
        <v>48</v>
      </c>
      <c r="D13" s="161" t="e">
        <f>AVERAGE(D5:D11)</f>
        <v>#DIV/0!</v>
      </c>
      <c r="E13" s="161" t="e">
        <f>AVERAGE(E5:E11)</f>
        <v>#DIV/0!</v>
      </c>
      <c r="F13" s="161" t="e">
        <f>AVERAGE(F5:F11)</f>
        <v>#DIV/0!</v>
      </c>
      <c r="G13" s="161">
        <f>AVERAGE(G5:G11)</f>
        <v>48</v>
      </c>
    </row>
    <row r="14" spans="1:7" s="101" customFormat="1" ht="14.25" thickBot="1" x14ac:dyDescent="0.3">
      <c r="A14" s="36" t="s">
        <v>24</v>
      </c>
      <c r="B14" s="300"/>
      <c r="C14" s="108">
        <f>SUM(C5:C9)</f>
        <v>0</v>
      </c>
      <c r="D14" s="108">
        <f>SUM(D5:D9)</f>
        <v>0</v>
      </c>
      <c r="E14" s="108">
        <f>SUM(E5:E9)</f>
        <v>0</v>
      </c>
      <c r="F14" s="108">
        <f>SUM(F5:F9)</f>
        <v>0</v>
      </c>
      <c r="G14" s="108">
        <f>SUM(G5:G9)</f>
        <v>0</v>
      </c>
    </row>
    <row r="15" spans="1:7" s="101" customFormat="1" ht="14.25" thickBot="1" x14ac:dyDescent="0.3">
      <c r="A15" s="36" t="s">
        <v>26</v>
      </c>
      <c r="B15" s="300"/>
      <c r="C15" s="109" t="e">
        <f>AVERAGE(C5:C9)</f>
        <v>#DIV/0!</v>
      </c>
      <c r="D15" s="109" t="e">
        <f>AVERAGE(D5:D9)</f>
        <v>#DIV/0!</v>
      </c>
      <c r="E15" s="109" t="e">
        <f>AVERAGE(E5:E9)</f>
        <v>#DIV/0!</v>
      </c>
      <c r="F15" s="109" t="e">
        <f>AVERAGE(F5:F9)</f>
        <v>#DIV/0!</v>
      </c>
      <c r="G15" s="109" t="e">
        <f>AVERAGE(G5:G9)</f>
        <v>#DIV/0!</v>
      </c>
    </row>
    <row r="16" spans="1:7" s="101" customFormat="1" x14ac:dyDescent="0.25">
      <c r="A16" s="221"/>
      <c r="B16" s="173"/>
      <c r="C16" s="90"/>
      <c r="D16" s="91"/>
      <c r="E16" s="90"/>
      <c r="F16" s="102"/>
      <c r="G16" s="103"/>
    </row>
    <row r="17" spans="1:7" s="101" customFormat="1" ht="14.25" thickBot="1" x14ac:dyDescent="0.3">
      <c r="A17" s="221"/>
      <c r="B17" s="174"/>
      <c r="C17" s="90"/>
      <c r="D17" s="91"/>
      <c r="E17" s="92"/>
      <c r="F17" s="93"/>
      <c r="G17" s="103"/>
    </row>
    <row r="18" spans="1:7" s="101" customFormat="1" ht="14.25" thickBot="1" x14ac:dyDescent="0.3">
      <c r="A18" s="35"/>
      <c r="B18" s="174"/>
      <c r="C18" s="90"/>
      <c r="D18" s="91"/>
      <c r="E18" s="92"/>
      <c r="F18" s="93"/>
      <c r="G18" s="94"/>
    </row>
    <row r="19" spans="1:7" s="101" customFormat="1" ht="14.25" thickBot="1" x14ac:dyDescent="0.3">
      <c r="A19" s="35"/>
      <c r="B19" s="174"/>
      <c r="C19" s="90"/>
      <c r="D19" s="91"/>
      <c r="E19" s="92"/>
      <c r="F19" s="93"/>
      <c r="G19" s="94"/>
    </row>
    <row r="20" spans="1:7" s="101" customFormat="1" ht="14.25" thickBot="1" x14ac:dyDescent="0.3">
      <c r="A20" s="35"/>
      <c r="B20" s="174"/>
      <c r="C20" s="90"/>
      <c r="D20" s="91"/>
      <c r="E20" s="92"/>
      <c r="F20" s="93"/>
      <c r="G20" s="94"/>
    </row>
    <row r="21" spans="1:7" s="101" customFormat="1" ht="14.25" outlineLevel="1" thickBot="1" x14ac:dyDescent="0.3">
      <c r="A21" s="221" t="s">
        <v>1</v>
      </c>
      <c r="B21" s="174">
        <v>41405</v>
      </c>
      <c r="C21" s="92"/>
      <c r="D21" s="96">
        <v>82</v>
      </c>
      <c r="E21" s="92"/>
      <c r="F21" s="93"/>
      <c r="G21" s="94">
        <f>SUM(C21:F21)</f>
        <v>82</v>
      </c>
    </row>
    <row r="22" spans="1:7" s="101" customFormat="1" ht="14.25" outlineLevel="1" thickBot="1" x14ac:dyDescent="0.3">
      <c r="A22" s="221" t="s">
        <v>2</v>
      </c>
      <c r="B22" s="175">
        <v>41406</v>
      </c>
      <c r="C22" s="97"/>
      <c r="D22" s="98">
        <v>95</v>
      </c>
      <c r="E22" s="97"/>
      <c r="F22" s="99"/>
      <c r="G22" s="94">
        <f>SUM(C22:F22)</f>
        <v>95</v>
      </c>
    </row>
    <row r="23" spans="1:7" s="101" customFormat="1" ht="14.25" customHeight="1" outlineLevel="1" thickBot="1" x14ac:dyDescent="0.3">
      <c r="A23" s="137" t="s">
        <v>25</v>
      </c>
      <c r="B23" s="300" t="s">
        <v>29</v>
      </c>
      <c r="C23" s="160">
        <f>SUM(C16:C22)</f>
        <v>0</v>
      </c>
      <c r="D23" s="160">
        <f t="shared" ref="D23:F23" si="0">SUM(D16:D22)</f>
        <v>177</v>
      </c>
      <c r="E23" s="160">
        <f t="shared" si="0"/>
        <v>0</v>
      </c>
      <c r="F23" s="160">
        <f t="shared" si="0"/>
        <v>0</v>
      </c>
      <c r="G23" s="160">
        <f>SUM(G16:G22)</f>
        <v>177</v>
      </c>
    </row>
    <row r="24" spans="1:7" s="101" customFormat="1" ht="14.25" outlineLevel="1" thickBot="1" x14ac:dyDescent="0.3">
      <c r="A24" s="138" t="s">
        <v>27</v>
      </c>
      <c r="B24" s="300"/>
      <c r="C24" s="161" t="e">
        <f>AVERAGE(C16:C22)</f>
        <v>#DIV/0!</v>
      </c>
      <c r="D24" s="161">
        <f t="shared" ref="D24:F24" si="1">AVERAGE(D16:D22)</f>
        <v>88.5</v>
      </c>
      <c r="E24" s="161" t="e">
        <f t="shared" si="1"/>
        <v>#DIV/0!</v>
      </c>
      <c r="F24" s="161" t="e">
        <f t="shared" si="1"/>
        <v>#DIV/0!</v>
      </c>
      <c r="G24" s="161">
        <f>AVERAGE(G16:G22)</f>
        <v>88.5</v>
      </c>
    </row>
    <row r="25" spans="1:7" s="101" customFormat="1" ht="14.25" thickBot="1" x14ac:dyDescent="0.3">
      <c r="A25" s="36" t="s">
        <v>24</v>
      </c>
      <c r="B25" s="300"/>
      <c r="C25" s="108">
        <f>SUM(C16:C20)</f>
        <v>0</v>
      </c>
      <c r="D25" s="108">
        <f t="shared" ref="D25:G25" si="2">SUM(D16:D20)</f>
        <v>0</v>
      </c>
      <c r="E25" s="108">
        <f t="shared" si="2"/>
        <v>0</v>
      </c>
      <c r="F25" s="108">
        <f t="shared" si="2"/>
        <v>0</v>
      </c>
      <c r="G25" s="108">
        <f t="shared" si="2"/>
        <v>0</v>
      </c>
    </row>
    <row r="26" spans="1:7" s="101" customFormat="1" ht="14.25" thickBot="1" x14ac:dyDescent="0.3">
      <c r="A26" s="36" t="s">
        <v>26</v>
      </c>
      <c r="B26" s="301"/>
      <c r="C26" s="109" t="e">
        <f>AVERAGE(C16:C20)</f>
        <v>#DIV/0!</v>
      </c>
      <c r="D26" s="109" t="e">
        <f t="shared" ref="D26:G26" si="3">AVERAGE(D16:D20)</f>
        <v>#DIV/0!</v>
      </c>
      <c r="E26" s="109" t="e">
        <f t="shared" si="3"/>
        <v>#DIV/0!</v>
      </c>
      <c r="F26" s="109" t="e">
        <f t="shared" si="3"/>
        <v>#DIV/0!</v>
      </c>
      <c r="G26" s="109" t="e">
        <f t="shared" si="3"/>
        <v>#DIV/0!</v>
      </c>
    </row>
    <row r="27" spans="1:7" s="101" customFormat="1" ht="14.25" thickBot="1" x14ac:dyDescent="0.3">
      <c r="A27" s="221"/>
      <c r="B27" s="182"/>
      <c r="C27" s="90"/>
      <c r="D27" s="91"/>
      <c r="E27" s="90"/>
      <c r="F27" s="102"/>
      <c r="G27" s="103"/>
    </row>
    <row r="28" spans="1:7" s="101" customFormat="1" ht="14.25" thickBot="1" x14ac:dyDescent="0.3">
      <c r="A28" s="221"/>
      <c r="B28" s="177"/>
      <c r="C28" s="90"/>
      <c r="D28" s="91"/>
      <c r="E28" s="92"/>
      <c r="F28" s="93"/>
      <c r="G28" s="94"/>
    </row>
    <row r="29" spans="1:7" s="101" customFormat="1" ht="14.25" thickBot="1" x14ac:dyDescent="0.3">
      <c r="A29" s="35"/>
      <c r="B29" s="177"/>
      <c r="C29" s="90"/>
      <c r="D29" s="91"/>
      <c r="E29" s="92"/>
      <c r="F29" s="93"/>
      <c r="G29" s="94"/>
    </row>
    <row r="30" spans="1:7" s="101" customFormat="1" ht="14.25" thickBot="1" x14ac:dyDescent="0.3">
      <c r="A30" s="35"/>
      <c r="B30" s="177"/>
      <c r="C30" s="90"/>
      <c r="D30" s="91"/>
      <c r="E30" s="92"/>
      <c r="F30" s="93"/>
      <c r="G30" s="94"/>
    </row>
    <row r="31" spans="1:7" s="101" customFormat="1" ht="14.25" thickBot="1" x14ac:dyDescent="0.3">
      <c r="A31" s="35"/>
      <c r="B31" s="177"/>
      <c r="C31" s="90"/>
      <c r="D31" s="91"/>
      <c r="E31" s="92"/>
      <c r="F31" s="93"/>
      <c r="G31" s="94"/>
    </row>
    <row r="32" spans="1:7" s="101" customFormat="1" ht="14.25" outlineLevel="1" thickBot="1" x14ac:dyDescent="0.3">
      <c r="A32" s="221" t="s">
        <v>1</v>
      </c>
      <c r="B32" s="177">
        <v>41409</v>
      </c>
      <c r="C32" s="92">
        <v>85</v>
      </c>
      <c r="D32" s="96"/>
      <c r="E32" s="92"/>
      <c r="F32" s="93"/>
      <c r="G32" s="94">
        <f>SUM(C32:F32)</f>
        <v>85</v>
      </c>
    </row>
    <row r="33" spans="1:8" s="101" customFormat="1" ht="14.25" outlineLevel="1" thickBot="1" x14ac:dyDescent="0.3">
      <c r="A33" s="221" t="s">
        <v>2</v>
      </c>
      <c r="B33" s="178">
        <v>41413</v>
      </c>
      <c r="C33" s="97">
        <v>82</v>
      </c>
      <c r="D33" s="98"/>
      <c r="E33" s="97"/>
      <c r="F33" s="99"/>
      <c r="G33" s="100">
        <f>SUM(C33:F33)</f>
        <v>82</v>
      </c>
    </row>
    <row r="34" spans="1:8" s="101" customFormat="1" ht="14.25" customHeight="1" outlineLevel="1" thickBot="1" x14ac:dyDescent="0.3">
      <c r="A34" s="137" t="s">
        <v>25</v>
      </c>
      <c r="B34" s="299" t="s">
        <v>30</v>
      </c>
      <c r="C34" s="160">
        <f>SUM(C27:C33)</f>
        <v>167</v>
      </c>
      <c r="D34" s="160">
        <f t="shared" ref="D34:G34" si="4">SUM(D27:D33)</f>
        <v>0</v>
      </c>
      <c r="E34" s="160">
        <f t="shared" si="4"/>
        <v>0</v>
      </c>
      <c r="F34" s="160">
        <f t="shared" si="4"/>
        <v>0</v>
      </c>
      <c r="G34" s="160">
        <f t="shared" si="4"/>
        <v>167</v>
      </c>
    </row>
    <row r="35" spans="1:8" s="101" customFormat="1" ht="14.25" outlineLevel="1" thickBot="1" x14ac:dyDescent="0.3">
      <c r="A35" s="138" t="s">
        <v>27</v>
      </c>
      <c r="B35" s="300"/>
      <c r="C35" s="161">
        <f>AVERAGE(C27:C33)</f>
        <v>83.5</v>
      </c>
      <c r="D35" s="161" t="e">
        <f t="shared" ref="D35:G35" si="5">AVERAGE(D27:D33)</f>
        <v>#DIV/0!</v>
      </c>
      <c r="E35" s="161" t="e">
        <f t="shared" si="5"/>
        <v>#DIV/0!</v>
      </c>
      <c r="F35" s="161" t="e">
        <f t="shared" si="5"/>
        <v>#DIV/0!</v>
      </c>
      <c r="G35" s="161">
        <f t="shared" si="5"/>
        <v>83.5</v>
      </c>
    </row>
    <row r="36" spans="1:8" s="101" customFormat="1" ht="14.25" thickBot="1" x14ac:dyDescent="0.3">
      <c r="A36" s="36" t="s">
        <v>24</v>
      </c>
      <c r="B36" s="300"/>
      <c r="C36" s="108">
        <f>SUM(C27:C31)</f>
        <v>0</v>
      </c>
      <c r="D36" s="108">
        <f t="shared" ref="D36:G36" si="6">SUM(D27:D31)</f>
        <v>0</v>
      </c>
      <c r="E36" s="108">
        <f t="shared" si="6"/>
        <v>0</v>
      </c>
      <c r="F36" s="108">
        <f t="shared" si="6"/>
        <v>0</v>
      </c>
      <c r="G36" s="108">
        <f t="shared" si="6"/>
        <v>0</v>
      </c>
    </row>
    <row r="37" spans="1:8" s="101" customFormat="1" ht="14.25" thickBot="1" x14ac:dyDescent="0.3">
      <c r="A37" s="36" t="s">
        <v>26</v>
      </c>
      <c r="B37" s="301"/>
      <c r="C37" s="109" t="e">
        <f>AVERAGE(C27:C31)</f>
        <v>#DIV/0!</v>
      </c>
      <c r="D37" s="109" t="e">
        <f t="shared" ref="D37:G37" si="7">AVERAGE(D27:D31)</f>
        <v>#DIV/0!</v>
      </c>
      <c r="E37" s="109" t="e">
        <f t="shared" si="7"/>
        <v>#DIV/0!</v>
      </c>
      <c r="F37" s="109" t="e">
        <f t="shared" si="7"/>
        <v>#DIV/0!</v>
      </c>
      <c r="G37" s="109" t="e">
        <f t="shared" si="7"/>
        <v>#DIV/0!</v>
      </c>
    </row>
    <row r="38" spans="1:8" s="101" customFormat="1" x14ac:dyDescent="0.25">
      <c r="A38" s="221"/>
      <c r="B38" s="179"/>
      <c r="C38" s="90"/>
      <c r="D38" s="91"/>
      <c r="E38" s="90"/>
      <c r="F38" s="102"/>
      <c r="G38" s="103"/>
    </row>
    <row r="39" spans="1:8" s="101" customFormat="1" ht="14.25" thickBot="1" x14ac:dyDescent="0.3">
      <c r="A39" s="221"/>
      <c r="B39" s="177"/>
      <c r="C39" s="90"/>
      <c r="D39" s="91"/>
      <c r="E39" s="92"/>
      <c r="F39" s="93"/>
      <c r="G39" s="103"/>
    </row>
    <row r="40" spans="1:8" s="101" customFormat="1" ht="14.25" thickBot="1" x14ac:dyDescent="0.3">
      <c r="A40" s="35"/>
      <c r="B40" s="177"/>
      <c r="C40" s="90"/>
      <c r="D40" s="91"/>
      <c r="E40" s="92"/>
      <c r="F40" s="93"/>
      <c r="G40" s="94"/>
    </row>
    <row r="41" spans="1:8" s="101" customFormat="1" ht="14.25" thickBot="1" x14ac:dyDescent="0.3">
      <c r="A41" s="35"/>
      <c r="B41" s="177"/>
      <c r="C41" s="90"/>
      <c r="D41" s="91"/>
      <c r="E41" s="92"/>
      <c r="F41" s="93"/>
      <c r="G41" s="94"/>
    </row>
    <row r="42" spans="1:8" s="101" customFormat="1" ht="14.25" thickBot="1" x14ac:dyDescent="0.3">
      <c r="A42" s="35"/>
      <c r="B42" s="177"/>
      <c r="C42" s="90"/>
      <c r="D42" s="91"/>
      <c r="E42" s="92"/>
      <c r="F42" s="93"/>
      <c r="G42" s="94"/>
    </row>
    <row r="43" spans="1:8" s="101" customFormat="1" ht="14.25" outlineLevel="1" thickBot="1" x14ac:dyDescent="0.3">
      <c r="A43" s="221" t="s">
        <v>1</v>
      </c>
      <c r="B43" s="177">
        <v>41419</v>
      </c>
      <c r="C43" s="92"/>
      <c r="D43" s="96">
        <v>89</v>
      </c>
      <c r="E43" s="92"/>
      <c r="F43" s="93"/>
      <c r="G43" s="94">
        <f>SUM(C43:F43)</f>
        <v>89</v>
      </c>
      <c r="H43" s="169"/>
    </row>
    <row r="44" spans="1:8" s="101" customFormat="1" ht="14.25" outlineLevel="1" thickBot="1" x14ac:dyDescent="0.3">
      <c r="A44" s="221" t="s">
        <v>2</v>
      </c>
      <c r="B44" s="177">
        <v>41420</v>
      </c>
      <c r="C44" s="97"/>
      <c r="D44" s="98">
        <v>61</v>
      </c>
      <c r="E44" s="97"/>
      <c r="F44" s="99"/>
      <c r="G44" s="94">
        <f>SUM(C44:F44)</f>
        <v>61</v>
      </c>
      <c r="H44" s="169"/>
    </row>
    <row r="45" spans="1:8" s="101" customFormat="1" ht="14.25" customHeight="1" outlineLevel="1" thickBot="1" x14ac:dyDescent="0.3">
      <c r="A45" s="137" t="s">
        <v>25</v>
      </c>
      <c r="B45" s="299" t="s">
        <v>31</v>
      </c>
      <c r="C45" s="160">
        <f>SUM(C38:C44)</f>
        <v>0</v>
      </c>
      <c r="D45" s="160">
        <f t="shared" ref="D45:G45" si="8">SUM(D38:D44)</f>
        <v>150</v>
      </c>
      <c r="E45" s="160">
        <f t="shared" si="8"/>
        <v>0</v>
      </c>
      <c r="F45" s="160">
        <f t="shared" si="8"/>
        <v>0</v>
      </c>
      <c r="G45" s="160">
        <f t="shared" si="8"/>
        <v>150</v>
      </c>
    </row>
    <row r="46" spans="1:8" s="101" customFormat="1" ht="14.25" outlineLevel="1" thickBot="1" x14ac:dyDescent="0.3">
      <c r="A46" s="138" t="s">
        <v>27</v>
      </c>
      <c r="B46" s="300"/>
      <c r="C46" s="161" t="e">
        <f>AVERAGE(C38:C44)</f>
        <v>#DIV/0!</v>
      </c>
      <c r="D46" s="161">
        <f t="shared" ref="D46:G46" si="9">AVERAGE(D38:D44)</f>
        <v>75</v>
      </c>
      <c r="E46" s="161" t="e">
        <f t="shared" si="9"/>
        <v>#DIV/0!</v>
      </c>
      <c r="F46" s="161" t="e">
        <f t="shared" si="9"/>
        <v>#DIV/0!</v>
      </c>
      <c r="G46" s="161">
        <f t="shared" si="9"/>
        <v>75</v>
      </c>
    </row>
    <row r="47" spans="1:8" s="101" customFormat="1" ht="14.25" thickBot="1" x14ac:dyDescent="0.3">
      <c r="A47" s="36" t="s">
        <v>24</v>
      </c>
      <c r="B47" s="300"/>
      <c r="C47" s="108">
        <f>SUM(C38:C42)</f>
        <v>0</v>
      </c>
      <c r="D47" s="108">
        <f t="shared" ref="D47:G47" si="10">SUM(D38:D42)</f>
        <v>0</v>
      </c>
      <c r="E47" s="108">
        <f t="shared" si="10"/>
        <v>0</v>
      </c>
      <c r="F47" s="108">
        <f t="shared" si="10"/>
        <v>0</v>
      </c>
      <c r="G47" s="108">
        <f t="shared" si="10"/>
        <v>0</v>
      </c>
    </row>
    <row r="48" spans="1:8" s="101" customFormat="1" ht="14.25" thickBot="1" x14ac:dyDescent="0.3">
      <c r="A48" s="36" t="s">
        <v>26</v>
      </c>
      <c r="B48" s="301"/>
      <c r="C48" s="109" t="e">
        <f>AVERAGE(C38:C42)</f>
        <v>#DIV/0!</v>
      </c>
      <c r="D48" s="109" t="e">
        <f t="shared" ref="D48:G48" si="11">AVERAGE(D38:D42)</f>
        <v>#DIV/0!</v>
      </c>
      <c r="E48" s="109" t="e">
        <f t="shared" si="11"/>
        <v>#DIV/0!</v>
      </c>
      <c r="F48" s="109" t="e">
        <f t="shared" si="11"/>
        <v>#DIV/0!</v>
      </c>
      <c r="G48" s="109" t="e">
        <f t="shared" si="11"/>
        <v>#DIV/0!</v>
      </c>
    </row>
    <row r="49" spans="1:7" s="101" customFormat="1" ht="14.25" hidden="1" thickBot="1" x14ac:dyDescent="0.3">
      <c r="A49" s="35"/>
      <c r="B49" s="176"/>
      <c r="C49" s="211"/>
      <c r="D49" s="212"/>
      <c r="E49" s="90"/>
      <c r="F49" s="102"/>
      <c r="G49" s="103"/>
    </row>
    <row r="50" spans="1:7" s="101" customFormat="1" ht="14.25" hidden="1" thickBot="1" x14ac:dyDescent="0.3">
      <c r="A50" s="35"/>
      <c r="B50" s="209"/>
      <c r="C50" s="213"/>
      <c r="D50" s="214"/>
      <c r="E50" s="92"/>
      <c r="F50" s="93"/>
      <c r="G50" s="94"/>
    </row>
    <row r="51" spans="1:7" s="101" customFormat="1" ht="14.25" hidden="1" thickBot="1" x14ac:dyDescent="0.3">
      <c r="A51" s="35"/>
      <c r="B51" s="209"/>
      <c r="C51" s="90"/>
      <c r="D51" s="102"/>
      <c r="E51" s="92"/>
      <c r="F51" s="93"/>
      <c r="G51" s="94"/>
    </row>
    <row r="52" spans="1:7" s="101" customFormat="1" ht="14.25" hidden="1" thickBot="1" x14ac:dyDescent="0.3">
      <c r="A52" s="192"/>
      <c r="B52" s="209"/>
      <c r="C52" s="90"/>
      <c r="D52" s="102"/>
      <c r="E52" s="92"/>
      <c r="F52" s="93"/>
      <c r="G52" s="94"/>
    </row>
    <row r="53" spans="1:7" s="101" customFormat="1" ht="14.25" hidden="1" thickBot="1" x14ac:dyDescent="0.3">
      <c r="A53" s="192"/>
      <c r="B53" s="209"/>
      <c r="C53" s="90"/>
      <c r="D53" s="102"/>
      <c r="E53" s="92"/>
      <c r="F53" s="93"/>
      <c r="G53" s="94"/>
    </row>
    <row r="54" spans="1:7" s="101" customFormat="1" ht="14.25" hidden="1" customHeight="1" outlineLevel="1" thickBot="1" x14ac:dyDescent="0.3">
      <c r="A54" s="210"/>
      <c r="B54" s="177"/>
      <c r="C54" s="92"/>
      <c r="D54" s="93"/>
      <c r="E54" s="92"/>
      <c r="F54" s="93"/>
      <c r="G54" s="94"/>
    </row>
    <row r="55" spans="1:7" s="101" customFormat="1" ht="14.25" hidden="1" customHeight="1" outlineLevel="1" thickBot="1" x14ac:dyDescent="0.3">
      <c r="A55" s="210"/>
      <c r="B55" s="178"/>
      <c r="C55" s="215"/>
      <c r="D55" s="216"/>
      <c r="E55" s="97"/>
      <c r="F55" s="99"/>
      <c r="G55" s="100"/>
    </row>
    <row r="56" spans="1:7" s="101" customFormat="1" ht="14.25" hidden="1" customHeight="1" outlineLevel="1" thickBot="1" x14ac:dyDescent="0.3">
      <c r="A56" s="137" t="s">
        <v>25</v>
      </c>
      <c r="B56" s="299" t="s">
        <v>32</v>
      </c>
      <c r="C56" s="160">
        <f>SUM(C49:C55)</f>
        <v>0</v>
      </c>
      <c r="D56" s="160">
        <f t="shared" ref="D56:G56" si="12">SUM(D49:D55)</f>
        <v>0</v>
      </c>
      <c r="E56" s="160">
        <f t="shared" si="12"/>
        <v>0</v>
      </c>
      <c r="F56" s="160">
        <f t="shared" si="12"/>
        <v>0</v>
      </c>
      <c r="G56" s="160">
        <f t="shared" si="12"/>
        <v>0</v>
      </c>
    </row>
    <row r="57" spans="1:7" s="101" customFormat="1" ht="14.25" hidden="1" outlineLevel="1" thickBot="1" x14ac:dyDescent="0.3">
      <c r="A57" s="138" t="s">
        <v>27</v>
      </c>
      <c r="B57" s="300"/>
      <c r="C57" s="161" t="e">
        <f>AVERAGE(C49:C55)</f>
        <v>#DIV/0!</v>
      </c>
      <c r="D57" s="161" t="e">
        <f t="shared" ref="D57:G57" si="13">AVERAGE(D49:D55)</f>
        <v>#DIV/0!</v>
      </c>
      <c r="E57" s="161" t="e">
        <f t="shared" si="13"/>
        <v>#DIV/0!</v>
      </c>
      <c r="F57" s="161" t="e">
        <f t="shared" si="13"/>
        <v>#DIV/0!</v>
      </c>
      <c r="G57" s="161" t="e">
        <f t="shared" si="13"/>
        <v>#DIV/0!</v>
      </c>
    </row>
    <row r="58" spans="1:7" s="101" customFormat="1" ht="14.25" hidden="1" thickBot="1" x14ac:dyDescent="0.3">
      <c r="A58" s="36" t="s">
        <v>24</v>
      </c>
      <c r="B58" s="300"/>
      <c r="C58" s="108">
        <f>SUM(C49:C53)</f>
        <v>0</v>
      </c>
      <c r="D58" s="108">
        <f t="shared" ref="D58:G58" si="14">SUM(D49:D53)</f>
        <v>0</v>
      </c>
      <c r="E58" s="108">
        <f t="shared" si="14"/>
        <v>0</v>
      </c>
      <c r="F58" s="108">
        <f t="shared" si="14"/>
        <v>0</v>
      </c>
      <c r="G58" s="108">
        <f t="shared" si="14"/>
        <v>0</v>
      </c>
    </row>
    <row r="59" spans="1:7" s="101" customFormat="1" ht="14.25" hidden="1" thickBot="1" x14ac:dyDescent="0.3">
      <c r="A59" s="36" t="s">
        <v>26</v>
      </c>
      <c r="B59" s="301"/>
      <c r="C59" s="109" t="e">
        <f>AVERAGE(C49:C53)</f>
        <v>#DIV/0!</v>
      </c>
      <c r="D59" s="109" t="e">
        <f t="shared" ref="D59:G59" si="15">AVERAGE(D49:D53)</f>
        <v>#DIV/0!</v>
      </c>
      <c r="E59" s="109" t="e">
        <f t="shared" si="15"/>
        <v>#DIV/0!</v>
      </c>
      <c r="F59" s="109" t="e">
        <f t="shared" si="15"/>
        <v>#DIV/0!</v>
      </c>
      <c r="G59" s="109" t="e">
        <f t="shared" si="15"/>
        <v>#DIV/0!</v>
      </c>
    </row>
    <row r="60" spans="1:7" s="101" customFormat="1" ht="14.25" hidden="1" thickBot="1" x14ac:dyDescent="0.3">
      <c r="A60" s="204"/>
      <c r="B60" s="179"/>
      <c r="C60" s="90"/>
      <c r="D60" s="91"/>
      <c r="E60" s="90"/>
      <c r="F60" s="102"/>
      <c r="G60" s="103"/>
    </row>
    <row r="61" spans="1:7" s="101" customFormat="1" ht="14.25" hidden="1" thickBot="1" x14ac:dyDescent="0.3">
      <c r="A61" s="205"/>
      <c r="B61" s="177"/>
      <c r="C61" s="90"/>
      <c r="D61" s="91"/>
      <c r="E61" s="92"/>
      <c r="F61" s="93"/>
      <c r="G61" s="94"/>
    </row>
    <row r="62" spans="1:7" s="101" customFormat="1" ht="14.25" hidden="1" thickBot="1" x14ac:dyDescent="0.3">
      <c r="A62" s="193"/>
      <c r="B62" s="177"/>
      <c r="C62" s="90"/>
      <c r="D62" s="91"/>
      <c r="E62" s="92"/>
      <c r="F62" s="93"/>
      <c r="G62" s="94"/>
    </row>
    <row r="63" spans="1:7" s="101" customFormat="1" ht="14.25" hidden="1" thickBot="1" x14ac:dyDescent="0.3">
      <c r="A63" s="193"/>
      <c r="B63" s="177"/>
      <c r="C63" s="90"/>
      <c r="D63" s="91"/>
      <c r="E63" s="92"/>
      <c r="F63" s="93"/>
      <c r="G63" s="94"/>
    </row>
    <row r="64" spans="1:7" s="101" customFormat="1" ht="14.25" hidden="1" thickBot="1" x14ac:dyDescent="0.3">
      <c r="A64" s="193"/>
      <c r="B64" s="177"/>
      <c r="C64" s="90"/>
      <c r="D64" s="91"/>
      <c r="E64" s="92"/>
      <c r="F64" s="93"/>
      <c r="G64" s="94"/>
    </row>
    <row r="65" spans="1:7" s="101" customFormat="1" ht="14.25" hidden="1" outlineLevel="1" thickBot="1" x14ac:dyDescent="0.3">
      <c r="A65" s="193"/>
      <c r="B65" s="177"/>
      <c r="C65" s="92"/>
      <c r="D65" s="96"/>
      <c r="E65" s="92"/>
      <c r="F65" s="93"/>
      <c r="G65" s="94"/>
    </row>
    <row r="66" spans="1:7" s="101" customFormat="1" ht="14.25" hidden="1" outlineLevel="1" thickBot="1" x14ac:dyDescent="0.3">
      <c r="A66" s="193"/>
      <c r="B66" s="178"/>
      <c r="C66" s="97"/>
      <c r="D66" s="98"/>
      <c r="E66" s="97"/>
      <c r="F66" s="99"/>
      <c r="G66" s="100"/>
    </row>
    <row r="67" spans="1:7" s="101" customFormat="1" ht="14.25" hidden="1" customHeight="1" outlineLevel="1" thickBot="1" x14ac:dyDescent="0.3">
      <c r="A67" s="137" t="s">
        <v>25</v>
      </c>
      <c r="B67" s="299" t="s">
        <v>37</v>
      </c>
      <c r="C67" s="160">
        <f>SUM(C60:C66)</f>
        <v>0</v>
      </c>
      <c r="D67" s="160">
        <f t="shared" ref="D67:G67" si="16">SUM(D60:D66)</f>
        <v>0</v>
      </c>
      <c r="E67" s="160">
        <f t="shared" si="16"/>
        <v>0</v>
      </c>
      <c r="F67" s="160">
        <f t="shared" si="16"/>
        <v>0</v>
      </c>
      <c r="G67" s="160">
        <f t="shared" si="16"/>
        <v>0</v>
      </c>
    </row>
    <row r="68" spans="1:7" s="101" customFormat="1" ht="14.25" hidden="1" outlineLevel="1" thickBot="1" x14ac:dyDescent="0.3">
      <c r="A68" s="138" t="s">
        <v>27</v>
      </c>
      <c r="B68" s="300"/>
      <c r="C68" s="161" t="e">
        <f>AVERAGE(C60:C66)</f>
        <v>#DIV/0!</v>
      </c>
      <c r="D68" s="161" t="e">
        <f t="shared" ref="D68:G68" si="17">AVERAGE(D60:D66)</f>
        <v>#DIV/0!</v>
      </c>
      <c r="E68" s="161" t="e">
        <f t="shared" si="17"/>
        <v>#DIV/0!</v>
      </c>
      <c r="F68" s="161" t="e">
        <f t="shared" si="17"/>
        <v>#DIV/0!</v>
      </c>
      <c r="G68" s="161" t="e">
        <f t="shared" si="17"/>
        <v>#DIV/0!</v>
      </c>
    </row>
    <row r="69" spans="1:7" s="101" customFormat="1" ht="14.25" hidden="1" thickBot="1" x14ac:dyDescent="0.3">
      <c r="A69" s="36" t="s">
        <v>24</v>
      </c>
      <c r="B69" s="300"/>
      <c r="C69" s="108">
        <f>SUM(C60:C64)</f>
        <v>0</v>
      </c>
      <c r="D69" s="108">
        <f t="shared" ref="D69:G69" si="18">SUM(D60:D64)</f>
        <v>0</v>
      </c>
      <c r="E69" s="108">
        <f t="shared" si="18"/>
        <v>0</v>
      </c>
      <c r="F69" s="108">
        <f t="shared" si="18"/>
        <v>0</v>
      </c>
      <c r="G69" s="108">
        <f t="shared" si="18"/>
        <v>0</v>
      </c>
    </row>
    <row r="70" spans="1:7" s="101" customFormat="1" ht="14.25" hidden="1" thickBot="1" x14ac:dyDescent="0.3">
      <c r="A70" s="36" t="s">
        <v>26</v>
      </c>
      <c r="B70" s="301"/>
      <c r="C70" s="109" t="e">
        <f>AVERAGE(C60:C64)</f>
        <v>#DIV/0!</v>
      </c>
      <c r="D70" s="109" t="e">
        <f t="shared" ref="D70:G70" si="19">AVERAGE(D60:D64)</f>
        <v>#DIV/0!</v>
      </c>
      <c r="E70" s="109" t="e">
        <f t="shared" si="19"/>
        <v>#DIV/0!</v>
      </c>
      <c r="F70" s="109" t="e">
        <f t="shared" si="19"/>
        <v>#DIV/0!</v>
      </c>
      <c r="G70" s="109" t="e">
        <f t="shared" si="19"/>
        <v>#DIV/0!</v>
      </c>
    </row>
    <row r="71" spans="1:7" s="101" customFormat="1" x14ac:dyDescent="0.25">
      <c r="A71" s="63"/>
      <c r="B71" s="64"/>
      <c r="C71" s="104"/>
      <c r="D71" s="104"/>
      <c r="E71" s="104"/>
      <c r="F71" s="104"/>
      <c r="G71" s="104"/>
    </row>
    <row r="72" spans="1:7" s="101" customFormat="1" ht="30" customHeight="1" x14ac:dyDescent="0.25">
      <c r="B72" s="105"/>
      <c r="C72" s="52" t="s">
        <v>61</v>
      </c>
      <c r="D72" s="52" t="s">
        <v>62</v>
      </c>
      <c r="E72" s="311" t="s">
        <v>73</v>
      </c>
      <c r="F72" s="324"/>
      <c r="G72" s="325"/>
    </row>
    <row r="73" spans="1:7" ht="30" customHeight="1" x14ac:dyDescent="0.25">
      <c r="B73" s="57" t="s">
        <v>33</v>
      </c>
      <c r="C73" s="106">
        <f>SUM(C56+C45+C34+C23+C12+C67)</f>
        <v>263</v>
      </c>
      <c r="D73" s="106">
        <f>SUM(D56+D45+D34+D23+D12+D67)</f>
        <v>327</v>
      </c>
      <c r="E73" s="291" t="s">
        <v>33</v>
      </c>
      <c r="F73" s="292"/>
      <c r="G73" s="130">
        <f>SUM(G12, G23, G34, G45, G56, G67)</f>
        <v>590</v>
      </c>
    </row>
    <row r="74" spans="1:7" ht="30" customHeight="1" x14ac:dyDescent="0.25">
      <c r="B74" s="57" t="s">
        <v>34</v>
      </c>
      <c r="C74" s="106">
        <f>SUM(C58+C47+C36+C25+C14+C69)</f>
        <v>0</v>
      </c>
      <c r="D74" s="106">
        <f>SUM(D58+D47+D36+D25+D14+D69)</f>
        <v>0</v>
      </c>
      <c r="E74" s="333" t="s">
        <v>34</v>
      </c>
      <c r="F74" s="333"/>
      <c r="G74" s="131">
        <f>SUM(G58, G47, G36, G25, G14, G69)</f>
        <v>0</v>
      </c>
    </row>
    <row r="75" spans="1:7" ht="30" customHeight="1" x14ac:dyDescent="0.25">
      <c r="E75" s="291" t="s">
        <v>74</v>
      </c>
      <c r="F75" s="292"/>
      <c r="G75" s="131">
        <f>AVERAGE(G12, G23, G34, G45, G56, G67)</f>
        <v>98.333333333333329</v>
      </c>
    </row>
    <row r="76" spans="1:7" ht="30" customHeight="1" x14ac:dyDescent="0.25">
      <c r="E76" s="333" t="s">
        <v>26</v>
      </c>
      <c r="F76" s="333"/>
      <c r="G76" s="130">
        <f>AVERAGE(G58, G47, G36, G25, G14, G69)</f>
        <v>0</v>
      </c>
    </row>
    <row r="86" spans="2:2" x14ac:dyDescent="0.25">
      <c r="B86" s="107"/>
    </row>
    <row r="87" spans="2:2" x14ac:dyDescent="0.25">
      <c r="B87" s="107"/>
    </row>
    <row r="88" spans="2:2" x14ac:dyDescent="0.25">
      <c r="B88" s="107"/>
    </row>
    <row r="89" spans="2:2" x14ac:dyDescent="0.25">
      <c r="B89" s="107"/>
    </row>
    <row r="90" spans="2:2" x14ac:dyDescent="0.25">
      <c r="B90" s="107"/>
    </row>
    <row r="91" spans="2:2" x14ac:dyDescent="0.25">
      <c r="B91" s="107"/>
    </row>
    <row r="92" spans="2:2" x14ac:dyDescent="0.25">
      <c r="B92" s="107"/>
    </row>
    <row r="97" spans="2:2" x14ac:dyDescent="0.25">
      <c r="B97" s="107"/>
    </row>
    <row r="98" spans="2:2" x14ac:dyDescent="0.25">
      <c r="B98" s="107"/>
    </row>
    <row r="99" spans="2:2" x14ac:dyDescent="0.25">
      <c r="B99" s="107"/>
    </row>
    <row r="100" spans="2:2" x14ac:dyDescent="0.25">
      <c r="B100" s="107"/>
    </row>
    <row r="101" spans="2:2" x14ac:dyDescent="0.25">
      <c r="B101" s="107"/>
    </row>
    <row r="102" spans="2:2" x14ac:dyDescent="0.25">
      <c r="B102" s="107"/>
    </row>
    <row r="103" spans="2:2" x14ac:dyDescent="0.25">
      <c r="B103" s="107"/>
    </row>
    <row r="104" spans="2:2" x14ac:dyDescent="0.25">
      <c r="B104" s="107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7D4191-9703-41B6-BD6E-819AB79043F2}"/>
</file>

<file path=customXml/itemProps2.xml><?xml version="1.0" encoding="utf-8"?>
<ds:datastoreItem xmlns:ds="http://schemas.openxmlformats.org/officeDocument/2006/customXml" ds:itemID="{8D48425A-5628-4451-B078-17343B4C0338}"/>
</file>

<file path=customXml/itemProps3.xml><?xml version="1.0" encoding="utf-8"?>
<ds:datastoreItem xmlns:ds="http://schemas.openxmlformats.org/officeDocument/2006/customXml" ds:itemID="{46F5800C-12ED-4666-91C9-AAAFE1EF28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Weekday Totals</vt:lpstr>
      <vt:lpstr>Monthly Totals</vt:lpstr>
      <vt:lpstr>Billy Bey</vt:lpstr>
      <vt:lpstr>Liberty Landing Ferry</vt:lpstr>
      <vt:lpstr>New York Water Taxi</vt:lpstr>
      <vt:lpstr>NY Waterway</vt:lpstr>
      <vt:lpstr>SeaStreak</vt:lpstr>
      <vt:lpstr>Baseball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2019-03-19T17:11:29Z</dcterms:created>
  <dcterms:modified xsi:type="dcterms:W3CDTF">2019-03-19T17:11:29Z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