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60" windowWidth="15195" windowHeight="8145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Totals'!$A$1:$B$49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N4" i="6" l="1"/>
  <c r="N6" i="6"/>
  <c r="N8" i="6"/>
  <c r="N12" i="6"/>
  <c r="N20" i="6"/>
  <c r="N22" i="6"/>
  <c r="N24" i="6"/>
  <c r="N26" i="6"/>
  <c r="N28" i="6"/>
  <c r="N30" i="6"/>
  <c r="N32" i="6"/>
  <c r="N34" i="6"/>
  <c r="N36" i="6"/>
  <c r="N38" i="6"/>
  <c r="N40" i="6"/>
  <c r="N42" i="6"/>
  <c r="F56" i="3"/>
  <c r="D21" i="5" l="1"/>
  <c r="D7" i="5"/>
  <c r="D8" i="5"/>
  <c r="D9" i="5"/>
  <c r="D6" i="5"/>
  <c r="I7" i="2"/>
  <c r="I8" i="2"/>
  <c r="I9" i="2"/>
  <c r="I6" i="2"/>
  <c r="K7" i="1"/>
  <c r="K8" i="1"/>
  <c r="K9" i="1"/>
  <c r="K6" i="1"/>
  <c r="G21" i="4"/>
  <c r="G7" i="4"/>
  <c r="G8" i="4"/>
  <c r="G6" i="4"/>
  <c r="T7" i="3"/>
  <c r="T8" i="3"/>
  <c r="T6" i="3"/>
  <c r="C23" i="3" l="1"/>
  <c r="D12" i="2" l="1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C15" i="2"/>
  <c r="C14" i="2"/>
  <c r="C12" i="2"/>
  <c r="C13" i="2"/>
  <c r="I10" i="2"/>
  <c r="I11" i="2"/>
  <c r="I13" i="2" l="1"/>
  <c r="I15" i="2"/>
  <c r="I14" i="2"/>
  <c r="I12" i="2"/>
  <c r="G9" i="4"/>
  <c r="G10" i="4"/>
  <c r="G11" i="4"/>
  <c r="K10" i="1"/>
  <c r="K11" i="1"/>
  <c r="D50" i="5"/>
  <c r="D10" i="5"/>
  <c r="D11" i="5"/>
  <c r="T9" i="3"/>
  <c r="T10" i="3"/>
  <c r="T11" i="3"/>
  <c r="D51" i="5" l="1"/>
  <c r="D52" i="5"/>
  <c r="I50" i="2"/>
  <c r="I51" i="2"/>
  <c r="I52" i="2"/>
  <c r="K50" i="1"/>
  <c r="K51" i="1"/>
  <c r="K52" i="1"/>
  <c r="G50" i="4"/>
  <c r="G51" i="4"/>
  <c r="G52" i="4"/>
  <c r="T50" i="3"/>
  <c r="T51" i="3"/>
  <c r="T52" i="3"/>
  <c r="L23" i="3" l="1"/>
  <c r="E34" i="1" l="1"/>
  <c r="E35" i="1"/>
  <c r="E36" i="1"/>
  <c r="G23" i="2" l="1"/>
  <c r="I16" i="2" l="1"/>
  <c r="K18" i="1" l="1"/>
  <c r="C12" i="1"/>
  <c r="J45" i="1" l="1"/>
  <c r="J46" i="1"/>
  <c r="J47" i="1"/>
  <c r="D23" i="2" l="1"/>
  <c r="D24" i="2"/>
  <c r="D25" i="2"/>
  <c r="D26" i="2"/>
  <c r="I67" i="2" l="1"/>
  <c r="D67" i="2"/>
  <c r="E67" i="2"/>
  <c r="F67" i="2"/>
  <c r="G67" i="2"/>
  <c r="H67" i="2"/>
  <c r="D68" i="2"/>
  <c r="E68" i="2"/>
  <c r="F68" i="2"/>
  <c r="G68" i="2"/>
  <c r="H68" i="2"/>
  <c r="I68" i="2"/>
  <c r="D69" i="2"/>
  <c r="E69" i="2"/>
  <c r="F69" i="2"/>
  <c r="Q32" i="6" s="1"/>
  <c r="G69" i="2"/>
  <c r="H69" i="2"/>
  <c r="I69" i="2"/>
  <c r="D70" i="2"/>
  <c r="E70" i="2"/>
  <c r="F70" i="2"/>
  <c r="G70" i="2"/>
  <c r="H70" i="2"/>
  <c r="I70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N18" i="6" s="1"/>
  <c r="D59" i="2"/>
  <c r="E59" i="2"/>
  <c r="F59" i="2"/>
  <c r="G59" i="2"/>
  <c r="H59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K32" i="6" s="1"/>
  <c r="G47" i="2"/>
  <c r="H47" i="2"/>
  <c r="D48" i="2"/>
  <c r="E48" i="2"/>
  <c r="F48" i="2"/>
  <c r="G48" i="2"/>
  <c r="H48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H32" i="6" s="1"/>
  <c r="G36" i="2"/>
  <c r="H36" i="2"/>
  <c r="D37" i="2"/>
  <c r="E37" i="2"/>
  <c r="F37" i="2"/>
  <c r="G37" i="2"/>
  <c r="H37" i="2"/>
  <c r="E23" i="2"/>
  <c r="F23" i="2"/>
  <c r="H23" i="2"/>
  <c r="E24" i="2"/>
  <c r="F24" i="2"/>
  <c r="G24" i="2"/>
  <c r="H24" i="2"/>
  <c r="E25" i="2"/>
  <c r="F25" i="2"/>
  <c r="E32" i="6" s="1"/>
  <c r="G25" i="2"/>
  <c r="H25" i="2"/>
  <c r="E26" i="2"/>
  <c r="F26" i="2"/>
  <c r="G26" i="2"/>
  <c r="H26" i="2"/>
  <c r="B32" i="6"/>
  <c r="E74" i="2" l="1"/>
  <c r="F73" i="2"/>
  <c r="F74" i="2"/>
  <c r="B34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D41" i="5" l="1"/>
  <c r="L34" i="3"/>
  <c r="D36" i="1"/>
  <c r="E12" i="3" l="1"/>
  <c r="C56" i="2" l="1"/>
  <c r="K56" i="3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I39" i="2"/>
  <c r="I40" i="2"/>
  <c r="I41" i="2"/>
  <c r="I42" i="2"/>
  <c r="I43" i="2"/>
  <c r="I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O25" i="3"/>
  <c r="E38" i="6" s="1"/>
  <c r="P25" i="3"/>
  <c r="Q25" i="3"/>
  <c r="E42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6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E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B22" i="6" s="1"/>
  <c r="E15" i="4"/>
  <c r="F15" i="4"/>
  <c r="D13" i="4"/>
  <c r="D12" i="4"/>
  <c r="C15" i="4"/>
  <c r="C13" i="4"/>
  <c r="C12" i="4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Q4" i="6" s="1"/>
  <c r="F70" i="1"/>
  <c r="G70" i="1"/>
  <c r="H70" i="1"/>
  <c r="I70" i="1"/>
  <c r="J70" i="1"/>
  <c r="K70" i="1"/>
  <c r="E67" i="1"/>
  <c r="E70" i="1"/>
  <c r="E69" i="1"/>
  <c r="E68" i="1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13" i="1"/>
  <c r="C69" i="1"/>
  <c r="C67" i="1"/>
  <c r="C69" i="2"/>
  <c r="Q26" i="6" s="1"/>
  <c r="C58" i="2"/>
  <c r="H30" i="6"/>
  <c r="E30" i="6"/>
  <c r="E26" i="6"/>
  <c r="B30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69" i="1"/>
  <c r="D70" i="1"/>
  <c r="D67" i="1"/>
  <c r="D68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N46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K42" i="6" s="1"/>
  <c r="R47" i="3"/>
  <c r="S47" i="3"/>
  <c r="K46" i="6" s="1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4" i="6" s="1"/>
  <c r="N36" i="3"/>
  <c r="H36" i="6" s="1"/>
  <c r="O36" i="3"/>
  <c r="H38" i="6" s="1"/>
  <c r="P36" i="3"/>
  <c r="H40" i="6" s="1"/>
  <c r="Q36" i="3"/>
  <c r="H42" i="6" s="1"/>
  <c r="R36" i="3"/>
  <c r="S36" i="3"/>
  <c r="H46" i="6" s="1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F12" i="4"/>
  <c r="F13" i="4"/>
  <c r="G49" i="4"/>
  <c r="G33" i="4"/>
  <c r="G32" i="4"/>
  <c r="G31" i="4"/>
  <c r="G30" i="4"/>
  <c r="G29" i="4"/>
  <c r="G28" i="4"/>
  <c r="G27" i="4"/>
  <c r="G20" i="4"/>
  <c r="G19" i="4"/>
  <c r="E13" i="4"/>
  <c r="E12" i="4"/>
  <c r="C68" i="1"/>
  <c r="C70" i="1"/>
  <c r="K49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I49" i="2"/>
  <c r="K30" i="6"/>
  <c r="K28" i="6"/>
  <c r="K26" i="6"/>
  <c r="I38" i="2"/>
  <c r="H28" i="6"/>
  <c r="H26" i="6"/>
  <c r="I33" i="2"/>
  <c r="I32" i="2"/>
  <c r="I31" i="2"/>
  <c r="I30" i="2"/>
  <c r="I29" i="2"/>
  <c r="I28" i="2"/>
  <c r="I27" i="2"/>
  <c r="E28" i="6"/>
  <c r="I22" i="2"/>
  <c r="I21" i="2"/>
  <c r="I20" i="2"/>
  <c r="I19" i="2"/>
  <c r="I18" i="2"/>
  <c r="I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6" i="6" s="1"/>
  <c r="R69" i="3"/>
  <c r="Q44" i="6" s="1"/>
  <c r="Q69" i="3"/>
  <c r="Q42" i="6" s="1"/>
  <c r="P69" i="3"/>
  <c r="Q40" i="6" s="1"/>
  <c r="O69" i="3"/>
  <c r="Q38" i="6" s="1"/>
  <c r="N69" i="3"/>
  <c r="Q36" i="6" s="1"/>
  <c r="M69" i="3"/>
  <c r="Q34" i="6" s="1"/>
  <c r="L69" i="3"/>
  <c r="K69" i="3"/>
  <c r="J69" i="3"/>
  <c r="I69" i="3"/>
  <c r="H69" i="3"/>
  <c r="G69" i="3"/>
  <c r="F69" i="3"/>
  <c r="E69" i="3"/>
  <c r="D69" i="3"/>
  <c r="E36" i="6"/>
  <c r="E40" i="6"/>
  <c r="E44" i="6"/>
  <c r="E46" i="6"/>
  <c r="C24" i="3"/>
  <c r="H44" i="6"/>
  <c r="K34" i="6"/>
  <c r="K38" i="6"/>
  <c r="K40" i="6"/>
  <c r="K44" i="6"/>
  <c r="T49" i="3"/>
  <c r="B34" i="6"/>
  <c r="B36" i="6"/>
  <c r="B38" i="6"/>
  <c r="B40" i="6"/>
  <c r="B42" i="6"/>
  <c r="B44" i="6"/>
  <c r="B46" i="6"/>
  <c r="G12" i="4"/>
  <c r="Q10" i="6"/>
  <c r="D57" i="5"/>
  <c r="D69" i="5"/>
  <c r="Q12" i="6" s="1"/>
  <c r="D70" i="5"/>
  <c r="D67" i="5"/>
  <c r="D14" i="5"/>
  <c r="B12" i="6" s="1"/>
  <c r="D15" i="5"/>
  <c r="D56" i="5"/>
  <c r="T70" i="3"/>
  <c r="D36" i="5" l="1"/>
  <c r="H12" i="6" s="1"/>
  <c r="Q24" i="6"/>
  <c r="B73" i="5"/>
  <c r="D58" i="5"/>
  <c r="E22" i="6"/>
  <c r="I56" i="2"/>
  <c r="I58" i="2"/>
  <c r="N10" i="6" s="1"/>
  <c r="I57" i="2"/>
  <c r="I59" i="2"/>
  <c r="I45" i="2"/>
  <c r="I47" i="2"/>
  <c r="I48" i="2"/>
  <c r="I46" i="2"/>
  <c r="D48" i="5"/>
  <c r="I34" i="2"/>
  <c r="I35" i="2"/>
  <c r="I36" i="2"/>
  <c r="I37" i="2"/>
  <c r="I23" i="2"/>
  <c r="I24" i="2"/>
  <c r="I25" i="2"/>
  <c r="I26" i="2"/>
  <c r="Q30" i="6"/>
  <c r="Q28" i="6"/>
  <c r="Q20" i="6"/>
  <c r="Q18" i="6"/>
  <c r="Q22" i="6"/>
  <c r="D74" i="2"/>
  <c r="B30" i="7" s="1"/>
  <c r="H22" i="6"/>
  <c r="K10" i="6"/>
  <c r="C74" i="2"/>
  <c r="B28" i="7" s="1"/>
  <c r="B74" i="5"/>
  <c r="B20" i="6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6" i="7" s="1"/>
  <c r="N48" i="3"/>
  <c r="E34" i="6"/>
  <c r="G13" i="4"/>
  <c r="B24" i="6"/>
  <c r="C73" i="1"/>
  <c r="B73" i="1"/>
  <c r="B74" i="1"/>
  <c r="E10" i="6"/>
  <c r="B74" i="2"/>
  <c r="B26" i="7" s="1"/>
  <c r="G75" i="8"/>
  <c r="G73" i="8"/>
  <c r="N73" i="3"/>
  <c r="L73" i="3"/>
  <c r="B42" i="7" s="1"/>
  <c r="J73" i="3"/>
  <c r="B38" i="7" s="1"/>
  <c r="H73" i="3"/>
  <c r="B32" i="7" s="1"/>
  <c r="F73" i="3"/>
  <c r="E73" i="3"/>
  <c r="N74" i="3"/>
  <c r="L74" i="3"/>
  <c r="J74" i="3"/>
  <c r="F74" i="3"/>
  <c r="E74" i="3"/>
  <c r="D74" i="3"/>
  <c r="M73" i="3"/>
  <c r="B44" i="7" s="1"/>
  <c r="K73" i="3"/>
  <c r="B40" i="7" s="1"/>
  <c r="G73" i="3"/>
  <c r="M74" i="3"/>
  <c r="K74" i="3"/>
  <c r="I74" i="3"/>
  <c r="G74" i="3"/>
  <c r="D73" i="3"/>
  <c r="G56" i="4"/>
  <c r="G59" i="4"/>
  <c r="G58" i="4"/>
  <c r="G57" i="4"/>
  <c r="G37" i="4"/>
  <c r="G36" i="4"/>
  <c r="H8" i="6" s="1"/>
  <c r="G35" i="4"/>
  <c r="G34" i="4"/>
  <c r="G14" i="4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K36" i="1"/>
  <c r="H4" i="6" s="1"/>
  <c r="K58" i="1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B73" i="2"/>
  <c r="B10" i="6"/>
  <c r="D26" i="5"/>
  <c r="D25" i="5"/>
  <c r="E12" i="6" s="1"/>
  <c r="D35" i="5"/>
  <c r="D13" i="5"/>
  <c r="T59" i="3"/>
  <c r="T37" i="3"/>
  <c r="E73" i="2"/>
  <c r="D73" i="2"/>
  <c r="C73" i="2"/>
  <c r="B26" i="6"/>
  <c r="T34" i="3"/>
  <c r="T36" i="3"/>
  <c r="H6" i="6" s="1"/>
  <c r="T45" i="3"/>
  <c r="T47" i="3"/>
  <c r="K6" i="6" s="1"/>
  <c r="T56" i="3"/>
  <c r="T58" i="3"/>
  <c r="T35" i="3"/>
  <c r="T46" i="3"/>
  <c r="T57" i="3"/>
  <c r="T69" i="3"/>
  <c r="Q6" i="6" s="1"/>
  <c r="Q14" i="6" s="1"/>
  <c r="T67" i="3"/>
  <c r="B46" i="7"/>
  <c r="T68" i="3"/>
  <c r="H24" i="6"/>
  <c r="H20" i="6"/>
  <c r="E24" i="6"/>
  <c r="E20" i="6"/>
  <c r="K24" i="6"/>
  <c r="K20" i="6"/>
  <c r="K18" i="6"/>
  <c r="H18" i="6"/>
  <c r="E18" i="6"/>
  <c r="B18" i="6"/>
  <c r="N44" i="6"/>
  <c r="D74" i="8"/>
  <c r="C74" i="8"/>
  <c r="D73" i="8"/>
  <c r="Q48" i="6" l="1"/>
  <c r="B24" i="7"/>
  <c r="F74" i="5"/>
  <c r="B12" i="7" s="1"/>
  <c r="F76" i="5"/>
  <c r="B48" i="6"/>
  <c r="E48" i="6"/>
  <c r="H74" i="3"/>
  <c r="B20" i="7"/>
  <c r="B18" i="7"/>
  <c r="E14" i="6"/>
  <c r="G76" i="8"/>
  <c r="B8" i="6"/>
  <c r="J74" i="2"/>
  <c r="B10" i="7" s="1"/>
  <c r="J76" i="2"/>
  <c r="H10" i="6"/>
  <c r="H14" i="6" s="1"/>
  <c r="J73" i="2"/>
  <c r="J75" i="2"/>
  <c r="F73" i="5"/>
  <c r="F75" i="5"/>
  <c r="N14" i="6"/>
  <c r="G74" i="8"/>
  <c r="H76" i="1"/>
  <c r="H74" i="1"/>
  <c r="B4" i="7" s="1"/>
  <c r="B4" i="6"/>
  <c r="H75" i="1"/>
  <c r="H73" i="1"/>
  <c r="T75" i="3"/>
  <c r="T76" i="3"/>
  <c r="T74" i="3"/>
  <c r="T73" i="3"/>
  <c r="B6" i="7" s="1"/>
  <c r="B6" i="6"/>
  <c r="H48" i="6"/>
  <c r="N48" i="6"/>
  <c r="B14" i="6" l="1"/>
  <c r="F48" i="4"/>
  <c r="F46" i="4"/>
  <c r="F47" i="4"/>
  <c r="K22" i="6" s="1"/>
  <c r="K48" i="6" s="1"/>
  <c r="F45" i="4"/>
  <c r="C74" i="4" s="1"/>
  <c r="B22" i="7" s="1"/>
  <c r="B48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<sst xmlns="http://schemas.openxmlformats.org/spreadsheetml/2006/main" count="661" uniqueCount="83">
  <si>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</si>
  <si>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</si>
  <si>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</si>
  <si>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</si>
  <si>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</si>
  <si>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</si>
  <si>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</si>
  <si>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</si>
  <si>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</si>
  <si>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</si>
  <si>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</si>
  <si>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</si>
  <si>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</si>
  <si>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</si>
  <si>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</si>
  <si>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</si>
  <si>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</si>
  <si>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</si>
  <si>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</si>
  <si>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</si>
  <si>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</si>
  <si>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</si>
  <si>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</si>
  <si>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</si>
  <si>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</si>
  <si>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</si>
  <si>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</si>
  <si>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</si>
  <si>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</si>
  <si>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</si>
  <si>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</si>
  <si>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</si>
  <si>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</si>
  <si>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</si>
  <si>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</si>
  <si>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</si>
  <si>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</si>
  <si>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</si>
  <si>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</si>
  <si>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</si>
  <si>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</si>
  <si>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Pier 84</t>
  </si>
  <si>
    <t>West 44th Street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</si>
  <si>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</si>
  <si>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</si>
  <si>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</si>
  <si>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</si>
  <si>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</si>
  <si>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</si>
  <si>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</si>
  <si>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</si>
  <si>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</si>
  <si>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</si>
  <si>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</si>
  <si>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</si>
  <si>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</si>
  <si>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</si>
  <si>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</si>
  <si>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</si>
  <si>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</si>
  <si>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</si>
  <si>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</si>
  <si>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</si>
  <si>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</si>
  <si>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</si>
  <si>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</si>
  <si>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</si>
  <si>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</si>
  <si>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</si>
  <si>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</si>
  <si>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</si>
  <si>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</si>
  <si>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</si>
  <si>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</si>
  <si>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</si>
  <si>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</si>
  <si>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 xml:space="preserve">                </t>
  </si>
  <si>
    <t>October Monthly Totals</t>
  </si>
  <si>
    <t>10.01.13-10.04.13</t>
  </si>
  <si>
    <t>10.07.13-10.11.13</t>
  </si>
  <si>
    <t>10.14.13-10.18.13</t>
  </si>
  <si>
    <t>10.21.13-10.25.13</t>
  </si>
  <si>
    <t>10.28.13-10.31.13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</si>
</sst>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3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5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/>
    <xf numFmtId="3" fontId="15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/>
    <xf numFmtId="3" fontId="24" fillId="0" borderId="41" xfId="0" applyNumberFormat="1" applyFont="1" applyBorder="1" applyAlignment="1">
      <alignment horizontal="right"/>
    </xf>
    <xf numFmtId="3" fontId="24" fillId="0" borderId="42" xfId="0" applyNumberFormat="1" applyFont="1" applyBorder="1" applyAlignment="1">
      <alignment horizontal="right"/>
    </xf>
    <xf numFmtId="3" fontId="24" fillId="0" borderId="19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8" xfId="0" applyNumberFormat="1" applyFont="1" applyBorder="1" applyAlignment="1">
      <alignment horizontal="right"/>
    </xf>
    <xf numFmtId="3" fontId="24" fillId="0" borderId="7" xfId="0" applyNumberFormat="1" applyFont="1" applyBorder="1" applyAlignment="1">
      <alignment horizontal="right"/>
    </xf>
    <xf numFmtId="3" fontId="24" fillId="0" borderId="16" xfId="0" applyNumberFormat="1" applyFont="1" applyBorder="1" applyAlignment="1">
      <alignment horizontal="right"/>
    </xf>
    <xf numFmtId="3" fontId="24" fillId="0" borderId="43" xfId="0" applyNumberFormat="1" applyFont="1" applyBorder="1" applyAlignment="1">
      <alignment horizontal="right"/>
    </xf>
    <xf numFmtId="3" fontId="24" fillId="0" borderId="28" xfId="0" applyNumberFormat="1" applyFont="1" applyBorder="1" applyAlignment="1">
      <alignment horizontal="right"/>
    </xf>
    <xf numFmtId="3" fontId="24" fillId="0" borderId="21" xfId="0" applyNumberFormat="1" applyFont="1" applyBorder="1" applyAlignment="1">
      <alignment horizontal="right"/>
    </xf>
    <xf numFmtId="3" fontId="24" fillId="0" borderId="48" xfId="0" applyNumberFormat="1" applyFont="1" applyBorder="1" applyAlignment="1">
      <alignment horizontal="right"/>
    </xf>
    <xf numFmtId="3" fontId="24" fillId="0" borderId="17" xfId="0" applyNumberFormat="1" applyFont="1" applyBorder="1" applyAlignment="1">
      <alignment horizontal="right"/>
    </xf>
    <xf numFmtId="3" fontId="24" fillId="0" borderId="32" xfId="0" applyNumberFormat="1" applyFont="1" applyBorder="1" applyAlignment="1">
      <alignment horizontal="right"/>
    </xf>
    <xf numFmtId="3" fontId="24" fillId="0" borderId="12" xfId="0" applyNumberFormat="1" applyFont="1" applyBorder="1" applyAlignment="1">
      <alignment horizontal="right"/>
    </xf>
    <xf numFmtId="3" fontId="24" fillId="0" borderId="39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4" fillId="0" borderId="47" xfId="0" applyNumberFormat="1" applyFont="1" applyBorder="1" applyAlignment="1">
      <alignment horizontal="right"/>
    </xf>
    <xf numFmtId="3" fontId="24" fillId="0" borderId="18" xfId="0" applyNumberFormat="1" applyFont="1" applyBorder="1" applyAlignment="1">
      <alignment horizontal="right"/>
    </xf>
    <xf numFmtId="3" fontId="24" fillId="0" borderId="51" xfId="0" applyNumberFormat="1" applyFont="1" applyBorder="1" applyAlignment="1">
      <alignment horizontal="right"/>
    </xf>
    <xf numFmtId="0" fontId="24" fillId="0" borderId="1" xfId="0" applyFont="1" applyBorder="1"/>
    <xf numFmtId="0" fontId="24" fillId="0" borderId="25" xfId="0" applyFont="1" applyBorder="1"/>
    <xf numFmtId="0" fontId="24" fillId="0" borderId="25" xfId="0" applyFont="1" applyFill="1" applyBorder="1" applyAlignment="1">
      <alignment horizontal="right"/>
    </xf>
    <xf numFmtId="0" fontId="26" fillId="4" borderId="23" xfId="0" applyFont="1" applyFill="1" applyBorder="1" applyAlignment="1">
      <alignment horizontal="right"/>
    </xf>
    <xf numFmtId="3" fontId="24" fillId="4" borderId="44" xfId="0" applyNumberFormat="1" applyFont="1" applyFill="1" applyBorder="1" applyAlignment="1">
      <alignment horizontal="right"/>
    </xf>
    <xf numFmtId="3" fontId="24" fillId="4" borderId="27" xfId="0" applyNumberFormat="1" applyFont="1" applyFill="1" applyBorder="1" applyAlignment="1">
      <alignment horizontal="right"/>
    </xf>
    <xf numFmtId="3" fontId="24" fillId="4" borderId="26" xfId="0" applyNumberFormat="1" applyFont="1" applyFill="1" applyBorder="1" applyAlignment="1">
      <alignment horizontal="right"/>
    </xf>
    <xf numFmtId="3" fontId="24" fillId="4" borderId="49" xfId="0" applyNumberFormat="1" applyFont="1" applyFill="1" applyBorder="1" applyAlignment="1">
      <alignment horizontal="right"/>
    </xf>
    <xf numFmtId="3" fontId="24" fillId="4" borderId="16" xfId="0" applyNumberFormat="1" applyFont="1" applyFill="1" applyBorder="1" applyAlignment="1">
      <alignment horizontal="right"/>
    </xf>
    <xf numFmtId="3" fontId="24" fillId="4" borderId="31" xfId="0" applyNumberFormat="1" applyFont="1" applyFill="1" applyBorder="1" applyAlignment="1">
      <alignment horizontal="right"/>
    </xf>
    <xf numFmtId="3" fontId="24" fillId="4" borderId="45" xfId="0" applyNumberFormat="1" applyFont="1" applyFill="1" applyBorder="1" applyAlignment="1">
      <alignment horizontal="right"/>
    </xf>
    <xf numFmtId="3" fontId="24" fillId="4" borderId="30" xfId="0" applyNumberFormat="1" applyFont="1" applyFill="1" applyBorder="1" applyAlignment="1">
      <alignment horizontal="right"/>
    </xf>
    <xf numFmtId="3" fontId="24" fillId="4" borderId="29" xfId="0" applyNumberFormat="1" applyFont="1" applyFill="1" applyBorder="1" applyAlignment="1">
      <alignment horizontal="right"/>
    </xf>
    <xf numFmtId="3" fontId="24" fillId="4" borderId="50" xfId="0" applyNumberFormat="1" applyFont="1" applyFill="1" applyBorder="1" applyAlignment="1">
      <alignment horizontal="right"/>
    </xf>
    <xf numFmtId="3" fontId="24" fillId="4" borderId="33" xfId="0" applyNumberFormat="1" applyFont="1" applyFill="1" applyBorder="1" applyAlignment="1">
      <alignment horizontal="right"/>
    </xf>
    <xf numFmtId="3" fontId="24" fillId="4" borderId="36" xfId="0" applyNumberFormat="1" applyFont="1" applyFill="1" applyBorder="1" applyAlignment="1">
      <alignment horizontal="right"/>
    </xf>
    <xf numFmtId="3" fontId="24" fillId="0" borderId="21" xfId="0" applyNumberFormat="1" applyFont="1" applyFill="1" applyBorder="1" applyAlignment="1">
      <alignment horizontal="right"/>
    </xf>
    <xf numFmtId="3" fontId="24" fillId="0" borderId="21" xfId="0" applyNumberFormat="1" applyFont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 wrapText="1"/>
    </xf>
    <xf numFmtId="3" fontId="26" fillId="4" borderId="44" xfId="0" applyNumberFormat="1" applyFont="1" applyFill="1" applyBorder="1" applyAlignment="1">
      <alignment horizontal="right"/>
    </xf>
    <xf numFmtId="3" fontId="26" fillId="4" borderId="16" xfId="0" applyNumberFormat="1" applyFont="1" applyFill="1" applyBorder="1" applyAlignment="1">
      <alignment horizontal="right"/>
    </xf>
    <xf numFmtId="3" fontId="26" fillId="4" borderId="45" xfId="0" applyNumberFormat="1" applyFont="1" applyFill="1" applyBorder="1" applyAlignment="1">
      <alignment horizontal="right"/>
    </xf>
    <xf numFmtId="3" fontId="26" fillId="4" borderId="36" xfId="0" applyNumberFormat="1" applyFont="1" applyFill="1" applyBorder="1" applyAlignment="1">
      <alignment horizontal="right"/>
    </xf>
    <xf numFmtId="0" fontId="26" fillId="4" borderId="21" xfId="0" applyFont="1" applyFill="1" applyBorder="1" applyAlignment="1">
      <alignment horizontal="center" vertical="center" wrapText="1"/>
    </xf>
    <xf numFmtId="3" fontId="28" fillId="0" borderId="0" xfId="0" applyNumberFormat="1" applyFont="1" applyBorder="1"/>
    <xf numFmtId="3" fontId="28" fillId="0" borderId="56" xfId="0" applyNumberFormat="1" applyFont="1" applyBorder="1"/>
    <xf numFmtId="3" fontId="27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Fill="1" applyAlignment="1">
      <alignment horizontal="right"/>
    </xf>
    <xf numFmtId="0" fontId="26" fillId="0" borderId="0" xfId="0" applyFont="1" applyFill="1" applyBorder="1" applyAlignment="1">
      <alignment horizontal="right"/>
    </xf>
    <xf numFmtId="14" fontId="26" fillId="0" borderId="0" xfId="0" applyNumberFormat="1" applyFont="1" applyFill="1" applyBorder="1" applyAlignment="1">
      <alignment horizontal="center" vertical="center" textRotation="90"/>
    </xf>
    <xf numFmtId="3" fontId="24" fillId="0" borderId="0" xfId="0" applyNumberFormat="1" applyFont="1" applyFill="1" applyBorder="1" applyAlignment="1">
      <alignment horizontal="right"/>
    </xf>
    <xf numFmtId="14" fontId="24" fillId="0" borderId="0" xfId="0" applyNumberFormat="1" applyFont="1"/>
    <xf numFmtId="3" fontId="24" fillId="0" borderId="44" xfId="0" applyNumberFormat="1" applyFont="1" applyBorder="1" applyAlignment="1">
      <alignment horizontal="right"/>
    </xf>
    <xf numFmtId="3" fontId="24" fillId="0" borderId="27" xfId="0" applyNumberFormat="1" applyFont="1" applyBorder="1" applyAlignment="1">
      <alignment horizontal="right"/>
    </xf>
    <xf numFmtId="3" fontId="24" fillId="0" borderId="26" xfId="0" applyNumberFormat="1" applyFont="1" applyBorder="1" applyAlignment="1">
      <alignment horizontal="right"/>
    </xf>
    <xf numFmtId="3" fontId="24" fillId="0" borderId="49" xfId="0" applyNumberFormat="1" applyFont="1" applyBorder="1" applyAlignment="1">
      <alignment horizontal="right"/>
    </xf>
    <xf numFmtId="3" fontId="24" fillId="0" borderId="31" xfId="0" applyNumberFormat="1" applyFont="1" applyBorder="1" applyAlignment="1">
      <alignment horizontal="right"/>
    </xf>
    <xf numFmtId="3" fontId="24" fillId="0" borderId="45" xfId="0" applyNumberFormat="1" applyFont="1" applyBorder="1" applyAlignment="1">
      <alignment horizontal="right"/>
    </xf>
    <xf numFmtId="3" fontId="24" fillId="0" borderId="30" xfId="0" applyNumberFormat="1" applyFont="1" applyBorder="1" applyAlignment="1">
      <alignment horizontal="right"/>
    </xf>
    <xf numFmtId="3" fontId="24" fillId="0" borderId="29" xfId="0" applyNumberFormat="1" applyFont="1" applyBorder="1" applyAlignment="1">
      <alignment horizontal="right"/>
    </xf>
    <xf numFmtId="3" fontId="24" fillId="0" borderId="50" xfId="0" applyNumberFormat="1" applyFont="1" applyBorder="1" applyAlignment="1">
      <alignment horizontal="right"/>
    </xf>
    <xf numFmtId="3" fontId="24" fillId="0" borderId="36" xfId="0" applyNumberFormat="1" applyFont="1" applyBorder="1" applyAlignment="1">
      <alignment horizontal="right"/>
    </xf>
    <xf numFmtId="3" fontId="24" fillId="0" borderId="33" xfId="0" applyNumberFormat="1" applyFont="1" applyBorder="1" applyAlignment="1">
      <alignment horizontal="right"/>
    </xf>
    <xf numFmtId="3" fontId="24" fillId="0" borderId="64" xfId="0" applyNumberFormat="1" applyFont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/>
    </xf>
    <xf numFmtId="3" fontId="24" fillId="4" borderId="38" xfId="0" applyNumberFormat="1" applyFont="1" applyFill="1" applyBorder="1" applyAlignment="1">
      <alignment horizontal="right"/>
    </xf>
    <xf numFmtId="3" fontId="24" fillId="4" borderId="55" xfId="0" applyNumberFormat="1" applyFont="1" applyFill="1" applyBorder="1" applyAlignment="1">
      <alignment horizontal="right"/>
    </xf>
    <xf numFmtId="3" fontId="24" fillId="0" borderId="22" xfId="0" applyNumberFormat="1" applyFont="1" applyFill="1" applyBorder="1" applyAlignment="1">
      <alignment horizontal="right"/>
    </xf>
    <xf numFmtId="3" fontId="24" fillId="0" borderId="19" xfId="0" applyNumberFormat="1" applyFont="1" applyBorder="1" applyAlignment="1">
      <alignment horizontal="center" vertical="center"/>
    </xf>
    <xf numFmtId="3" fontId="24" fillId="0" borderId="20" xfId="0" applyNumberFormat="1" applyFont="1" applyBorder="1" applyAlignment="1">
      <alignment horizontal="right"/>
    </xf>
    <xf numFmtId="3" fontId="24" fillId="0" borderId="22" xfId="0" applyNumberFormat="1" applyFont="1" applyBorder="1" applyAlignment="1">
      <alignment horizontal="right"/>
    </xf>
    <xf numFmtId="3" fontId="24" fillId="0" borderId="5" xfId="0" applyNumberFormat="1" applyFont="1" applyBorder="1" applyAlignment="1">
      <alignment horizontal="right"/>
    </xf>
    <xf numFmtId="3" fontId="24" fillId="0" borderId="4" xfId="0" applyNumberFormat="1" applyFont="1" applyBorder="1" applyAlignment="1">
      <alignment horizontal="right"/>
    </xf>
    <xf numFmtId="0" fontId="14" fillId="0" borderId="0" xfId="0" applyFont="1"/>
    <xf numFmtId="3" fontId="14" fillId="0" borderId="41" xfId="0" applyNumberFormat="1" applyFont="1" applyBorder="1" applyAlignment="1">
      <alignment horizontal="right"/>
    </xf>
    <xf numFmtId="3" fontId="14" fillId="0" borderId="20" xfId="0" applyNumberFormat="1" applyFont="1" applyBorder="1" applyAlignment="1">
      <alignment horizontal="right"/>
    </xf>
    <xf numFmtId="3" fontId="14" fillId="0" borderId="43" xfId="0" applyNumberFormat="1" applyFont="1" applyBorder="1" applyAlignment="1">
      <alignment horizontal="right"/>
    </xf>
    <xf numFmtId="3" fontId="14" fillId="0" borderId="28" xfId="0" applyNumberFormat="1" applyFont="1" applyBorder="1" applyAlignment="1">
      <alignment horizontal="right"/>
    </xf>
    <xf numFmtId="3" fontId="14" fillId="0" borderId="16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3" fontId="14" fillId="0" borderId="22" xfId="0" applyNumberFormat="1" applyFont="1" applyBorder="1" applyAlignment="1">
      <alignment horizontal="right"/>
    </xf>
    <xf numFmtId="3" fontId="14" fillId="0" borderId="12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4" fillId="0" borderId="39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" fontId="14" fillId="0" borderId="42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4" fillId="0" borderId="21" xfId="0" applyNumberFormat="1" applyFont="1" applyFill="1" applyBorder="1" applyAlignment="1">
      <alignment horizontal="right"/>
    </xf>
    <xf numFmtId="3" fontId="14" fillId="0" borderId="21" xfId="0" applyNumberFormat="1" applyFont="1" applyBorder="1" applyAlignment="1">
      <alignment horizontal="center" vertical="center"/>
    </xf>
    <xf numFmtId="14" fontId="14" fillId="0" borderId="0" xfId="0" applyNumberFormat="1" applyFont="1"/>
    <xf numFmtId="3" fontId="14" fillId="4" borderId="43" xfId="0" applyNumberFormat="1" applyFont="1" applyFill="1" applyBorder="1" applyAlignment="1">
      <alignment horizontal="right"/>
    </xf>
    <xf numFmtId="3" fontId="14" fillId="4" borderId="45" xfId="0" applyNumberFormat="1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Fill="1" applyBorder="1" applyAlignment="1"/>
    <xf numFmtId="3" fontId="14" fillId="0" borderId="0" xfId="0" applyNumberFormat="1" applyFont="1" applyFill="1" applyBorder="1"/>
    <xf numFmtId="3" fontId="17" fillId="0" borderId="0" xfId="0" applyNumberFormat="1" applyFont="1" applyFill="1" applyBorder="1" applyAlignment="1">
      <alignment wrapText="1"/>
    </xf>
    <xf numFmtId="3" fontId="17" fillId="0" borderId="0" xfId="0" applyNumberFormat="1" applyFont="1" applyFill="1" applyBorder="1" applyAlignment="1"/>
    <xf numFmtId="3" fontId="25" fillId="0" borderId="0" xfId="0" applyNumberFormat="1" applyFont="1" applyFill="1" applyBorder="1"/>
    <xf numFmtId="3" fontId="25" fillId="0" borderId="0" xfId="0" applyNumberFormat="1" applyFont="1" applyFill="1"/>
    <xf numFmtId="3" fontId="25" fillId="0" borderId="0" xfId="0" applyNumberFormat="1" applyFont="1" applyFill="1" applyBorder="1" applyAlignment="1">
      <alignment wrapText="1"/>
    </xf>
    <xf numFmtId="3" fontId="14" fillId="0" borderId="25" xfId="0" applyNumberFormat="1" applyFont="1" applyFill="1" applyBorder="1"/>
    <xf numFmtId="3" fontId="14" fillId="0" borderId="56" xfId="0" applyNumberFormat="1" applyFont="1" applyFill="1" applyBorder="1"/>
    <xf numFmtId="3" fontId="14" fillId="0" borderId="23" xfId="0" applyNumberFormat="1" applyFont="1" applyFill="1" applyBorder="1"/>
    <xf numFmtId="3" fontId="14" fillId="0" borderId="59" xfId="0" applyNumberFormat="1" applyFont="1" applyFill="1" applyBorder="1"/>
    <xf numFmtId="3" fontId="25" fillId="0" borderId="0" xfId="0" applyNumberFormat="1" applyFont="1" applyBorder="1"/>
    <xf numFmtId="3" fontId="25" fillId="0" borderId="0" xfId="0" applyNumberFormat="1" applyFont="1"/>
    <xf numFmtId="3" fontId="14" fillId="0" borderId="61" xfId="0" applyNumberFormat="1" applyFont="1" applyBorder="1"/>
    <xf numFmtId="3" fontId="14" fillId="0" borderId="0" xfId="0" applyNumberFormat="1" applyFont="1"/>
    <xf numFmtId="3" fontId="14" fillId="0" borderId="0" xfId="0" applyNumberFormat="1" applyFont="1" applyFill="1"/>
    <xf numFmtId="0" fontId="14" fillId="0" borderId="0" xfId="0" applyFont="1" applyBorder="1" applyAlignment="1">
      <alignment horizontal="center" vertical="center"/>
    </xf>
    <xf numFmtId="3" fontId="26" fillId="0" borderId="21" xfId="0" applyNumberFormat="1" applyFont="1" applyFill="1" applyBorder="1" applyAlignment="1">
      <alignment horizontal="center" vertical="center"/>
    </xf>
    <xf numFmtId="3" fontId="26" fillId="0" borderId="21" xfId="0" applyNumberFormat="1" applyFont="1" applyBorder="1" applyAlignment="1">
      <alignment horizontal="center" vertical="center"/>
    </xf>
    <xf numFmtId="3" fontId="18" fillId="0" borderId="64" xfId="0" applyNumberFormat="1" applyFont="1" applyFill="1" applyBorder="1" applyAlignment="1">
      <alignment horizontal="center" vertical="center" wrapText="1"/>
    </xf>
    <xf numFmtId="3" fontId="26" fillId="5" borderId="44" xfId="0" applyNumberFormat="1" applyFont="1" applyFill="1" applyBorder="1" applyAlignment="1">
      <alignment horizontal="right"/>
    </xf>
    <xf numFmtId="3" fontId="26" fillId="5" borderId="16" xfId="0" applyNumberFormat="1" applyFont="1" applyFill="1" applyBorder="1" applyAlignment="1">
      <alignment horizontal="right"/>
    </xf>
    <xf numFmtId="3" fontId="26" fillId="5" borderId="45" xfId="0" applyNumberFormat="1" applyFont="1" applyFill="1" applyBorder="1" applyAlignment="1">
      <alignment horizontal="right"/>
    </xf>
    <xf numFmtId="3" fontId="26" fillId="5" borderId="36" xfId="0" applyNumberFormat="1" applyFont="1" applyFill="1" applyBorder="1" applyAlignment="1">
      <alignment horizontal="right"/>
    </xf>
    <xf numFmtId="0" fontId="26" fillId="5" borderId="64" xfId="0" applyFont="1" applyFill="1" applyBorder="1" applyAlignment="1">
      <alignment horizontal="right"/>
    </xf>
    <xf numFmtId="0" fontId="26" fillId="5" borderId="24" xfId="0" applyFont="1" applyFill="1" applyBorder="1" applyAlignment="1">
      <alignment horizontal="right"/>
    </xf>
    <xf numFmtId="3" fontId="24" fillId="5" borderId="45" xfId="0" applyNumberFormat="1" applyFont="1" applyFill="1" applyBorder="1" applyAlignment="1">
      <alignment horizontal="right"/>
    </xf>
    <xf numFmtId="3" fontId="24" fillId="5" borderId="30" xfId="0" applyNumberFormat="1" applyFont="1" applyFill="1" applyBorder="1" applyAlignment="1">
      <alignment horizontal="right"/>
    </xf>
    <xf numFmtId="3" fontId="24" fillId="5" borderId="29" xfId="0" applyNumberFormat="1" applyFont="1" applyFill="1" applyBorder="1" applyAlignment="1">
      <alignment horizontal="right"/>
    </xf>
    <xf numFmtId="3" fontId="24" fillId="5" borderId="50" xfId="0" applyNumberFormat="1" applyFont="1" applyFill="1" applyBorder="1" applyAlignment="1">
      <alignment horizontal="right"/>
    </xf>
    <xf numFmtId="3" fontId="24" fillId="5" borderId="46" xfId="0" applyNumberFormat="1" applyFont="1" applyFill="1" applyBorder="1" applyAlignment="1">
      <alignment horizontal="right"/>
    </xf>
    <xf numFmtId="3" fontId="24" fillId="5" borderId="33" xfId="0" applyNumberFormat="1" applyFont="1" applyFill="1" applyBorder="1" applyAlignment="1">
      <alignment horizontal="right"/>
    </xf>
    <xf numFmtId="3" fontId="24" fillId="5" borderId="36" xfId="0" applyNumberFormat="1" applyFont="1" applyFill="1" applyBorder="1" applyAlignment="1">
      <alignment horizontal="right"/>
    </xf>
    <xf numFmtId="3" fontId="24" fillId="5" borderId="44" xfId="0" applyNumberFormat="1" applyFont="1" applyFill="1" applyBorder="1" applyAlignment="1">
      <alignment horizontal="right"/>
    </xf>
    <xf numFmtId="3" fontId="24" fillId="5" borderId="27" xfId="0" applyNumberFormat="1" applyFont="1" applyFill="1" applyBorder="1" applyAlignment="1">
      <alignment horizontal="right"/>
    </xf>
    <xf numFmtId="3" fontId="24" fillId="5" borderId="26" xfId="0" applyNumberFormat="1" applyFont="1" applyFill="1" applyBorder="1" applyAlignment="1">
      <alignment horizontal="right"/>
    </xf>
    <xf numFmtId="3" fontId="24" fillId="5" borderId="49" xfId="0" applyNumberFormat="1" applyFont="1" applyFill="1" applyBorder="1" applyAlignment="1">
      <alignment horizontal="right"/>
    </xf>
    <xf numFmtId="3" fontId="24" fillId="5" borderId="16" xfId="0" applyNumberFormat="1" applyFont="1" applyFill="1" applyBorder="1" applyAlignment="1">
      <alignment horizontal="right"/>
    </xf>
    <xf numFmtId="3" fontId="24" fillId="5" borderId="31" xfId="0" applyNumberFormat="1" applyFont="1" applyFill="1" applyBorder="1" applyAlignment="1">
      <alignment horizontal="right"/>
    </xf>
    <xf numFmtId="3" fontId="24" fillId="5" borderId="55" xfId="0" applyNumberFormat="1" applyFont="1" applyFill="1" applyBorder="1" applyAlignment="1">
      <alignment horizontal="right"/>
    </xf>
    <xf numFmtId="3" fontId="24" fillId="5" borderId="38" xfId="0" applyNumberFormat="1" applyFont="1" applyFill="1" applyBorder="1" applyAlignment="1">
      <alignment horizontal="right"/>
    </xf>
    <xf numFmtId="3" fontId="24" fillId="4" borderId="68" xfId="0" applyNumberFormat="1" applyFont="1" applyFill="1" applyBorder="1" applyAlignment="1">
      <alignment horizontal="right"/>
    </xf>
    <xf numFmtId="3" fontId="29" fillId="0" borderId="0" xfId="0" applyNumberFormat="1" applyFont="1" applyFill="1" applyBorder="1" applyAlignment="1">
      <alignment horizontal="center" vertical="center" wrapText="1"/>
    </xf>
    <xf numFmtId="3" fontId="24" fillId="5" borderId="34" xfId="0" applyNumberFormat="1" applyFont="1" applyFill="1" applyBorder="1" applyAlignment="1">
      <alignment horizontal="right"/>
    </xf>
    <xf numFmtId="3" fontId="24" fillId="5" borderId="35" xfId="0" applyNumberFormat="1" applyFont="1" applyFill="1" applyBorder="1" applyAlignment="1">
      <alignment horizontal="right"/>
    </xf>
    <xf numFmtId="3" fontId="24" fillId="0" borderId="0" xfId="0" applyNumberFormat="1" applyFont="1"/>
    <xf numFmtId="3" fontId="18" fillId="4" borderId="64" xfId="0" applyNumberFormat="1" applyFont="1" applyFill="1" applyBorder="1" applyAlignment="1">
      <alignment horizontal="center" vertical="center" wrapText="1"/>
    </xf>
    <xf numFmtId="3" fontId="14" fillId="5" borderId="44" xfId="0" applyNumberFormat="1" applyFont="1" applyFill="1" applyBorder="1" applyAlignment="1">
      <alignment horizontal="right"/>
    </xf>
    <xf numFmtId="3" fontId="14" fillId="5" borderId="43" xfId="0" applyNumberFormat="1" applyFont="1" applyFill="1" applyBorder="1" applyAlignment="1">
      <alignment horizontal="right"/>
    </xf>
    <xf numFmtId="3" fontId="24" fillId="5" borderId="41" xfId="0" applyNumberFormat="1" applyFont="1" applyFill="1" applyBorder="1" applyAlignment="1">
      <alignment horizontal="right"/>
    </xf>
    <xf numFmtId="3" fontId="24" fillId="0" borderId="34" xfId="0" applyNumberFormat="1" applyFont="1" applyBorder="1" applyAlignment="1">
      <alignment horizontal="right"/>
    </xf>
    <xf numFmtId="3" fontId="24" fillId="0" borderId="35" xfId="0" applyNumberFormat="1" applyFont="1" applyBorder="1" applyAlignment="1">
      <alignment horizontal="right"/>
    </xf>
    <xf numFmtId="3" fontId="13" fillId="0" borderId="48" xfId="0" applyNumberFormat="1" applyFont="1" applyBorder="1" applyAlignment="1">
      <alignment horizontal="right"/>
    </xf>
    <xf numFmtId="3" fontId="13" fillId="0" borderId="39" xfId="0" applyNumberFormat="1" applyFont="1" applyBorder="1" applyAlignment="1">
      <alignment horizontal="right"/>
    </xf>
    <xf numFmtId="3" fontId="13" fillId="0" borderId="8" xfId="0" applyNumberFormat="1" applyFont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24" fillId="0" borderId="12" xfId="0" applyNumberFormat="1" applyFont="1" applyFill="1" applyBorder="1" applyAlignment="1">
      <alignment horizontal="right"/>
    </xf>
    <xf numFmtId="3" fontId="24" fillId="0" borderId="39" xfId="0" applyNumberFormat="1" applyFont="1" applyFill="1" applyBorder="1" applyAlignment="1">
      <alignment horizontal="right"/>
    </xf>
    <xf numFmtId="164" fontId="24" fillId="0" borderId="67" xfId="0" applyNumberFormat="1" applyFont="1" applyBorder="1" applyAlignment="1">
      <alignment horizontal="right"/>
    </xf>
    <xf numFmtId="164" fontId="12" fillId="0" borderId="66" xfId="0" applyNumberFormat="1" applyFont="1" applyFill="1" applyBorder="1" applyAlignment="1">
      <alignment horizontal="right"/>
    </xf>
    <xf numFmtId="164" fontId="12" fillId="0" borderId="67" xfId="0" applyNumberFormat="1" applyFont="1" applyFill="1" applyBorder="1" applyAlignment="1">
      <alignment horizontal="right"/>
    </xf>
    <xf numFmtId="164" fontId="12" fillId="0" borderId="40" xfId="0" applyNumberFormat="1" applyFont="1" applyFill="1" applyBorder="1" applyAlignment="1">
      <alignment horizontal="right"/>
    </xf>
    <xf numFmtId="164" fontId="10" fillId="0" borderId="66" xfId="0" applyNumberFormat="1" applyFont="1" applyFill="1" applyBorder="1" applyAlignment="1">
      <alignment horizontal="right"/>
    </xf>
    <xf numFmtId="164" fontId="24" fillId="0" borderId="67" xfId="0" applyNumberFormat="1" applyFont="1" applyFill="1" applyBorder="1" applyAlignment="1">
      <alignment horizontal="right"/>
    </xf>
    <xf numFmtId="164" fontId="24" fillId="0" borderId="40" xfId="0" applyNumberFormat="1" applyFont="1" applyFill="1" applyBorder="1" applyAlignment="1">
      <alignment horizontal="right"/>
    </xf>
    <xf numFmtId="164" fontId="24" fillId="0" borderId="66" xfId="0" applyNumberFormat="1" applyFont="1" applyFill="1" applyBorder="1" applyAlignment="1">
      <alignment horizontal="right"/>
    </xf>
    <xf numFmtId="3" fontId="13" fillId="0" borderId="47" xfId="0" applyNumberFormat="1" applyFont="1" applyBorder="1" applyAlignment="1">
      <alignment horizontal="right"/>
    </xf>
    <xf numFmtId="164" fontId="24" fillId="0" borderId="66" xfId="0" applyNumberFormat="1" applyFont="1" applyBorder="1" applyAlignment="1">
      <alignment horizontal="right"/>
    </xf>
    <xf numFmtId="164" fontId="9" fillId="0" borderId="66" xfId="0" applyNumberFormat="1" applyFont="1" applyFill="1" applyBorder="1" applyAlignment="1">
      <alignment horizontal="right"/>
    </xf>
    <xf numFmtId="164" fontId="24" fillId="0" borderId="2" xfId="0" applyNumberFormat="1" applyFont="1" applyBorder="1"/>
    <xf numFmtId="164" fontId="24" fillId="0" borderId="0" xfId="0" applyNumberFormat="1" applyFont="1" applyBorder="1"/>
    <xf numFmtId="164" fontId="22" fillId="0" borderId="0" xfId="0" applyNumberFormat="1" applyFont="1" applyFill="1" applyBorder="1" applyAlignment="1">
      <alignment horizontal="center" vertical="center" textRotation="90"/>
    </xf>
    <xf numFmtId="164" fontId="20" fillId="0" borderId="0" xfId="0" applyNumberFormat="1" applyFont="1"/>
    <xf numFmtId="164" fontId="24" fillId="0" borderId="0" xfId="0" applyNumberFormat="1" applyFont="1"/>
    <xf numFmtId="164" fontId="26" fillId="0" borderId="0" xfId="0" applyNumberFormat="1" applyFont="1" applyFill="1" applyBorder="1" applyAlignment="1">
      <alignment horizontal="center" vertical="center" textRotation="90"/>
    </xf>
    <xf numFmtId="164" fontId="26" fillId="4" borderId="21" xfId="0" applyNumberFormat="1" applyFont="1" applyFill="1" applyBorder="1" applyAlignment="1">
      <alignment horizontal="center" vertical="center" wrapText="1"/>
    </xf>
    <xf numFmtId="0" fontId="24" fillId="0" borderId="21" xfId="0" applyNumberFormat="1" applyFont="1" applyBorder="1" applyAlignment="1">
      <alignment horizontal="center" vertical="center"/>
    </xf>
    <xf numFmtId="164" fontId="14" fillId="0" borderId="0" xfId="0" applyNumberFormat="1" applyFont="1"/>
    <xf numFmtId="0" fontId="8" fillId="0" borderId="25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right"/>
    </xf>
    <xf numFmtId="3" fontId="24" fillId="0" borderId="11" xfId="0" applyNumberFormat="1" applyFont="1" applyBorder="1" applyAlignment="1">
      <alignment horizontal="right"/>
    </xf>
    <xf numFmtId="3" fontId="24" fillId="0" borderId="54" xfId="0" applyNumberFormat="1" applyFont="1" applyBorder="1" applyAlignment="1">
      <alignment horizontal="right"/>
    </xf>
    <xf numFmtId="3" fontId="24" fillId="0" borderId="69" xfId="0" applyNumberFormat="1" applyFont="1" applyBorder="1" applyAlignment="1">
      <alignment horizontal="right"/>
    </xf>
    <xf numFmtId="3" fontId="24" fillId="4" borderId="23" xfId="0" applyNumberFormat="1" applyFont="1" applyFill="1" applyBorder="1" applyAlignment="1">
      <alignment horizontal="right"/>
    </xf>
    <xf numFmtId="3" fontId="24" fillId="4" borderId="64" xfId="0" applyNumberFormat="1" applyFont="1" applyFill="1" applyBorder="1" applyAlignment="1">
      <alignment horizontal="right"/>
    </xf>
    <xf numFmtId="3" fontId="24" fillId="0" borderId="3" xfId="0" applyNumberFormat="1" applyFont="1" applyBorder="1" applyAlignment="1">
      <alignment horizontal="right"/>
    </xf>
    <xf numFmtId="3" fontId="24" fillId="4" borderId="71" xfId="0" applyNumberFormat="1" applyFont="1" applyFill="1" applyBorder="1" applyAlignment="1">
      <alignment horizontal="right"/>
    </xf>
    <xf numFmtId="3" fontId="24" fillId="0" borderId="70" xfId="0" applyNumberFormat="1" applyFont="1" applyBorder="1" applyAlignment="1">
      <alignment horizontal="right"/>
    </xf>
    <xf numFmtId="3" fontId="24" fillId="0" borderId="67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5" xfId="0" applyFont="1" applyBorder="1" applyAlignment="1">
      <alignment horizontal="right"/>
    </xf>
    <xf numFmtId="3" fontId="24" fillId="0" borderId="72" xfId="0" applyNumberFormat="1" applyFont="1" applyBorder="1" applyAlignment="1">
      <alignment horizontal="right"/>
    </xf>
    <xf numFmtId="3" fontId="24" fillId="0" borderId="37" xfId="0" applyNumberFormat="1" applyFont="1" applyBorder="1" applyAlignment="1">
      <alignment horizontal="right"/>
    </xf>
    <xf numFmtId="164" fontId="10" fillId="0" borderId="67" xfId="0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14" fillId="0" borderId="70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14" fillId="0" borderId="44" xfId="0" applyNumberFormat="1" applyFont="1" applyBorder="1" applyAlignment="1">
      <alignment horizontal="right"/>
    </xf>
    <xf numFmtId="3" fontId="14" fillId="0" borderId="27" xfId="0" applyNumberFormat="1" applyFont="1" applyBorder="1" applyAlignment="1">
      <alignment horizontal="right"/>
    </xf>
    <xf numFmtId="3" fontId="14" fillId="0" borderId="45" xfId="0" applyNumberFormat="1" applyFont="1" applyBorder="1" applyAlignment="1">
      <alignment horizontal="right"/>
    </xf>
    <xf numFmtId="3" fontId="14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4" fillId="0" borderId="73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6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27" fillId="2" borderId="25" xfId="0" applyNumberFormat="1" applyFont="1" applyFill="1" applyBorder="1" applyAlignment="1">
      <alignment horizontal="center"/>
    </xf>
    <xf numFmtId="3" fontId="14" fillId="0" borderId="56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7" fillId="2" borderId="24" xfId="0" applyNumberFormat="1" applyFont="1" applyFill="1" applyBorder="1" applyAlignment="1">
      <alignment horizontal="center"/>
    </xf>
    <xf numFmtId="3" fontId="14" fillId="0" borderId="52" xfId="0" applyNumberFormat="1" applyFont="1" applyBorder="1" applyAlignment="1">
      <alignment horizontal="center"/>
    </xf>
    <xf numFmtId="3" fontId="14" fillId="0" borderId="61" xfId="0" applyNumberFormat="1" applyFont="1" applyBorder="1" applyAlignment="1">
      <alignment horizontal="center"/>
    </xf>
    <xf numFmtId="3" fontId="15" fillId="0" borderId="22" xfId="0" applyNumberFormat="1" applyFont="1" applyFill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15" fillId="0" borderId="4" xfId="0" applyNumberFormat="1" applyFont="1" applyFill="1" applyBorder="1" applyAlignment="1">
      <alignment horizontal="center" vertical="center" wrapText="1"/>
    </xf>
    <xf numFmtId="3" fontId="17" fillId="0" borderId="46" xfId="0" applyNumberFormat="1" applyFont="1" applyFill="1" applyBorder="1"/>
    <xf numFmtId="3" fontId="15" fillId="3" borderId="4" xfId="0" applyNumberFormat="1" applyFont="1" applyFill="1" applyBorder="1" applyAlignment="1">
      <alignment horizontal="center" vertical="center"/>
    </xf>
    <xf numFmtId="3" fontId="14" fillId="3" borderId="46" xfId="0" applyNumberFormat="1" applyFont="1" applyFill="1" applyBorder="1" applyAlignment="1"/>
    <xf numFmtId="3" fontId="15" fillId="0" borderId="4" xfId="0" applyNumberFormat="1" applyFont="1" applyFill="1" applyBorder="1" applyAlignment="1">
      <alignment horizontal="center" vertical="center"/>
    </xf>
    <xf numFmtId="3" fontId="15" fillId="0" borderId="46" xfId="0" applyNumberFormat="1" applyFont="1" applyFill="1" applyBorder="1" applyAlignment="1">
      <alignment horizontal="center" vertical="center"/>
    </xf>
    <xf numFmtId="3" fontId="15" fillId="3" borderId="4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/>
    <xf numFmtId="3" fontId="15" fillId="0" borderId="46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 applyAlignment="1"/>
    <xf numFmtId="3" fontId="17" fillId="0" borderId="46" xfId="0" applyNumberFormat="1" applyFont="1" applyFill="1" applyBorder="1" applyAlignment="1"/>
    <xf numFmtId="3" fontId="17" fillId="3" borderId="46" xfId="0" applyNumberFormat="1" applyFont="1" applyFill="1" applyBorder="1" applyAlignment="1">
      <alignment wrapText="1"/>
    </xf>
    <xf numFmtId="3" fontId="18" fillId="4" borderId="4" xfId="0" applyNumberFormat="1" applyFont="1" applyFill="1" applyBorder="1" applyAlignment="1">
      <alignment horizontal="center" vertical="center" wrapText="1"/>
    </xf>
    <xf numFmtId="3" fontId="25" fillId="4" borderId="46" xfId="0" applyNumberFormat="1" applyFont="1" applyFill="1" applyBorder="1" applyAlignment="1">
      <alignment wrapText="1"/>
    </xf>
    <xf numFmtId="3" fontId="18" fillId="0" borderId="4" xfId="0" applyNumberFormat="1" applyFont="1" applyFill="1" applyBorder="1" applyAlignment="1">
      <alignment horizontal="center" vertical="center" wrapText="1"/>
    </xf>
    <xf numFmtId="3" fontId="25" fillId="0" borderId="46" xfId="0" applyNumberFormat="1" applyFont="1" applyFill="1" applyBorder="1" applyAlignment="1">
      <alignment wrapText="1"/>
    </xf>
    <xf numFmtId="0" fontId="15" fillId="3" borderId="4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wrapText="1"/>
    </xf>
    <xf numFmtId="3" fontId="14" fillId="0" borderId="46" xfId="0" applyNumberFormat="1" applyFont="1" applyFill="1" applyBorder="1" applyAlignment="1"/>
    <xf numFmtId="3" fontId="14" fillId="0" borderId="46" xfId="0" applyNumberFormat="1" applyFont="1" applyBorder="1" applyAlignment="1"/>
    <xf numFmtId="3" fontId="27" fillId="2" borderId="23" xfId="0" applyNumberFormat="1" applyFont="1" applyFill="1" applyBorder="1" applyAlignment="1">
      <alignment horizontal="center"/>
    </xf>
    <xf numFmtId="3" fontId="14" fillId="0" borderId="59" xfId="0" applyNumberFormat="1" applyFont="1" applyBorder="1" applyAlignment="1">
      <alignment horizontal="center"/>
    </xf>
    <xf numFmtId="3" fontId="14" fillId="0" borderId="60" xfId="0" applyNumberFormat="1" applyFont="1" applyBorder="1" applyAlignment="1">
      <alignment horizontal="center"/>
    </xf>
    <xf numFmtId="3" fontId="17" fillId="0" borderId="46" xfId="0" applyNumberFormat="1" applyFont="1" applyFill="1" applyBorder="1" applyAlignment="1">
      <alignment wrapText="1"/>
    </xf>
    <xf numFmtId="3" fontId="17" fillId="0" borderId="4" xfId="0" applyNumberFormat="1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3" fontId="17" fillId="0" borderId="46" xfId="0" applyNumberFormat="1" applyFont="1" applyFill="1" applyBorder="1" applyAlignment="1">
      <alignment horizontal="center" vertical="center"/>
    </xf>
    <xf numFmtId="3" fontId="17" fillId="3" borderId="53" xfId="0" applyNumberFormat="1" applyFont="1" applyFill="1" applyBorder="1" applyAlignment="1"/>
    <xf numFmtId="3" fontId="17" fillId="0" borderId="53" xfId="0" applyNumberFormat="1" applyFont="1" applyFill="1" applyBorder="1" applyAlignment="1">
      <alignment horizontal="center" vertical="center"/>
    </xf>
    <xf numFmtId="3" fontId="17" fillId="3" borderId="4" xfId="0" applyNumberFormat="1" applyFont="1" applyFill="1" applyBorder="1" applyAlignment="1">
      <alignment horizontal="center" vertical="center"/>
    </xf>
    <xf numFmtId="3" fontId="17" fillId="3" borderId="46" xfId="0" applyNumberFormat="1" applyFont="1" applyFill="1" applyBorder="1" applyAlignment="1">
      <alignment horizontal="center" vertical="center"/>
    </xf>
    <xf numFmtId="3" fontId="18" fillId="4" borderId="4" xfId="0" applyNumberFormat="1" applyFont="1" applyFill="1" applyBorder="1" applyAlignment="1">
      <alignment horizontal="center" vertical="center"/>
    </xf>
    <xf numFmtId="3" fontId="25" fillId="4" borderId="46" xfId="0" applyNumberFormat="1" applyFont="1" applyFill="1" applyBorder="1" applyAlignment="1"/>
    <xf numFmtId="3" fontId="18" fillId="4" borderId="53" xfId="0" applyNumberFormat="1" applyFont="1" applyFill="1" applyBorder="1" applyAlignment="1">
      <alignment horizontal="center" vertical="center"/>
    </xf>
    <xf numFmtId="3" fontId="18" fillId="0" borderId="53" xfId="0" applyNumberFormat="1" applyFont="1" applyFill="1" applyBorder="1" applyAlignment="1">
      <alignment horizontal="center" vertical="center" wrapText="1"/>
    </xf>
    <xf numFmtId="3" fontId="17" fillId="3" borderId="53" xfId="0" applyNumberFormat="1" applyFont="1" applyFill="1" applyBorder="1" applyAlignment="1">
      <alignment horizontal="center" vertical="center"/>
    </xf>
    <xf numFmtId="3" fontId="18" fillId="0" borderId="46" xfId="0" applyNumberFormat="1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3" fontId="27" fillId="2" borderId="62" xfId="0" applyNumberFormat="1" applyFont="1" applyFill="1" applyBorder="1" applyAlignment="1">
      <alignment horizontal="center"/>
    </xf>
    <xf numFmtId="3" fontId="28" fillId="0" borderId="63" xfId="0" applyNumberFormat="1" applyFont="1" applyBorder="1" applyAlignment="1">
      <alignment horizontal="center"/>
    </xf>
    <xf numFmtId="3" fontId="15" fillId="0" borderId="57" xfId="0" applyNumberFormat="1" applyFont="1" applyFill="1" applyBorder="1" applyAlignment="1">
      <alignment horizontal="center" vertical="center"/>
    </xf>
    <xf numFmtId="3" fontId="28" fillId="0" borderId="58" xfId="0" applyNumberFormat="1" applyFont="1" applyBorder="1" applyAlignment="1">
      <alignment horizontal="center" vertical="center"/>
    </xf>
    <xf numFmtId="3" fontId="28" fillId="0" borderId="59" xfId="0" applyNumberFormat="1" applyFont="1" applyBorder="1" applyAlignment="1">
      <alignment horizontal="center"/>
    </xf>
    <xf numFmtId="3" fontId="28" fillId="0" borderId="46" xfId="0" applyNumberFormat="1" applyFont="1" applyBorder="1" applyAlignment="1"/>
    <xf numFmtId="3" fontId="16" fillId="3" borderId="46" xfId="0" applyNumberFormat="1" applyFont="1" applyFill="1" applyBorder="1" applyAlignment="1">
      <alignment wrapText="1"/>
    </xf>
    <xf numFmtId="3" fontId="16" fillId="3" borderId="46" xfId="0" applyNumberFormat="1" applyFont="1" applyFill="1" applyBorder="1" applyAlignment="1"/>
    <xf numFmtId="0" fontId="16" fillId="3" borderId="46" xfId="0" applyFont="1" applyFill="1" applyBorder="1" applyAlignment="1">
      <alignment wrapText="1"/>
    </xf>
    <xf numFmtId="3" fontId="19" fillId="4" borderId="46" xfId="0" applyNumberFormat="1" applyFont="1" applyFill="1" applyBorder="1" applyAlignment="1">
      <alignment wrapText="1"/>
    </xf>
    <xf numFmtId="3" fontId="19" fillId="0" borderId="46" xfId="0" applyNumberFormat="1" applyFont="1" applyFill="1" applyBorder="1" applyAlignment="1">
      <alignment wrapText="1"/>
    </xf>
    <xf numFmtId="3" fontId="28" fillId="0" borderId="46" xfId="0" applyNumberFormat="1" applyFont="1" applyFill="1" applyBorder="1" applyAlignment="1"/>
    <xf numFmtId="3" fontId="16" fillId="0" borderId="46" xfId="0" applyNumberFormat="1" applyFont="1" applyFill="1" applyBorder="1" applyAlignment="1">
      <alignment wrapText="1"/>
    </xf>
    <xf numFmtId="0" fontId="28" fillId="0" borderId="46" xfId="0" applyFont="1" applyBorder="1" applyAlignment="1">
      <alignment horizontal="center" vertical="center"/>
    </xf>
    <xf numFmtId="3" fontId="19" fillId="4" borderId="46" xfId="0" applyNumberFormat="1" applyFont="1" applyFill="1" applyBorder="1" applyAlignment="1"/>
    <xf numFmtId="3" fontId="25" fillId="4" borderId="22" xfId="0" applyNumberFormat="1" applyFont="1" applyFill="1" applyBorder="1" applyAlignment="1">
      <alignment horizontal="center" vertical="center"/>
    </xf>
    <xf numFmtId="3" fontId="25" fillId="4" borderId="37" xfId="0" applyNumberFormat="1" applyFont="1" applyFill="1" applyBorder="1" applyAlignment="1">
      <alignment horizontal="center" vertical="center"/>
    </xf>
    <xf numFmtId="0" fontId="26" fillId="4" borderId="65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164" fontId="26" fillId="4" borderId="66" xfId="0" applyNumberFormat="1" applyFont="1" applyFill="1" applyBorder="1" applyAlignment="1">
      <alignment horizontal="center" vertical="center" wrapText="1"/>
    </xf>
    <xf numFmtId="164" fontId="26" fillId="4" borderId="40" xfId="0" applyNumberFormat="1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6" fillId="4" borderId="46" xfId="0" applyFont="1" applyFill="1" applyBorder="1" applyAlignment="1">
      <alignment horizontal="center" vertical="center" wrapText="1"/>
    </xf>
    <xf numFmtId="164" fontId="26" fillId="4" borderId="4" xfId="0" applyNumberFormat="1" applyFont="1" applyFill="1" applyBorder="1" applyAlignment="1">
      <alignment horizontal="center" vertical="center" textRotation="90"/>
    </xf>
    <xf numFmtId="164" fontId="26" fillId="4" borderId="53" xfId="0" applyNumberFormat="1" applyFont="1" applyFill="1" applyBorder="1" applyAlignment="1">
      <alignment horizontal="center" vertical="center" textRotation="90"/>
    </xf>
    <xf numFmtId="164" fontId="26" fillId="4" borderId="46" xfId="0" applyNumberFormat="1" applyFont="1" applyFill="1" applyBorder="1" applyAlignment="1">
      <alignment horizontal="center" vertical="center" textRotation="90"/>
    </xf>
    <xf numFmtId="0" fontId="26" fillId="4" borderId="12" xfId="0" applyFont="1" applyFill="1" applyBorder="1" applyAlignment="1">
      <alignment horizontal="center" vertical="center" wrapText="1"/>
    </xf>
    <xf numFmtId="0" fontId="26" fillId="4" borderId="39" xfId="0" applyFont="1" applyFill="1" applyBorder="1" applyAlignment="1">
      <alignment horizontal="center" vertical="center" wrapText="1"/>
    </xf>
    <xf numFmtId="0" fontId="26" fillId="4" borderId="40" xfId="0" applyFont="1" applyFill="1" applyBorder="1" applyAlignment="1">
      <alignment horizontal="center" vertical="center" wrapText="1"/>
    </xf>
    <xf numFmtId="0" fontId="26" fillId="4" borderId="47" xfId="0" applyFont="1" applyFill="1" applyBorder="1" applyAlignment="1">
      <alignment horizontal="center" vertical="center" wrapText="1"/>
    </xf>
    <xf numFmtId="0" fontId="26" fillId="4" borderId="2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/>
    </xf>
    <xf numFmtId="0" fontId="0" fillId="0" borderId="54" xfId="0" applyBorder="1"/>
    <xf numFmtId="0" fontId="0" fillId="0" borderId="37" xfId="0" applyBorder="1"/>
    <xf numFmtId="0" fontId="25" fillId="3" borderId="1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6" fillId="4" borderId="5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/>
    </xf>
    <xf numFmtId="0" fontId="26" fillId="4" borderId="53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3" fillId="2" borderId="5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4" fillId="3" borderId="8" xfId="0" applyFont="1" applyFill="1" applyBorder="1"/>
    <xf numFmtId="0" fontId="26" fillId="4" borderId="3" xfId="0" applyFont="1" applyFill="1" applyBorder="1" applyAlignment="1">
      <alignment horizontal="center" vertical="center"/>
    </xf>
    <xf numFmtId="0" fontId="26" fillId="4" borderId="56" xfId="0" applyFont="1" applyFill="1" applyBorder="1" applyAlignment="1">
      <alignment horizontal="center" vertical="center"/>
    </xf>
    <xf numFmtId="0" fontId="26" fillId="4" borderId="67" xfId="0" applyFont="1" applyFill="1" applyBorder="1" applyAlignment="1">
      <alignment horizontal="center" vertical="center" wrapText="1"/>
    </xf>
    <xf numFmtId="0" fontId="26" fillId="4" borderId="70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3" fontId="25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E1" zoomScaleNormal="100" workbookViewId="0">
      <selection activeCell="N4" sqref="N4:N5"/>
    </sheetView>
  </sheetViews>
  <sheetFormatPr defaultRowHeight="13.5" x14ac:dyDescent="0.25"/>
  <cols>
    <col min="1" max="2" width="22.42578125" style="127" customWidth="1"/>
    <col min="3" max="3" width="2.85546875" style="127" customWidth="1"/>
    <col min="4" max="5" width="22.42578125" style="127" customWidth="1"/>
    <col min="6" max="6" width="3.7109375" style="127" customWidth="1"/>
    <col min="7" max="8" width="22.42578125" style="127" customWidth="1"/>
    <col min="9" max="9" width="3.7109375" style="127" customWidth="1"/>
    <col min="10" max="11" width="22.42578125" style="127" customWidth="1"/>
    <col min="12" max="12" width="3.7109375" style="127" customWidth="1"/>
    <col min="13" max="14" width="22.42578125" style="127" customWidth="1"/>
    <col min="15" max="15" width="3.7109375" style="127" hidden="1" customWidth="1"/>
    <col min="16" max="17" width="22.42578125" style="127" hidden="1" customWidth="1"/>
    <col min="18" max="18" width="22.42578125" style="127" customWidth="1"/>
    <col min="19" max="19" width="36.5703125" style="127" bestFit="1" customWidth="1"/>
    <col min="20" max="16384" width="9.140625" style="127"/>
  </cols>
  <sheetData>
    <row r="1" spans="1:20" ht="14.25" customHeight="1" x14ac:dyDescent="0.25">
      <c r="A1" s="226" t="s">
        <v>54</v>
      </c>
      <c r="B1" s="227"/>
      <c r="C1" s="110"/>
      <c r="D1" s="226" t="s">
        <v>54</v>
      </c>
      <c r="E1" s="227"/>
      <c r="F1" s="60"/>
      <c r="G1" s="226" t="s">
        <v>54</v>
      </c>
      <c r="H1" s="227"/>
      <c r="I1" s="111"/>
      <c r="J1" s="226" t="s">
        <v>54</v>
      </c>
      <c r="K1" s="227"/>
      <c r="L1" s="111"/>
      <c r="M1" s="226" t="s">
        <v>54</v>
      </c>
      <c r="N1" s="227"/>
      <c r="P1" s="226" t="s">
        <v>54</v>
      </c>
      <c r="Q1" s="227"/>
      <c r="R1" s="110"/>
    </row>
    <row r="2" spans="1:20" ht="15.75" customHeight="1" x14ac:dyDescent="0.25">
      <c r="A2" s="228" t="s">
        <v>78</v>
      </c>
      <c r="B2" s="229"/>
      <c r="C2" s="112"/>
      <c r="D2" s="228" t="s">
        <v>79</v>
      </c>
      <c r="E2" s="230"/>
      <c r="F2" s="113"/>
      <c r="G2" s="228" t="s">
        <v>80</v>
      </c>
      <c r="H2" s="229"/>
      <c r="I2" s="111"/>
      <c r="J2" s="234" t="s">
        <v>81</v>
      </c>
      <c r="K2" s="235"/>
      <c r="L2" s="111"/>
      <c r="M2" s="234" t="s">
        <v>82</v>
      </c>
      <c r="N2" s="235"/>
      <c r="P2" s="234"/>
      <c r="Q2" s="235"/>
      <c r="R2" s="112"/>
    </row>
    <row r="3" spans="1:20" ht="14.25" thickBot="1" x14ac:dyDescent="0.3">
      <c r="A3" s="231" t="s">
        <v>55</v>
      </c>
      <c r="B3" s="232"/>
      <c r="C3" s="110"/>
      <c r="D3" s="231" t="s">
        <v>55</v>
      </c>
      <c r="E3" s="232"/>
      <c r="F3" s="111"/>
      <c r="G3" s="231" t="s">
        <v>55</v>
      </c>
      <c r="H3" s="232"/>
      <c r="I3" s="111"/>
      <c r="J3" s="231" t="s">
        <v>55</v>
      </c>
      <c r="K3" s="233"/>
      <c r="L3" s="111"/>
      <c r="M3" s="231" t="s">
        <v>55</v>
      </c>
      <c r="N3" s="232"/>
      <c r="P3" s="231" t="s">
        <v>55</v>
      </c>
      <c r="Q3" s="232"/>
      <c r="R3" s="110"/>
    </row>
    <row r="4" spans="1:20" s="128" customFormat="1" ht="12.95" customHeight="1" x14ac:dyDescent="0.25">
      <c r="A4" s="242" t="s">
        <v>56</v>
      </c>
      <c r="B4" s="236">
        <f>SUM('NY Waterway'!K14)</f>
        <v>58242</v>
      </c>
      <c r="C4" s="7"/>
      <c r="D4" s="242" t="s">
        <v>56</v>
      </c>
      <c r="E4" s="236">
        <f>SUM('NY Waterway'!K25)</f>
        <v>72071</v>
      </c>
      <c r="F4" s="114"/>
      <c r="G4" s="242" t="s">
        <v>56</v>
      </c>
      <c r="H4" s="236">
        <f>SUM('NY Waterway'!K36)</f>
        <v>67890</v>
      </c>
      <c r="I4" s="114"/>
      <c r="J4" s="242" t="s">
        <v>56</v>
      </c>
      <c r="K4" s="236">
        <f>SUM('NY Waterway'!K47)</f>
        <v>65267</v>
      </c>
      <c r="L4" s="114"/>
      <c r="M4" s="242" t="s">
        <v>56</v>
      </c>
      <c r="N4" s="236">
        <f>SUM('NY Waterway'!K58)</f>
        <v>55815</v>
      </c>
      <c r="P4" s="242" t="s">
        <v>56</v>
      </c>
      <c r="Q4" s="236">
        <f>SUM('NY Waterway'!K69)</f>
        <v>0</v>
      </c>
      <c r="R4" s="7"/>
    </row>
    <row r="5" spans="1:20" s="128" customFormat="1" ht="12.95" customHeight="1" thickBot="1" x14ac:dyDescent="0.3">
      <c r="A5" s="243"/>
      <c r="B5" s="237"/>
      <c r="C5" s="8"/>
      <c r="D5" s="243"/>
      <c r="E5" s="237"/>
      <c r="F5" s="114"/>
      <c r="G5" s="243"/>
      <c r="H5" s="244"/>
      <c r="I5" s="114"/>
      <c r="J5" s="243"/>
      <c r="K5" s="244"/>
      <c r="L5" s="114"/>
      <c r="M5" s="243"/>
      <c r="N5" s="244"/>
      <c r="P5" s="243"/>
      <c r="Q5" s="244"/>
      <c r="R5" s="7"/>
    </row>
    <row r="6" spans="1:20" s="128" customFormat="1" ht="12.95" customHeight="1" x14ac:dyDescent="0.25">
      <c r="A6" s="238" t="s">
        <v>57</v>
      </c>
      <c r="B6" s="236">
        <f>SUM('Billy Bey'!T14)</f>
        <v>62245</v>
      </c>
      <c r="C6" s="7"/>
      <c r="D6" s="238" t="s">
        <v>57</v>
      </c>
      <c r="E6" s="236">
        <f>SUM('Billy Bey'!T25)</f>
        <v>69516</v>
      </c>
      <c r="F6" s="114"/>
      <c r="G6" s="238" t="s">
        <v>57</v>
      </c>
      <c r="H6" s="240">
        <f>SUM('Billy Bey'!T36)</f>
        <v>72738</v>
      </c>
      <c r="I6" s="114"/>
      <c r="J6" s="238" t="s">
        <v>57</v>
      </c>
      <c r="K6" s="240">
        <f>SUM('Billy Bey'!T47)</f>
        <v>70616</v>
      </c>
      <c r="L6" s="114"/>
      <c r="M6" s="238" t="s">
        <v>57</v>
      </c>
      <c r="N6" s="240">
        <f>SUM('Billy Bey'!T58)</f>
        <v>57381</v>
      </c>
      <c r="P6" s="238" t="s">
        <v>57</v>
      </c>
      <c r="Q6" s="240">
        <f>SUM('Billy Bey'!T69)</f>
        <v>0</v>
      </c>
      <c r="R6" s="9"/>
    </row>
    <row r="7" spans="1:20" s="128" customFormat="1" ht="12.95" customHeight="1" thickBot="1" x14ac:dyDescent="0.3">
      <c r="A7" s="239"/>
      <c r="B7" s="237"/>
      <c r="C7" s="8"/>
      <c r="D7" s="239"/>
      <c r="E7" s="237"/>
      <c r="F7" s="114"/>
      <c r="G7" s="239"/>
      <c r="H7" s="241"/>
      <c r="I7" s="114"/>
      <c r="J7" s="239"/>
      <c r="K7" s="241"/>
      <c r="L7" s="114"/>
      <c r="M7" s="239"/>
      <c r="N7" s="241"/>
      <c r="P7" s="239"/>
      <c r="Q7" s="241"/>
      <c r="R7" s="9"/>
    </row>
    <row r="8" spans="1:20" s="128" customFormat="1" ht="12.95" customHeight="1" x14ac:dyDescent="0.25">
      <c r="A8" s="242" t="s">
        <v>58</v>
      </c>
      <c r="B8" s="236">
        <f>SUM(SeaStreak!G14)</f>
        <v>12158</v>
      </c>
      <c r="C8" s="7"/>
      <c r="D8" s="242" t="s">
        <v>58</v>
      </c>
      <c r="E8" s="236">
        <f>SUM(SeaStreak!G25)</f>
        <v>14610</v>
      </c>
      <c r="F8" s="114"/>
      <c r="G8" s="242" t="s">
        <v>58</v>
      </c>
      <c r="H8" s="236">
        <f>SUM(SeaStreak!G36)</f>
        <v>14225</v>
      </c>
      <c r="I8" s="114"/>
      <c r="J8" s="242" t="s">
        <v>58</v>
      </c>
      <c r="K8" s="236">
        <f>SUM(SeaStreak!G47)</f>
        <v>14466</v>
      </c>
      <c r="L8" s="114"/>
      <c r="M8" s="242" t="s">
        <v>58</v>
      </c>
      <c r="N8" s="236">
        <f>SUM(SeaStreak!G58)</f>
        <v>11743</v>
      </c>
      <c r="P8" s="242" t="s">
        <v>58</v>
      </c>
      <c r="Q8" s="236">
        <f>SUM(SeaStreak!G69)</f>
        <v>0</v>
      </c>
      <c r="R8" s="7"/>
    </row>
    <row r="9" spans="1:20" s="128" customFormat="1" ht="12.95" customHeight="1" thickBot="1" x14ac:dyDescent="0.3">
      <c r="A9" s="247"/>
      <c r="B9" s="237"/>
      <c r="C9" s="115"/>
      <c r="D9" s="247"/>
      <c r="E9" s="244"/>
      <c r="F9" s="114"/>
      <c r="G9" s="247"/>
      <c r="H9" s="244"/>
      <c r="I9" s="114"/>
      <c r="J9" s="247"/>
      <c r="K9" s="244"/>
      <c r="L9" s="114"/>
      <c r="M9" s="247"/>
      <c r="N9" s="244"/>
      <c r="P9" s="247"/>
      <c r="Q9" s="244"/>
      <c r="R9" s="7"/>
    </row>
    <row r="10" spans="1:20" s="128" customFormat="1" ht="12.95" customHeight="1" x14ac:dyDescent="0.25">
      <c r="A10" s="238" t="s">
        <v>59</v>
      </c>
      <c r="B10" s="236">
        <f>SUM('New York Water Taxi'!I14)</f>
        <v>8850</v>
      </c>
      <c r="C10" s="9"/>
      <c r="D10" s="238" t="s">
        <v>59</v>
      </c>
      <c r="E10" s="240">
        <f>SUM('New York Water Taxi'!I25)</f>
        <v>8979</v>
      </c>
      <c r="F10" s="114"/>
      <c r="G10" s="238" t="s">
        <v>59</v>
      </c>
      <c r="H10" s="240">
        <f>SUM('New York Water Taxi'!I36)</f>
        <v>11150</v>
      </c>
      <c r="I10" s="114"/>
      <c r="J10" s="238" t="s">
        <v>59</v>
      </c>
      <c r="K10" s="240">
        <f>SUM('New York Water Taxi'!I47)</f>
        <v>8623</v>
      </c>
      <c r="L10" s="114"/>
      <c r="M10" s="238" t="s">
        <v>59</v>
      </c>
      <c r="N10" s="240">
        <f>SUM('New York Water Taxi'!I58)</f>
        <v>6385</v>
      </c>
      <c r="P10" s="238" t="s">
        <v>59</v>
      </c>
      <c r="Q10" s="240">
        <f>SUM('New York Water Taxi'!I69)</f>
        <v>0</v>
      </c>
      <c r="R10" s="9"/>
    </row>
    <row r="11" spans="1:20" s="128" customFormat="1" ht="12.95" customHeight="1" thickBot="1" x14ac:dyDescent="0.3">
      <c r="A11" s="245"/>
      <c r="B11" s="237"/>
      <c r="C11" s="116"/>
      <c r="D11" s="245"/>
      <c r="E11" s="246"/>
      <c r="F11" s="114"/>
      <c r="G11" s="245"/>
      <c r="H11" s="241"/>
      <c r="I11" s="114"/>
      <c r="J11" s="245"/>
      <c r="K11" s="241"/>
      <c r="L11" s="114"/>
      <c r="M11" s="245"/>
      <c r="N11" s="241"/>
      <c r="P11" s="245"/>
      <c r="Q11" s="241"/>
      <c r="R11" s="9"/>
    </row>
    <row r="12" spans="1:20" s="128" customFormat="1" ht="12.95" customHeight="1" x14ac:dyDescent="0.25">
      <c r="A12" s="252" t="s">
        <v>38</v>
      </c>
      <c r="B12" s="236">
        <f>SUM('Liberty Landing Ferry'!D14)</f>
        <v>2508</v>
      </c>
      <c r="C12" s="9"/>
      <c r="D12" s="252" t="s">
        <v>38</v>
      </c>
      <c r="E12" s="240">
        <f>SUM('Liberty Landing Ferry'!D25)</f>
        <v>2436</v>
      </c>
      <c r="F12" s="114"/>
      <c r="G12" s="252" t="s">
        <v>38</v>
      </c>
      <c r="H12" s="240">
        <f>SUM('Liberty Landing Ferry'!D36)</f>
        <v>3010</v>
      </c>
      <c r="I12" s="114"/>
      <c r="J12" s="252" t="s">
        <v>38</v>
      </c>
      <c r="K12" s="240">
        <f>SUM('Liberty Landing Ferry'!D47)</f>
        <v>2578</v>
      </c>
      <c r="L12" s="114"/>
      <c r="M12" s="252" t="s">
        <v>38</v>
      </c>
      <c r="N12" s="240">
        <f>SUM('Liberty Landing Ferry'!D58)</f>
        <v>2123</v>
      </c>
      <c r="P12" s="252" t="s">
        <v>38</v>
      </c>
      <c r="Q12" s="240">
        <f>SUM('Liberty Landing Ferry'!D69)</f>
        <v>0</v>
      </c>
      <c r="R12" s="9"/>
    </row>
    <row r="13" spans="1:20" s="128" customFormat="1" ht="12.95" customHeight="1" thickBot="1" x14ac:dyDescent="0.3">
      <c r="A13" s="253"/>
      <c r="B13" s="237"/>
      <c r="C13" s="116"/>
      <c r="D13" s="253"/>
      <c r="E13" s="246"/>
      <c r="F13" s="114"/>
      <c r="G13" s="253"/>
      <c r="H13" s="241"/>
      <c r="I13" s="114"/>
      <c r="J13" s="253"/>
      <c r="K13" s="241"/>
      <c r="L13" s="114"/>
      <c r="M13" s="253"/>
      <c r="N13" s="241"/>
      <c r="P13" s="253"/>
      <c r="Q13" s="241"/>
      <c r="R13" s="9"/>
    </row>
    <row r="14" spans="1:20" s="118" customFormat="1" ht="12.95" customHeight="1" thickBot="1" x14ac:dyDescent="0.25">
      <c r="A14" s="248" t="s">
        <v>23</v>
      </c>
      <c r="B14" s="250">
        <f>SUM(B4:B13)</f>
        <v>144003</v>
      </c>
      <c r="C14" s="10"/>
      <c r="D14" s="248" t="s">
        <v>23</v>
      </c>
      <c r="E14" s="250">
        <f>SUM(E4:E13)</f>
        <v>167612</v>
      </c>
      <c r="F14" s="117"/>
      <c r="G14" s="248" t="s">
        <v>23</v>
      </c>
      <c r="H14" s="250">
        <f>SUM(H4:H13)</f>
        <v>169013</v>
      </c>
      <c r="I14" s="117"/>
      <c r="J14" s="248" t="s">
        <v>23</v>
      </c>
      <c r="K14" s="250">
        <f>SUM(K4:K13)</f>
        <v>161550</v>
      </c>
      <c r="L14" s="117"/>
      <c r="M14" s="248" t="s">
        <v>23</v>
      </c>
      <c r="N14" s="250">
        <f>SUM(N4:N13)</f>
        <v>133447</v>
      </c>
      <c r="P14" s="248" t="s">
        <v>23</v>
      </c>
      <c r="Q14" s="250">
        <f>SUM(Q4:Q13)</f>
        <v>0</v>
      </c>
      <c r="R14" s="10"/>
      <c r="S14" s="159" t="s">
        <v>67</v>
      </c>
      <c r="T14" s="132">
        <f>AVERAGE('Billy Bey'!T76, 'Liberty Landing Ferry'!F76, 'New York Water Taxi'!J76, 'NY Waterway'!H76, SeaStreak!G76)</f>
        <v>28915.8</v>
      </c>
    </row>
    <row r="15" spans="1:20" s="118" customFormat="1" ht="12.95" customHeight="1" thickBot="1" x14ac:dyDescent="0.3">
      <c r="A15" s="249"/>
      <c r="B15" s="251"/>
      <c r="C15" s="119"/>
      <c r="D15" s="249"/>
      <c r="E15" s="251"/>
      <c r="F15" s="117"/>
      <c r="G15" s="249"/>
      <c r="H15" s="251"/>
      <c r="I15" s="117"/>
      <c r="J15" s="249"/>
      <c r="K15" s="251"/>
      <c r="L15" s="117"/>
      <c r="M15" s="249"/>
      <c r="N15" s="251"/>
      <c r="P15" s="249"/>
      <c r="Q15" s="273"/>
      <c r="R15" s="119"/>
      <c r="S15" s="128"/>
      <c r="T15" s="128"/>
    </row>
    <row r="16" spans="1:20" s="128" customFormat="1" ht="14.25" thickBot="1" x14ac:dyDescent="0.3">
      <c r="A16" s="120"/>
      <c r="B16" s="121"/>
      <c r="C16" s="114"/>
      <c r="D16" s="120"/>
      <c r="E16" s="121"/>
      <c r="F16" s="114"/>
      <c r="G16" s="120"/>
      <c r="H16" s="121"/>
      <c r="I16" s="114"/>
      <c r="J16" s="122"/>
      <c r="K16" s="123"/>
      <c r="L16" s="114"/>
      <c r="M16" s="122"/>
      <c r="N16" s="123"/>
      <c r="P16" s="122"/>
      <c r="Q16" s="123"/>
      <c r="R16" s="114"/>
      <c r="S16" s="127"/>
      <c r="T16" s="127"/>
    </row>
    <row r="17" spans="1:20" ht="14.25" thickBot="1" x14ac:dyDescent="0.3">
      <c r="A17" s="256" t="s">
        <v>60</v>
      </c>
      <c r="B17" s="257"/>
      <c r="C17" s="110"/>
      <c r="D17" s="256" t="s">
        <v>60</v>
      </c>
      <c r="E17" s="257"/>
      <c r="F17" s="111"/>
      <c r="G17" s="256" t="s">
        <v>60</v>
      </c>
      <c r="H17" s="257"/>
      <c r="I17" s="111"/>
      <c r="J17" s="256" t="s">
        <v>60</v>
      </c>
      <c r="K17" s="258"/>
      <c r="L17" s="111"/>
      <c r="M17" s="256" t="s">
        <v>60</v>
      </c>
      <c r="N17" s="257"/>
      <c r="P17" s="256" t="s">
        <v>60</v>
      </c>
      <c r="Q17" s="257"/>
      <c r="R17" s="110"/>
    </row>
    <row r="18" spans="1:20" ht="12.95" customHeight="1" x14ac:dyDescent="0.25">
      <c r="A18" s="242" t="s">
        <v>10</v>
      </c>
      <c r="B18" s="236">
        <f>SUM('Billy Bey'!G14:K14, 'New York Water Taxi'!G14:H14, 'NY Waterway'!I14:J14, SeaStreak!C14:D14)</f>
        <v>44291</v>
      </c>
      <c r="C18" s="7"/>
      <c r="D18" s="242" t="s">
        <v>10</v>
      </c>
      <c r="E18" s="236">
        <f>SUM('Billy Bey'!G25:K25, 'New York Water Taxi'!G25:H25, 'NY Waterway'!I25:J25, SeaStreak!C25:D25)</f>
        <v>52108</v>
      </c>
      <c r="F18" s="111"/>
      <c r="G18" s="242" t="s">
        <v>10</v>
      </c>
      <c r="H18" s="236">
        <f>SUM('Billy Bey'!G36:K36, 'New York Water Taxi'!G36:H36, 'NY Waterway'!I36:J36, SeaStreak!C36:D36)</f>
        <v>52780</v>
      </c>
      <c r="I18" s="111"/>
      <c r="J18" s="242" t="s">
        <v>10</v>
      </c>
      <c r="K18" s="236">
        <f>SUM('Billy Bey'!G47:K47, 'New York Water Taxi'!G47:H47, 'NY Waterway'!I47:J47, SeaStreak!C47:D47)</f>
        <v>43781</v>
      </c>
      <c r="L18" s="111"/>
      <c r="M18" s="242" t="s">
        <v>10</v>
      </c>
      <c r="N18" s="236">
        <f>SUM('Billy Bey'!G58:K58, 'New York Water Taxi'!G58:H58, 'NY Waterway'!I58:J58, SeaStreak!C58:D58)</f>
        <v>43600</v>
      </c>
      <c r="P18" s="242" t="s">
        <v>10</v>
      </c>
      <c r="Q18" s="236">
        <f>SUM('Billy Bey'!G69:K69, 'New York Water Taxi'!G69:H69, 'NY Waterway'!I69:J69, SeaStreak!C69:D69)</f>
        <v>0</v>
      </c>
      <c r="R18" s="7"/>
    </row>
    <row r="19" spans="1:20" ht="12.95" customHeight="1" thickBot="1" x14ac:dyDescent="0.3">
      <c r="A19" s="243"/>
      <c r="B19" s="237"/>
      <c r="C19" s="8"/>
      <c r="D19" s="243"/>
      <c r="E19" s="237"/>
      <c r="F19" s="111"/>
      <c r="G19" s="243"/>
      <c r="H19" s="237"/>
      <c r="I19" s="111"/>
      <c r="J19" s="243"/>
      <c r="K19" s="237"/>
      <c r="L19" s="111"/>
      <c r="M19" s="243"/>
      <c r="N19" s="237"/>
      <c r="P19" s="243"/>
      <c r="Q19" s="237"/>
      <c r="R19" s="8"/>
    </row>
    <row r="20" spans="1:20" ht="12.95" customHeight="1" x14ac:dyDescent="0.25">
      <c r="A20" s="238" t="s">
        <v>8</v>
      </c>
      <c r="B20" s="240">
        <f>SUM('Billy Bey'!C14:D14, 'NY Waterway'!C14:G14)</f>
        <v>45855</v>
      </c>
      <c r="C20" s="9"/>
      <c r="D20" s="238" t="s">
        <v>8</v>
      </c>
      <c r="E20" s="240">
        <f>SUM('Billy Bey'!C25:D25, 'NY Waterway'!C25:G25)</f>
        <v>57098</v>
      </c>
      <c r="F20" s="111"/>
      <c r="G20" s="238" t="s">
        <v>8</v>
      </c>
      <c r="H20" s="240">
        <f>SUM('Billy Bey'!C36:D36, 'NY Waterway'!C36:G36)</f>
        <v>53857</v>
      </c>
      <c r="I20" s="111"/>
      <c r="J20" s="238" t="s">
        <v>8</v>
      </c>
      <c r="K20" s="240">
        <f>SUM('Billy Bey'!C47:D47, 'NY Waterway'!C47:G47)</f>
        <v>59415</v>
      </c>
      <c r="L20" s="111"/>
      <c r="M20" s="238" t="s">
        <v>8</v>
      </c>
      <c r="N20" s="240">
        <f>SUM('Billy Bey'!C58:D58, 'NY Waterway'!C58:G58)</f>
        <v>43032</v>
      </c>
      <c r="P20" s="238" t="s">
        <v>8</v>
      </c>
      <c r="Q20" s="240">
        <f>SUM('Billy Bey'!C69:D69, 'NY Waterway'!C69:G69)</f>
        <v>0</v>
      </c>
      <c r="R20" s="9"/>
    </row>
    <row r="21" spans="1:20" ht="12.95" customHeight="1" thickBot="1" x14ac:dyDescent="0.3">
      <c r="A21" s="255"/>
      <c r="B21" s="254"/>
      <c r="C21" s="113"/>
      <c r="D21" s="255"/>
      <c r="E21" s="241"/>
      <c r="F21" s="111"/>
      <c r="G21" s="255"/>
      <c r="H21" s="254"/>
      <c r="I21" s="111"/>
      <c r="J21" s="255"/>
      <c r="K21" s="254"/>
      <c r="L21" s="111"/>
      <c r="M21" s="255"/>
      <c r="N21" s="254"/>
      <c r="P21" s="255"/>
      <c r="Q21" s="254"/>
      <c r="R21" s="113"/>
    </row>
    <row r="22" spans="1:20" ht="12.95" customHeight="1" x14ac:dyDescent="0.25">
      <c r="A22" s="242" t="s">
        <v>16</v>
      </c>
      <c r="B22" s="236">
        <f>SUM('Billy Bey'!L14, SeaStreak!E14:F14)</f>
        <v>9035</v>
      </c>
      <c r="C22" s="7"/>
      <c r="D22" s="242" t="s">
        <v>16</v>
      </c>
      <c r="E22" s="236">
        <f>SUM('Billy Bey'!L25, SeaStreak!E25:F25)</f>
        <v>9201</v>
      </c>
      <c r="F22" s="111"/>
      <c r="G22" s="242" t="s">
        <v>16</v>
      </c>
      <c r="H22" s="236">
        <f>SUM('Billy Bey'!L36, SeaStreak!E36:F36)</f>
        <v>9728</v>
      </c>
      <c r="I22" s="111"/>
      <c r="J22" s="242" t="s">
        <v>16</v>
      </c>
      <c r="K22" s="236">
        <f>SUM('Billy Bey'!L47, SeaStreak!E47:F47)</f>
        <v>9035</v>
      </c>
      <c r="L22" s="111"/>
      <c r="M22" s="242" t="s">
        <v>16</v>
      </c>
      <c r="N22" s="236">
        <f>SUM('Billy Bey'!L58, SeaStreak!E58:F58)</f>
        <v>7015</v>
      </c>
      <c r="P22" s="242" t="s">
        <v>16</v>
      </c>
      <c r="Q22" s="236">
        <f>SUM('Billy Bey'!L69, SeaStreak!E69:F69)</f>
        <v>0</v>
      </c>
      <c r="R22" s="7"/>
    </row>
    <row r="23" spans="1:20" ht="12.95" customHeight="1" thickBot="1" x14ac:dyDescent="0.3">
      <c r="A23" s="247"/>
      <c r="B23" s="259"/>
      <c r="C23" s="115"/>
      <c r="D23" s="247"/>
      <c r="E23" s="259"/>
      <c r="F23" s="111"/>
      <c r="G23" s="247"/>
      <c r="H23" s="259"/>
      <c r="I23" s="111"/>
      <c r="J23" s="247"/>
      <c r="K23" s="259"/>
      <c r="L23" s="111"/>
      <c r="M23" s="247"/>
      <c r="N23" s="259"/>
      <c r="P23" s="247"/>
      <c r="Q23" s="259"/>
      <c r="R23" s="115"/>
    </row>
    <row r="24" spans="1:20" ht="12.95" customHeight="1" x14ac:dyDescent="0.25">
      <c r="A24" s="238" t="s">
        <v>9</v>
      </c>
      <c r="B24" s="240">
        <f>SUM('Billy Bey'!E14:F14, 'Liberty Landing Ferry'!C14, 'NY Waterway'!H14)</f>
        <v>26434</v>
      </c>
      <c r="C24" s="9"/>
      <c r="D24" s="238" t="s">
        <v>9</v>
      </c>
      <c r="E24" s="260">
        <f>SUM('Billy Bey'!E25:F25, 'Liberty Landing Ferry'!C25, 'NY Waterway'!H25)</f>
        <v>31187</v>
      </c>
      <c r="F24" s="111"/>
      <c r="G24" s="238" t="s">
        <v>9</v>
      </c>
      <c r="H24" s="240">
        <f>SUM('Billy Bey'!E36:F36, 'Liberty Landing Ferry'!C36, 'NY Waterway'!H36)</f>
        <v>30310</v>
      </c>
      <c r="I24" s="111"/>
      <c r="J24" s="238" t="s">
        <v>9</v>
      </c>
      <c r="K24" s="240">
        <f>SUM('Billy Bey'!E47:F47, 'Liberty Landing Ferry'!C47, 'NY Waterway'!H47)</f>
        <v>31245</v>
      </c>
      <c r="L24" s="111"/>
      <c r="M24" s="238" t="s">
        <v>9</v>
      </c>
      <c r="N24" s="240">
        <f>SUM('Billy Bey'!E58:F58, 'Liberty Landing Ferry'!C58, 'NY Waterway'!H58)</f>
        <v>25781</v>
      </c>
      <c r="P24" s="238" t="s">
        <v>76</v>
      </c>
      <c r="Q24" s="240">
        <f>SUM('Billy Bey'!E69:F69, 'Liberty Landing Ferry'!C69, 'NY Waterway'!H69)</f>
        <v>0</v>
      </c>
      <c r="R24" s="9"/>
    </row>
    <row r="25" spans="1:20" ht="12.95" customHeight="1" thickBot="1" x14ac:dyDescent="0.3">
      <c r="A25" s="245"/>
      <c r="B25" s="246"/>
      <c r="C25" s="116"/>
      <c r="D25" s="245"/>
      <c r="E25" s="246"/>
      <c r="F25" s="111"/>
      <c r="G25" s="245"/>
      <c r="H25" s="246"/>
      <c r="I25" s="111"/>
      <c r="J25" s="245"/>
      <c r="K25" s="246"/>
      <c r="L25" s="111"/>
      <c r="M25" s="245"/>
      <c r="N25" s="246"/>
      <c r="P25" s="245"/>
      <c r="Q25" s="246"/>
      <c r="R25" s="116"/>
      <c r="S25" s="125"/>
      <c r="T25" s="125"/>
    </row>
    <row r="26" spans="1:20" s="125" customFormat="1" ht="12.95" customHeight="1" x14ac:dyDescent="0.2">
      <c r="A26" s="238" t="s">
        <v>7</v>
      </c>
      <c r="B26" s="260">
        <f>SUM('New York Water Taxi'!C14)</f>
        <v>2122</v>
      </c>
      <c r="C26" s="10"/>
      <c r="D26" s="238" t="s">
        <v>7</v>
      </c>
      <c r="E26" s="260">
        <f>SUM('New York Water Taxi'!C25)</f>
        <v>2774</v>
      </c>
      <c r="F26" s="124"/>
      <c r="G26" s="238" t="s">
        <v>7</v>
      </c>
      <c r="H26" s="260">
        <f>SUM('New York Water Taxi'!C36)</f>
        <v>3581</v>
      </c>
      <c r="I26" s="124"/>
      <c r="J26" s="238" t="s">
        <v>7</v>
      </c>
      <c r="K26" s="260">
        <f>SUM('New York Water Taxi'!C47)</f>
        <v>3045</v>
      </c>
      <c r="L26" s="124"/>
      <c r="M26" s="238" t="s">
        <v>7</v>
      </c>
      <c r="N26" s="260">
        <f>SUM('New York Water Taxi'!C58)</f>
        <v>1792</v>
      </c>
      <c r="P26" s="238" t="s">
        <v>7</v>
      </c>
      <c r="Q26" s="260">
        <f>SUM('New York Water Taxi'!C69)</f>
        <v>0</v>
      </c>
      <c r="R26" s="11"/>
    </row>
    <row r="27" spans="1:20" s="125" customFormat="1" ht="12.95" customHeight="1" thickBot="1" x14ac:dyDescent="0.3">
      <c r="A27" s="245"/>
      <c r="B27" s="261"/>
      <c r="C27" s="119"/>
      <c r="D27" s="245"/>
      <c r="E27" s="261"/>
      <c r="F27" s="124"/>
      <c r="G27" s="245"/>
      <c r="H27" s="261"/>
      <c r="I27" s="124"/>
      <c r="J27" s="245"/>
      <c r="K27" s="261"/>
      <c r="L27" s="124"/>
      <c r="M27" s="245"/>
      <c r="N27" s="261"/>
      <c r="P27" s="245"/>
      <c r="Q27" s="261"/>
      <c r="R27" s="12"/>
      <c r="S27" s="127"/>
      <c r="T27" s="127"/>
    </row>
    <row r="28" spans="1:20" ht="12.75" customHeight="1" x14ac:dyDescent="0.25">
      <c r="A28" s="238" t="s">
        <v>39</v>
      </c>
      <c r="B28" s="260">
        <f>SUM('New York Water Taxi'!D14)</f>
        <v>1381</v>
      </c>
      <c r="C28" s="111"/>
      <c r="D28" s="238" t="s">
        <v>39</v>
      </c>
      <c r="E28" s="260">
        <f>SUM('New York Water Taxi'!D25)</f>
        <v>1229</v>
      </c>
      <c r="F28" s="111"/>
      <c r="G28" s="238" t="s">
        <v>39</v>
      </c>
      <c r="H28" s="260">
        <f>SUM('New York Water Taxi'!D36)</f>
        <v>1353</v>
      </c>
      <c r="I28" s="111"/>
      <c r="J28" s="238" t="s">
        <v>39</v>
      </c>
      <c r="K28" s="260">
        <f>SUM('New York Water Taxi'!D47)</f>
        <v>882</v>
      </c>
      <c r="L28" s="111"/>
      <c r="M28" s="238" t="s">
        <v>39</v>
      </c>
      <c r="N28" s="260">
        <f>SUM('New York Water Taxi'!D58)</f>
        <v>1005</v>
      </c>
      <c r="P28" s="238" t="s">
        <v>39</v>
      </c>
      <c r="Q28" s="260">
        <f>SUM('New York Water Taxi'!E69)</f>
        <v>0</v>
      </c>
      <c r="R28" s="11"/>
    </row>
    <row r="29" spans="1:20" ht="14.25" thickBot="1" x14ac:dyDescent="0.3">
      <c r="A29" s="245"/>
      <c r="B29" s="262"/>
      <c r="C29" s="111"/>
      <c r="D29" s="245"/>
      <c r="E29" s="262"/>
      <c r="F29" s="111"/>
      <c r="G29" s="245"/>
      <c r="H29" s="262"/>
      <c r="I29" s="111"/>
      <c r="J29" s="245"/>
      <c r="K29" s="262"/>
      <c r="L29" s="111"/>
      <c r="M29" s="245"/>
      <c r="N29" s="262"/>
      <c r="P29" s="245"/>
      <c r="Q29" s="262"/>
      <c r="R29" s="129"/>
    </row>
    <row r="30" spans="1:20" ht="12.75" customHeight="1" x14ac:dyDescent="0.25">
      <c r="A30" s="238" t="s">
        <v>41</v>
      </c>
      <c r="B30" s="260">
        <f>SUM('New York Water Taxi'!E14)</f>
        <v>2219</v>
      </c>
      <c r="C30" s="111"/>
      <c r="D30" s="238" t="s">
        <v>41</v>
      </c>
      <c r="E30" s="260">
        <f>SUM('New York Water Taxi'!E25)</f>
        <v>2703</v>
      </c>
      <c r="F30" s="111"/>
      <c r="G30" s="238" t="s">
        <v>41</v>
      </c>
      <c r="H30" s="260">
        <f>SUM('New York Water Taxi'!E36)</f>
        <v>2885</v>
      </c>
      <c r="I30" s="111"/>
      <c r="J30" s="238" t="s">
        <v>41</v>
      </c>
      <c r="K30" s="260">
        <f>SUM('New York Water Taxi'!E47)</f>
        <v>2355</v>
      </c>
      <c r="L30" s="111"/>
      <c r="M30" s="238" t="s">
        <v>41</v>
      </c>
      <c r="N30" s="260">
        <f>SUM('New York Water Taxi'!E58)</f>
        <v>2070</v>
      </c>
      <c r="P30" s="238" t="s">
        <v>41</v>
      </c>
      <c r="Q30" s="260">
        <f>SUM('New York Water Taxi'!E69)</f>
        <v>0</v>
      </c>
      <c r="R30" s="11"/>
    </row>
    <row r="31" spans="1:20" ht="14.25" thickBot="1" x14ac:dyDescent="0.3">
      <c r="A31" s="245"/>
      <c r="B31" s="263"/>
      <c r="C31" s="111"/>
      <c r="D31" s="245"/>
      <c r="E31" s="263"/>
      <c r="F31" s="111"/>
      <c r="G31" s="264"/>
      <c r="H31" s="265"/>
      <c r="I31" s="111"/>
      <c r="J31" s="264"/>
      <c r="K31" s="265"/>
      <c r="L31" s="111"/>
      <c r="M31" s="264"/>
      <c r="N31" s="265"/>
      <c r="P31" s="264"/>
      <c r="Q31" s="265"/>
      <c r="R31" s="11"/>
    </row>
    <row r="32" spans="1:20" x14ac:dyDescent="0.25">
      <c r="A32" s="238" t="s">
        <v>75</v>
      </c>
      <c r="B32" s="260">
        <f>SUM('New York Water Taxi'!F14)</f>
        <v>610</v>
      </c>
      <c r="C32" s="111"/>
      <c r="D32" s="238" t="s">
        <v>75</v>
      </c>
      <c r="E32" s="260">
        <f>SUM('New York Water Taxi'!F25)</f>
        <v>234</v>
      </c>
      <c r="F32" s="111"/>
      <c r="G32" s="238" t="s">
        <v>75</v>
      </c>
      <c r="H32" s="260">
        <f>SUM('New York Water Taxi'!F36)</f>
        <v>226</v>
      </c>
      <c r="I32" s="111"/>
      <c r="J32" s="238" t="s">
        <v>75</v>
      </c>
      <c r="K32" s="260">
        <f>SUM('New York Water Taxi'!F47)</f>
        <v>213</v>
      </c>
      <c r="L32" s="111"/>
      <c r="M32" s="238" t="s">
        <v>75</v>
      </c>
      <c r="N32" s="260">
        <f>SUM('New York Water Taxi'!F58)</f>
        <v>145</v>
      </c>
      <c r="P32" s="238" t="s">
        <v>75</v>
      </c>
      <c r="Q32" s="260">
        <f>SUM('New York Water Taxi'!F69)</f>
        <v>0</v>
      </c>
      <c r="R32" s="11"/>
    </row>
    <row r="33" spans="1:18" ht="14.25" thickBot="1" x14ac:dyDescent="0.3">
      <c r="A33" s="245"/>
      <c r="B33" s="274"/>
      <c r="C33" s="111"/>
      <c r="D33" s="245"/>
      <c r="E33" s="274"/>
      <c r="F33" s="111"/>
      <c r="G33" s="245"/>
      <c r="H33" s="274"/>
      <c r="I33" s="111"/>
      <c r="J33" s="245"/>
      <c r="K33" s="274"/>
      <c r="L33" s="111"/>
      <c r="M33" s="245"/>
      <c r="N33" s="274"/>
      <c r="P33" s="245"/>
      <c r="Q33" s="274"/>
      <c r="R33" s="11"/>
    </row>
    <row r="34" spans="1:18" ht="12.75" customHeight="1" x14ac:dyDescent="0.25">
      <c r="A34" s="266" t="s">
        <v>11</v>
      </c>
      <c r="B34" s="260">
        <f>SUM('Billy Bey'!M14)</f>
        <v>3631</v>
      </c>
      <c r="C34" s="111"/>
      <c r="D34" s="266" t="s">
        <v>11</v>
      </c>
      <c r="E34" s="260">
        <f>SUM('Billy Bey'!M25)</f>
        <v>2845</v>
      </c>
      <c r="F34" s="111"/>
      <c r="G34" s="266" t="s">
        <v>11</v>
      </c>
      <c r="H34" s="260">
        <f>SUM('Billy Bey'!M36)</f>
        <v>4066</v>
      </c>
      <c r="I34" s="111"/>
      <c r="J34" s="266" t="s">
        <v>11</v>
      </c>
      <c r="K34" s="260">
        <f>SUM('Billy Bey'!M47)</f>
        <v>2972</v>
      </c>
      <c r="L34" s="111"/>
      <c r="M34" s="266" t="s">
        <v>11</v>
      </c>
      <c r="N34" s="260">
        <f>SUM('Billy Bey'!M58)</f>
        <v>2278</v>
      </c>
      <c r="P34" s="266" t="s">
        <v>11</v>
      </c>
      <c r="Q34" s="260">
        <f>SUM('Billy Bey'!M69)</f>
        <v>0</v>
      </c>
      <c r="R34" s="11"/>
    </row>
    <row r="35" spans="1:18" ht="13.5" customHeight="1" thickBot="1" x14ac:dyDescent="0.3">
      <c r="A35" s="267"/>
      <c r="B35" s="263"/>
      <c r="C35" s="111"/>
      <c r="D35" s="267"/>
      <c r="E35" s="263"/>
      <c r="F35" s="111"/>
      <c r="G35" s="267"/>
      <c r="H35" s="263"/>
      <c r="I35" s="111"/>
      <c r="J35" s="267"/>
      <c r="K35" s="263"/>
      <c r="L35" s="111"/>
      <c r="M35" s="267"/>
      <c r="N35" s="263"/>
      <c r="P35" s="267"/>
      <c r="Q35" s="263"/>
      <c r="R35" s="11"/>
    </row>
    <row r="36" spans="1:18" ht="12.75" customHeight="1" x14ac:dyDescent="0.25">
      <c r="A36" s="266" t="s">
        <v>12</v>
      </c>
      <c r="B36" s="260">
        <f>SUM('Billy Bey'!N14)</f>
        <v>1176</v>
      </c>
      <c r="C36" s="111"/>
      <c r="D36" s="266" t="s">
        <v>12</v>
      </c>
      <c r="E36" s="260">
        <f>SUM('Billy Bey'!N25)</f>
        <v>1145</v>
      </c>
      <c r="F36" s="111"/>
      <c r="G36" s="266" t="s">
        <v>12</v>
      </c>
      <c r="H36" s="260">
        <f>SUM('Billy Bey'!N36)</f>
        <v>1371</v>
      </c>
      <c r="I36" s="111"/>
      <c r="J36" s="266" t="s">
        <v>12</v>
      </c>
      <c r="K36" s="260">
        <f>SUM('Billy Bey'!N47)</f>
        <v>1226</v>
      </c>
      <c r="L36" s="111"/>
      <c r="M36" s="266" t="s">
        <v>12</v>
      </c>
      <c r="N36" s="260">
        <f>SUM('Billy Bey'!N58)</f>
        <v>987</v>
      </c>
      <c r="P36" s="266" t="s">
        <v>12</v>
      </c>
      <c r="Q36" s="260">
        <f>SUM('Billy Bey'!N69)</f>
        <v>0</v>
      </c>
      <c r="R36" s="11"/>
    </row>
    <row r="37" spans="1:18" ht="13.5" customHeight="1" thickBot="1" x14ac:dyDescent="0.3">
      <c r="A37" s="267"/>
      <c r="B37" s="263"/>
      <c r="C37" s="111"/>
      <c r="D37" s="267"/>
      <c r="E37" s="263"/>
      <c r="F37" s="111"/>
      <c r="G37" s="267"/>
      <c r="H37" s="263"/>
      <c r="I37" s="111"/>
      <c r="J37" s="267"/>
      <c r="K37" s="263"/>
      <c r="L37" s="111"/>
      <c r="M37" s="267"/>
      <c r="N37" s="263"/>
      <c r="P37" s="267"/>
      <c r="Q37" s="263"/>
      <c r="R37" s="11"/>
    </row>
    <row r="38" spans="1:18" ht="12.75" customHeight="1" x14ac:dyDescent="0.25">
      <c r="A38" s="266" t="s">
        <v>13</v>
      </c>
      <c r="B38" s="260">
        <f>SUM('Billy Bey'!O14)</f>
        <v>4114</v>
      </c>
      <c r="C38" s="111"/>
      <c r="D38" s="266" t="s">
        <v>13</v>
      </c>
      <c r="E38" s="260">
        <f>SUM('Billy Bey'!O25)</f>
        <v>3948</v>
      </c>
      <c r="F38" s="111"/>
      <c r="G38" s="266" t="s">
        <v>13</v>
      </c>
      <c r="H38" s="260">
        <f>SUM('Billy Bey'!O36)</f>
        <v>4949</v>
      </c>
      <c r="I38" s="111"/>
      <c r="J38" s="266" t="s">
        <v>13</v>
      </c>
      <c r="K38" s="260">
        <f>SUM('Billy Bey'!O47)</f>
        <v>4240</v>
      </c>
      <c r="L38" s="111"/>
      <c r="M38" s="266" t="s">
        <v>13</v>
      </c>
      <c r="N38" s="260">
        <f>SUM('Billy Bey'!O58)</f>
        <v>3179</v>
      </c>
      <c r="P38" s="266" t="s">
        <v>13</v>
      </c>
      <c r="Q38" s="260">
        <f>SUM('Billy Bey'!O69)</f>
        <v>0</v>
      </c>
      <c r="R38" s="11"/>
    </row>
    <row r="39" spans="1:18" ht="13.5" customHeight="1" thickBot="1" x14ac:dyDescent="0.3">
      <c r="A39" s="267"/>
      <c r="B39" s="263"/>
      <c r="C39" s="111"/>
      <c r="D39" s="267"/>
      <c r="E39" s="263"/>
      <c r="F39" s="111"/>
      <c r="G39" s="267"/>
      <c r="H39" s="263"/>
      <c r="I39" s="111"/>
      <c r="J39" s="267"/>
      <c r="K39" s="263"/>
      <c r="L39" s="111"/>
      <c r="M39" s="267"/>
      <c r="N39" s="263"/>
      <c r="P39" s="267"/>
      <c r="Q39" s="263"/>
      <c r="R39" s="11"/>
    </row>
    <row r="40" spans="1:18" ht="12.75" customHeight="1" x14ac:dyDescent="0.25">
      <c r="A40" s="266" t="s">
        <v>14</v>
      </c>
      <c r="B40" s="260">
        <f>SUM('Billy Bey'!P14)</f>
        <v>1730</v>
      </c>
      <c r="C40" s="111"/>
      <c r="D40" s="266" t="s">
        <v>14</v>
      </c>
      <c r="E40" s="260">
        <f>SUM('Billy Bey'!P25)</f>
        <v>1797</v>
      </c>
      <c r="F40" s="111"/>
      <c r="G40" s="266" t="s">
        <v>14</v>
      </c>
      <c r="H40" s="260">
        <f>SUM('Billy Bey'!P36)</f>
        <v>1987</v>
      </c>
      <c r="I40" s="111"/>
      <c r="J40" s="266" t="s">
        <v>14</v>
      </c>
      <c r="K40" s="260">
        <f>SUM('Billy Bey'!P47)</f>
        <v>1714</v>
      </c>
      <c r="L40" s="111"/>
      <c r="M40" s="266" t="s">
        <v>14</v>
      </c>
      <c r="N40" s="260">
        <f>SUM('Billy Bey'!P58)</f>
        <v>1436</v>
      </c>
      <c r="P40" s="266" t="s">
        <v>14</v>
      </c>
      <c r="Q40" s="260">
        <f>SUM('Billy Bey'!P69)</f>
        <v>0</v>
      </c>
      <c r="R40" s="11"/>
    </row>
    <row r="41" spans="1:18" ht="13.5" customHeight="1" thickBot="1" x14ac:dyDescent="0.3">
      <c r="A41" s="267"/>
      <c r="B41" s="263"/>
      <c r="C41" s="111"/>
      <c r="D41" s="267"/>
      <c r="E41" s="263"/>
      <c r="F41" s="111"/>
      <c r="G41" s="267"/>
      <c r="H41" s="263"/>
      <c r="I41" s="111"/>
      <c r="J41" s="267"/>
      <c r="K41" s="263"/>
      <c r="L41" s="111"/>
      <c r="M41" s="267"/>
      <c r="N41" s="263"/>
      <c r="P41" s="267"/>
      <c r="Q41" s="263"/>
      <c r="R41" s="11"/>
    </row>
    <row r="42" spans="1:18" ht="12.75" customHeight="1" x14ac:dyDescent="0.25">
      <c r="A42" s="266" t="s">
        <v>35</v>
      </c>
      <c r="B42" s="260">
        <f>SUM('Billy Bey'!Q14)</f>
        <v>1405</v>
      </c>
      <c r="C42" s="111"/>
      <c r="D42" s="266" t="s">
        <v>35</v>
      </c>
      <c r="E42" s="260">
        <f>SUM('Billy Bey'!Q25)</f>
        <v>1343</v>
      </c>
      <c r="F42" s="111"/>
      <c r="G42" s="266" t="s">
        <v>35</v>
      </c>
      <c r="H42" s="260">
        <f>SUM('Billy Bey'!Q36)</f>
        <v>1920</v>
      </c>
      <c r="I42" s="111"/>
      <c r="J42" s="266" t="s">
        <v>35</v>
      </c>
      <c r="K42" s="260">
        <f>SUM('Billy Bey'!Q47)</f>
        <v>1427</v>
      </c>
      <c r="L42" s="111"/>
      <c r="M42" s="266" t="s">
        <v>35</v>
      </c>
      <c r="N42" s="260">
        <f>SUM('Billy Bey'!Q58)</f>
        <v>1127</v>
      </c>
      <c r="P42" s="266" t="s">
        <v>35</v>
      </c>
      <c r="Q42" s="260">
        <f>SUM('Billy Bey'!Q69)</f>
        <v>0</v>
      </c>
      <c r="R42" s="11"/>
    </row>
    <row r="43" spans="1:18" ht="13.5" customHeight="1" thickBot="1" x14ac:dyDescent="0.3">
      <c r="A43" s="267"/>
      <c r="B43" s="263"/>
      <c r="C43" s="111"/>
      <c r="D43" s="267"/>
      <c r="E43" s="263"/>
      <c r="F43" s="111"/>
      <c r="G43" s="267"/>
      <c r="H43" s="263"/>
      <c r="I43" s="111"/>
      <c r="J43" s="267"/>
      <c r="K43" s="263"/>
      <c r="L43" s="111"/>
      <c r="M43" s="267"/>
      <c r="N43" s="263"/>
      <c r="P43" s="267"/>
      <c r="Q43" s="263"/>
      <c r="R43" s="11"/>
    </row>
    <row r="44" spans="1:18" ht="13.5" customHeight="1" x14ac:dyDescent="0.25">
      <c r="A44" s="266" t="s">
        <v>15</v>
      </c>
      <c r="B44" s="260">
        <f>SUM('Billy Bey'!R14)</f>
        <v>0</v>
      </c>
      <c r="C44" s="111"/>
      <c r="D44" s="266" t="s">
        <v>15</v>
      </c>
      <c r="E44" s="260">
        <f>SUM('Billy Bey'!R25)</f>
        <v>0</v>
      </c>
      <c r="F44" s="111"/>
      <c r="G44" s="266" t="s">
        <v>15</v>
      </c>
      <c r="H44" s="260">
        <f>SUM('Billy Bey'!R36)</f>
        <v>0</v>
      </c>
      <c r="I44" s="111"/>
      <c r="J44" s="266" t="s">
        <v>15</v>
      </c>
      <c r="K44" s="260">
        <f>SUM('Billy Bey'!R47)</f>
        <v>0</v>
      </c>
      <c r="L44" s="111"/>
      <c r="M44" s="266" t="s">
        <v>15</v>
      </c>
      <c r="N44" s="260">
        <f>SUM('Billy Bey'!R58)</f>
        <v>0</v>
      </c>
      <c r="P44" s="266" t="s">
        <v>15</v>
      </c>
      <c r="Q44" s="260">
        <f>SUM('Billy Bey'!R69)</f>
        <v>0</v>
      </c>
      <c r="R44" s="11"/>
    </row>
    <row r="45" spans="1:18" ht="13.5" customHeight="1" thickBot="1" x14ac:dyDescent="0.3">
      <c r="A45" s="267"/>
      <c r="B45" s="263"/>
      <c r="C45" s="111"/>
      <c r="D45" s="267"/>
      <c r="E45" s="263"/>
      <c r="F45" s="111"/>
      <c r="G45" s="267"/>
      <c r="H45" s="263"/>
      <c r="I45" s="111"/>
      <c r="J45" s="267"/>
      <c r="K45" s="263"/>
      <c r="L45" s="111"/>
      <c r="M45" s="267"/>
      <c r="N45" s="263"/>
      <c r="P45" s="267"/>
      <c r="Q45" s="263"/>
      <c r="R45" s="11"/>
    </row>
    <row r="46" spans="1:18" ht="13.5" customHeight="1" x14ac:dyDescent="0.25">
      <c r="A46" s="272" t="s">
        <v>36</v>
      </c>
      <c r="B46" s="260">
        <f>SUM('Billy Bey'!S14)</f>
        <v>0</v>
      </c>
      <c r="C46" s="111"/>
      <c r="D46" s="272" t="s">
        <v>36</v>
      </c>
      <c r="E46" s="260">
        <f>SUM('Billy Bey'!S25)</f>
        <v>0</v>
      </c>
      <c r="F46" s="111"/>
      <c r="G46" s="272" t="s">
        <v>36</v>
      </c>
      <c r="H46" s="265">
        <f>SUM('Billy Bey'!S36)</f>
        <v>0</v>
      </c>
      <c r="I46" s="111"/>
      <c r="J46" s="272" t="s">
        <v>36</v>
      </c>
      <c r="K46" s="265">
        <f>SUM('Billy Bey'!S47)</f>
        <v>0</v>
      </c>
      <c r="L46" s="111"/>
      <c r="M46" s="272" t="s">
        <v>36</v>
      </c>
      <c r="N46" s="265">
        <f>SUM('Billy Bey'!S58)</f>
        <v>0</v>
      </c>
      <c r="P46" s="272" t="s">
        <v>36</v>
      </c>
      <c r="Q46" s="265">
        <f>SUM('Billy Bey'!S69)</f>
        <v>0</v>
      </c>
      <c r="R46" s="11"/>
    </row>
    <row r="47" spans="1:18" ht="13.5" customHeight="1" thickBot="1" x14ac:dyDescent="0.3">
      <c r="A47" s="267"/>
      <c r="B47" s="263"/>
      <c r="C47" s="111"/>
      <c r="D47" s="267"/>
      <c r="E47" s="263"/>
      <c r="F47" s="111"/>
      <c r="G47" s="267"/>
      <c r="H47" s="263"/>
      <c r="I47" s="111"/>
      <c r="J47" s="267"/>
      <c r="K47" s="263"/>
      <c r="L47" s="111"/>
      <c r="M47" s="267"/>
      <c r="N47" s="263"/>
      <c r="P47" s="267"/>
      <c r="Q47" s="263"/>
      <c r="R47" s="11"/>
    </row>
    <row r="48" spans="1:18" x14ac:dyDescent="0.25">
      <c r="A48" s="268" t="s">
        <v>23</v>
      </c>
      <c r="B48" s="250">
        <f>SUM(B18:B47)</f>
        <v>144003</v>
      </c>
      <c r="C48" s="111"/>
      <c r="D48" s="268" t="s">
        <v>23</v>
      </c>
      <c r="E48" s="250">
        <f>SUM(E18:E47)</f>
        <v>167612</v>
      </c>
      <c r="F48" s="111"/>
      <c r="G48" s="270" t="s">
        <v>23</v>
      </c>
      <c r="H48" s="271">
        <f>SUM(H18:H47)</f>
        <v>169013</v>
      </c>
      <c r="I48" s="111"/>
      <c r="J48" s="270" t="s">
        <v>23</v>
      </c>
      <c r="K48" s="271">
        <f>SUM(K18:K47)</f>
        <v>161550</v>
      </c>
      <c r="L48" s="111"/>
      <c r="M48" s="270" t="s">
        <v>23</v>
      </c>
      <c r="N48" s="271">
        <f>SUM(N18:N47)</f>
        <v>133447</v>
      </c>
      <c r="P48" s="270" t="s">
        <v>23</v>
      </c>
      <c r="Q48" s="271">
        <f>SUM(Q18:Q47)</f>
        <v>0</v>
      </c>
      <c r="R48" s="10"/>
    </row>
    <row r="49" spans="1:18" ht="14.25" thickBot="1" x14ac:dyDescent="0.3">
      <c r="A49" s="269"/>
      <c r="B49" s="251"/>
      <c r="C49" s="126"/>
      <c r="D49" s="269"/>
      <c r="E49" s="251"/>
      <c r="F49" s="126"/>
      <c r="G49" s="269"/>
      <c r="H49" s="251"/>
      <c r="I49" s="126"/>
      <c r="J49" s="269"/>
      <c r="K49" s="251"/>
      <c r="L49" s="126"/>
      <c r="M49" s="269"/>
      <c r="N49" s="251"/>
      <c r="P49" s="269"/>
      <c r="Q49" s="251"/>
      <c r="R49" s="119"/>
    </row>
  </sheetData>
  <mergeCells count="288">
    <mergeCell ref="Q32:Q33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P30:P31"/>
    <mergeCell ref="Q30:Q31"/>
    <mergeCell ref="Q44:Q45"/>
    <mergeCell ref="P34:P35"/>
    <mergeCell ref="Q34:Q35"/>
    <mergeCell ref="P36:P37"/>
    <mergeCell ref="Q36:Q37"/>
    <mergeCell ref="P38:P39"/>
    <mergeCell ref="Q38:Q39"/>
    <mergeCell ref="P20:P21"/>
    <mergeCell ref="Q20:Q21"/>
    <mergeCell ref="P22:P23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38:N39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N34:N35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K24:K25"/>
    <mergeCell ref="M24:M25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Gothic,Bold"&amp;10October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topLeftCell="A22" zoomScaleNormal="100" workbookViewId="0">
      <selection activeCell="I16" sqref="I16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75" t="s">
        <v>77</v>
      </c>
      <c r="B1" s="276"/>
    </row>
    <row r="2" spans="1:2" ht="15.75" thickBot="1" x14ac:dyDescent="0.3">
      <c r="A2" s="277"/>
      <c r="B2" s="278"/>
    </row>
    <row r="3" spans="1:2" ht="15.75" thickBot="1" x14ac:dyDescent="0.3">
      <c r="A3" s="256" t="s">
        <v>55</v>
      </c>
      <c r="B3" s="279"/>
    </row>
    <row r="4" spans="1:2" ht="12.75" customHeight="1" x14ac:dyDescent="0.25">
      <c r="A4" s="242" t="s">
        <v>56</v>
      </c>
      <c r="B4" s="236">
        <f>SUM('NY Waterway'!H74)</f>
        <v>365086</v>
      </c>
    </row>
    <row r="5" spans="1:2" ht="13.5" customHeight="1" thickBot="1" x14ac:dyDescent="0.3">
      <c r="A5" s="243"/>
      <c r="B5" s="244"/>
    </row>
    <row r="6" spans="1:2" ht="12.75" customHeight="1" x14ac:dyDescent="0.25">
      <c r="A6" s="238" t="s">
        <v>57</v>
      </c>
      <c r="B6" s="240">
        <f>SUM('Billy Bey'!T73)</f>
        <v>369278</v>
      </c>
    </row>
    <row r="7" spans="1:2" ht="13.5" customHeight="1" thickBot="1" x14ac:dyDescent="0.3">
      <c r="A7" s="280"/>
      <c r="B7" s="241"/>
    </row>
    <row r="8" spans="1:2" ht="12.75" customHeight="1" x14ac:dyDescent="0.25">
      <c r="A8" s="242" t="s">
        <v>58</v>
      </c>
      <c r="B8" s="236">
        <f>SUM(SeaStreak!G74)</f>
        <v>71349</v>
      </c>
    </row>
    <row r="9" spans="1:2" ht="13.5" customHeight="1" thickBot="1" x14ac:dyDescent="0.3">
      <c r="A9" s="281"/>
      <c r="B9" s="244"/>
    </row>
    <row r="10" spans="1:2" ht="12.75" customHeight="1" x14ac:dyDescent="0.25">
      <c r="A10" s="238" t="s">
        <v>59</v>
      </c>
      <c r="B10" s="240">
        <f>SUM('New York Water Taxi'!J74)</f>
        <v>80390</v>
      </c>
    </row>
    <row r="11" spans="1:2" ht="13.5" customHeight="1" thickBot="1" x14ac:dyDescent="0.3">
      <c r="A11" s="282"/>
      <c r="B11" s="241"/>
    </row>
    <row r="12" spans="1:2" ht="12.75" customHeight="1" x14ac:dyDescent="0.25">
      <c r="A12" s="252" t="s">
        <v>38</v>
      </c>
      <c r="B12" s="240">
        <f>SUM('Liberty Landing Ferry'!F74)</f>
        <v>18153</v>
      </c>
    </row>
    <row r="13" spans="1:2" ht="13.5" customHeight="1" thickBot="1" x14ac:dyDescent="0.3">
      <c r="A13" s="283"/>
      <c r="B13" s="241"/>
    </row>
    <row r="14" spans="1:2" x14ac:dyDescent="0.25">
      <c r="A14" s="248" t="s">
        <v>23</v>
      </c>
      <c r="B14" s="250">
        <f>SUM(B4:B13)</f>
        <v>904256</v>
      </c>
    </row>
    <row r="15" spans="1:2" ht="15.75" thickBot="1" x14ac:dyDescent="0.3">
      <c r="A15" s="284"/>
      <c r="B15" s="285"/>
    </row>
    <row r="16" spans="1:2" ht="15.75" thickBot="1" x14ac:dyDescent="0.3">
      <c r="A16" s="58"/>
      <c r="B16" s="59"/>
    </row>
    <row r="17" spans="1:2" ht="15.75" thickBot="1" x14ac:dyDescent="0.3">
      <c r="A17" s="256" t="s">
        <v>60</v>
      </c>
      <c r="B17" s="279"/>
    </row>
    <row r="18" spans="1:2" x14ac:dyDescent="0.25">
      <c r="A18" s="242" t="s">
        <v>10</v>
      </c>
      <c r="B18" s="236">
        <f>SUM('Billy Bey'!F73, 'New York Water Taxi'!E74, 'NY Waterway'!D74, SeaStreak!B74)</f>
        <v>263721</v>
      </c>
    </row>
    <row r="19" spans="1:2" ht="15.75" thickBot="1" x14ac:dyDescent="0.3">
      <c r="A19" s="243"/>
      <c r="B19" s="237"/>
    </row>
    <row r="20" spans="1:2" x14ac:dyDescent="0.25">
      <c r="A20" s="238" t="s">
        <v>8</v>
      </c>
      <c r="B20" s="240">
        <f>SUM('Billy Bey'!D73, 'NY Waterway'!B74)</f>
        <v>305058</v>
      </c>
    </row>
    <row r="21" spans="1:2" ht="15.75" thickBot="1" x14ac:dyDescent="0.3">
      <c r="A21" s="280"/>
      <c r="B21" s="286"/>
    </row>
    <row r="22" spans="1:2" x14ac:dyDescent="0.25">
      <c r="A22" s="242" t="s">
        <v>16</v>
      </c>
      <c r="B22" s="236">
        <f>SUM('Billy Bey'!G73, SeaStreak!C74)</f>
        <v>52932</v>
      </c>
    </row>
    <row r="23" spans="1:2" ht="15.75" thickBot="1" x14ac:dyDescent="0.3">
      <c r="A23" s="281"/>
      <c r="B23" s="287"/>
    </row>
    <row r="24" spans="1:2" ht="12.75" customHeight="1" x14ac:dyDescent="0.25">
      <c r="A24" s="238" t="s">
        <v>9</v>
      </c>
      <c r="B24" s="236">
        <f>SUM('Billy Bey'!E73, 'Liberty Landing Ferry'!B74, 'NY Waterway'!C74)</f>
        <v>150455</v>
      </c>
    </row>
    <row r="25" spans="1:2" ht="15.75" thickBot="1" x14ac:dyDescent="0.3">
      <c r="A25" s="282"/>
      <c r="B25" s="287"/>
    </row>
    <row r="26" spans="1:2" x14ac:dyDescent="0.25">
      <c r="A26" s="238" t="s">
        <v>7</v>
      </c>
      <c r="B26" s="260">
        <f>SUM('New York Water Taxi'!B74)</f>
        <v>19703</v>
      </c>
    </row>
    <row r="27" spans="1:2" ht="15.75" thickBot="1" x14ac:dyDescent="0.3">
      <c r="A27" s="282"/>
      <c r="B27" s="261"/>
    </row>
    <row r="28" spans="1:2" x14ac:dyDescent="0.25">
      <c r="A28" s="238" t="s">
        <v>39</v>
      </c>
      <c r="B28" s="260">
        <f>SUM('New York Water Taxi'!C74)</f>
        <v>8472</v>
      </c>
    </row>
    <row r="29" spans="1:2" ht="15.75" thickBot="1" x14ac:dyDescent="0.3">
      <c r="A29" s="282"/>
      <c r="B29" s="288"/>
    </row>
    <row r="30" spans="1:2" x14ac:dyDescent="0.25">
      <c r="A30" s="238" t="s">
        <v>41</v>
      </c>
      <c r="B30" s="260">
        <f>SUM('New York Water Taxi'!D74)</f>
        <v>18087</v>
      </c>
    </row>
    <row r="31" spans="1:2" ht="15.75" thickBot="1" x14ac:dyDescent="0.3">
      <c r="A31" s="282"/>
      <c r="B31" s="263"/>
    </row>
    <row r="32" spans="1:2" ht="13.5" customHeight="1" x14ac:dyDescent="0.25">
      <c r="A32" s="266" t="s">
        <v>11</v>
      </c>
      <c r="B32" s="260">
        <f>SUM('Billy Bey'!H73)</f>
        <v>25927</v>
      </c>
    </row>
    <row r="33" spans="1:2" ht="14.25" customHeight="1" thickBot="1" x14ac:dyDescent="0.3">
      <c r="A33" s="267"/>
      <c r="B33" s="263"/>
    </row>
    <row r="34" spans="1:2" ht="14.25" customHeight="1" x14ac:dyDescent="0.25">
      <c r="A34" s="266" t="s">
        <v>75</v>
      </c>
      <c r="B34" s="260">
        <f>SUM('New York Water Taxi'!F74)</f>
        <v>2118</v>
      </c>
    </row>
    <row r="35" spans="1:2" ht="14.25" customHeight="1" thickBot="1" x14ac:dyDescent="0.3">
      <c r="A35" s="267"/>
      <c r="B35" s="274"/>
    </row>
    <row r="36" spans="1:2" ht="13.5" customHeight="1" x14ac:dyDescent="0.25">
      <c r="A36" s="266" t="s">
        <v>12</v>
      </c>
      <c r="B36" s="260">
        <f>SUM('Billy Bey'!I73)</f>
        <v>7152</v>
      </c>
    </row>
    <row r="37" spans="1:2" ht="14.25" customHeight="1" thickBot="1" x14ac:dyDescent="0.3">
      <c r="A37" s="267"/>
      <c r="B37" s="263"/>
    </row>
    <row r="38" spans="1:2" ht="13.5" customHeight="1" x14ac:dyDescent="0.25">
      <c r="A38" s="266" t="s">
        <v>13</v>
      </c>
      <c r="B38" s="265">
        <f>SUM('Billy Bey'!J73)</f>
        <v>29600</v>
      </c>
    </row>
    <row r="39" spans="1:2" ht="14.25" customHeight="1" thickBot="1" x14ac:dyDescent="0.3">
      <c r="A39" s="267"/>
      <c r="B39" s="265"/>
    </row>
    <row r="40" spans="1:2" ht="13.5" customHeight="1" x14ac:dyDescent="0.25">
      <c r="A40" s="266" t="s">
        <v>14</v>
      </c>
      <c r="B40" s="260">
        <f>SUM('Billy Bey'!K73)</f>
        <v>10812</v>
      </c>
    </row>
    <row r="41" spans="1:2" ht="14.25" customHeight="1" thickBot="1" x14ac:dyDescent="0.3">
      <c r="A41" s="267"/>
      <c r="B41" s="263"/>
    </row>
    <row r="42" spans="1:2" ht="13.5" customHeight="1" x14ac:dyDescent="0.25">
      <c r="A42" s="266" t="s">
        <v>35</v>
      </c>
      <c r="B42" s="265">
        <f>SUM('Billy Bey'!L73)</f>
        <v>10219</v>
      </c>
    </row>
    <row r="43" spans="1:2" ht="14.25" customHeight="1" thickBot="1" x14ac:dyDescent="0.3">
      <c r="A43" s="267"/>
      <c r="B43" s="263"/>
    </row>
    <row r="44" spans="1:2" ht="14.25" customHeight="1" x14ac:dyDescent="0.25">
      <c r="A44" s="266" t="s">
        <v>15</v>
      </c>
      <c r="B44" s="260">
        <f>SUM('Billy Bey'!M73)</f>
        <v>0</v>
      </c>
    </row>
    <row r="45" spans="1:2" ht="14.25" customHeight="1" thickBot="1" x14ac:dyDescent="0.3">
      <c r="A45" s="267"/>
      <c r="B45" s="263"/>
    </row>
    <row r="46" spans="1:2" ht="14.25" customHeight="1" x14ac:dyDescent="0.25">
      <c r="A46" s="266" t="s">
        <v>36</v>
      </c>
      <c r="B46" s="265">
        <f>SUM('Billy Bey'!N73)</f>
        <v>0</v>
      </c>
    </row>
    <row r="47" spans="1:2" ht="14.25" customHeight="1" thickBot="1" x14ac:dyDescent="0.3">
      <c r="A47" s="267"/>
      <c r="B47" s="263"/>
    </row>
    <row r="48" spans="1:2" x14ac:dyDescent="0.25">
      <c r="A48" s="268" t="s">
        <v>23</v>
      </c>
      <c r="B48" s="250">
        <f>SUM(B18:B47)</f>
        <v>904256</v>
      </c>
    </row>
    <row r="49" spans="1:10" ht="15.75" thickBot="1" x14ac:dyDescent="0.3">
      <c r="A49" s="289"/>
      <c r="B49" s="285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  <mergeCell ref="A30:A31"/>
    <mergeCell ref="B30:B31"/>
    <mergeCell ref="A32:A33"/>
    <mergeCell ref="B32:B33"/>
    <mergeCell ref="A36:A37"/>
    <mergeCell ref="B36:B37"/>
    <mergeCell ref="A34:A35"/>
    <mergeCell ref="B34:B35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F33" activePane="bottomRight" state="frozen"/>
      <selection pane="topRight" activeCell="C1" sqref="C1"/>
      <selection pane="bottomLeft" activeCell="A5" sqref="A5"/>
      <selection pane="bottomRight" activeCell="Q56" sqref="Q56"/>
    </sheetView>
  </sheetViews>
  <sheetFormatPr defaultRowHeight="15" outlineLevelRow="1" x14ac:dyDescent="0.25"/>
  <cols>
    <col min="1" max="1" width="18.7109375" style="1" bestFit="1" customWidth="1"/>
    <col min="2" max="2" width="10.7109375" style="186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83"/>
      <c r="C1" s="313" t="s">
        <v>8</v>
      </c>
      <c r="D1" s="308"/>
      <c r="E1" s="313" t="s">
        <v>9</v>
      </c>
      <c r="F1" s="308"/>
      <c r="G1" s="313" t="s">
        <v>10</v>
      </c>
      <c r="H1" s="317"/>
      <c r="I1" s="317"/>
      <c r="J1" s="317"/>
      <c r="K1" s="308"/>
      <c r="L1" s="313" t="s">
        <v>16</v>
      </c>
      <c r="M1" s="321" t="s">
        <v>11</v>
      </c>
      <c r="N1" s="308" t="s">
        <v>12</v>
      </c>
      <c r="O1" s="321" t="s">
        <v>13</v>
      </c>
      <c r="P1" s="321" t="s">
        <v>14</v>
      </c>
      <c r="Q1" s="321" t="s">
        <v>35</v>
      </c>
      <c r="R1" s="321" t="s">
        <v>15</v>
      </c>
      <c r="S1" s="321" t="s">
        <v>36</v>
      </c>
      <c r="T1" s="319" t="s">
        <v>23</v>
      </c>
    </row>
    <row r="2" spans="1:21" ht="15" customHeight="1" thickBot="1" x14ac:dyDescent="0.3">
      <c r="A2" s="34"/>
      <c r="B2" s="184"/>
      <c r="C2" s="314"/>
      <c r="D2" s="309"/>
      <c r="E2" s="314"/>
      <c r="F2" s="309"/>
      <c r="G2" s="314"/>
      <c r="H2" s="318"/>
      <c r="I2" s="318"/>
      <c r="J2" s="318"/>
      <c r="K2" s="309"/>
      <c r="L2" s="314"/>
      <c r="M2" s="322"/>
      <c r="N2" s="309"/>
      <c r="O2" s="322"/>
      <c r="P2" s="322"/>
      <c r="Q2" s="322"/>
      <c r="R2" s="322"/>
      <c r="S2" s="322"/>
      <c r="T2" s="320"/>
    </row>
    <row r="3" spans="1:21" x14ac:dyDescent="0.25">
      <c r="A3" s="292" t="s">
        <v>63</v>
      </c>
      <c r="B3" s="294" t="s">
        <v>64</v>
      </c>
      <c r="C3" s="301" t="s">
        <v>17</v>
      </c>
      <c r="D3" s="302" t="s">
        <v>18</v>
      </c>
      <c r="E3" s="301" t="s">
        <v>17</v>
      </c>
      <c r="F3" s="302" t="s">
        <v>19</v>
      </c>
      <c r="G3" s="301" t="s">
        <v>17</v>
      </c>
      <c r="H3" s="306" t="s">
        <v>20</v>
      </c>
      <c r="I3" s="306" t="s">
        <v>21</v>
      </c>
      <c r="J3" s="306" t="s">
        <v>19</v>
      </c>
      <c r="K3" s="302" t="s">
        <v>22</v>
      </c>
      <c r="L3" s="304" t="s">
        <v>22</v>
      </c>
      <c r="M3" s="296" t="s">
        <v>22</v>
      </c>
      <c r="N3" s="315" t="s">
        <v>22</v>
      </c>
      <c r="O3" s="296" t="s">
        <v>22</v>
      </c>
      <c r="P3" s="296" t="s">
        <v>22</v>
      </c>
      <c r="Q3" s="296" t="s">
        <v>22</v>
      </c>
      <c r="R3" s="296" t="s">
        <v>22</v>
      </c>
      <c r="S3" s="296" t="s">
        <v>22</v>
      </c>
      <c r="T3" s="320"/>
    </row>
    <row r="4" spans="1:21" ht="15.75" thickBot="1" x14ac:dyDescent="0.3">
      <c r="A4" s="293"/>
      <c r="B4" s="295"/>
      <c r="C4" s="293"/>
      <c r="D4" s="303"/>
      <c r="E4" s="293"/>
      <c r="F4" s="303"/>
      <c r="G4" s="293"/>
      <c r="H4" s="307"/>
      <c r="I4" s="307"/>
      <c r="J4" s="307"/>
      <c r="K4" s="303"/>
      <c r="L4" s="305"/>
      <c r="M4" s="297"/>
      <c r="N4" s="316"/>
      <c r="O4" s="297"/>
      <c r="P4" s="297"/>
      <c r="Q4" s="297"/>
      <c r="R4" s="297"/>
      <c r="S4" s="297"/>
      <c r="T4" s="320"/>
    </row>
    <row r="5" spans="1:21" s="2" customFormat="1" ht="15.75" hidden="1" thickBot="1" x14ac:dyDescent="0.3">
      <c r="A5" s="217"/>
      <c r="B5" s="181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thickBot="1" x14ac:dyDescent="0.3">
      <c r="A6" s="224" t="s">
        <v>4</v>
      </c>
      <c r="B6" s="172">
        <v>41548</v>
      </c>
      <c r="C6" s="21">
        <v>680</v>
      </c>
      <c r="D6" s="15"/>
      <c r="E6" s="14">
        <v>3015</v>
      </c>
      <c r="F6" s="15">
        <v>1767</v>
      </c>
      <c r="G6" s="14">
        <v>1761</v>
      </c>
      <c r="H6" s="16">
        <v>679</v>
      </c>
      <c r="I6" s="16">
        <v>323</v>
      </c>
      <c r="J6" s="16">
        <v>2661</v>
      </c>
      <c r="K6" s="168">
        <v>765</v>
      </c>
      <c r="L6" s="17">
        <v>926</v>
      </c>
      <c r="M6" s="18">
        <v>887</v>
      </c>
      <c r="N6" s="19">
        <v>304</v>
      </c>
      <c r="O6" s="18">
        <v>949</v>
      </c>
      <c r="P6" s="18">
        <v>394</v>
      </c>
      <c r="Q6" s="18">
        <v>344</v>
      </c>
      <c r="R6" s="18"/>
      <c r="S6" s="18"/>
      <c r="T6" s="20">
        <f>SUM(C6:S6)</f>
        <v>15455</v>
      </c>
    </row>
    <row r="7" spans="1:21" s="2" customFormat="1" ht="15.75" outlineLevel="1" thickBot="1" x14ac:dyDescent="0.3">
      <c r="A7" s="224" t="s">
        <v>5</v>
      </c>
      <c r="B7" s="172">
        <v>41549</v>
      </c>
      <c r="C7" s="21">
        <v>703</v>
      </c>
      <c r="D7" s="22"/>
      <c r="E7" s="21">
        <v>2985</v>
      </c>
      <c r="F7" s="22">
        <v>2151</v>
      </c>
      <c r="G7" s="21">
        <v>1618</v>
      </c>
      <c r="H7" s="23">
        <v>607</v>
      </c>
      <c r="I7" s="23">
        <v>372</v>
      </c>
      <c r="J7" s="23">
        <v>2539</v>
      </c>
      <c r="K7" s="22">
        <v>842</v>
      </c>
      <c r="L7" s="165">
        <v>961</v>
      </c>
      <c r="M7" s="25">
        <v>912</v>
      </c>
      <c r="N7" s="26">
        <v>269</v>
      </c>
      <c r="O7" s="25">
        <v>1046</v>
      </c>
      <c r="P7" s="25">
        <v>396</v>
      </c>
      <c r="Q7" s="25">
        <v>329</v>
      </c>
      <c r="R7" s="25"/>
      <c r="S7" s="25"/>
      <c r="T7" s="20">
        <f t="shared" ref="T7:T8" si="0">SUM(C7:S7)</f>
        <v>15730</v>
      </c>
    </row>
    <row r="8" spans="1:21" s="2" customFormat="1" ht="15.75" outlineLevel="1" thickBot="1" x14ac:dyDescent="0.3">
      <c r="A8" s="224" t="s">
        <v>6</v>
      </c>
      <c r="B8" s="172">
        <v>41550</v>
      </c>
      <c r="C8" s="27">
        <v>621</v>
      </c>
      <c r="D8" s="28"/>
      <c r="E8" s="27">
        <v>3200</v>
      </c>
      <c r="F8" s="28">
        <v>2190</v>
      </c>
      <c r="G8" s="27">
        <v>1714</v>
      </c>
      <c r="H8" s="29">
        <v>662</v>
      </c>
      <c r="I8" s="29">
        <v>315</v>
      </c>
      <c r="J8" s="29">
        <v>2510</v>
      </c>
      <c r="K8" s="28">
        <v>686</v>
      </c>
      <c r="L8" s="180">
        <v>844</v>
      </c>
      <c r="M8" s="31">
        <v>837</v>
      </c>
      <c r="N8" s="32">
        <v>288</v>
      </c>
      <c r="O8" s="31">
        <v>1024</v>
      </c>
      <c r="P8" s="31">
        <v>434</v>
      </c>
      <c r="Q8" s="31">
        <v>323</v>
      </c>
      <c r="R8" s="31"/>
      <c r="S8" s="31"/>
      <c r="T8" s="20">
        <f t="shared" si="0"/>
        <v>15648</v>
      </c>
      <c r="U8" s="222"/>
    </row>
    <row r="9" spans="1:21" s="2" customFormat="1" ht="15.75" outlineLevel="1" thickBot="1" x14ac:dyDescent="0.3">
      <c r="A9" s="224" t="s">
        <v>0</v>
      </c>
      <c r="B9" s="172">
        <v>41551</v>
      </c>
      <c r="C9" s="27">
        <v>570</v>
      </c>
      <c r="D9" s="28"/>
      <c r="E9" s="27">
        <v>3016</v>
      </c>
      <c r="F9" s="28">
        <v>2019</v>
      </c>
      <c r="G9" s="27">
        <v>1526</v>
      </c>
      <c r="H9" s="29">
        <v>508</v>
      </c>
      <c r="I9" s="29">
        <v>249</v>
      </c>
      <c r="J9" s="29">
        <v>2293</v>
      </c>
      <c r="K9" s="28">
        <v>957</v>
      </c>
      <c r="L9" s="180">
        <v>954</v>
      </c>
      <c r="M9" s="31">
        <v>995</v>
      </c>
      <c r="N9" s="32">
        <v>315</v>
      </c>
      <c r="O9" s="31">
        <v>1095</v>
      </c>
      <c r="P9" s="31">
        <v>506</v>
      </c>
      <c r="Q9" s="31">
        <v>409</v>
      </c>
      <c r="R9" s="31"/>
      <c r="S9" s="31"/>
      <c r="T9" s="20">
        <f t="shared" ref="T9:T11" si="1">SUM(C9:S9)</f>
        <v>15412</v>
      </c>
      <c r="U9" s="222"/>
    </row>
    <row r="10" spans="1:21" s="2" customFormat="1" ht="15.75" outlineLevel="1" thickBot="1" x14ac:dyDescent="0.3">
      <c r="A10" s="206" t="s">
        <v>1</v>
      </c>
      <c r="B10" s="172">
        <v>41552</v>
      </c>
      <c r="C10" s="27"/>
      <c r="D10" s="28"/>
      <c r="E10" s="27"/>
      <c r="F10" s="28"/>
      <c r="G10" s="27"/>
      <c r="H10" s="29"/>
      <c r="I10" s="29"/>
      <c r="J10" s="29"/>
      <c r="K10" s="28">
        <v>668</v>
      </c>
      <c r="L10" s="180">
        <v>989</v>
      </c>
      <c r="M10" s="31">
        <v>1709</v>
      </c>
      <c r="N10" s="32">
        <v>137</v>
      </c>
      <c r="O10" s="31">
        <v>1529</v>
      </c>
      <c r="P10" s="31">
        <v>313</v>
      </c>
      <c r="Q10" s="31">
        <v>398</v>
      </c>
      <c r="R10" s="31"/>
      <c r="S10" s="31"/>
      <c r="T10" s="20">
        <f t="shared" si="1"/>
        <v>5743</v>
      </c>
      <c r="U10" s="222"/>
    </row>
    <row r="11" spans="1:21" s="2" customFormat="1" ht="15.75" outlineLevel="1" thickBot="1" x14ac:dyDescent="0.3">
      <c r="A11" s="203" t="s">
        <v>2</v>
      </c>
      <c r="B11" s="172">
        <v>41553</v>
      </c>
      <c r="C11" s="27"/>
      <c r="D11" s="28"/>
      <c r="E11" s="27"/>
      <c r="F11" s="28"/>
      <c r="G11" s="27"/>
      <c r="H11" s="29"/>
      <c r="I11" s="29"/>
      <c r="J11" s="29"/>
      <c r="K11" s="28">
        <v>455</v>
      </c>
      <c r="L11" s="30">
        <v>563</v>
      </c>
      <c r="M11" s="31">
        <v>685</v>
      </c>
      <c r="N11" s="32">
        <v>105</v>
      </c>
      <c r="O11" s="31">
        <v>636</v>
      </c>
      <c r="P11" s="31">
        <v>210</v>
      </c>
      <c r="Q11" s="31">
        <v>192</v>
      </c>
      <c r="R11" s="31"/>
      <c r="S11" s="31"/>
      <c r="T11" s="20">
        <f t="shared" si="1"/>
        <v>2846</v>
      </c>
      <c r="U11" s="222"/>
    </row>
    <row r="12" spans="1:21" s="3" customFormat="1" ht="15.75" customHeight="1" outlineLevel="1" thickBot="1" x14ac:dyDescent="0.3">
      <c r="A12" s="137" t="s">
        <v>25</v>
      </c>
      <c r="B12" s="298" t="s">
        <v>28</v>
      </c>
      <c r="C12" s="133">
        <f t="shared" ref="C12:T12" si="2">SUM(C5:C11)</f>
        <v>2574</v>
      </c>
      <c r="D12" s="133">
        <f t="shared" si="2"/>
        <v>0</v>
      </c>
      <c r="E12" s="133">
        <f t="shared" si="2"/>
        <v>12216</v>
      </c>
      <c r="F12" s="133">
        <f t="shared" si="2"/>
        <v>8127</v>
      </c>
      <c r="G12" s="133">
        <f t="shared" si="2"/>
        <v>6619</v>
      </c>
      <c r="H12" s="133">
        <f t="shared" si="2"/>
        <v>2456</v>
      </c>
      <c r="I12" s="133">
        <f t="shared" si="2"/>
        <v>1259</v>
      </c>
      <c r="J12" s="133">
        <f t="shared" si="2"/>
        <v>10003</v>
      </c>
      <c r="K12" s="133">
        <f t="shared" si="2"/>
        <v>4373</v>
      </c>
      <c r="L12" s="133">
        <f t="shared" si="2"/>
        <v>5237</v>
      </c>
      <c r="M12" s="133">
        <f t="shared" si="2"/>
        <v>6025</v>
      </c>
      <c r="N12" s="133">
        <f t="shared" si="2"/>
        <v>1418</v>
      </c>
      <c r="O12" s="133">
        <f t="shared" si="2"/>
        <v>6279</v>
      </c>
      <c r="P12" s="133">
        <f t="shared" si="2"/>
        <v>2253</v>
      </c>
      <c r="Q12" s="133">
        <f t="shared" si="2"/>
        <v>1995</v>
      </c>
      <c r="R12" s="133">
        <f t="shared" si="2"/>
        <v>0</v>
      </c>
      <c r="S12" s="133">
        <f t="shared" si="2"/>
        <v>0</v>
      </c>
      <c r="T12" s="133">
        <f t="shared" si="2"/>
        <v>70834</v>
      </c>
    </row>
    <row r="13" spans="1:21" s="3" customFormat="1" ht="15.75" outlineLevel="1" thickBot="1" x14ac:dyDescent="0.3">
      <c r="A13" s="138" t="s">
        <v>27</v>
      </c>
      <c r="B13" s="299"/>
      <c r="C13" s="135">
        <f t="shared" ref="C13:T13" si="3">AVERAGE(C5:C11)</f>
        <v>643.5</v>
      </c>
      <c r="D13" s="135" t="e">
        <f t="shared" si="3"/>
        <v>#DIV/0!</v>
      </c>
      <c r="E13" s="135">
        <f t="shared" si="3"/>
        <v>3054</v>
      </c>
      <c r="F13" s="135">
        <f t="shared" si="3"/>
        <v>2031.75</v>
      </c>
      <c r="G13" s="135">
        <f t="shared" si="3"/>
        <v>1654.75</v>
      </c>
      <c r="H13" s="135">
        <f t="shared" si="3"/>
        <v>614</v>
      </c>
      <c r="I13" s="135">
        <f t="shared" si="3"/>
        <v>314.75</v>
      </c>
      <c r="J13" s="135">
        <f t="shared" si="3"/>
        <v>2500.75</v>
      </c>
      <c r="K13" s="135">
        <f t="shared" si="3"/>
        <v>728.83333333333337</v>
      </c>
      <c r="L13" s="135">
        <f t="shared" si="3"/>
        <v>872.83333333333337</v>
      </c>
      <c r="M13" s="135">
        <f t="shared" si="3"/>
        <v>1004.1666666666666</v>
      </c>
      <c r="N13" s="135">
        <f t="shared" si="3"/>
        <v>236.33333333333334</v>
      </c>
      <c r="O13" s="135">
        <f t="shared" si="3"/>
        <v>1046.5</v>
      </c>
      <c r="P13" s="135">
        <f t="shared" si="3"/>
        <v>375.5</v>
      </c>
      <c r="Q13" s="135">
        <f t="shared" si="3"/>
        <v>332.5</v>
      </c>
      <c r="R13" s="135" t="e">
        <f t="shared" si="3"/>
        <v>#DIV/0!</v>
      </c>
      <c r="S13" s="135" t="e">
        <f t="shared" si="3"/>
        <v>#DIV/0!</v>
      </c>
      <c r="T13" s="135">
        <f t="shared" si="3"/>
        <v>11805.666666666666</v>
      </c>
    </row>
    <row r="14" spans="1:21" s="3" customFormat="1" ht="15.75" thickBot="1" x14ac:dyDescent="0.3">
      <c r="A14" s="36" t="s">
        <v>24</v>
      </c>
      <c r="B14" s="299"/>
      <c r="C14" s="53">
        <f>SUM(C5:C9)</f>
        <v>2574</v>
      </c>
      <c r="D14" s="53">
        <f t="shared" ref="D14:T14" si="4">SUM(D5:D9)</f>
        <v>0</v>
      </c>
      <c r="E14" s="53">
        <f t="shared" si="4"/>
        <v>12216</v>
      </c>
      <c r="F14" s="53">
        <f t="shared" si="4"/>
        <v>8127</v>
      </c>
      <c r="G14" s="53">
        <f t="shared" si="4"/>
        <v>6619</v>
      </c>
      <c r="H14" s="53">
        <f t="shared" si="4"/>
        <v>2456</v>
      </c>
      <c r="I14" s="53">
        <f t="shared" si="4"/>
        <v>1259</v>
      </c>
      <c r="J14" s="53">
        <f t="shared" si="4"/>
        <v>10003</v>
      </c>
      <c r="K14" s="53">
        <f t="shared" si="4"/>
        <v>3250</v>
      </c>
      <c r="L14" s="53">
        <f t="shared" si="4"/>
        <v>3685</v>
      </c>
      <c r="M14" s="53">
        <f t="shared" si="4"/>
        <v>3631</v>
      </c>
      <c r="N14" s="53">
        <f t="shared" si="4"/>
        <v>1176</v>
      </c>
      <c r="O14" s="53">
        <f t="shared" si="4"/>
        <v>4114</v>
      </c>
      <c r="P14" s="53">
        <f t="shared" si="4"/>
        <v>1730</v>
      </c>
      <c r="Q14" s="53">
        <f t="shared" si="4"/>
        <v>1405</v>
      </c>
      <c r="R14" s="53">
        <f t="shared" si="4"/>
        <v>0</v>
      </c>
      <c r="S14" s="53">
        <f t="shared" si="4"/>
        <v>0</v>
      </c>
      <c r="T14" s="53">
        <f t="shared" si="4"/>
        <v>62245</v>
      </c>
    </row>
    <row r="15" spans="1:21" s="3" customFormat="1" ht="15.75" thickBot="1" x14ac:dyDescent="0.3">
      <c r="A15" s="36" t="s">
        <v>26</v>
      </c>
      <c r="B15" s="299"/>
      <c r="C15" s="55">
        <f>AVERAGE(C5:C9)</f>
        <v>643.5</v>
      </c>
      <c r="D15" s="55" t="e">
        <f t="shared" ref="D15:T15" si="5">AVERAGE(D5:D9)</f>
        <v>#DIV/0!</v>
      </c>
      <c r="E15" s="55">
        <f t="shared" si="5"/>
        <v>3054</v>
      </c>
      <c r="F15" s="55">
        <f t="shared" si="5"/>
        <v>2031.75</v>
      </c>
      <c r="G15" s="55">
        <f t="shared" si="5"/>
        <v>1654.75</v>
      </c>
      <c r="H15" s="55">
        <f t="shared" si="5"/>
        <v>614</v>
      </c>
      <c r="I15" s="55">
        <f t="shared" si="5"/>
        <v>314.75</v>
      </c>
      <c r="J15" s="55">
        <f t="shared" si="5"/>
        <v>2500.75</v>
      </c>
      <c r="K15" s="55">
        <f t="shared" si="5"/>
        <v>812.5</v>
      </c>
      <c r="L15" s="55">
        <f t="shared" si="5"/>
        <v>921.25</v>
      </c>
      <c r="M15" s="55">
        <f t="shared" si="5"/>
        <v>907.75</v>
      </c>
      <c r="N15" s="55">
        <f t="shared" si="5"/>
        <v>294</v>
      </c>
      <c r="O15" s="55">
        <f t="shared" si="5"/>
        <v>1028.5</v>
      </c>
      <c r="P15" s="55">
        <f t="shared" si="5"/>
        <v>432.5</v>
      </c>
      <c r="Q15" s="55">
        <f t="shared" si="5"/>
        <v>351.25</v>
      </c>
      <c r="R15" s="55" t="e">
        <f t="shared" si="5"/>
        <v>#DIV/0!</v>
      </c>
      <c r="S15" s="55" t="e">
        <f t="shared" si="5"/>
        <v>#DIV/0!</v>
      </c>
      <c r="T15" s="55">
        <f t="shared" si="5"/>
        <v>15561.25</v>
      </c>
    </row>
    <row r="16" spans="1:21" s="3" customFormat="1" ht="15.75" thickBot="1" x14ac:dyDescent="0.3">
      <c r="A16" s="35" t="s">
        <v>3</v>
      </c>
      <c r="B16" s="173">
        <v>41554</v>
      </c>
      <c r="C16" s="207">
        <v>535</v>
      </c>
      <c r="D16" s="15"/>
      <c r="E16" s="14">
        <v>2614</v>
      </c>
      <c r="F16" s="15">
        <v>2103</v>
      </c>
      <c r="G16" s="14">
        <v>1601</v>
      </c>
      <c r="H16" s="16">
        <v>620</v>
      </c>
      <c r="I16" s="16">
        <v>297</v>
      </c>
      <c r="J16" s="16">
        <v>2157</v>
      </c>
      <c r="K16" s="15">
        <v>536</v>
      </c>
      <c r="L16" s="17">
        <v>634</v>
      </c>
      <c r="M16" s="18">
        <v>433</v>
      </c>
      <c r="N16" s="19">
        <v>195</v>
      </c>
      <c r="O16" s="18">
        <v>714</v>
      </c>
      <c r="P16" s="18">
        <v>309</v>
      </c>
      <c r="Q16" s="18">
        <v>234</v>
      </c>
      <c r="R16" s="18"/>
      <c r="S16" s="18"/>
      <c r="T16" s="18">
        <f t="shared" ref="T16:T22" si="6">SUM(C16:S16)</f>
        <v>12982</v>
      </c>
    </row>
    <row r="17" spans="1:20" s="3" customFormat="1" ht="15.75" thickBot="1" x14ac:dyDescent="0.3">
      <c r="A17" s="35" t="s">
        <v>4</v>
      </c>
      <c r="B17" s="174">
        <v>41555</v>
      </c>
      <c r="C17" s="207">
        <v>595</v>
      </c>
      <c r="D17" s="15"/>
      <c r="E17" s="14">
        <v>2881</v>
      </c>
      <c r="F17" s="15">
        <v>2117</v>
      </c>
      <c r="G17" s="14">
        <v>1772</v>
      </c>
      <c r="H17" s="16">
        <v>618</v>
      </c>
      <c r="I17" s="16">
        <v>327</v>
      </c>
      <c r="J17" s="16">
        <v>2517</v>
      </c>
      <c r="K17" s="15">
        <v>724</v>
      </c>
      <c r="L17" s="17">
        <v>818</v>
      </c>
      <c r="M17" s="18">
        <v>772</v>
      </c>
      <c r="N17" s="19">
        <v>301</v>
      </c>
      <c r="O17" s="18">
        <v>957</v>
      </c>
      <c r="P17" s="18">
        <v>447</v>
      </c>
      <c r="Q17" s="18">
        <v>281</v>
      </c>
      <c r="R17" s="18"/>
      <c r="S17" s="18"/>
      <c r="T17" s="20">
        <f t="shared" si="6"/>
        <v>15127</v>
      </c>
    </row>
    <row r="18" spans="1:20" s="3" customFormat="1" ht="15.75" thickBot="1" x14ac:dyDescent="0.3">
      <c r="A18" s="35" t="s">
        <v>5</v>
      </c>
      <c r="B18" s="174">
        <v>41556</v>
      </c>
      <c r="C18" s="207">
        <v>581</v>
      </c>
      <c r="D18" s="15"/>
      <c r="E18" s="14">
        <v>3044</v>
      </c>
      <c r="F18" s="15">
        <v>2169</v>
      </c>
      <c r="G18" s="14">
        <v>1815</v>
      </c>
      <c r="H18" s="16">
        <v>619</v>
      </c>
      <c r="I18" s="16">
        <v>325</v>
      </c>
      <c r="J18" s="16">
        <v>2430</v>
      </c>
      <c r="K18" s="15">
        <v>605</v>
      </c>
      <c r="L18" s="17">
        <v>702</v>
      </c>
      <c r="M18" s="18">
        <v>597</v>
      </c>
      <c r="N18" s="19">
        <v>219</v>
      </c>
      <c r="O18" s="18">
        <v>795</v>
      </c>
      <c r="P18" s="18">
        <v>404</v>
      </c>
      <c r="Q18" s="18">
        <v>300</v>
      </c>
      <c r="R18" s="18"/>
      <c r="S18" s="18"/>
      <c r="T18" s="20">
        <f t="shared" si="6"/>
        <v>14605</v>
      </c>
    </row>
    <row r="19" spans="1:20" s="3" customFormat="1" ht="15.75" thickBot="1" x14ac:dyDescent="0.3">
      <c r="A19" s="35" t="s">
        <v>6</v>
      </c>
      <c r="B19" s="174">
        <v>41557</v>
      </c>
      <c r="C19" s="207">
        <v>569</v>
      </c>
      <c r="D19" s="15"/>
      <c r="E19" s="14">
        <v>2889</v>
      </c>
      <c r="F19" s="15">
        <v>2012</v>
      </c>
      <c r="G19" s="14">
        <v>1663</v>
      </c>
      <c r="H19" s="16">
        <v>603</v>
      </c>
      <c r="I19" s="16">
        <v>325</v>
      </c>
      <c r="J19" s="16">
        <v>2483</v>
      </c>
      <c r="K19" s="15">
        <v>514</v>
      </c>
      <c r="L19" s="17">
        <v>616</v>
      </c>
      <c r="M19" s="18">
        <v>508</v>
      </c>
      <c r="N19" s="19">
        <v>207</v>
      </c>
      <c r="O19" s="18">
        <v>715</v>
      </c>
      <c r="P19" s="18">
        <v>309</v>
      </c>
      <c r="Q19" s="18">
        <v>245</v>
      </c>
      <c r="R19" s="18"/>
      <c r="S19" s="18"/>
      <c r="T19" s="20">
        <f t="shared" si="6"/>
        <v>13658</v>
      </c>
    </row>
    <row r="20" spans="1:20" s="3" customFormat="1" ht="15.75" thickBot="1" x14ac:dyDescent="0.3">
      <c r="A20" s="35" t="s">
        <v>0</v>
      </c>
      <c r="B20" s="174">
        <v>41558</v>
      </c>
      <c r="C20" s="208">
        <v>623</v>
      </c>
      <c r="D20" s="15"/>
      <c r="E20" s="14">
        <v>3013</v>
      </c>
      <c r="F20" s="15">
        <v>1815</v>
      </c>
      <c r="G20" s="14">
        <v>1424</v>
      </c>
      <c r="H20" s="16">
        <v>500</v>
      </c>
      <c r="I20" s="16">
        <v>277</v>
      </c>
      <c r="J20" s="16">
        <v>2135</v>
      </c>
      <c r="K20" s="15">
        <v>596</v>
      </c>
      <c r="L20" s="17">
        <v>625</v>
      </c>
      <c r="M20" s="18">
        <v>535</v>
      </c>
      <c r="N20" s="19">
        <v>223</v>
      </c>
      <c r="O20" s="18">
        <v>767</v>
      </c>
      <c r="P20" s="18">
        <v>328</v>
      </c>
      <c r="Q20" s="18">
        <v>283</v>
      </c>
      <c r="R20" s="18"/>
      <c r="S20" s="18"/>
      <c r="T20" s="20">
        <f t="shared" si="6"/>
        <v>13144</v>
      </c>
    </row>
    <row r="21" spans="1:20" s="3" customFormat="1" ht="15.75" outlineLevel="1" thickBot="1" x14ac:dyDescent="0.3">
      <c r="A21" s="35" t="s">
        <v>1</v>
      </c>
      <c r="B21" s="174">
        <v>41559</v>
      </c>
      <c r="C21" s="208"/>
      <c r="D21" s="22"/>
      <c r="E21" s="21"/>
      <c r="F21" s="22"/>
      <c r="G21" s="21"/>
      <c r="H21" s="23"/>
      <c r="I21" s="23"/>
      <c r="J21" s="23"/>
      <c r="K21" s="22">
        <v>603</v>
      </c>
      <c r="L21" s="24">
        <v>988</v>
      </c>
      <c r="M21" s="25">
        <v>1678</v>
      </c>
      <c r="N21" s="26">
        <v>218</v>
      </c>
      <c r="O21" s="25">
        <v>1518</v>
      </c>
      <c r="P21" s="25">
        <v>363</v>
      </c>
      <c r="Q21" s="25">
        <v>427</v>
      </c>
      <c r="R21" s="25"/>
      <c r="S21" s="25"/>
      <c r="T21" s="20">
        <f t="shared" si="6"/>
        <v>5795</v>
      </c>
    </row>
    <row r="22" spans="1:20" s="3" customFormat="1" ht="15.75" outlineLevel="1" thickBot="1" x14ac:dyDescent="0.3">
      <c r="A22" s="35" t="s">
        <v>2</v>
      </c>
      <c r="B22" s="175">
        <v>41560</v>
      </c>
      <c r="C22" s="218"/>
      <c r="D22" s="28"/>
      <c r="E22" s="27"/>
      <c r="F22" s="28"/>
      <c r="G22" s="27"/>
      <c r="H22" s="29"/>
      <c r="I22" s="29"/>
      <c r="J22" s="29"/>
      <c r="K22" s="28">
        <v>702</v>
      </c>
      <c r="L22" s="30">
        <v>952</v>
      </c>
      <c r="M22" s="31">
        <v>1578</v>
      </c>
      <c r="N22" s="32">
        <v>180</v>
      </c>
      <c r="O22" s="31">
        <v>1338</v>
      </c>
      <c r="P22" s="31">
        <v>288</v>
      </c>
      <c r="Q22" s="31">
        <v>381</v>
      </c>
      <c r="R22" s="31"/>
      <c r="S22" s="31"/>
      <c r="T22" s="88">
        <f t="shared" si="6"/>
        <v>5419</v>
      </c>
    </row>
    <row r="23" spans="1:20" s="3" customFormat="1" ht="15.75" customHeight="1" outlineLevel="1" thickBot="1" x14ac:dyDescent="0.3">
      <c r="A23" s="137" t="s">
        <v>25</v>
      </c>
      <c r="B23" s="299" t="s">
        <v>29</v>
      </c>
      <c r="C23" s="133">
        <f t="shared" ref="C23" si="7">SUM(C16:C22)</f>
        <v>2903</v>
      </c>
      <c r="D23" s="133">
        <f t="shared" ref="D23:T23" si="8">SUM(D16:D22)</f>
        <v>0</v>
      </c>
      <c r="E23" s="133">
        <f t="shared" si="8"/>
        <v>14441</v>
      </c>
      <c r="F23" s="133">
        <f t="shared" si="8"/>
        <v>10216</v>
      </c>
      <c r="G23" s="133">
        <f t="shared" si="8"/>
        <v>8275</v>
      </c>
      <c r="H23" s="133">
        <f t="shared" si="8"/>
        <v>2960</v>
      </c>
      <c r="I23" s="133">
        <f t="shared" si="8"/>
        <v>1551</v>
      </c>
      <c r="J23" s="133">
        <f t="shared" si="8"/>
        <v>11722</v>
      </c>
      <c r="K23" s="133">
        <f>SUM(K16:K22)</f>
        <v>4280</v>
      </c>
      <c r="L23" s="133">
        <f>SUM(L16:L22)</f>
        <v>5335</v>
      </c>
      <c r="M23" s="133">
        <f t="shared" si="8"/>
        <v>6101</v>
      </c>
      <c r="N23" s="133">
        <f t="shared" si="8"/>
        <v>1543</v>
      </c>
      <c r="O23" s="133">
        <f t="shared" si="8"/>
        <v>6804</v>
      </c>
      <c r="P23" s="133">
        <f t="shared" si="8"/>
        <v>2448</v>
      </c>
      <c r="Q23" s="133">
        <f t="shared" si="8"/>
        <v>2151</v>
      </c>
      <c r="R23" s="133">
        <f t="shared" si="8"/>
        <v>0</v>
      </c>
      <c r="S23" s="133">
        <f t="shared" si="8"/>
        <v>0</v>
      </c>
      <c r="T23" s="133">
        <f t="shared" si="8"/>
        <v>80730</v>
      </c>
    </row>
    <row r="24" spans="1:20" s="3" customFormat="1" ht="15.75" outlineLevel="1" thickBot="1" x14ac:dyDescent="0.3">
      <c r="A24" s="138" t="s">
        <v>27</v>
      </c>
      <c r="B24" s="299"/>
      <c r="C24" s="135">
        <f t="shared" ref="C24" si="9">AVERAGE(C16:C22)</f>
        <v>580.6</v>
      </c>
      <c r="D24" s="135" t="e">
        <f t="shared" ref="D24:T24" si="10">AVERAGE(D16:D22)</f>
        <v>#DIV/0!</v>
      </c>
      <c r="E24" s="135">
        <f t="shared" si="10"/>
        <v>2888.2</v>
      </c>
      <c r="F24" s="135">
        <f t="shared" si="10"/>
        <v>2043.2</v>
      </c>
      <c r="G24" s="135">
        <f t="shared" si="10"/>
        <v>1655</v>
      </c>
      <c r="H24" s="135">
        <f t="shared" si="10"/>
        <v>592</v>
      </c>
      <c r="I24" s="135">
        <f t="shared" si="10"/>
        <v>310.2</v>
      </c>
      <c r="J24" s="135">
        <f t="shared" si="10"/>
        <v>2344.4</v>
      </c>
      <c r="K24" s="135">
        <f>AVERAGE(K16:K22)</f>
        <v>611.42857142857144</v>
      </c>
      <c r="L24" s="135">
        <f>AVERAGE(L16:L22)</f>
        <v>762.14285714285711</v>
      </c>
      <c r="M24" s="135">
        <f t="shared" si="10"/>
        <v>871.57142857142856</v>
      </c>
      <c r="N24" s="135">
        <f t="shared" si="10"/>
        <v>220.42857142857142</v>
      </c>
      <c r="O24" s="135">
        <f t="shared" si="10"/>
        <v>972</v>
      </c>
      <c r="P24" s="135">
        <f t="shared" si="10"/>
        <v>349.71428571428572</v>
      </c>
      <c r="Q24" s="135">
        <f t="shared" si="10"/>
        <v>307.28571428571428</v>
      </c>
      <c r="R24" s="135" t="e">
        <f t="shared" si="10"/>
        <v>#DIV/0!</v>
      </c>
      <c r="S24" s="135" t="e">
        <f t="shared" si="10"/>
        <v>#DIV/0!</v>
      </c>
      <c r="T24" s="135">
        <f t="shared" si="10"/>
        <v>11532.857142857143</v>
      </c>
    </row>
    <row r="25" spans="1:20" s="3" customFormat="1" ht="15.75" thickBot="1" x14ac:dyDescent="0.3">
      <c r="A25" s="36" t="s">
        <v>24</v>
      </c>
      <c r="B25" s="299"/>
      <c r="C25" s="53">
        <f>SUM(C16:C20)</f>
        <v>2903</v>
      </c>
      <c r="D25" s="53">
        <f t="shared" ref="D25:T25" si="11">SUM(D16:D20)</f>
        <v>0</v>
      </c>
      <c r="E25" s="53">
        <f t="shared" si="11"/>
        <v>14441</v>
      </c>
      <c r="F25" s="53">
        <f t="shared" si="11"/>
        <v>10216</v>
      </c>
      <c r="G25" s="53">
        <f t="shared" si="11"/>
        <v>8275</v>
      </c>
      <c r="H25" s="53">
        <f t="shared" si="11"/>
        <v>2960</v>
      </c>
      <c r="I25" s="53">
        <f t="shared" si="11"/>
        <v>1551</v>
      </c>
      <c r="J25" s="53">
        <f t="shared" si="11"/>
        <v>11722</v>
      </c>
      <c r="K25" s="53">
        <f>SUM(K16:K20)</f>
        <v>2975</v>
      </c>
      <c r="L25" s="53">
        <f>SUM(L16:L20)</f>
        <v>3395</v>
      </c>
      <c r="M25" s="53">
        <f t="shared" si="11"/>
        <v>2845</v>
      </c>
      <c r="N25" s="53">
        <f t="shared" si="11"/>
        <v>1145</v>
      </c>
      <c r="O25" s="53">
        <f t="shared" si="11"/>
        <v>3948</v>
      </c>
      <c r="P25" s="53">
        <f t="shared" si="11"/>
        <v>1797</v>
      </c>
      <c r="Q25" s="53">
        <f t="shared" si="11"/>
        <v>1343</v>
      </c>
      <c r="R25" s="53">
        <f t="shared" si="11"/>
        <v>0</v>
      </c>
      <c r="S25" s="53">
        <f t="shared" si="11"/>
        <v>0</v>
      </c>
      <c r="T25" s="53">
        <f t="shared" si="11"/>
        <v>69516</v>
      </c>
    </row>
    <row r="26" spans="1:20" s="3" customFormat="1" ht="15.75" thickBot="1" x14ac:dyDescent="0.3">
      <c r="A26" s="36" t="s">
        <v>26</v>
      </c>
      <c r="B26" s="300"/>
      <c r="C26" s="55">
        <f>AVERAGE(C16:C20)</f>
        <v>580.6</v>
      </c>
      <c r="D26" s="55" t="e">
        <f t="shared" ref="D26:T26" si="12">AVERAGE(D16:D20)</f>
        <v>#DIV/0!</v>
      </c>
      <c r="E26" s="55">
        <f t="shared" si="12"/>
        <v>2888.2</v>
      </c>
      <c r="F26" s="55">
        <f t="shared" si="12"/>
        <v>2043.2</v>
      </c>
      <c r="G26" s="55">
        <f t="shared" si="12"/>
        <v>1655</v>
      </c>
      <c r="H26" s="55">
        <f t="shared" si="12"/>
        <v>592</v>
      </c>
      <c r="I26" s="55">
        <f t="shared" si="12"/>
        <v>310.2</v>
      </c>
      <c r="J26" s="55">
        <f t="shared" si="12"/>
        <v>2344.4</v>
      </c>
      <c r="K26" s="55">
        <f>AVERAGE(K16:K20)</f>
        <v>595</v>
      </c>
      <c r="L26" s="55">
        <f>AVERAGE(L16:L20)</f>
        <v>679</v>
      </c>
      <c r="M26" s="55">
        <f t="shared" si="12"/>
        <v>569</v>
      </c>
      <c r="N26" s="55">
        <f t="shared" si="12"/>
        <v>229</v>
      </c>
      <c r="O26" s="55">
        <f t="shared" si="12"/>
        <v>789.6</v>
      </c>
      <c r="P26" s="55">
        <f t="shared" si="12"/>
        <v>359.4</v>
      </c>
      <c r="Q26" s="55">
        <f t="shared" si="12"/>
        <v>268.60000000000002</v>
      </c>
      <c r="R26" s="55" t="e">
        <f t="shared" si="12"/>
        <v>#DIV/0!</v>
      </c>
      <c r="S26" s="55" t="e">
        <f t="shared" si="12"/>
        <v>#DIV/0!</v>
      </c>
      <c r="T26" s="55">
        <f t="shared" si="12"/>
        <v>13903.2</v>
      </c>
    </row>
    <row r="27" spans="1:20" s="3" customFormat="1" ht="15.75" thickBot="1" x14ac:dyDescent="0.3">
      <c r="A27" s="35" t="s">
        <v>3</v>
      </c>
      <c r="B27" s="220">
        <v>41561</v>
      </c>
      <c r="C27" s="14">
        <v>451</v>
      </c>
      <c r="D27" s="15"/>
      <c r="E27" s="14">
        <v>2415</v>
      </c>
      <c r="F27" s="15">
        <v>1614</v>
      </c>
      <c r="G27" s="14">
        <v>1234</v>
      </c>
      <c r="H27" s="16">
        <v>434</v>
      </c>
      <c r="I27" s="16">
        <v>277</v>
      </c>
      <c r="J27" s="16">
        <v>1842</v>
      </c>
      <c r="K27" s="15">
        <v>868</v>
      </c>
      <c r="L27" s="17">
        <v>825</v>
      </c>
      <c r="M27" s="18">
        <v>1037</v>
      </c>
      <c r="N27" s="19">
        <v>257</v>
      </c>
      <c r="O27" s="18">
        <v>1069</v>
      </c>
      <c r="P27" s="18">
        <v>412</v>
      </c>
      <c r="Q27" s="18">
        <v>529</v>
      </c>
      <c r="R27" s="18"/>
      <c r="S27" s="18"/>
      <c r="T27" s="18">
        <f t="shared" ref="T27:T33" si="13">SUM(C27:S27)</f>
        <v>13264</v>
      </c>
    </row>
    <row r="28" spans="1:20" s="3" customFormat="1" ht="15.75" thickBot="1" x14ac:dyDescent="0.3">
      <c r="A28" s="35" t="s">
        <v>4</v>
      </c>
      <c r="B28" s="177">
        <v>41562</v>
      </c>
      <c r="C28" s="14">
        <v>584</v>
      </c>
      <c r="D28" s="15"/>
      <c r="E28" s="14">
        <v>3274</v>
      </c>
      <c r="F28" s="15">
        <v>2060</v>
      </c>
      <c r="G28" s="14">
        <v>1887</v>
      </c>
      <c r="H28" s="16">
        <v>655</v>
      </c>
      <c r="I28" s="16">
        <v>339</v>
      </c>
      <c r="J28" s="16">
        <v>2457</v>
      </c>
      <c r="K28" s="15">
        <v>787</v>
      </c>
      <c r="L28" s="17">
        <v>804</v>
      </c>
      <c r="M28" s="18">
        <v>842</v>
      </c>
      <c r="N28" s="19">
        <v>347</v>
      </c>
      <c r="O28" s="18">
        <v>1048</v>
      </c>
      <c r="P28" s="18">
        <v>432</v>
      </c>
      <c r="Q28" s="18">
        <v>413</v>
      </c>
      <c r="R28" s="18"/>
      <c r="S28" s="18"/>
      <c r="T28" s="20">
        <f t="shared" si="13"/>
        <v>15929</v>
      </c>
    </row>
    <row r="29" spans="1:20" s="3" customFormat="1" ht="15.75" thickBot="1" x14ac:dyDescent="0.3">
      <c r="A29" s="35" t="s">
        <v>5</v>
      </c>
      <c r="B29" s="177">
        <v>41563</v>
      </c>
      <c r="C29" s="14">
        <v>584</v>
      </c>
      <c r="D29" s="15"/>
      <c r="E29" s="14">
        <v>3002</v>
      </c>
      <c r="F29" s="15">
        <v>2198</v>
      </c>
      <c r="G29" s="14">
        <v>1904</v>
      </c>
      <c r="H29" s="16">
        <v>768</v>
      </c>
      <c r="I29" s="16">
        <v>374</v>
      </c>
      <c r="J29" s="16">
        <v>2477</v>
      </c>
      <c r="K29" s="15">
        <v>634</v>
      </c>
      <c r="L29" s="17">
        <v>699</v>
      </c>
      <c r="M29" s="18">
        <v>615</v>
      </c>
      <c r="N29" s="19">
        <v>266</v>
      </c>
      <c r="O29" s="18">
        <v>878</v>
      </c>
      <c r="P29" s="18">
        <v>391</v>
      </c>
      <c r="Q29" s="18">
        <v>340</v>
      </c>
      <c r="R29" s="18"/>
      <c r="S29" s="18"/>
      <c r="T29" s="20">
        <f t="shared" si="13"/>
        <v>15130</v>
      </c>
    </row>
    <row r="30" spans="1:20" s="3" customFormat="1" ht="15.75" thickBot="1" x14ac:dyDescent="0.3">
      <c r="A30" s="35" t="s">
        <v>6</v>
      </c>
      <c r="B30" s="177">
        <v>41564</v>
      </c>
      <c r="C30" s="14">
        <v>629</v>
      </c>
      <c r="D30" s="15"/>
      <c r="E30" s="14">
        <v>2335</v>
      </c>
      <c r="F30" s="15">
        <v>1019</v>
      </c>
      <c r="G30" s="14">
        <v>1805</v>
      </c>
      <c r="H30" s="16">
        <v>679</v>
      </c>
      <c r="I30" s="16">
        <v>357</v>
      </c>
      <c r="J30" s="16">
        <v>2480</v>
      </c>
      <c r="K30" s="15">
        <v>674</v>
      </c>
      <c r="L30" s="17">
        <v>720</v>
      </c>
      <c r="M30" s="18">
        <v>625</v>
      </c>
      <c r="N30" s="19">
        <v>238</v>
      </c>
      <c r="O30" s="18">
        <v>973</v>
      </c>
      <c r="P30" s="18">
        <v>356</v>
      </c>
      <c r="Q30" s="18">
        <v>289</v>
      </c>
      <c r="R30" s="18"/>
      <c r="S30" s="18"/>
      <c r="T30" s="20">
        <f>SUM(C30:S30)</f>
        <v>13179</v>
      </c>
    </row>
    <row r="31" spans="1:20" s="3" customFormat="1" ht="15.75" thickBot="1" x14ac:dyDescent="0.3">
      <c r="A31" s="35" t="s">
        <v>0</v>
      </c>
      <c r="B31" s="177">
        <v>41565</v>
      </c>
      <c r="C31" s="21">
        <v>564</v>
      </c>
      <c r="D31" s="15"/>
      <c r="E31" s="14">
        <v>3073</v>
      </c>
      <c r="F31" s="15">
        <v>2224</v>
      </c>
      <c r="G31" s="14">
        <v>1571</v>
      </c>
      <c r="H31" s="16">
        <v>627</v>
      </c>
      <c r="I31" s="16">
        <v>312</v>
      </c>
      <c r="J31" s="16">
        <v>2284</v>
      </c>
      <c r="K31" s="15">
        <v>830</v>
      </c>
      <c r="L31" s="17">
        <v>815</v>
      </c>
      <c r="M31" s="18">
        <v>947</v>
      </c>
      <c r="N31" s="19">
        <v>263</v>
      </c>
      <c r="O31" s="18">
        <v>981</v>
      </c>
      <c r="P31" s="18">
        <v>396</v>
      </c>
      <c r="Q31" s="18">
        <v>349</v>
      </c>
      <c r="R31" s="18"/>
      <c r="S31" s="18"/>
      <c r="T31" s="20">
        <f t="shared" si="13"/>
        <v>15236</v>
      </c>
    </row>
    <row r="32" spans="1:20" s="3" customFormat="1" ht="15.75" outlineLevel="1" thickBot="1" x14ac:dyDescent="0.3">
      <c r="A32" s="35" t="s">
        <v>1</v>
      </c>
      <c r="B32" s="177">
        <v>41566</v>
      </c>
      <c r="C32" s="21"/>
      <c r="D32" s="22"/>
      <c r="E32" s="21"/>
      <c r="F32" s="22"/>
      <c r="G32" s="21"/>
      <c r="H32" s="23"/>
      <c r="I32" s="23"/>
      <c r="J32" s="23"/>
      <c r="K32" s="22">
        <v>498</v>
      </c>
      <c r="L32" s="24">
        <v>893</v>
      </c>
      <c r="M32" s="25">
        <v>1272</v>
      </c>
      <c r="N32" s="26">
        <v>134</v>
      </c>
      <c r="O32" s="25">
        <v>1092</v>
      </c>
      <c r="P32" s="25">
        <v>282</v>
      </c>
      <c r="Q32" s="25">
        <v>454</v>
      </c>
      <c r="R32" s="25"/>
      <c r="S32" s="25"/>
      <c r="T32" s="20">
        <f t="shared" si="13"/>
        <v>4625</v>
      </c>
    </row>
    <row r="33" spans="1:21" s="3" customFormat="1" ht="15.75" outlineLevel="1" thickBot="1" x14ac:dyDescent="0.3">
      <c r="A33" s="35" t="s">
        <v>2</v>
      </c>
      <c r="B33" s="178">
        <v>41567</v>
      </c>
      <c r="C33" s="27"/>
      <c r="D33" s="28"/>
      <c r="E33" s="27"/>
      <c r="F33" s="28"/>
      <c r="G33" s="27"/>
      <c r="H33" s="29"/>
      <c r="I33" s="29"/>
      <c r="J33" s="29"/>
      <c r="K33" s="166">
        <v>553</v>
      </c>
      <c r="L33" s="30">
        <v>918</v>
      </c>
      <c r="M33" s="31">
        <v>1359</v>
      </c>
      <c r="N33" s="32">
        <v>158</v>
      </c>
      <c r="O33" s="31">
        <v>1161</v>
      </c>
      <c r="P33" s="31">
        <v>245</v>
      </c>
      <c r="Q33" s="31">
        <v>402</v>
      </c>
      <c r="R33" s="31"/>
      <c r="S33" s="31"/>
      <c r="T33" s="88">
        <f t="shared" si="13"/>
        <v>4796</v>
      </c>
    </row>
    <row r="34" spans="1:21" s="3" customFormat="1" ht="15.75" customHeight="1" outlineLevel="1" thickBot="1" x14ac:dyDescent="0.3">
      <c r="A34" s="137" t="s">
        <v>25</v>
      </c>
      <c r="B34" s="298" t="s">
        <v>30</v>
      </c>
      <c r="C34" s="133">
        <f t="shared" ref="C34:T34" si="14">SUM(C27:C33)</f>
        <v>2812</v>
      </c>
      <c r="D34" s="133">
        <f t="shared" si="14"/>
        <v>0</v>
      </c>
      <c r="E34" s="133">
        <f t="shared" si="14"/>
        <v>14099</v>
      </c>
      <c r="F34" s="133">
        <f t="shared" si="14"/>
        <v>9115</v>
      </c>
      <c r="G34" s="133">
        <f t="shared" si="14"/>
        <v>8401</v>
      </c>
      <c r="H34" s="133">
        <f t="shared" si="14"/>
        <v>3163</v>
      </c>
      <c r="I34" s="133">
        <f t="shared" si="14"/>
        <v>1659</v>
      </c>
      <c r="J34" s="133">
        <f t="shared" si="14"/>
        <v>11540</v>
      </c>
      <c r="K34" s="133">
        <f t="shared" si="14"/>
        <v>4844</v>
      </c>
      <c r="L34" s="133">
        <f>SUM(L27:L33)</f>
        <v>5674</v>
      </c>
      <c r="M34" s="133">
        <f t="shared" si="14"/>
        <v>6697</v>
      </c>
      <c r="N34" s="133">
        <f t="shared" si="14"/>
        <v>1663</v>
      </c>
      <c r="O34" s="133">
        <f t="shared" si="14"/>
        <v>7202</v>
      </c>
      <c r="P34" s="133">
        <f t="shared" si="14"/>
        <v>2514</v>
      </c>
      <c r="Q34" s="133">
        <f t="shared" si="14"/>
        <v>2776</v>
      </c>
      <c r="R34" s="133">
        <f t="shared" si="14"/>
        <v>0</v>
      </c>
      <c r="S34" s="133">
        <f t="shared" si="14"/>
        <v>0</v>
      </c>
      <c r="T34" s="134">
        <f t="shared" si="14"/>
        <v>82159</v>
      </c>
    </row>
    <row r="35" spans="1:21" s="3" customFormat="1" ht="15.75" outlineLevel="1" thickBot="1" x14ac:dyDescent="0.3">
      <c r="A35" s="138" t="s">
        <v>27</v>
      </c>
      <c r="B35" s="299"/>
      <c r="C35" s="135">
        <f t="shared" ref="C35:T35" si="15">AVERAGE(C27:C33)</f>
        <v>562.4</v>
      </c>
      <c r="D35" s="135" t="e">
        <f t="shared" si="15"/>
        <v>#DIV/0!</v>
      </c>
      <c r="E35" s="135">
        <f t="shared" si="15"/>
        <v>2819.8</v>
      </c>
      <c r="F35" s="135">
        <f t="shared" si="15"/>
        <v>1823</v>
      </c>
      <c r="G35" s="135">
        <f t="shared" si="15"/>
        <v>1680.2</v>
      </c>
      <c r="H35" s="135">
        <f t="shared" si="15"/>
        <v>632.6</v>
      </c>
      <c r="I35" s="135">
        <f t="shared" si="15"/>
        <v>331.8</v>
      </c>
      <c r="J35" s="135">
        <f t="shared" si="15"/>
        <v>2308</v>
      </c>
      <c r="K35" s="135">
        <f t="shared" si="15"/>
        <v>692</v>
      </c>
      <c r="L35" s="135">
        <f t="shared" si="15"/>
        <v>810.57142857142856</v>
      </c>
      <c r="M35" s="135">
        <f t="shared" si="15"/>
        <v>956.71428571428567</v>
      </c>
      <c r="N35" s="135">
        <f t="shared" si="15"/>
        <v>237.57142857142858</v>
      </c>
      <c r="O35" s="135">
        <f t="shared" si="15"/>
        <v>1028.8571428571429</v>
      </c>
      <c r="P35" s="135">
        <f t="shared" si="15"/>
        <v>359.14285714285717</v>
      </c>
      <c r="Q35" s="135">
        <f t="shared" si="15"/>
        <v>396.57142857142856</v>
      </c>
      <c r="R35" s="135" t="e">
        <f t="shared" si="15"/>
        <v>#DIV/0!</v>
      </c>
      <c r="S35" s="135" t="e">
        <f t="shared" si="15"/>
        <v>#DIV/0!</v>
      </c>
      <c r="T35" s="136">
        <f t="shared" si="15"/>
        <v>11737</v>
      </c>
    </row>
    <row r="36" spans="1:21" s="3" customFormat="1" ht="15.75" customHeight="1" thickBot="1" x14ac:dyDescent="0.3">
      <c r="A36" s="36" t="s">
        <v>24</v>
      </c>
      <c r="B36" s="299"/>
      <c r="C36" s="53">
        <f t="shared" ref="C36:T36" si="16">SUM(C27:C31)</f>
        <v>2812</v>
      </c>
      <c r="D36" s="53">
        <f t="shared" si="16"/>
        <v>0</v>
      </c>
      <c r="E36" s="53">
        <f t="shared" si="16"/>
        <v>14099</v>
      </c>
      <c r="F36" s="53">
        <f t="shared" si="16"/>
        <v>9115</v>
      </c>
      <c r="G36" s="53">
        <f t="shared" si="16"/>
        <v>8401</v>
      </c>
      <c r="H36" s="53">
        <f t="shared" si="16"/>
        <v>3163</v>
      </c>
      <c r="I36" s="53">
        <f t="shared" si="16"/>
        <v>1659</v>
      </c>
      <c r="J36" s="53">
        <f t="shared" si="16"/>
        <v>11540</v>
      </c>
      <c r="K36" s="53">
        <f t="shared" si="16"/>
        <v>3793</v>
      </c>
      <c r="L36" s="53">
        <f t="shared" si="16"/>
        <v>3863</v>
      </c>
      <c r="M36" s="53">
        <f t="shared" si="16"/>
        <v>4066</v>
      </c>
      <c r="N36" s="53">
        <f t="shared" si="16"/>
        <v>1371</v>
      </c>
      <c r="O36" s="53">
        <f t="shared" si="16"/>
        <v>4949</v>
      </c>
      <c r="P36" s="53">
        <f t="shared" si="16"/>
        <v>1987</v>
      </c>
      <c r="Q36" s="53">
        <f t="shared" si="16"/>
        <v>1920</v>
      </c>
      <c r="R36" s="53">
        <f t="shared" si="16"/>
        <v>0</v>
      </c>
      <c r="S36" s="53">
        <f t="shared" si="16"/>
        <v>0</v>
      </c>
      <c r="T36" s="54">
        <f t="shared" si="16"/>
        <v>72738</v>
      </c>
    </row>
    <row r="37" spans="1:21" s="3" customFormat="1" ht="15.75" thickBot="1" x14ac:dyDescent="0.3">
      <c r="A37" s="36" t="s">
        <v>26</v>
      </c>
      <c r="B37" s="300"/>
      <c r="C37" s="55">
        <f t="shared" ref="C37:T37" si="17">AVERAGE(C27:C31)</f>
        <v>562.4</v>
      </c>
      <c r="D37" s="55" t="e">
        <f t="shared" si="17"/>
        <v>#DIV/0!</v>
      </c>
      <c r="E37" s="55">
        <f t="shared" si="17"/>
        <v>2819.8</v>
      </c>
      <c r="F37" s="55">
        <f t="shared" si="17"/>
        <v>1823</v>
      </c>
      <c r="G37" s="55">
        <f t="shared" si="17"/>
        <v>1680.2</v>
      </c>
      <c r="H37" s="55">
        <f t="shared" si="17"/>
        <v>632.6</v>
      </c>
      <c r="I37" s="55">
        <f t="shared" si="17"/>
        <v>331.8</v>
      </c>
      <c r="J37" s="55">
        <f t="shared" si="17"/>
        <v>2308</v>
      </c>
      <c r="K37" s="55">
        <f t="shared" si="17"/>
        <v>758.6</v>
      </c>
      <c r="L37" s="55">
        <f t="shared" si="17"/>
        <v>772.6</v>
      </c>
      <c r="M37" s="55">
        <f t="shared" si="17"/>
        <v>813.2</v>
      </c>
      <c r="N37" s="55">
        <f t="shared" si="17"/>
        <v>274.2</v>
      </c>
      <c r="O37" s="55">
        <f t="shared" si="17"/>
        <v>989.8</v>
      </c>
      <c r="P37" s="55">
        <f t="shared" si="17"/>
        <v>397.4</v>
      </c>
      <c r="Q37" s="55">
        <f t="shared" si="17"/>
        <v>384</v>
      </c>
      <c r="R37" s="55" t="e">
        <f t="shared" si="17"/>
        <v>#DIV/0!</v>
      </c>
      <c r="S37" s="55" t="e">
        <f t="shared" si="17"/>
        <v>#DIV/0!</v>
      </c>
      <c r="T37" s="56">
        <f t="shared" si="17"/>
        <v>14547.6</v>
      </c>
    </row>
    <row r="38" spans="1:21" s="3" customFormat="1" ht="15.75" thickBot="1" x14ac:dyDescent="0.3">
      <c r="A38" s="35" t="s">
        <v>3</v>
      </c>
      <c r="B38" s="220">
        <v>41568</v>
      </c>
      <c r="C38" s="14">
        <v>608</v>
      </c>
      <c r="D38" s="15"/>
      <c r="E38" s="14">
        <v>2981</v>
      </c>
      <c r="F38" s="15">
        <v>2580</v>
      </c>
      <c r="G38" s="14">
        <v>1741</v>
      </c>
      <c r="H38" s="16">
        <v>690</v>
      </c>
      <c r="I38" s="16">
        <v>356</v>
      </c>
      <c r="J38" s="16">
        <v>2431</v>
      </c>
      <c r="K38" s="15">
        <v>734</v>
      </c>
      <c r="L38" s="17">
        <v>748</v>
      </c>
      <c r="M38" s="18">
        <v>770</v>
      </c>
      <c r="N38" s="19">
        <v>245</v>
      </c>
      <c r="O38" s="18">
        <v>916</v>
      </c>
      <c r="P38" s="18">
        <v>368</v>
      </c>
      <c r="Q38" s="18">
        <v>292</v>
      </c>
      <c r="R38" s="18"/>
      <c r="S38" s="18"/>
      <c r="T38" s="18">
        <f t="shared" ref="T38:T44" si="18">SUM(C38:S38)</f>
        <v>15460</v>
      </c>
    </row>
    <row r="39" spans="1:21" s="3" customFormat="1" ht="15.75" thickBot="1" x14ac:dyDescent="0.3">
      <c r="A39" s="35" t="s">
        <v>4</v>
      </c>
      <c r="B39" s="177">
        <v>41569</v>
      </c>
      <c r="C39" s="14">
        <v>686</v>
      </c>
      <c r="D39" s="15"/>
      <c r="E39" s="14">
        <v>2960</v>
      </c>
      <c r="F39" s="15">
        <v>2103</v>
      </c>
      <c r="G39" s="14">
        <v>1900</v>
      </c>
      <c r="H39" s="16">
        <v>639</v>
      </c>
      <c r="I39" s="16">
        <v>348</v>
      </c>
      <c r="J39" s="16">
        <v>2588</v>
      </c>
      <c r="K39" s="15">
        <v>616</v>
      </c>
      <c r="L39" s="17">
        <v>717</v>
      </c>
      <c r="M39" s="18">
        <v>489</v>
      </c>
      <c r="N39" s="19">
        <v>249</v>
      </c>
      <c r="O39" s="18">
        <v>877</v>
      </c>
      <c r="P39" s="18">
        <v>352</v>
      </c>
      <c r="Q39" s="18">
        <v>274</v>
      </c>
      <c r="R39" s="18"/>
      <c r="S39" s="18"/>
      <c r="T39" s="20">
        <f t="shared" si="18"/>
        <v>14798</v>
      </c>
    </row>
    <row r="40" spans="1:21" s="3" customFormat="1" ht="15.75" thickBot="1" x14ac:dyDescent="0.3">
      <c r="A40" s="35" t="s">
        <v>5</v>
      </c>
      <c r="B40" s="177">
        <v>41570</v>
      </c>
      <c r="C40" s="14">
        <v>498</v>
      </c>
      <c r="D40" s="15"/>
      <c r="E40" s="14">
        <v>3023</v>
      </c>
      <c r="F40" s="15">
        <v>2135</v>
      </c>
      <c r="G40" s="14">
        <v>1616</v>
      </c>
      <c r="H40" s="16">
        <v>619</v>
      </c>
      <c r="I40" s="16">
        <v>331</v>
      </c>
      <c r="J40" s="16">
        <v>2518</v>
      </c>
      <c r="K40" s="15">
        <v>548</v>
      </c>
      <c r="L40" s="17">
        <v>535</v>
      </c>
      <c r="M40" s="18">
        <v>396</v>
      </c>
      <c r="N40" s="19">
        <v>204</v>
      </c>
      <c r="O40" s="18">
        <v>773</v>
      </c>
      <c r="P40" s="18">
        <v>335</v>
      </c>
      <c r="Q40" s="18">
        <v>256</v>
      </c>
      <c r="R40" s="18"/>
      <c r="S40" s="18"/>
      <c r="T40" s="20">
        <f t="shared" si="18"/>
        <v>13787</v>
      </c>
    </row>
    <row r="41" spans="1:21" s="3" customFormat="1" ht="15.75" thickBot="1" x14ac:dyDescent="0.3">
      <c r="A41" s="35" t="s">
        <v>6</v>
      </c>
      <c r="B41" s="177">
        <v>41571</v>
      </c>
      <c r="C41" s="14">
        <v>624</v>
      </c>
      <c r="D41" s="15"/>
      <c r="E41" s="14">
        <v>2912</v>
      </c>
      <c r="F41" s="15">
        <v>1436</v>
      </c>
      <c r="G41" s="14">
        <v>1783</v>
      </c>
      <c r="H41" s="16">
        <v>682</v>
      </c>
      <c r="I41" s="16">
        <v>363</v>
      </c>
      <c r="J41" s="16">
        <v>2509</v>
      </c>
      <c r="K41" s="15">
        <v>535</v>
      </c>
      <c r="L41" s="17">
        <v>570</v>
      </c>
      <c r="M41" s="18">
        <v>613</v>
      </c>
      <c r="N41" s="19">
        <v>244</v>
      </c>
      <c r="O41" s="18">
        <v>817</v>
      </c>
      <c r="P41" s="18">
        <v>312</v>
      </c>
      <c r="Q41" s="18">
        <v>309</v>
      </c>
      <c r="R41" s="18"/>
      <c r="S41" s="18"/>
      <c r="T41" s="20">
        <f t="shared" si="18"/>
        <v>13709</v>
      </c>
    </row>
    <row r="42" spans="1:21" s="3" customFormat="1" ht="15.75" thickBot="1" x14ac:dyDescent="0.3">
      <c r="A42" s="35" t="s">
        <v>0</v>
      </c>
      <c r="B42" s="177">
        <v>41572</v>
      </c>
      <c r="C42" s="21">
        <v>530</v>
      </c>
      <c r="D42" s="15"/>
      <c r="E42" s="14">
        <v>2311</v>
      </c>
      <c r="F42" s="15">
        <v>1893</v>
      </c>
      <c r="G42" s="14">
        <v>1650</v>
      </c>
      <c r="H42" s="16">
        <v>538</v>
      </c>
      <c r="I42" s="16">
        <v>17</v>
      </c>
      <c r="J42" s="16">
        <v>2233</v>
      </c>
      <c r="K42" s="15">
        <v>585</v>
      </c>
      <c r="L42" s="17">
        <v>617</v>
      </c>
      <c r="M42" s="18">
        <v>704</v>
      </c>
      <c r="N42" s="19">
        <v>284</v>
      </c>
      <c r="O42" s="18">
        <v>857</v>
      </c>
      <c r="P42" s="18">
        <v>347</v>
      </c>
      <c r="Q42" s="18">
        <v>296</v>
      </c>
      <c r="R42" s="18"/>
      <c r="S42" s="18"/>
      <c r="T42" s="20">
        <f t="shared" si="18"/>
        <v>12862</v>
      </c>
    </row>
    <row r="43" spans="1:21" s="3" customFormat="1" ht="15.75" outlineLevel="1" thickBot="1" x14ac:dyDescent="0.3">
      <c r="A43" s="35" t="s">
        <v>1</v>
      </c>
      <c r="B43" s="177">
        <v>41573</v>
      </c>
      <c r="C43" s="21"/>
      <c r="D43" s="22"/>
      <c r="E43" s="21"/>
      <c r="F43" s="22"/>
      <c r="G43" s="21"/>
      <c r="H43" s="23"/>
      <c r="I43" s="23"/>
      <c r="J43" s="23"/>
      <c r="K43" s="22">
        <v>419</v>
      </c>
      <c r="L43" s="24">
        <v>742</v>
      </c>
      <c r="M43" s="25">
        <v>865</v>
      </c>
      <c r="N43" s="26">
        <v>154</v>
      </c>
      <c r="O43" s="25">
        <v>924</v>
      </c>
      <c r="P43" s="25">
        <v>231</v>
      </c>
      <c r="Q43" s="25">
        <v>365</v>
      </c>
      <c r="R43" s="25"/>
      <c r="S43" s="25"/>
      <c r="T43" s="20">
        <f t="shared" si="18"/>
        <v>3700</v>
      </c>
      <c r="U43" s="169"/>
    </row>
    <row r="44" spans="1:21" s="3" customFormat="1" ht="15.75" outlineLevel="1" thickBot="1" x14ac:dyDescent="0.3">
      <c r="A44" s="35" t="s">
        <v>2</v>
      </c>
      <c r="B44" s="177">
        <v>41574</v>
      </c>
      <c r="C44" s="27"/>
      <c r="D44" s="28"/>
      <c r="E44" s="27"/>
      <c r="F44" s="28"/>
      <c r="G44" s="27"/>
      <c r="H44" s="29"/>
      <c r="I44" s="29"/>
      <c r="J44" s="29"/>
      <c r="K44" s="28">
        <v>470</v>
      </c>
      <c r="L44" s="30">
        <v>672</v>
      </c>
      <c r="M44" s="31">
        <v>989</v>
      </c>
      <c r="N44" s="32">
        <v>161</v>
      </c>
      <c r="O44" s="25">
        <v>972</v>
      </c>
      <c r="P44" s="31">
        <v>216</v>
      </c>
      <c r="Q44" s="31">
        <v>378</v>
      </c>
      <c r="R44" s="31"/>
      <c r="S44" s="31"/>
      <c r="T44" s="88">
        <f t="shared" si="18"/>
        <v>3858</v>
      </c>
      <c r="U44" s="169"/>
    </row>
    <row r="45" spans="1:21" s="3" customFormat="1" ht="15.75" customHeight="1" outlineLevel="1" thickBot="1" x14ac:dyDescent="0.3">
      <c r="A45" s="137" t="s">
        <v>25</v>
      </c>
      <c r="B45" s="298" t="s">
        <v>31</v>
      </c>
      <c r="C45" s="133">
        <f t="shared" ref="C45:T45" si="19">SUM(C38:C44)</f>
        <v>2946</v>
      </c>
      <c r="D45" s="133">
        <f t="shared" si="19"/>
        <v>0</v>
      </c>
      <c r="E45" s="133">
        <f t="shared" si="19"/>
        <v>14187</v>
      </c>
      <c r="F45" s="133">
        <f t="shared" si="19"/>
        <v>10147</v>
      </c>
      <c r="G45" s="133">
        <f t="shared" si="19"/>
        <v>8690</v>
      </c>
      <c r="H45" s="133">
        <f t="shared" si="19"/>
        <v>3168</v>
      </c>
      <c r="I45" s="133">
        <f t="shared" si="19"/>
        <v>1415</v>
      </c>
      <c r="J45" s="133">
        <f t="shared" si="19"/>
        <v>12279</v>
      </c>
      <c r="K45" s="133">
        <f t="shared" si="19"/>
        <v>3907</v>
      </c>
      <c r="L45" s="133">
        <f t="shared" si="19"/>
        <v>4601</v>
      </c>
      <c r="M45" s="133">
        <f t="shared" si="19"/>
        <v>4826</v>
      </c>
      <c r="N45" s="133">
        <f t="shared" si="19"/>
        <v>1541</v>
      </c>
      <c r="O45" s="133">
        <f t="shared" si="19"/>
        <v>6136</v>
      </c>
      <c r="P45" s="133">
        <f t="shared" si="19"/>
        <v>2161</v>
      </c>
      <c r="Q45" s="133">
        <f t="shared" si="19"/>
        <v>2170</v>
      </c>
      <c r="R45" s="133">
        <f t="shared" si="19"/>
        <v>0</v>
      </c>
      <c r="S45" s="133">
        <f t="shared" si="19"/>
        <v>0</v>
      </c>
      <c r="T45" s="134">
        <f t="shared" si="19"/>
        <v>78174</v>
      </c>
    </row>
    <row r="46" spans="1:21" s="3" customFormat="1" ht="15.75" outlineLevel="1" thickBot="1" x14ac:dyDescent="0.3">
      <c r="A46" s="138" t="s">
        <v>27</v>
      </c>
      <c r="B46" s="299"/>
      <c r="C46" s="135">
        <f t="shared" ref="C46:T46" si="20">AVERAGE(C38:C44)</f>
        <v>589.20000000000005</v>
      </c>
      <c r="D46" s="135" t="e">
        <f t="shared" si="20"/>
        <v>#DIV/0!</v>
      </c>
      <c r="E46" s="135">
        <f t="shared" si="20"/>
        <v>2837.4</v>
      </c>
      <c r="F46" s="135">
        <f t="shared" si="20"/>
        <v>2029.4</v>
      </c>
      <c r="G46" s="135">
        <f t="shared" si="20"/>
        <v>1738</v>
      </c>
      <c r="H46" s="135">
        <f t="shared" si="20"/>
        <v>633.6</v>
      </c>
      <c r="I46" s="135">
        <f t="shared" si="20"/>
        <v>283</v>
      </c>
      <c r="J46" s="135">
        <f t="shared" si="20"/>
        <v>2455.8000000000002</v>
      </c>
      <c r="K46" s="135">
        <f t="shared" si="20"/>
        <v>558.14285714285711</v>
      </c>
      <c r="L46" s="135">
        <f t="shared" si="20"/>
        <v>657.28571428571433</v>
      </c>
      <c r="M46" s="135">
        <f t="shared" si="20"/>
        <v>689.42857142857144</v>
      </c>
      <c r="N46" s="135">
        <f t="shared" si="20"/>
        <v>220.14285714285714</v>
      </c>
      <c r="O46" s="135">
        <f t="shared" si="20"/>
        <v>876.57142857142856</v>
      </c>
      <c r="P46" s="135">
        <f t="shared" si="20"/>
        <v>308.71428571428572</v>
      </c>
      <c r="Q46" s="135">
        <f t="shared" si="20"/>
        <v>310</v>
      </c>
      <c r="R46" s="135" t="e">
        <f t="shared" si="20"/>
        <v>#DIV/0!</v>
      </c>
      <c r="S46" s="135" t="e">
        <f t="shared" si="20"/>
        <v>#DIV/0!</v>
      </c>
      <c r="T46" s="136">
        <f t="shared" si="20"/>
        <v>11167.714285714286</v>
      </c>
    </row>
    <row r="47" spans="1:21" s="3" customFormat="1" ht="15.75" customHeight="1" thickBot="1" x14ac:dyDescent="0.3">
      <c r="A47" s="36" t="s">
        <v>24</v>
      </c>
      <c r="B47" s="299"/>
      <c r="C47" s="53">
        <f t="shared" ref="C47:T47" si="21">SUM(C38:C42)</f>
        <v>2946</v>
      </c>
      <c r="D47" s="53">
        <f t="shared" si="21"/>
        <v>0</v>
      </c>
      <c r="E47" s="53">
        <f t="shared" si="21"/>
        <v>14187</v>
      </c>
      <c r="F47" s="53">
        <f t="shared" si="21"/>
        <v>10147</v>
      </c>
      <c r="G47" s="53">
        <f t="shared" si="21"/>
        <v>8690</v>
      </c>
      <c r="H47" s="53">
        <f t="shared" si="21"/>
        <v>3168</v>
      </c>
      <c r="I47" s="53">
        <f t="shared" si="21"/>
        <v>1415</v>
      </c>
      <c r="J47" s="53">
        <f t="shared" si="21"/>
        <v>12279</v>
      </c>
      <c r="K47" s="53">
        <f t="shared" si="21"/>
        <v>3018</v>
      </c>
      <c r="L47" s="53">
        <f t="shared" si="21"/>
        <v>3187</v>
      </c>
      <c r="M47" s="53">
        <f t="shared" si="21"/>
        <v>2972</v>
      </c>
      <c r="N47" s="53">
        <f t="shared" si="21"/>
        <v>1226</v>
      </c>
      <c r="O47" s="53">
        <f t="shared" si="21"/>
        <v>4240</v>
      </c>
      <c r="P47" s="53">
        <f t="shared" si="21"/>
        <v>1714</v>
      </c>
      <c r="Q47" s="53">
        <f t="shared" si="21"/>
        <v>1427</v>
      </c>
      <c r="R47" s="53">
        <f t="shared" si="21"/>
        <v>0</v>
      </c>
      <c r="S47" s="53">
        <f t="shared" si="21"/>
        <v>0</v>
      </c>
      <c r="T47" s="54">
        <f t="shared" si="21"/>
        <v>70616</v>
      </c>
    </row>
    <row r="48" spans="1:21" s="3" customFormat="1" ht="15.75" thickBot="1" x14ac:dyDescent="0.3">
      <c r="A48" s="36" t="s">
        <v>26</v>
      </c>
      <c r="B48" s="300"/>
      <c r="C48" s="55">
        <f t="shared" ref="C48:T48" si="22">AVERAGE(C38:C42)</f>
        <v>589.20000000000005</v>
      </c>
      <c r="D48" s="55" t="e">
        <f t="shared" si="22"/>
        <v>#DIV/0!</v>
      </c>
      <c r="E48" s="55">
        <f t="shared" si="22"/>
        <v>2837.4</v>
      </c>
      <c r="F48" s="55">
        <f t="shared" si="22"/>
        <v>2029.4</v>
      </c>
      <c r="G48" s="55">
        <f t="shared" si="22"/>
        <v>1738</v>
      </c>
      <c r="H48" s="55">
        <f t="shared" si="22"/>
        <v>633.6</v>
      </c>
      <c r="I48" s="55">
        <f t="shared" si="22"/>
        <v>283</v>
      </c>
      <c r="J48" s="55">
        <f t="shared" si="22"/>
        <v>2455.8000000000002</v>
      </c>
      <c r="K48" s="55">
        <f t="shared" si="22"/>
        <v>603.6</v>
      </c>
      <c r="L48" s="55">
        <f t="shared" si="22"/>
        <v>637.4</v>
      </c>
      <c r="M48" s="55">
        <f t="shared" si="22"/>
        <v>594.4</v>
      </c>
      <c r="N48" s="55">
        <f t="shared" si="22"/>
        <v>245.2</v>
      </c>
      <c r="O48" s="55">
        <f t="shared" si="22"/>
        <v>848</v>
      </c>
      <c r="P48" s="55">
        <f t="shared" si="22"/>
        <v>342.8</v>
      </c>
      <c r="Q48" s="55">
        <f t="shared" si="22"/>
        <v>285.39999999999998</v>
      </c>
      <c r="R48" s="55" t="e">
        <f t="shared" si="22"/>
        <v>#DIV/0!</v>
      </c>
      <c r="S48" s="55" t="e">
        <f t="shared" si="22"/>
        <v>#DIV/0!</v>
      </c>
      <c r="T48" s="56">
        <f t="shared" si="22"/>
        <v>14123.2</v>
      </c>
    </row>
    <row r="49" spans="1:20" s="3" customFormat="1" ht="15.75" thickBot="1" x14ac:dyDescent="0.3">
      <c r="A49" s="35" t="s">
        <v>3</v>
      </c>
      <c r="B49" s="176">
        <v>41575</v>
      </c>
      <c r="C49" s="207">
        <v>593</v>
      </c>
      <c r="D49" s="15"/>
      <c r="E49" s="14">
        <v>2816</v>
      </c>
      <c r="F49" s="15">
        <v>2098</v>
      </c>
      <c r="G49" s="14">
        <v>1622</v>
      </c>
      <c r="H49" s="16">
        <v>671</v>
      </c>
      <c r="I49" s="16">
        <v>366</v>
      </c>
      <c r="J49" s="16">
        <v>2519</v>
      </c>
      <c r="K49" s="15">
        <v>629</v>
      </c>
      <c r="L49" s="17">
        <v>672</v>
      </c>
      <c r="M49" s="18">
        <v>697</v>
      </c>
      <c r="N49" s="19">
        <v>240</v>
      </c>
      <c r="O49" s="18">
        <v>811</v>
      </c>
      <c r="P49" s="18">
        <v>381</v>
      </c>
      <c r="Q49" s="18">
        <v>297</v>
      </c>
      <c r="R49" s="18"/>
      <c r="S49" s="18"/>
      <c r="T49" s="78">
        <f t="shared" ref="T49:T52" si="23">SUM(C49:S49)</f>
        <v>14412</v>
      </c>
    </row>
    <row r="50" spans="1:20" s="3" customFormat="1" ht="15.75" thickBot="1" x14ac:dyDescent="0.3">
      <c r="A50" s="35" t="s">
        <v>4</v>
      </c>
      <c r="B50" s="209">
        <v>41576</v>
      </c>
      <c r="C50" s="207">
        <v>640</v>
      </c>
      <c r="D50" s="15"/>
      <c r="E50" s="14">
        <v>3480</v>
      </c>
      <c r="F50" s="15">
        <v>2081</v>
      </c>
      <c r="G50" s="14">
        <v>1723</v>
      </c>
      <c r="H50" s="16">
        <v>675</v>
      </c>
      <c r="I50" s="16">
        <v>371</v>
      </c>
      <c r="J50" s="16">
        <v>2485</v>
      </c>
      <c r="K50" s="15">
        <v>722</v>
      </c>
      <c r="L50" s="17">
        <v>644</v>
      </c>
      <c r="M50" s="18">
        <v>577</v>
      </c>
      <c r="N50" s="19">
        <v>275</v>
      </c>
      <c r="O50" s="18">
        <v>795</v>
      </c>
      <c r="P50" s="18">
        <v>377</v>
      </c>
      <c r="Q50" s="18">
        <v>320</v>
      </c>
      <c r="R50" s="18"/>
      <c r="S50" s="18"/>
      <c r="T50" s="78">
        <f t="shared" si="23"/>
        <v>15165</v>
      </c>
    </row>
    <row r="51" spans="1:20" s="3" customFormat="1" ht="15.75" thickBot="1" x14ac:dyDescent="0.3">
      <c r="A51" s="35" t="s">
        <v>5</v>
      </c>
      <c r="B51" s="209">
        <v>41577</v>
      </c>
      <c r="C51" s="207">
        <v>620</v>
      </c>
      <c r="D51" s="15"/>
      <c r="E51" s="14">
        <v>3037</v>
      </c>
      <c r="F51" s="15">
        <v>2124</v>
      </c>
      <c r="G51" s="14">
        <v>1752</v>
      </c>
      <c r="H51" s="16">
        <v>645</v>
      </c>
      <c r="I51" s="16">
        <v>385</v>
      </c>
      <c r="J51" s="16">
        <v>2458</v>
      </c>
      <c r="K51" s="15">
        <v>576</v>
      </c>
      <c r="L51" s="17">
        <v>667</v>
      </c>
      <c r="M51" s="18">
        <v>556</v>
      </c>
      <c r="N51" s="19">
        <v>237</v>
      </c>
      <c r="O51" s="18">
        <v>836</v>
      </c>
      <c r="P51" s="18">
        <v>354</v>
      </c>
      <c r="Q51" s="18">
        <v>262</v>
      </c>
      <c r="R51" s="18"/>
      <c r="S51" s="18"/>
      <c r="T51" s="78">
        <f t="shared" si="23"/>
        <v>14509</v>
      </c>
    </row>
    <row r="52" spans="1:20" s="3" customFormat="1" ht="15.75" thickBot="1" x14ac:dyDescent="0.3">
      <c r="A52" s="221" t="s">
        <v>6</v>
      </c>
      <c r="B52" s="209">
        <v>41578</v>
      </c>
      <c r="C52" s="207">
        <v>545</v>
      </c>
      <c r="D52" s="15"/>
      <c r="E52" s="14">
        <v>2643</v>
      </c>
      <c r="F52" s="15">
        <v>1867</v>
      </c>
      <c r="G52" s="14">
        <v>1779</v>
      </c>
      <c r="H52" s="16">
        <v>616</v>
      </c>
      <c r="I52" s="16">
        <v>359</v>
      </c>
      <c r="J52" s="16">
        <v>2280</v>
      </c>
      <c r="K52" s="15">
        <v>628</v>
      </c>
      <c r="L52" s="17">
        <v>586</v>
      </c>
      <c r="M52" s="18">
        <v>448</v>
      </c>
      <c r="N52" s="19">
        <v>235</v>
      </c>
      <c r="O52" s="18">
        <v>737</v>
      </c>
      <c r="P52" s="18">
        <v>324</v>
      </c>
      <c r="Q52" s="18">
        <v>248</v>
      </c>
      <c r="R52" s="18"/>
      <c r="S52" s="18"/>
      <c r="T52" s="78">
        <f t="shared" si="23"/>
        <v>13295</v>
      </c>
    </row>
    <row r="53" spans="1:20" s="3" customFormat="1" ht="15.75" hidden="1" thickBot="1" x14ac:dyDescent="0.3">
      <c r="A53" s="221"/>
      <c r="B53" s="209"/>
      <c r="C53" s="208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67"/>
      <c r="R53" s="18"/>
      <c r="S53" s="18"/>
      <c r="T53" s="78"/>
    </row>
    <row r="54" spans="1:20" s="3" customFormat="1" ht="15.75" hidden="1" outlineLevel="1" thickBot="1" x14ac:dyDescent="0.3">
      <c r="A54" s="221"/>
      <c r="B54" s="177"/>
      <c r="C54" s="2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78"/>
    </row>
    <row r="55" spans="1:20" s="3" customFormat="1" ht="15.75" hidden="1" outlineLevel="1" thickBot="1" x14ac:dyDescent="0.3">
      <c r="A55" s="221"/>
      <c r="B55" s="178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7" t="s">
        <v>25</v>
      </c>
      <c r="B56" s="298" t="s">
        <v>32</v>
      </c>
      <c r="C56" s="133">
        <f t="shared" ref="C56:T56" si="24">SUM(C49:C55)</f>
        <v>2398</v>
      </c>
      <c r="D56" s="133">
        <f t="shared" si="24"/>
        <v>0</v>
      </c>
      <c r="E56" s="133">
        <f t="shared" si="24"/>
        <v>11976</v>
      </c>
      <c r="F56" s="133">
        <f t="shared" si="24"/>
        <v>8170</v>
      </c>
      <c r="G56" s="133">
        <f t="shared" si="24"/>
        <v>6876</v>
      </c>
      <c r="H56" s="133">
        <f t="shared" si="24"/>
        <v>2607</v>
      </c>
      <c r="I56" s="133">
        <f t="shared" si="24"/>
        <v>1481</v>
      </c>
      <c r="J56" s="133">
        <f t="shared" si="24"/>
        <v>9742</v>
      </c>
      <c r="K56" s="133">
        <f t="shared" si="24"/>
        <v>2555</v>
      </c>
      <c r="L56" s="133">
        <f t="shared" si="24"/>
        <v>2569</v>
      </c>
      <c r="M56" s="133">
        <f t="shared" si="24"/>
        <v>2278</v>
      </c>
      <c r="N56" s="133">
        <f t="shared" si="24"/>
        <v>987</v>
      </c>
      <c r="O56" s="133">
        <f t="shared" si="24"/>
        <v>3179</v>
      </c>
      <c r="P56" s="133">
        <f t="shared" si="24"/>
        <v>1436</v>
      </c>
      <c r="Q56" s="133">
        <f t="shared" si="24"/>
        <v>1127</v>
      </c>
      <c r="R56" s="133">
        <f t="shared" si="24"/>
        <v>0</v>
      </c>
      <c r="S56" s="133">
        <f t="shared" si="24"/>
        <v>0</v>
      </c>
      <c r="T56" s="134">
        <f t="shared" si="24"/>
        <v>57381</v>
      </c>
    </row>
    <row r="57" spans="1:20" s="3" customFormat="1" ht="15.75" outlineLevel="1" thickBot="1" x14ac:dyDescent="0.3">
      <c r="A57" s="138" t="s">
        <v>27</v>
      </c>
      <c r="B57" s="299"/>
      <c r="C57" s="135">
        <f t="shared" ref="C57:T57" si="25">AVERAGE(C49:C55)</f>
        <v>599.5</v>
      </c>
      <c r="D57" s="135" t="e">
        <f t="shared" si="25"/>
        <v>#DIV/0!</v>
      </c>
      <c r="E57" s="135">
        <f t="shared" si="25"/>
        <v>2994</v>
      </c>
      <c r="F57" s="135">
        <f t="shared" si="25"/>
        <v>2042.5</v>
      </c>
      <c r="G57" s="135">
        <f t="shared" si="25"/>
        <v>1719</v>
      </c>
      <c r="H57" s="135">
        <f t="shared" si="25"/>
        <v>651.75</v>
      </c>
      <c r="I57" s="135">
        <f t="shared" si="25"/>
        <v>370.25</v>
      </c>
      <c r="J57" s="135">
        <f t="shared" si="25"/>
        <v>2435.5</v>
      </c>
      <c r="K57" s="135">
        <f t="shared" si="25"/>
        <v>638.75</v>
      </c>
      <c r="L57" s="135">
        <f t="shared" si="25"/>
        <v>642.25</v>
      </c>
      <c r="M57" s="135">
        <f t="shared" si="25"/>
        <v>569.5</v>
      </c>
      <c r="N57" s="135">
        <f t="shared" si="25"/>
        <v>246.75</v>
      </c>
      <c r="O57" s="135">
        <f t="shared" si="25"/>
        <v>794.75</v>
      </c>
      <c r="P57" s="135">
        <f t="shared" si="25"/>
        <v>359</v>
      </c>
      <c r="Q57" s="135">
        <f t="shared" si="25"/>
        <v>281.75</v>
      </c>
      <c r="R57" s="135" t="e">
        <f t="shared" si="25"/>
        <v>#DIV/0!</v>
      </c>
      <c r="S57" s="135" t="e">
        <f t="shared" si="25"/>
        <v>#DIV/0!</v>
      </c>
      <c r="T57" s="136">
        <f t="shared" si="25"/>
        <v>14345.25</v>
      </c>
    </row>
    <row r="58" spans="1:20" s="3" customFormat="1" ht="15.75" customHeight="1" thickBot="1" x14ac:dyDescent="0.3">
      <c r="A58" s="36" t="s">
        <v>24</v>
      </c>
      <c r="B58" s="299"/>
      <c r="C58" s="53">
        <f t="shared" ref="C58:T58" si="26">SUM(C49:C53)</f>
        <v>2398</v>
      </c>
      <c r="D58" s="53">
        <f t="shared" si="26"/>
        <v>0</v>
      </c>
      <c r="E58" s="53">
        <f t="shared" si="26"/>
        <v>11976</v>
      </c>
      <c r="F58" s="53">
        <f t="shared" si="26"/>
        <v>8170</v>
      </c>
      <c r="G58" s="53">
        <f t="shared" si="26"/>
        <v>6876</v>
      </c>
      <c r="H58" s="53">
        <f t="shared" si="26"/>
        <v>2607</v>
      </c>
      <c r="I58" s="53">
        <f t="shared" si="26"/>
        <v>1481</v>
      </c>
      <c r="J58" s="53">
        <f t="shared" si="26"/>
        <v>9742</v>
      </c>
      <c r="K58" s="53">
        <f t="shared" si="26"/>
        <v>2555</v>
      </c>
      <c r="L58" s="53">
        <f t="shared" si="26"/>
        <v>2569</v>
      </c>
      <c r="M58" s="53">
        <f t="shared" si="26"/>
        <v>2278</v>
      </c>
      <c r="N58" s="53">
        <f t="shared" si="26"/>
        <v>987</v>
      </c>
      <c r="O58" s="53">
        <f t="shared" si="26"/>
        <v>3179</v>
      </c>
      <c r="P58" s="53">
        <f t="shared" si="26"/>
        <v>1436</v>
      </c>
      <c r="Q58" s="53">
        <f t="shared" si="26"/>
        <v>1127</v>
      </c>
      <c r="R58" s="53">
        <f t="shared" si="26"/>
        <v>0</v>
      </c>
      <c r="S58" s="53">
        <f t="shared" si="26"/>
        <v>0</v>
      </c>
      <c r="T58" s="54">
        <f t="shared" si="26"/>
        <v>57381</v>
      </c>
    </row>
    <row r="59" spans="1:20" s="3" customFormat="1" ht="15.75" thickBot="1" x14ac:dyDescent="0.3">
      <c r="A59" s="36" t="s">
        <v>26</v>
      </c>
      <c r="B59" s="300"/>
      <c r="C59" s="55">
        <f t="shared" ref="C59:T59" si="27">AVERAGE(C49:C53)</f>
        <v>599.5</v>
      </c>
      <c r="D59" s="55" t="e">
        <f t="shared" si="27"/>
        <v>#DIV/0!</v>
      </c>
      <c r="E59" s="55">
        <f t="shared" si="27"/>
        <v>2994</v>
      </c>
      <c r="F59" s="55">
        <f t="shared" si="27"/>
        <v>2042.5</v>
      </c>
      <c r="G59" s="55">
        <f t="shared" si="27"/>
        <v>1719</v>
      </c>
      <c r="H59" s="55">
        <f t="shared" si="27"/>
        <v>651.75</v>
      </c>
      <c r="I59" s="55">
        <f t="shared" si="27"/>
        <v>370.25</v>
      </c>
      <c r="J59" s="55">
        <f t="shared" si="27"/>
        <v>2435.5</v>
      </c>
      <c r="K59" s="55">
        <f t="shared" si="27"/>
        <v>638.75</v>
      </c>
      <c r="L59" s="55">
        <f t="shared" si="27"/>
        <v>642.25</v>
      </c>
      <c r="M59" s="55">
        <f t="shared" si="27"/>
        <v>569.5</v>
      </c>
      <c r="N59" s="55">
        <f t="shared" si="27"/>
        <v>246.75</v>
      </c>
      <c r="O59" s="55">
        <f t="shared" si="27"/>
        <v>794.75</v>
      </c>
      <c r="P59" s="55">
        <f t="shared" si="27"/>
        <v>359</v>
      </c>
      <c r="Q59" s="55">
        <f t="shared" si="27"/>
        <v>281.75</v>
      </c>
      <c r="R59" s="55" t="e">
        <f t="shared" si="27"/>
        <v>#DIV/0!</v>
      </c>
      <c r="S59" s="55" t="e">
        <f t="shared" si="27"/>
        <v>#DIV/0!</v>
      </c>
      <c r="T59" s="56">
        <f t="shared" si="27"/>
        <v>14345.25</v>
      </c>
    </row>
    <row r="60" spans="1:20" s="3" customFormat="1" ht="15.75" hidden="1" thickBot="1" x14ac:dyDescent="0.3">
      <c r="A60" s="221"/>
      <c r="B60" s="179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205"/>
      <c r="B61" s="177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7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7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7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7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8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7" t="s">
        <v>25</v>
      </c>
      <c r="B67" s="298" t="s">
        <v>37</v>
      </c>
      <c r="C67" s="146">
        <f t="shared" ref="C67:T67" si="28">SUM(C60:C66)</f>
        <v>0</v>
      </c>
      <c r="D67" s="147">
        <f t="shared" si="28"/>
        <v>0</v>
      </c>
      <c r="E67" s="146">
        <f t="shared" si="28"/>
        <v>0</v>
      </c>
      <c r="F67" s="147">
        <f t="shared" si="28"/>
        <v>0</v>
      </c>
      <c r="G67" s="146">
        <f t="shared" si="28"/>
        <v>0</v>
      </c>
      <c r="H67" s="148">
        <f t="shared" si="28"/>
        <v>0</v>
      </c>
      <c r="I67" s="148">
        <f t="shared" si="28"/>
        <v>0</v>
      </c>
      <c r="J67" s="148">
        <f t="shared" si="28"/>
        <v>0</v>
      </c>
      <c r="K67" s="147">
        <f t="shared" si="28"/>
        <v>0</v>
      </c>
      <c r="L67" s="149">
        <f t="shared" si="28"/>
        <v>0</v>
      </c>
      <c r="M67" s="150">
        <f t="shared" si="28"/>
        <v>0</v>
      </c>
      <c r="N67" s="151">
        <f t="shared" si="28"/>
        <v>0</v>
      </c>
      <c r="O67" s="150">
        <f t="shared" si="28"/>
        <v>0</v>
      </c>
      <c r="P67" s="150">
        <f t="shared" si="28"/>
        <v>0</v>
      </c>
      <c r="Q67" s="150">
        <f t="shared" si="28"/>
        <v>0</v>
      </c>
      <c r="R67" s="150">
        <f t="shared" si="28"/>
        <v>0</v>
      </c>
      <c r="S67" s="150">
        <f t="shared" si="28"/>
        <v>0</v>
      </c>
      <c r="T67" s="150">
        <f t="shared" si="28"/>
        <v>0</v>
      </c>
    </row>
    <row r="68" spans="1:20" s="3" customFormat="1" ht="15.75" hidden="1" outlineLevel="1" thickBot="1" x14ac:dyDescent="0.3">
      <c r="A68" s="138" t="s">
        <v>27</v>
      </c>
      <c r="B68" s="299"/>
      <c r="C68" s="139" t="e">
        <f t="shared" ref="C68:T68" si="29">AVERAGE(C60:C66)</f>
        <v>#DIV/0!</v>
      </c>
      <c r="D68" s="140" t="e">
        <f t="shared" si="29"/>
        <v>#DIV/0!</v>
      </c>
      <c r="E68" s="139" t="e">
        <f t="shared" si="29"/>
        <v>#DIV/0!</v>
      </c>
      <c r="F68" s="140" t="e">
        <f t="shared" si="29"/>
        <v>#DIV/0!</v>
      </c>
      <c r="G68" s="139" t="e">
        <f t="shared" si="29"/>
        <v>#DIV/0!</v>
      </c>
      <c r="H68" s="141" t="e">
        <f t="shared" si="29"/>
        <v>#DIV/0!</v>
      </c>
      <c r="I68" s="141" t="e">
        <f t="shared" si="29"/>
        <v>#DIV/0!</v>
      </c>
      <c r="J68" s="141" t="e">
        <f t="shared" si="29"/>
        <v>#DIV/0!</v>
      </c>
      <c r="K68" s="140" t="e">
        <f t="shared" si="29"/>
        <v>#DIV/0!</v>
      </c>
      <c r="L68" s="142" t="e">
        <f t="shared" si="29"/>
        <v>#DIV/0!</v>
      </c>
      <c r="M68" s="143" t="e">
        <f t="shared" si="29"/>
        <v>#DIV/0!</v>
      </c>
      <c r="N68" s="144" t="e">
        <f t="shared" si="29"/>
        <v>#DIV/0!</v>
      </c>
      <c r="O68" s="145" t="e">
        <f t="shared" si="29"/>
        <v>#DIV/0!</v>
      </c>
      <c r="P68" s="145" t="e">
        <f t="shared" si="29"/>
        <v>#DIV/0!</v>
      </c>
      <c r="Q68" s="145" t="e">
        <f t="shared" si="29"/>
        <v>#DIV/0!</v>
      </c>
      <c r="R68" s="145" t="e">
        <f t="shared" si="29"/>
        <v>#DIV/0!</v>
      </c>
      <c r="S68" s="145" t="e">
        <f t="shared" si="29"/>
        <v>#DIV/0!</v>
      </c>
      <c r="T68" s="145" t="e">
        <f t="shared" si="29"/>
        <v>#DIV/0!</v>
      </c>
    </row>
    <row r="69" spans="1:20" s="3" customFormat="1" ht="15.75" hidden="1" customHeight="1" thickBot="1" x14ac:dyDescent="0.3">
      <c r="A69" s="36" t="s">
        <v>24</v>
      </c>
      <c r="B69" s="299"/>
      <c r="C69" s="37">
        <f t="shared" ref="C69:T69" si="30">SUM(C60:C64)</f>
        <v>0</v>
      </c>
      <c r="D69" s="38">
        <f t="shared" si="30"/>
        <v>0</v>
      </c>
      <c r="E69" s="37">
        <f t="shared" si="30"/>
        <v>0</v>
      </c>
      <c r="F69" s="38">
        <f t="shared" si="30"/>
        <v>0</v>
      </c>
      <c r="G69" s="37">
        <f t="shared" si="30"/>
        <v>0</v>
      </c>
      <c r="H69" s="39">
        <f t="shared" si="30"/>
        <v>0</v>
      </c>
      <c r="I69" s="39">
        <f t="shared" si="30"/>
        <v>0</v>
      </c>
      <c r="J69" s="39">
        <f t="shared" si="30"/>
        <v>0</v>
      </c>
      <c r="K69" s="38">
        <f t="shared" si="30"/>
        <v>0</v>
      </c>
      <c r="L69" s="40">
        <f t="shared" si="30"/>
        <v>0</v>
      </c>
      <c r="M69" s="41">
        <f t="shared" si="30"/>
        <v>0</v>
      </c>
      <c r="N69" s="42">
        <f t="shared" si="30"/>
        <v>0</v>
      </c>
      <c r="O69" s="41">
        <f t="shared" si="30"/>
        <v>0</v>
      </c>
      <c r="P69" s="41">
        <f t="shared" si="30"/>
        <v>0</v>
      </c>
      <c r="Q69" s="41">
        <f t="shared" si="30"/>
        <v>0</v>
      </c>
      <c r="R69" s="41">
        <f t="shared" si="30"/>
        <v>0</v>
      </c>
      <c r="S69" s="41">
        <f t="shared" si="30"/>
        <v>0</v>
      </c>
      <c r="T69" s="41">
        <f t="shared" si="30"/>
        <v>0</v>
      </c>
    </row>
    <row r="70" spans="1:20" s="3" customFormat="1" ht="15.75" hidden="1" thickBot="1" x14ac:dyDescent="0.3">
      <c r="A70" s="36" t="s">
        <v>26</v>
      </c>
      <c r="B70" s="300"/>
      <c r="C70" s="43" t="e">
        <f t="shared" ref="C70:T70" si="31">AVERAGE(C60:C64)</f>
        <v>#DIV/0!</v>
      </c>
      <c r="D70" s="44" t="e">
        <f t="shared" si="31"/>
        <v>#DIV/0!</v>
      </c>
      <c r="E70" s="43" t="e">
        <f t="shared" si="31"/>
        <v>#DIV/0!</v>
      </c>
      <c r="F70" s="44" t="e">
        <f t="shared" si="31"/>
        <v>#DIV/0!</v>
      </c>
      <c r="G70" s="43" t="e">
        <f t="shared" si="31"/>
        <v>#DIV/0!</v>
      </c>
      <c r="H70" s="45" t="e">
        <f t="shared" si="31"/>
        <v>#DIV/0!</v>
      </c>
      <c r="I70" s="45" t="e">
        <f t="shared" si="31"/>
        <v>#DIV/0!</v>
      </c>
      <c r="J70" s="45" t="e">
        <f t="shared" si="31"/>
        <v>#DIV/0!</v>
      </c>
      <c r="K70" s="44" t="e">
        <f t="shared" si="31"/>
        <v>#DIV/0!</v>
      </c>
      <c r="L70" s="46" t="e">
        <f t="shared" si="31"/>
        <v>#DIV/0!</v>
      </c>
      <c r="M70" s="48" t="e">
        <f t="shared" si="31"/>
        <v>#DIV/0!</v>
      </c>
      <c r="N70" s="47" t="e">
        <f t="shared" si="31"/>
        <v>#DIV/0!</v>
      </c>
      <c r="O70" s="48" t="e">
        <f t="shared" si="31"/>
        <v>#DIV/0!</v>
      </c>
      <c r="P70" s="48" t="e">
        <f t="shared" si="31"/>
        <v>#DIV/0!</v>
      </c>
      <c r="Q70" s="48" t="e">
        <f t="shared" si="31"/>
        <v>#DIV/0!</v>
      </c>
      <c r="R70" s="48" t="e">
        <f t="shared" si="31"/>
        <v>#DIV/0!</v>
      </c>
      <c r="S70" s="48" t="e">
        <f t="shared" si="31"/>
        <v>#DIV/0!</v>
      </c>
      <c r="T70" s="48" t="e">
        <f t="shared" si="31"/>
        <v>#DIV/0!</v>
      </c>
    </row>
    <row r="71" spans="1:20" s="3" customFormat="1" x14ac:dyDescent="0.25">
      <c r="A71" s="4"/>
      <c r="B71" s="18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85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5"/>
      <c r="P72" s="5"/>
      <c r="Q72" s="5"/>
      <c r="R72" s="310" t="s">
        <v>68</v>
      </c>
      <c r="S72" s="311"/>
      <c r="T72" s="312"/>
    </row>
    <row r="73" spans="1:20" ht="29.25" customHeight="1" x14ac:dyDescent="0.25">
      <c r="C73" s="57" t="s">
        <v>33</v>
      </c>
      <c r="D73" s="50">
        <f>SUM(C56:D56, C45:D45, C34:D34, C23:D23, C12:D12, C67:D67  )</f>
        <v>13633</v>
      </c>
      <c r="E73" s="50">
        <f>SUM(E56:F56, E45:F45, E34:F34, E23:F23, E12:F12, E67:F67 )</f>
        <v>112694</v>
      </c>
      <c r="F73" s="50">
        <f>SUM(G56:K56, G45:K45, G34:K34, G23:K23, G12:K12, G67:K67)</f>
        <v>135825</v>
      </c>
      <c r="G73" s="50">
        <f t="shared" ref="G73:N73" si="32">SUM(L56, L45, L34, L23, L12, L67)</f>
        <v>23416</v>
      </c>
      <c r="H73" s="50">
        <f t="shared" si="32"/>
        <v>25927</v>
      </c>
      <c r="I73" s="50">
        <f t="shared" si="32"/>
        <v>7152</v>
      </c>
      <c r="J73" s="50">
        <f t="shared" si="32"/>
        <v>29600</v>
      </c>
      <c r="K73" s="50">
        <f t="shared" si="32"/>
        <v>10812</v>
      </c>
      <c r="L73" s="50">
        <f t="shared" si="32"/>
        <v>10219</v>
      </c>
      <c r="M73" s="50">
        <f t="shared" si="32"/>
        <v>0</v>
      </c>
      <c r="N73" s="50">
        <f t="shared" si="32"/>
        <v>0</v>
      </c>
      <c r="O73" s="80"/>
      <c r="R73" s="290" t="s">
        <v>33</v>
      </c>
      <c r="S73" s="291"/>
      <c r="T73" s="131">
        <f>SUM(T56, T45, T34, T23, T12, T67)</f>
        <v>369278</v>
      </c>
    </row>
    <row r="74" spans="1:20" ht="29.25" customHeight="1" x14ac:dyDescent="0.25">
      <c r="C74" s="57" t="s">
        <v>34</v>
      </c>
      <c r="D74" s="50">
        <f>SUM(C58:D58, C47:D47, C36:D36, C25:D25, C14:D14, C69:D69 )</f>
        <v>13633</v>
      </c>
      <c r="E74" s="50">
        <f>SUM(E58:F58, E47:F47, E36:F36, E25:F25, E14:F14, E69:F69)</f>
        <v>112694</v>
      </c>
      <c r="F74" s="50">
        <f>SUM(G58:K58, G47:K47, G36:K36, G25:K25, G14:K14, G69:K69)</f>
        <v>131457</v>
      </c>
      <c r="G74" s="50">
        <f t="shared" ref="G74:N74" si="33">SUM(L58, L47, L36, L25, L14, L69)</f>
        <v>16699</v>
      </c>
      <c r="H74" s="50">
        <f t="shared" si="33"/>
        <v>15792</v>
      </c>
      <c r="I74" s="50">
        <f t="shared" si="33"/>
        <v>5905</v>
      </c>
      <c r="J74" s="50">
        <f t="shared" si="33"/>
        <v>20430</v>
      </c>
      <c r="K74" s="50">
        <f t="shared" si="33"/>
        <v>8664</v>
      </c>
      <c r="L74" s="50">
        <f t="shared" si="33"/>
        <v>7222</v>
      </c>
      <c r="M74" s="50">
        <f t="shared" si="33"/>
        <v>0</v>
      </c>
      <c r="N74" s="50">
        <f t="shared" si="33"/>
        <v>0</v>
      </c>
      <c r="O74" s="80"/>
      <c r="R74" s="290" t="s">
        <v>34</v>
      </c>
      <c r="S74" s="291"/>
      <c r="T74" s="130">
        <f>SUM(T14, T25, T36, T47, T58, T69)</f>
        <v>332496</v>
      </c>
    </row>
    <row r="75" spans="1:20" ht="30" customHeight="1" x14ac:dyDescent="0.25">
      <c r="R75" s="290" t="s">
        <v>74</v>
      </c>
      <c r="S75" s="291"/>
      <c r="T75" s="131">
        <f>AVERAGE(T56, T45, T34, T23, T12, T67)</f>
        <v>61546.333333333336</v>
      </c>
    </row>
    <row r="76" spans="1:20" ht="30" customHeight="1" x14ac:dyDescent="0.25">
      <c r="R76" s="290" t="s">
        <v>26</v>
      </c>
      <c r="S76" s="291"/>
      <c r="T76" s="130">
        <f>AVERAGE(T14, T25, T36, T47, T58, T69)</f>
        <v>55416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RowHeight="13.5" outlineLevelRow="1" x14ac:dyDescent="0.25"/>
  <cols>
    <col min="1" max="1" width="18.7109375" style="13" bestFit="1" customWidth="1"/>
    <col min="2" max="2" width="10.7109375" style="187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21" t="s">
        <v>9</v>
      </c>
      <c r="D1" s="319" t="s">
        <v>23</v>
      </c>
    </row>
    <row r="2" spans="1:4" ht="15" customHeight="1" thickBot="1" x14ac:dyDescent="0.3">
      <c r="C2" s="325"/>
      <c r="D2" s="320"/>
    </row>
    <row r="3" spans="1:4" ht="15" customHeight="1" x14ac:dyDescent="0.25">
      <c r="A3" s="292" t="s">
        <v>63</v>
      </c>
      <c r="B3" s="294" t="s">
        <v>64</v>
      </c>
      <c r="C3" s="301" t="s">
        <v>38</v>
      </c>
      <c r="D3" s="320"/>
    </row>
    <row r="4" spans="1:4" ht="14.25" thickBot="1" x14ac:dyDescent="0.3">
      <c r="A4" s="293"/>
      <c r="B4" s="295"/>
      <c r="C4" s="293"/>
      <c r="D4" s="320"/>
    </row>
    <row r="5" spans="1:4" s="61" customFormat="1" ht="14.25" hidden="1" thickBot="1" x14ac:dyDescent="0.3">
      <c r="A5" s="217"/>
      <c r="B5" s="181"/>
      <c r="C5" s="14"/>
      <c r="D5" s="20"/>
    </row>
    <row r="6" spans="1:4" s="61" customFormat="1" ht="14.25" customHeight="1" thickBot="1" x14ac:dyDescent="0.3">
      <c r="A6" s="224" t="s">
        <v>4</v>
      </c>
      <c r="B6" s="172">
        <v>41548</v>
      </c>
      <c r="C6" s="14">
        <v>573</v>
      </c>
      <c r="D6" s="20">
        <f>SUM(C6)</f>
        <v>573</v>
      </c>
    </row>
    <row r="7" spans="1:4" s="61" customFormat="1" ht="14.25" thickBot="1" x14ac:dyDescent="0.3">
      <c r="A7" s="224" t="s">
        <v>5</v>
      </c>
      <c r="B7" s="172">
        <v>41549</v>
      </c>
      <c r="C7" s="14">
        <v>592</v>
      </c>
      <c r="D7" s="20">
        <f t="shared" ref="D7:D9" si="0">SUM(C7)</f>
        <v>592</v>
      </c>
    </row>
    <row r="8" spans="1:4" s="61" customFormat="1" ht="14.25" thickBot="1" x14ac:dyDescent="0.3">
      <c r="A8" s="224" t="s">
        <v>6</v>
      </c>
      <c r="B8" s="172">
        <v>41550</v>
      </c>
      <c r="C8" s="14">
        <v>765</v>
      </c>
      <c r="D8" s="20">
        <f t="shared" si="0"/>
        <v>765</v>
      </c>
    </row>
    <row r="9" spans="1:4" s="61" customFormat="1" ht="14.25" thickBot="1" x14ac:dyDescent="0.3">
      <c r="A9" s="224" t="s">
        <v>0</v>
      </c>
      <c r="B9" s="172">
        <v>41551</v>
      </c>
      <c r="C9" s="14">
        <v>578</v>
      </c>
      <c r="D9" s="20">
        <f t="shared" si="0"/>
        <v>578</v>
      </c>
    </row>
    <row r="10" spans="1:4" s="61" customFormat="1" ht="14.25" outlineLevel="1" thickBot="1" x14ac:dyDescent="0.3">
      <c r="A10" s="206" t="s">
        <v>1</v>
      </c>
      <c r="B10" s="172">
        <v>41552</v>
      </c>
      <c r="C10" s="21">
        <v>808</v>
      </c>
      <c r="D10" s="20">
        <f t="shared" ref="D10:D11" si="1">SUM(C10)</f>
        <v>808</v>
      </c>
    </row>
    <row r="11" spans="1:4" s="61" customFormat="1" ht="14.25" outlineLevel="1" thickBot="1" x14ac:dyDescent="0.3">
      <c r="A11" s="203" t="s">
        <v>2</v>
      </c>
      <c r="B11" s="172">
        <v>41553</v>
      </c>
      <c r="C11" s="27">
        <v>553</v>
      </c>
      <c r="D11" s="20">
        <f t="shared" si="1"/>
        <v>553</v>
      </c>
    </row>
    <row r="12" spans="1:4" s="62" customFormat="1" ht="14.25" customHeight="1" outlineLevel="1" thickBot="1" x14ac:dyDescent="0.3">
      <c r="A12" s="137" t="s">
        <v>25</v>
      </c>
      <c r="B12" s="298" t="s">
        <v>28</v>
      </c>
      <c r="C12" s="146">
        <f>SUM(C5:C11)</f>
        <v>3869</v>
      </c>
      <c r="D12" s="150">
        <f>SUM(D5:D11)</f>
        <v>3869</v>
      </c>
    </row>
    <row r="13" spans="1:4" s="62" customFormat="1" ht="15.75" customHeight="1" outlineLevel="1" thickBot="1" x14ac:dyDescent="0.3">
      <c r="A13" s="138" t="s">
        <v>27</v>
      </c>
      <c r="B13" s="299"/>
      <c r="C13" s="139">
        <f>AVERAGE(C5:C11)</f>
        <v>644.83333333333337</v>
      </c>
      <c r="D13" s="145">
        <f>AVERAGE(D5:D11)</f>
        <v>644.83333333333337</v>
      </c>
    </row>
    <row r="14" spans="1:4" s="62" customFormat="1" ht="14.25" customHeight="1" thickBot="1" x14ac:dyDescent="0.3">
      <c r="A14" s="36" t="s">
        <v>24</v>
      </c>
      <c r="B14" s="299"/>
      <c r="C14" s="37">
        <f>SUM(C5:C9)</f>
        <v>2508</v>
      </c>
      <c r="D14" s="41">
        <f>SUM(D5:D9)</f>
        <v>2508</v>
      </c>
    </row>
    <row r="15" spans="1:4" s="62" customFormat="1" ht="15.75" customHeight="1" thickBot="1" x14ac:dyDescent="0.3">
      <c r="A15" s="36" t="s">
        <v>26</v>
      </c>
      <c r="B15" s="299"/>
      <c r="C15" s="43">
        <f>AVERAGE(C5:C9)</f>
        <v>627</v>
      </c>
      <c r="D15" s="48">
        <f>AVERAGE(D5:D9)</f>
        <v>627</v>
      </c>
    </row>
    <row r="16" spans="1:4" s="62" customFormat="1" ht="14.25" thickBot="1" x14ac:dyDescent="0.3">
      <c r="A16" s="35" t="s">
        <v>3</v>
      </c>
      <c r="B16" s="173">
        <v>41554</v>
      </c>
      <c r="C16" s="14">
        <v>422</v>
      </c>
      <c r="D16" s="18">
        <f t="shared" ref="D16:D22" si="2">SUM(C16:C16)</f>
        <v>422</v>
      </c>
    </row>
    <row r="17" spans="1:5" s="62" customFormat="1" ht="14.25" customHeight="1" thickBot="1" x14ac:dyDescent="0.3">
      <c r="A17" s="35" t="s">
        <v>4</v>
      </c>
      <c r="B17" s="174">
        <v>41555</v>
      </c>
      <c r="C17" s="14">
        <v>486</v>
      </c>
      <c r="D17" s="20">
        <f t="shared" si="2"/>
        <v>486</v>
      </c>
    </row>
    <row r="18" spans="1:5" s="62" customFormat="1" ht="14.25" thickBot="1" x14ac:dyDescent="0.3">
      <c r="A18" s="35" t="s">
        <v>5</v>
      </c>
      <c r="B18" s="174">
        <v>41556</v>
      </c>
      <c r="C18" s="14">
        <v>577</v>
      </c>
      <c r="D18" s="20">
        <f t="shared" si="2"/>
        <v>577</v>
      </c>
    </row>
    <row r="19" spans="1:5" s="62" customFormat="1" ht="14.25" thickBot="1" x14ac:dyDescent="0.3">
      <c r="A19" s="35" t="s">
        <v>6</v>
      </c>
      <c r="B19" s="174">
        <v>41557</v>
      </c>
      <c r="C19" s="14">
        <v>412</v>
      </c>
      <c r="D19" s="20">
        <f t="shared" si="2"/>
        <v>412</v>
      </c>
    </row>
    <row r="20" spans="1:5" s="62" customFormat="1" ht="14.25" thickBot="1" x14ac:dyDescent="0.3">
      <c r="A20" s="35" t="s">
        <v>0</v>
      </c>
      <c r="B20" s="174">
        <v>41558</v>
      </c>
      <c r="C20" s="14">
        <v>539</v>
      </c>
      <c r="D20" s="20">
        <f t="shared" si="2"/>
        <v>539</v>
      </c>
    </row>
    <row r="21" spans="1:5" s="62" customFormat="1" ht="14.25" outlineLevel="1" thickBot="1" x14ac:dyDescent="0.3">
      <c r="A21" s="35" t="s">
        <v>1</v>
      </c>
      <c r="B21" s="174">
        <v>41559</v>
      </c>
      <c r="C21" s="21">
        <v>962</v>
      </c>
      <c r="D21" s="20">
        <f t="shared" si="2"/>
        <v>962</v>
      </c>
      <c r="E21" s="225"/>
    </row>
    <row r="22" spans="1:5" s="62" customFormat="1" ht="14.25" outlineLevel="1" thickBot="1" x14ac:dyDescent="0.3">
      <c r="A22" s="35" t="s">
        <v>2</v>
      </c>
      <c r="B22" s="175">
        <v>41560</v>
      </c>
      <c r="C22" s="27">
        <v>773</v>
      </c>
      <c r="D22" s="88">
        <f t="shared" si="2"/>
        <v>773</v>
      </c>
    </row>
    <row r="23" spans="1:5" s="62" customFormat="1" ht="14.25" customHeight="1" outlineLevel="1" thickBot="1" x14ac:dyDescent="0.3">
      <c r="A23" s="137" t="s">
        <v>25</v>
      </c>
      <c r="B23" s="299" t="s">
        <v>29</v>
      </c>
      <c r="C23" s="146">
        <f>SUM(C16:C22)</f>
        <v>4171</v>
      </c>
      <c r="D23" s="150">
        <f>SUM(D16:D22)</f>
        <v>4171</v>
      </c>
    </row>
    <row r="24" spans="1:5" s="62" customFormat="1" ht="15.75" customHeight="1" outlineLevel="1" thickBot="1" x14ac:dyDescent="0.3">
      <c r="A24" s="138" t="s">
        <v>27</v>
      </c>
      <c r="B24" s="299"/>
      <c r="C24" s="139">
        <f>AVERAGE(C16:C22)</f>
        <v>595.85714285714289</v>
      </c>
      <c r="D24" s="145">
        <f>AVERAGE(D16:D22)</f>
        <v>595.85714285714289</v>
      </c>
    </row>
    <row r="25" spans="1:5" s="62" customFormat="1" ht="14.25" customHeight="1" thickBot="1" x14ac:dyDescent="0.3">
      <c r="A25" s="36" t="s">
        <v>24</v>
      </c>
      <c r="B25" s="299"/>
      <c r="C25" s="37">
        <f>SUM(C16:C20)</f>
        <v>2436</v>
      </c>
      <c r="D25" s="41">
        <f>SUM(D16:D20)</f>
        <v>2436</v>
      </c>
    </row>
    <row r="26" spans="1:5" s="62" customFormat="1" ht="15.75" customHeight="1" thickBot="1" x14ac:dyDescent="0.3">
      <c r="A26" s="36" t="s">
        <v>26</v>
      </c>
      <c r="B26" s="300"/>
      <c r="C26" s="43">
        <f>AVERAGE(C16:C20)</f>
        <v>487.2</v>
      </c>
      <c r="D26" s="48">
        <f>AVERAGE(D16:D20)</f>
        <v>487.2</v>
      </c>
    </row>
    <row r="27" spans="1:5" s="62" customFormat="1" ht="14.25" thickBot="1" x14ac:dyDescent="0.3">
      <c r="A27" s="35" t="s">
        <v>3</v>
      </c>
      <c r="B27" s="220">
        <v>41561</v>
      </c>
      <c r="C27" s="14">
        <v>769</v>
      </c>
      <c r="D27" s="18">
        <f t="shared" ref="D27:D33" si="3">SUM(C27:C27)</f>
        <v>769</v>
      </c>
    </row>
    <row r="28" spans="1:5" s="62" customFormat="1" ht="14.25" customHeight="1" thickBot="1" x14ac:dyDescent="0.3">
      <c r="A28" s="35" t="s">
        <v>4</v>
      </c>
      <c r="B28" s="177">
        <v>41562</v>
      </c>
      <c r="C28" s="14">
        <v>569</v>
      </c>
      <c r="D28" s="20">
        <f t="shared" si="3"/>
        <v>569</v>
      </c>
    </row>
    <row r="29" spans="1:5" s="62" customFormat="1" ht="14.25" thickBot="1" x14ac:dyDescent="0.3">
      <c r="A29" s="35" t="s">
        <v>5</v>
      </c>
      <c r="B29" s="177">
        <v>41563</v>
      </c>
      <c r="C29" s="14">
        <v>527</v>
      </c>
      <c r="D29" s="20">
        <f t="shared" si="3"/>
        <v>527</v>
      </c>
    </row>
    <row r="30" spans="1:5" s="62" customFormat="1" ht="14.25" thickBot="1" x14ac:dyDescent="0.3">
      <c r="A30" s="35" t="s">
        <v>6</v>
      </c>
      <c r="B30" s="177">
        <v>41564</v>
      </c>
      <c r="C30" s="14">
        <v>502</v>
      </c>
      <c r="D30" s="20">
        <f t="shared" si="3"/>
        <v>502</v>
      </c>
    </row>
    <row r="31" spans="1:5" s="62" customFormat="1" ht="14.25" thickBot="1" x14ac:dyDescent="0.3">
      <c r="A31" s="35" t="s">
        <v>0</v>
      </c>
      <c r="B31" s="177">
        <v>41565</v>
      </c>
      <c r="C31" s="14">
        <v>643</v>
      </c>
      <c r="D31" s="20">
        <f t="shared" si="3"/>
        <v>643</v>
      </c>
    </row>
    <row r="32" spans="1:5" s="62" customFormat="1" ht="14.25" outlineLevel="1" thickBot="1" x14ac:dyDescent="0.3">
      <c r="A32" s="35" t="s">
        <v>1</v>
      </c>
      <c r="B32" s="177">
        <v>41566</v>
      </c>
      <c r="C32" s="21">
        <v>628</v>
      </c>
      <c r="D32" s="20">
        <f t="shared" si="3"/>
        <v>628</v>
      </c>
    </row>
    <row r="33" spans="1:5" s="62" customFormat="1" ht="14.25" outlineLevel="1" thickBot="1" x14ac:dyDescent="0.3">
      <c r="A33" s="35" t="s">
        <v>2</v>
      </c>
      <c r="B33" s="178">
        <v>41567</v>
      </c>
      <c r="C33" s="27">
        <v>512</v>
      </c>
      <c r="D33" s="88">
        <f t="shared" si="3"/>
        <v>512</v>
      </c>
    </row>
    <row r="34" spans="1:5" s="62" customFormat="1" ht="14.25" customHeight="1" outlineLevel="1" thickBot="1" x14ac:dyDescent="0.3">
      <c r="A34" s="137" t="s">
        <v>25</v>
      </c>
      <c r="B34" s="298" t="s">
        <v>30</v>
      </c>
      <c r="C34" s="146">
        <f>SUM(C27:C33)</f>
        <v>4150</v>
      </c>
      <c r="D34" s="150">
        <f>SUM(D27:D33)</f>
        <v>4150</v>
      </c>
    </row>
    <row r="35" spans="1:5" s="62" customFormat="1" ht="15.75" customHeight="1" outlineLevel="1" thickBot="1" x14ac:dyDescent="0.3">
      <c r="A35" s="138" t="s">
        <v>27</v>
      </c>
      <c r="B35" s="299"/>
      <c r="C35" s="139">
        <f>AVERAGE(C27:C33)</f>
        <v>592.85714285714289</v>
      </c>
      <c r="D35" s="145">
        <f>AVERAGE(D27:D33)</f>
        <v>592.85714285714289</v>
      </c>
    </row>
    <row r="36" spans="1:5" s="62" customFormat="1" ht="14.25" customHeight="1" thickBot="1" x14ac:dyDescent="0.3">
      <c r="A36" s="36" t="s">
        <v>24</v>
      </c>
      <c r="B36" s="299"/>
      <c r="C36" s="41">
        <f>SUM(C27:C31)</f>
        <v>3010</v>
      </c>
      <c r="D36" s="41">
        <f>SUM(D27:D31)</f>
        <v>3010</v>
      </c>
    </row>
    <row r="37" spans="1:5" s="62" customFormat="1" ht="15.75" customHeight="1" thickBot="1" x14ac:dyDescent="0.3">
      <c r="A37" s="36" t="s">
        <v>26</v>
      </c>
      <c r="B37" s="300"/>
      <c r="C37" s="48">
        <f>AVERAGE(C27:C31)</f>
        <v>602</v>
      </c>
      <c r="D37" s="48">
        <f>AVERAGE(D27:D31)</f>
        <v>602</v>
      </c>
    </row>
    <row r="38" spans="1:5" s="62" customFormat="1" ht="14.25" thickBot="1" x14ac:dyDescent="0.3">
      <c r="A38" s="35" t="s">
        <v>3</v>
      </c>
      <c r="B38" s="220">
        <v>41568</v>
      </c>
      <c r="C38" s="14">
        <v>561</v>
      </c>
      <c r="D38" s="18">
        <f t="shared" ref="D38:D44" si="4">SUM(C38:C38)</f>
        <v>561</v>
      </c>
    </row>
    <row r="39" spans="1:5" s="62" customFormat="1" ht="14.25" customHeight="1" thickBot="1" x14ac:dyDescent="0.3">
      <c r="A39" s="35" t="s">
        <v>4</v>
      </c>
      <c r="B39" s="177">
        <v>41569</v>
      </c>
      <c r="C39" s="14">
        <v>478</v>
      </c>
      <c r="D39" s="20">
        <f t="shared" si="4"/>
        <v>478</v>
      </c>
    </row>
    <row r="40" spans="1:5" s="62" customFormat="1" ht="14.25" thickBot="1" x14ac:dyDescent="0.3">
      <c r="A40" s="35" t="s">
        <v>5</v>
      </c>
      <c r="B40" s="177">
        <v>41570</v>
      </c>
      <c r="C40" s="14">
        <v>463</v>
      </c>
      <c r="D40" s="20">
        <f t="shared" si="4"/>
        <v>463</v>
      </c>
    </row>
    <row r="41" spans="1:5" s="62" customFormat="1" ht="14.25" thickBot="1" x14ac:dyDescent="0.3">
      <c r="A41" s="35" t="s">
        <v>6</v>
      </c>
      <c r="B41" s="177">
        <v>41571</v>
      </c>
      <c r="C41" s="14">
        <v>577</v>
      </c>
      <c r="D41" s="20">
        <f t="shared" si="4"/>
        <v>577</v>
      </c>
    </row>
    <row r="42" spans="1:5" s="62" customFormat="1" ht="14.25" thickBot="1" x14ac:dyDescent="0.3">
      <c r="A42" s="35" t="s">
        <v>0</v>
      </c>
      <c r="B42" s="177">
        <v>41572</v>
      </c>
      <c r="C42" s="14">
        <v>499</v>
      </c>
      <c r="D42" s="20">
        <f t="shared" si="4"/>
        <v>499</v>
      </c>
    </row>
    <row r="43" spans="1:5" s="62" customFormat="1" ht="14.25" outlineLevel="1" thickBot="1" x14ac:dyDescent="0.3">
      <c r="A43" s="35" t="s">
        <v>1</v>
      </c>
      <c r="B43" s="177">
        <v>41573</v>
      </c>
      <c r="C43" s="21">
        <v>731</v>
      </c>
      <c r="D43" s="20">
        <f t="shared" si="4"/>
        <v>731</v>
      </c>
      <c r="E43" s="169"/>
    </row>
    <row r="44" spans="1:5" s="62" customFormat="1" ht="14.25" outlineLevel="1" thickBot="1" x14ac:dyDescent="0.3">
      <c r="A44" s="35" t="s">
        <v>2</v>
      </c>
      <c r="B44" s="177">
        <v>41574</v>
      </c>
      <c r="C44" s="27">
        <v>531</v>
      </c>
      <c r="D44" s="88">
        <f t="shared" si="4"/>
        <v>531</v>
      </c>
      <c r="E44" s="169"/>
    </row>
    <row r="45" spans="1:5" s="62" customFormat="1" ht="14.25" customHeight="1" outlineLevel="1" thickBot="1" x14ac:dyDescent="0.3">
      <c r="A45" s="137" t="s">
        <v>25</v>
      </c>
      <c r="B45" s="298" t="s">
        <v>31</v>
      </c>
      <c r="C45" s="146">
        <f>SUM(C38:C44)</f>
        <v>3840</v>
      </c>
      <c r="D45" s="150">
        <f>SUM(D38:D44)</f>
        <v>3840</v>
      </c>
    </row>
    <row r="46" spans="1:5" s="62" customFormat="1" ht="15.75" customHeight="1" outlineLevel="1" thickBot="1" x14ac:dyDescent="0.3">
      <c r="A46" s="138" t="s">
        <v>27</v>
      </c>
      <c r="B46" s="299"/>
      <c r="C46" s="139">
        <f>AVERAGE(C38:C44)</f>
        <v>548.57142857142856</v>
      </c>
      <c r="D46" s="145">
        <f>AVERAGE(D38:D44)</f>
        <v>548.57142857142856</v>
      </c>
    </row>
    <row r="47" spans="1:5" s="62" customFormat="1" ht="14.25" customHeight="1" thickBot="1" x14ac:dyDescent="0.3">
      <c r="A47" s="36" t="s">
        <v>24</v>
      </c>
      <c r="B47" s="299"/>
      <c r="C47" s="41">
        <f>SUM(C38:C42)</f>
        <v>2578</v>
      </c>
      <c r="D47" s="41">
        <f>SUM(D38:D42)</f>
        <v>2578</v>
      </c>
    </row>
    <row r="48" spans="1:5" s="62" customFormat="1" ht="15.75" customHeight="1" thickBot="1" x14ac:dyDescent="0.3">
      <c r="A48" s="36" t="s">
        <v>26</v>
      </c>
      <c r="B48" s="300"/>
      <c r="C48" s="48">
        <f>AVERAGE(C38:C42)</f>
        <v>515.6</v>
      </c>
      <c r="D48" s="48">
        <f>AVERAGE(D38:D42)</f>
        <v>515.6</v>
      </c>
    </row>
    <row r="49" spans="1:4" s="62" customFormat="1" ht="14.25" thickBot="1" x14ac:dyDescent="0.3">
      <c r="A49" s="35" t="s">
        <v>3</v>
      </c>
      <c r="B49" s="176">
        <v>41575</v>
      </c>
      <c r="C49" s="67">
        <v>651</v>
      </c>
      <c r="D49" s="20">
        <f t="shared" ref="D49:D52" si="5">SUM(C49:C49)</f>
        <v>651</v>
      </c>
    </row>
    <row r="50" spans="1:4" s="62" customFormat="1" ht="14.25" customHeight="1" thickBot="1" x14ac:dyDescent="0.3">
      <c r="A50" s="35" t="s">
        <v>4</v>
      </c>
      <c r="B50" s="209">
        <v>41576</v>
      </c>
      <c r="C50" s="14">
        <v>509</v>
      </c>
      <c r="D50" s="20">
        <f t="shared" si="5"/>
        <v>509</v>
      </c>
    </row>
    <row r="51" spans="1:4" s="62" customFormat="1" ht="14.25" thickBot="1" x14ac:dyDescent="0.3">
      <c r="A51" s="35" t="s">
        <v>5</v>
      </c>
      <c r="B51" s="209">
        <v>41577</v>
      </c>
      <c r="C51" s="25">
        <v>542</v>
      </c>
      <c r="D51" s="20">
        <f t="shared" si="5"/>
        <v>542</v>
      </c>
    </row>
    <row r="52" spans="1:4" s="62" customFormat="1" ht="14.25" customHeight="1" thickBot="1" x14ac:dyDescent="0.3">
      <c r="A52" s="221" t="s">
        <v>6</v>
      </c>
      <c r="B52" s="209">
        <v>41578</v>
      </c>
      <c r="C52" s="14">
        <v>421</v>
      </c>
      <c r="D52" s="20">
        <f t="shared" si="5"/>
        <v>421</v>
      </c>
    </row>
    <row r="53" spans="1:4" s="62" customFormat="1" ht="14.25" hidden="1" customHeight="1" thickBot="1" x14ac:dyDescent="0.3">
      <c r="A53" s="221"/>
      <c r="B53" s="209"/>
      <c r="C53" s="14"/>
      <c r="D53" s="20"/>
    </row>
    <row r="54" spans="1:4" s="62" customFormat="1" ht="14.25" hidden="1" customHeight="1" outlineLevel="1" thickBot="1" x14ac:dyDescent="0.3">
      <c r="A54" s="221"/>
      <c r="B54" s="177"/>
      <c r="C54" s="21"/>
      <c r="D54" s="20"/>
    </row>
    <row r="55" spans="1:4" s="62" customFormat="1" ht="14.25" hidden="1" customHeight="1" outlineLevel="1" thickBot="1" x14ac:dyDescent="0.3">
      <c r="A55" s="221"/>
      <c r="B55" s="178"/>
      <c r="C55" s="27"/>
      <c r="D55" s="20"/>
    </row>
    <row r="56" spans="1:4" s="62" customFormat="1" ht="14.25" customHeight="1" outlineLevel="1" thickBot="1" x14ac:dyDescent="0.3">
      <c r="A56" s="137" t="s">
        <v>25</v>
      </c>
      <c r="B56" s="298" t="s">
        <v>32</v>
      </c>
      <c r="C56" s="146">
        <f>SUM(C49:C55)</f>
        <v>2123</v>
      </c>
      <c r="D56" s="150">
        <f>SUM(D49:D55)</f>
        <v>2123</v>
      </c>
    </row>
    <row r="57" spans="1:4" s="62" customFormat="1" ht="15.75" customHeight="1" outlineLevel="1" thickBot="1" x14ac:dyDescent="0.3">
      <c r="A57" s="138" t="s">
        <v>27</v>
      </c>
      <c r="B57" s="299"/>
      <c r="C57" s="139">
        <f>AVERAGE(C49:C55)</f>
        <v>530.75</v>
      </c>
      <c r="D57" s="145">
        <f>AVERAGE(D49:D55)</f>
        <v>530.75</v>
      </c>
    </row>
    <row r="58" spans="1:4" s="62" customFormat="1" ht="14.25" customHeight="1" thickBot="1" x14ac:dyDescent="0.3">
      <c r="A58" s="36" t="s">
        <v>24</v>
      </c>
      <c r="B58" s="299"/>
      <c r="C58" s="37">
        <f>SUM(C49:C53)</f>
        <v>2123</v>
      </c>
      <c r="D58" s="41">
        <f>SUM(D49:D53)</f>
        <v>2123</v>
      </c>
    </row>
    <row r="59" spans="1:4" s="62" customFormat="1" ht="15.75" customHeight="1" thickBot="1" x14ac:dyDescent="0.3">
      <c r="A59" s="36" t="s">
        <v>26</v>
      </c>
      <c r="B59" s="300"/>
      <c r="C59" s="43">
        <f>AVERAGE(C49:C53)</f>
        <v>530.75</v>
      </c>
      <c r="D59" s="48">
        <f>AVERAGE(D49:D53)</f>
        <v>530.75</v>
      </c>
    </row>
    <row r="60" spans="1:4" s="62" customFormat="1" hidden="1" x14ac:dyDescent="0.25">
      <c r="A60" s="221"/>
      <c r="B60" s="179"/>
      <c r="C60" s="14"/>
      <c r="D60" s="18"/>
    </row>
    <row r="61" spans="1:4" s="62" customFormat="1" ht="14.25" hidden="1" customHeight="1" x14ac:dyDescent="0.25">
      <c r="A61" s="205"/>
      <c r="B61" s="177"/>
      <c r="C61" s="14"/>
      <c r="D61" s="18"/>
    </row>
    <row r="62" spans="1:4" s="62" customFormat="1" hidden="1" x14ac:dyDescent="0.25">
      <c r="A62" s="35"/>
      <c r="B62" s="177"/>
      <c r="C62" s="14"/>
      <c r="D62" s="18"/>
    </row>
    <row r="63" spans="1:4" s="62" customFormat="1" hidden="1" x14ac:dyDescent="0.25">
      <c r="A63" s="35"/>
      <c r="B63" s="177"/>
      <c r="C63" s="14"/>
      <c r="D63" s="18"/>
    </row>
    <row r="64" spans="1:4" s="62" customFormat="1" hidden="1" x14ac:dyDescent="0.25">
      <c r="A64" s="35"/>
      <c r="B64" s="177"/>
      <c r="C64" s="14"/>
      <c r="D64" s="18"/>
    </row>
    <row r="65" spans="1:6" s="62" customFormat="1" hidden="1" outlineLevel="1" x14ac:dyDescent="0.25">
      <c r="A65" s="35"/>
      <c r="B65" s="177"/>
      <c r="C65" s="21"/>
      <c r="D65" s="18"/>
    </row>
    <row r="66" spans="1:6" s="62" customFormat="1" ht="14.25" hidden="1" outlineLevel="1" thickBot="1" x14ac:dyDescent="0.3">
      <c r="A66" s="35"/>
      <c r="B66" s="178"/>
      <c r="C66" s="27"/>
      <c r="D66" s="18"/>
    </row>
    <row r="67" spans="1:6" s="62" customFormat="1" ht="14.25" hidden="1" customHeight="1" outlineLevel="1" thickBot="1" x14ac:dyDescent="0.3">
      <c r="A67" s="137" t="s">
        <v>25</v>
      </c>
      <c r="B67" s="298" t="s">
        <v>37</v>
      </c>
      <c r="C67" s="146">
        <f>SUM(C60:C66)</f>
        <v>0</v>
      </c>
      <c r="D67" s="150">
        <f>SUM(D60:D66)</f>
        <v>0</v>
      </c>
    </row>
    <row r="68" spans="1:6" s="62" customFormat="1" ht="15.75" hidden="1" customHeight="1" outlineLevel="1" thickBot="1" x14ac:dyDescent="0.3">
      <c r="A68" s="138" t="s">
        <v>27</v>
      </c>
      <c r="B68" s="299"/>
      <c r="C68" s="139" t="e">
        <f>AVERAGE(C60:C66)</f>
        <v>#DIV/0!</v>
      </c>
      <c r="D68" s="145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9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300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88"/>
      <c r="C71" s="65"/>
      <c r="D71" s="65"/>
    </row>
    <row r="72" spans="1:6" s="62" customFormat="1" ht="42" customHeight="1" x14ac:dyDescent="0.25">
      <c r="A72" s="49"/>
      <c r="B72" s="189" t="s">
        <v>9</v>
      </c>
      <c r="D72" s="310" t="s">
        <v>69</v>
      </c>
      <c r="E72" s="323"/>
      <c r="F72" s="324"/>
    </row>
    <row r="73" spans="1:6" ht="30" customHeight="1" x14ac:dyDescent="0.25">
      <c r="A73" s="57" t="s">
        <v>34</v>
      </c>
      <c r="B73" s="190">
        <f>SUM(C58:C58, C47:C47, C36:C36, C25:C25, C14:C14, C69:C69)</f>
        <v>12655</v>
      </c>
      <c r="D73" s="290" t="s">
        <v>34</v>
      </c>
      <c r="E73" s="291"/>
      <c r="F73" s="130">
        <f>SUM(D14, D25, D36, D47, D58, D69)</f>
        <v>12655</v>
      </c>
    </row>
    <row r="74" spans="1:6" ht="30" customHeight="1" x14ac:dyDescent="0.25">
      <c r="A74" s="57" t="s">
        <v>33</v>
      </c>
      <c r="B74" s="190">
        <f>SUM(C56:C56, C45:C45, C34:C34, C23:C23, C12:C12, C67:C67 )</f>
        <v>18153</v>
      </c>
      <c r="D74" s="290" t="s">
        <v>33</v>
      </c>
      <c r="E74" s="291"/>
      <c r="F74" s="131">
        <f>SUM(D56, D45, D34, D23, D12, D67)</f>
        <v>18153</v>
      </c>
    </row>
    <row r="75" spans="1:6" ht="30" customHeight="1" x14ac:dyDescent="0.25">
      <c r="D75" s="290" t="s">
        <v>26</v>
      </c>
      <c r="E75" s="291"/>
      <c r="F75" s="131">
        <f>AVERAGE(D14, D25, D36, D47, D58, D69)</f>
        <v>2109.1666666666665</v>
      </c>
    </row>
    <row r="76" spans="1:6" ht="30" customHeight="1" x14ac:dyDescent="0.25">
      <c r="D76" s="290" t="s">
        <v>74</v>
      </c>
      <c r="E76" s="291"/>
      <c r="F76" s="130">
        <f>AVERAGE(D56, D45, D34, D23, D12, D67)</f>
        <v>3025.5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104"/>
  <sheetViews>
    <sheetView zoomScaleNormal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L47" sqref="L47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6384" width="9.140625" style="13"/>
  </cols>
  <sheetData>
    <row r="1" spans="1:10" ht="15" customHeight="1" x14ac:dyDescent="0.25">
      <c r="B1" s="187"/>
      <c r="C1" s="313" t="s">
        <v>7</v>
      </c>
      <c r="D1" s="313" t="s">
        <v>39</v>
      </c>
      <c r="E1" s="321" t="s">
        <v>41</v>
      </c>
      <c r="F1" s="313" t="s">
        <v>75</v>
      </c>
      <c r="G1" s="313" t="s">
        <v>10</v>
      </c>
      <c r="H1" s="308"/>
      <c r="I1" s="326" t="s">
        <v>23</v>
      </c>
    </row>
    <row r="2" spans="1:10" ht="15" customHeight="1" thickBot="1" x14ac:dyDescent="0.3">
      <c r="B2" s="187"/>
      <c r="C2" s="314"/>
      <c r="D2" s="314"/>
      <c r="E2" s="322"/>
      <c r="F2" s="314"/>
      <c r="G2" s="314"/>
      <c r="H2" s="309"/>
      <c r="I2" s="327"/>
    </row>
    <row r="3" spans="1:10" ht="13.5" customHeight="1" x14ac:dyDescent="0.25">
      <c r="A3" s="292" t="s">
        <v>63</v>
      </c>
      <c r="B3" s="294" t="s">
        <v>64</v>
      </c>
      <c r="C3" s="301" t="s">
        <v>7</v>
      </c>
      <c r="D3" s="301" t="s">
        <v>40</v>
      </c>
      <c r="E3" s="296" t="s">
        <v>42</v>
      </c>
      <c r="F3" s="304" t="s">
        <v>75</v>
      </c>
      <c r="G3" s="329" t="s">
        <v>43</v>
      </c>
      <c r="H3" s="328" t="s">
        <v>44</v>
      </c>
      <c r="I3" s="327"/>
    </row>
    <row r="4" spans="1:10" ht="14.25" thickBot="1" x14ac:dyDescent="0.3">
      <c r="A4" s="293"/>
      <c r="B4" s="295"/>
      <c r="C4" s="293"/>
      <c r="D4" s="293"/>
      <c r="E4" s="297"/>
      <c r="F4" s="305"/>
      <c r="G4" s="293"/>
      <c r="H4" s="303"/>
      <c r="I4" s="327"/>
    </row>
    <row r="5" spans="1:10" s="61" customFormat="1" ht="14.25" hidden="1" thickBot="1" x14ac:dyDescent="0.3">
      <c r="A5" s="217"/>
      <c r="B5" s="181"/>
      <c r="C5" s="14"/>
      <c r="D5" s="14"/>
      <c r="E5" s="18"/>
      <c r="F5" s="194"/>
      <c r="G5" s="14"/>
      <c r="H5" s="15"/>
      <c r="I5" s="71"/>
    </row>
    <row r="6" spans="1:10" s="61" customFormat="1" ht="14.25" thickBot="1" x14ac:dyDescent="0.3">
      <c r="A6" s="224" t="s">
        <v>4</v>
      </c>
      <c r="B6" s="172">
        <v>41548</v>
      </c>
      <c r="C6" s="14">
        <v>497</v>
      </c>
      <c r="D6" s="14">
        <v>457</v>
      </c>
      <c r="E6" s="18">
        <v>395</v>
      </c>
      <c r="F6" s="194">
        <v>214</v>
      </c>
      <c r="G6" s="14">
        <v>252</v>
      </c>
      <c r="H6" s="15">
        <v>333</v>
      </c>
      <c r="I6" s="71">
        <f>SUM(C6:H6)</f>
        <v>2148</v>
      </c>
    </row>
    <row r="7" spans="1:10" s="61" customFormat="1" ht="14.25" thickBot="1" x14ac:dyDescent="0.3">
      <c r="A7" s="224" t="s">
        <v>5</v>
      </c>
      <c r="B7" s="172">
        <v>41549</v>
      </c>
      <c r="C7" s="14">
        <v>372</v>
      </c>
      <c r="D7" s="14">
        <v>346</v>
      </c>
      <c r="E7" s="18">
        <v>386</v>
      </c>
      <c r="F7" s="194">
        <v>233</v>
      </c>
      <c r="G7" s="14">
        <v>202</v>
      </c>
      <c r="H7" s="15">
        <v>441</v>
      </c>
      <c r="I7" s="71">
        <f t="shared" ref="I7:I9" si="0">SUM(C7:H7)</f>
        <v>1980</v>
      </c>
    </row>
    <row r="8" spans="1:10" s="61" customFormat="1" ht="14.25" thickBot="1" x14ac:dyDescent="0.3">
      <c r="A8" s="224" t="s">
        <v>6</v>
      </c>
      <c r="B8" s="172">
        <v>41550</v>
      </c>
      <c r="C8" s="14">
        <v>645</v>
      </c>
      <c r="D8" s="14">
        <v>308</v>
      </c>
      <c r="E8" s="18">
        <v>589</v>
      </c>
      <c r="F8" s="194">
        <v>66</v>
      </c>
      <c r="G8" s="14">
        <v>243</v>
      </c>
      <c r="H8" s="15">
        <v>330</v>
      </c>
      <c r="I8" s="71">
        <f t="shared" si="0"/>
        <v>2181</v>
      </c>
      <c r="J8" s="222"/>
    </row>
    <row r="9" spans="1:10" s="61" customFormat="1" ht="14.25" thickBot="1" x14ac:dyDescent="0.3">
      <c r="A9" s="224" t="s">
        <v>0</v>
      </c>
      <c r="B9" s="172">
        <v>41551</v>
      </c>
      <c r="C9" s="21">
        <v>608</v>
      </c>
      <c r="D9" s="14">
        <v>270</v>
      </c>
      <c r="E9" s="18">
        <v>849</v>
      </c>
      <c r="F9" s="194">
        <v>97</v>
      </c>
      <c r="G9" s="14">
        <v>166</v>
      </c>
      <c r="H9" s="15">
        <v>551</v>
      </c>
      <c r="I9" s="71">
        <f t="shared" si="0"/>
        <v>2541</v>
      </c>
      <c r="J9" s="222"/>
    </row>
    <row r="10" spans="1:10" s="61" customFormat="1" ht="14.25" outlineLevel="1" thickBot="1" x14ac:dyDescent="0.3">
      <c r="A10" s="206" t="s">
        <v>1</v>
      </c>
      <c r="B10" s="172">
        <v>41552</v>
      </c>
      <c r="C10" s="21">
        <v>694</v>
      </c>
      <c r="D10" s="21">
        <v>494</v>
      </c>
      <c r="E10" s="25">
        <v>897</v>
      </c>
      <c r="F10" s="195">
        <v>78</v>
      </c>
      <c r="G10" s="21">
        <v>210</v>
      </c>
      <c r="H10" s="22">
        <v>2750</v>
      </c>
      <c r="I10" s="71">
        <f t="shared" ref="I10:I11" si="1">SUM(C10:H10)</f>
        <v>5123</v>
      </c>
      <c r="J10" s="222"/>
    </row>
    <row r="11" spans="1:10" s="61" customFormat="1" ht="14.25" outlineLevel="1" thickBot="1" x14ac:dyDescent="0.3">
      <c r="A11" s="203" t="s">
        <v>2</v>
      </c>
      <c r="B11" s="172">
        <v>41553</v>
      </c>
      <c r="C11" s="27">
        <v>404</v>
      </c>
      <c r="D11" s="27">
        <v>186</v>
      </c>
      <c r="E11" s="31">
        <v>481</v>
      </c>
      <c r="F11" s="196">
        <v>32</v>
      </c>
      <c r="G11" s="27">
        <v>123</v>
      </c>
      <c r="H11" s="28">
        <v>1820</v>
      </c>
      <c r="I11" s="71">
        <f t="shared" si="1"/>
        <v>3046</v>
      </c>
      <c r="J11" s="222"/>
    </row>
    <row r="12" spans="1:10" s="62" customFormat="1" ht="14.25" customHeight="1" outlineLevel="1" thickBot="1" x14ac:dyDescent="0.3">
      <c r="A12" s="137" t="s">
        <v>25</v>
      </c>
      <c r="B12" s="298" t="s">
        <v>28</v>
      </c>
      <c r="C12" s="146">
        <f>SUM(C5:C11)</f>
        <v>3220</v>
      </c>
      <c r="D12" s="146">
        <f t="shared" ref="D12:I12" si="2">SUM(D5:D11)</f>
        <v>2061</v>
      </c>
      <c r="E12" s="146">
        <f t="shared" si="2"/>
        <v>3597</v>
      </c>
      <c r="F12" s="146">
        <f t="shared" si="2"/>
        <v>720</v>
      </c>
      <c r="G12" s="146">
        <f t="shared" si="2"/>
        <v>1196</v>
      </c>
      <c r="H12" s="146">
        <f t="shared" si="2"/>
        <v>6225</v>
      </c>
      <c r="I12" s="146">
        <f t="shared" si="2"/>
        <v>17019</v>
      </c>
    </row>
    <row r="13" spans="1:10" s="62" customFormat="1" ht="15.75" customHeight="1" outlineLevel="1" thickBot="1" x14ac:dyDescent="0.3">
      <c r="A13" s="138" t="s">
        <v>27</v>
      </c>
      <c r="B13" s="299"/>
      <c r="C13" s="139">
        <f>AVERAGE(C5:C11)</f>
        <v>536.66666666666663</v>
      </c>
      <c r="D13" s="139">
        <f t="shared" ref="D13:I13" si="3">AVERAGE(D5:D11)</f>
        <v>343.5</v>
      </c>
      <c r="E13" s="139">
        <f t="shared" si="3"/>
        <v>599.5</v>
      </c>
      <c r="F13" s="139">
        <f t="shared" si="3"/>
        <v>120</v>
      </c>
      <c r="G13" s="139">
        <f t="shared" si="3"/>
        <v>199.33333333333334</v>
      </c>
      <c r="H13" s="139">
        <f t="shared" si="3"/>
        <v>1037.5</v>
      </c>
      <c r="I13" s="139">
        <f t="shared" si="3"/>
        <v>2836.5</v>
      </c>
    </row>
    <row r="14" spans="1:10" s="62" customFormat="1" ht="14.25" customHeight="1" thickBot="1" x14ac:dyDescent="0.3">
      <c r="A14" s="36" t="s">
        <v>24</v>
      </c>
      <c r="B14" s="299"/>
      <c r="C14" s="37">
        <f>SUM(C5:C9)</f>
        <v>2122</v>
      </c>
      <c r="D14" s="37">
        <f t="shared" ref="D14:I14" si="4">SUM(D5:D9)</f>
        <v>1381</v>
      </c>
      <c r="E14" s="37">
        <f t="shared" si="4"/>
        <v>2219</v>
      </c>
      <c r="F14" s="37">
        <f t="shared" si="4"/>
        <v>610</v>
      </c>
      <c r="G14" s="37">
        <f t="shared" si="4"/>
        <v>863</v>
      </c>
      <c r="H14" s="37">
        <f t="shared" si="4"/>
        <v>1655</v>
      </c>
      <c r="I14" s="37">
        <f t="shared" si="4"/>
        <v>8850</v>
      </c>
    </row>
    <row r="15" spans="1:10" s="62" customFormat="1" ht="15.75" customHeight="1" thickBot="1" x14ac:dyDescent="0.3">
      <c r="A15" s="36" t="s">
        <v>26</v>
      </c>
      <c r="B15" s="299"/>
      <c r="C15" s="43">
        <f>AVERAGE(C5:C9)</f>
        <v>530.5</v>
      </c>
      <c r="D15" s="43">
        <f t="shared" ref="D15:I15" si="5">AVERAGE(D5:D9)</f>
        <v>345.25</v>
      </c>
      <c r="E15" s="43">
        <f t="shared" si="5"/>
        <v>554.75</v>
      </c>
      <c r="F15" s="43">
        <f t="shared" si="5"/>
        <v>152.5</v>
      </c>
      <c r="G15" s="43">
        <f t="shared" si="5"/>
        <v>215.75</v>
      </c>
      <c r="H15" s="43">
        <f t="shared" si="5"/>
        <v>413.75</v>
      </c>
      <c r="I15" s="43">
        <f t="shared" si="5"/>
        <v>2212.5</v>
      </c>
    </row>
    <row r="16" spans="1:10" s="62" customFormat="1" ht="14.25" thickBot="1" x14ac:dyDescent="0.3">
      <c r="A16" s="35" t="s">
        <v>3</v>
      </c>
      <c r="B16" s="173">
        <v>41554</v>
      </c>
      <c r="C16" s="14">
        <v>475</v>
      </c>
      <c r="D16" s="14">
        <v>287</v>
      </c>
      <c r="E16" s="18">
        <v>425</v>
      </c>
      <c r="F16" s="194">
        <v>38</v>
      </c>
      <c r="G16" s="14">
        <v>74</v>
      </c>
      <c r="H16" s="15">
        <v>208</v>
      </c>
      <c r="I16" s="19">
        <f>SUM(C16:H16)</f>
        <v>1507</v>
      </c>
    </row>
    <row r="17" spans="1:9" s="62" customFormat="1" ht="14.25" thickBot="1" x14ac:dyDescent="0.3">
      <c r="A17" s="35" t="s">
        <v>4</v>
      </c>
      <c r="B17" s="174">
        <v>41555</v>
      </c>
      <c r="C17" s="14">
        <v>659</v>
      </c>
      <c r="D17" s="14">
        <v>259</v>
      </c>
      <c r="E17" s="18">
        <v>740</v>
      </c>
      <c r="F17" s="194">
        <v>99</v>
      </c>
      <c r="G17" s="14">
        <v>179</v>
      </c>
      <c r="H17" s="15">
        <v>373</v>
      </c>
      <c r="I17" s="71">
        <f t="shared" ref="I17:I22" si="6">SUM(C17:H17)</f>
        <v>2309</v>
      </c>
    </row>
    <row r="18" spans="1:9" s="62" customFormat="1" ht="14.25" thickBot="1" x14ac:dyDescent="0.3">
      <c r="A18" s="35" t="s">
        <v>5</v>
      </c>
      <c r="B18" s="174">
        <v>41556</v>
      </c>
      <c r="C18" s="14">
        <v>684</v>
      </c>
      <c r="D18" s="14">
        <v>249</v>
      </c>
      <c r="E18" s="18">
        <v>621</v>
      </c>
      <c r="F18" s="194">
        <v>44</v>
      </c>
      <c r="G18" s="14">
        <v>121</v>
      </c>
      <c r="H18" s="15">
        <v>313</v>
      </c>
      <c r="I18" s="71">
        <f t="shared" si="6"/>
        <v>2032</v>
      </c>
    </row>
    <row r="19" spans="1:9" s="62" customFormat="1" ht="14.25" thickBot="1" x14ac:dyDescent="0.3">
      <c r="A19" s="35" t="s">
        <v>6</v>
      </c>
      <c r="B19" s="174">
        <v>41557</v>
      </c>
      <c r="C19" s="14">
        <v>364</v>
      </c>
      <c r="D19" s="14">
        <v>199</v>
      </c>
      <c r="E19" s="18">
        <v>382</v>
      </c>
      <c r="F19" s="194">
        <v>11</v>
      </c>
      <c r="G19" s="14">
        <v>57</v>
      </c>
      <c r="H19" s="15">
        <v>251</v>
      </c>
      <c r="I19" s="71">
        <f t="shared" si="6"/>
        <v>1264</v>
      </c>
    </row>
    <row r="20" spans="1:9" s="62" customFormat="1" ht="14.25" thickBot="1" x14ac:dyDescent="0.3">
      <c r="A20" s="35" t="s">
        <v>0</v>
      </c>
      <c r="B20" s="174">
        <v>41558</v>
      </c>
      <c r="C20" s="21">
        <v>592</v>
      </c>
      <c r="D20" s="14">
        <v>235</v>
      </c>
      <c r="E20" s="18">
        <v>535</v>
      </c>
      <c r="F20" s="194">
        <v>42</v>
      </c>
      <c r="G20" s="14">
        <v>115</v>
      </c>
      <c r="H20" s="15">
        <v>348</v>
      </c>
      <c r="I20" s="71">
        <f t="shared" si="6"/>
        <v>1867</v>
      </c>
    </row>
    <row r="21" spans="1:9" s="62" customFormat="1" ht="14.25" outlineLevel="1" thickBot="1" x14ac:dyDescent="0.3">
      <c r="A21" s="35" t="s">
        <v>1</v>
      </c>
      <c r="B21" s="174">
        <v>41559</v>
      </c>
      <c r="C21" s="21">
        <v>1036</v>
      </c>
      <c r="D21" s="21">
        <v>436</v>
      </c>
      <c r="E21" s="25">
        <v>1031</v>
      </c>
      <c r="F21" s="195">
        <v>161</v>
      </c>
      <c r="G21" s="21">
        <v>332</v>
      </c>
      <c r="H21" s="22">
        <v>2816</v>
      </c>
      <c r="I21" s="71">
        <f t="shared" si="6"/>
        <v>5812</v>
      </c>
    </row>
    <row r="22" spans="1:9" s="62" customFormat="1" ht="14.25" outlineLevel="1" thickBot="1" x14ac:dyDescent="0.3">
      <c r="A22" s="35" t="s">
        <v>2</v>
      </c>
      <c r="B22" s="175">
        <v>41560</v>
      </c>
      <c r="C22" s="27">
        <v>875</v>
      </c>
      <c r="D22" s="27">
        <v>330</v>
      </c>
      <c r="E22" s="31">
        <v>811</v>
      </c>
      <c r="F22" s="196">
        <v>107</v>
      </c>
      <c r="G22" s="27">
        <v>182</v>
      </c>
      <c r="H22" s="28">
        <v>2761</v>
      </c>
      <c r="I22" s="199">
        <f t="shared" si="6"/>
        <v>5066</v>
      </c>
    </row>
    <row r="23" spans="1:9" s="62" customFormat="1" ht="14.25" customHeight="1" outlineLevel="1" thickBot="1" x14ac:dyDescent="0.3">
      <c r="A23" s="137" t="s">
        <v>25</v>
      </c>
      <c r="B23" s="299" t="s">
        <v>29</v>
      </c>
      <c r="C23" s="146">
        <f t="shared" ref="C23" si="7">SUM(C16:C22)</f>
        <v>4685</v>
      </c>
      <c r="D23" s="146">
        <f t="shared" ref="D23:I23" si="8">SUM(D16:D22)</f>
        <v>1995</v>
      </c>
      <c r="E23" s="146">
        <f t="shared" si="8"/>
        <v>4545</v>
      </c>
      <c r="F23" s="149">
        <f t="shared" si="8"/>
        <v>502</v>
      </c>
      <c r="G23" s="146">
        <f>SUM(G16:G22)</f>
        <v>1060</v>
      </c>
      <c r="H23" s="150">
        <f t="shared" si="8"/>
        <v>7070</v>
      </c>
      <c r="I23" s="153">
        <f t="shared" si="8"/>
        <v>19857</v>
      </c>
    </row>
    <row r="24" spans="1:9" s="62" customFormat="1" ht="15.75" customHeight="1" outlineLevel="1" thickBot="1" x14ac:dyDescent="0.3">
      <c r="A24" s="138" t="s">
        <v>27</v>
      </c>
      <c r="B24" s="299"/>
      <c r="C24" s="139">
        <f t="shared" ref="C24" si="9">AVERAGE(C16:C22)</f>
        <v>669.28571428571433</v>
      </c>
      <c r="D24" s="139">
        <f t="shared" ref="D24:I24" si="10">AVERAGE(D16:D22)</f>
        <v>285</v>
      </c>
      <c r="E24" s="139">
        <f t="shared" si="10"/>
        <v>649.28571428571433</v>
      </c>
      <c r="F24" s="142">
        <f t="shared" si="10"/>
        <v>71.714285714285708</v>
      </c>
      <c r="G24" s="139">
        <f t="shared" si="10"/>
        <v>151.42857142857142</v>
      </c>
      <c r="H24" s="145">
        <f t="shared" si="10"/>
        <v>1010</v>
      </c>
      <c r="I24" s="152">
        <f t="shared" si="10"/>
        <v>2836.7142857142858</v>
      </c>
    </row>
    <row r="25" spans="1:9" s="62" customFormat="1" ht="14.25" customHeight="1" thickBot="1" x14ac:dyDescent="0.3">
      <c r="A25" s="36" t="s">
        <v>24</v>
      </c>
      <c r="B25" s="299"/>
      <c r="C25" s="37">
        <f>SUM(C16:C20)</f>
        <v>2774</v>
      </c>
      <c r="D25" s="37">
        <f t="shared" ref="D25:I25" si="11">SUM(D16:D20)</f>
        <v>1229</v>
      </c>
      <c r="E25" s="37">
        <f t="shared" si="11"/>
        <v>2703</v>
      </c>
      <c r="F25" s="40">
        <f t="shared" si="11"/>
        <v>234</v>
      </c>
      <c r="G25" s="37">
        <f t="shared" si="11"/>
        <v>546</v>
      </c>
      <c r="H25" s="41">
        <f t="shared" si="11"/>
        <v>1493</v>
      </c>
      <c r="I25" s="81">
        <f t="shared" si="11"/>
        <v>8979</v>
      </c>
    </row>
    <row r="26" spans="1:9" s="62" customFormat="1" ht="15.75" customHeight="1" thickBot="1" x14ac:dyDescent="0.3">
      <c r="A26" s="36" t="s">
        <v>26</v>
      </c>
      <c r="B26" s="300"/>
      <c r="C26" s="154">
        <f>AVERAGE(C16:C20)</f>
        <v>554.79999999999995</v>
      </c>
      <c r="D26" s="154">
        <f t="shared" ref="D26:I26" si="12">AVERAGE(D16:D20)</f>
        <v>245.8</v>
      </c>
      <c r="E26" s="154">
        <f t="shared" si="12"/>
        <v>540.6</v>
      </c>
      <c r="F26" s="197">
        <f t="shared" si="12"/>
        <v>46.8</v>
      </c>
      <c r="G26" s="154">
        <f t="shared" si="12"/>
        <v>109.2</v>
      </c>
      <c r="H26" s="198">
        <f t="shared" si="12"/>
        <v>298.60000000000002</v>
      </c>
      <c r="I26" s="200">
        <f t="shared" si="12"/>
        <v>1795.8</v>
      </c>
    </row>
    <row r="27" spans="1:9" s="62" customFormat="1" ht="14.25" thickBot="1" x14ac:dyDescent="0.3">
      <c r="A27" s="35" t="s">
        <v>3</v>
      </c>
      <c r="B27" s="220">
        <v>41561</v>
      </c>
      <c r="C27" s="14">
        <v>885</v>
      </c>
      <c r="D27" s="14">
        <v>342</v>
      </c>
      <c r="E27" s="18">
        <v>690</v>
      </c>
      <c r="F27" s="194">
        <v>61</v>
      </c>
      <c r="G27" s="14">
        <v>183</v>
      </c>
      <c r="H27" s="15">
        <v>991</v>
      </c>
      <c r="I27" s="19">
        <f t="shared" ref="I27:I33" si="13">SUM(C27:H27)</f>
        <v>3152</v>
      </c>
    </row>
    <row r="28" spans="1:9" s="62" customFormat="1" ht="14.25" thickBot="1" x14ac:dyDescent="0.3">
      <c r="A28" s="35" t="s">
        <v>4</v>
      </c>
      <c r="B28" s="177">
        <v>41562</v>
      </c>
      <c r="C28" s="14">
        <v>630</v>
      </c>
      <c r="D28" s="14">
        <v>245</v>
      </c>
      <c r="E28" s="18">
        <v>721</v>
      </c>
      <c r="F28" s="194">
        <v>48</v>
      </c>
      <c r="G28" s="14">
        <v>114</v>
      </c>
      <c r="H28" s="15">
        <v>366</v>
      </c>
      <c r="I28" s="71">
        <f t="shared" si="13"/>
        <v>2124</v>
      </c>
    </row>
    <row r="29" spans="1:9" s="62" customFormat="1" ht="14.25" thickBot="1" x14ac:dyDescent="0.3">
      <c r="A29" s="35" t="s">
        <v>5</v>
      </c>
      <c r="B29" s="177">
        <v>41563</v>
      </c>
      <c r="C29" s="14">
        <v>551</v>
      </c>
      <c r="D29" s="14">
        <v>162</v>
      </c>
      <c r="E29" s="18">
        <v>298</v>
      </c>
      <c r="F29" s="194">
        <v>18</v>
      </c>
      <c r="G29" s="14">
        <v>98</v>
      </c>
      <c r="H29" s="15">
        <v>379</v>
      </c>
      <c r="I29" s="71">
        <f t="shared" si="13"/>
        <v>1506</v>
      </c>
    </row>
    <row r="30" spans="1:9" s="62" customFormat="1" ht="14.25" thickBot="1" x14ac:dyDescent="0.3">
      <c r="A30" s="35" t="s">
        <v>6</v>
      </c>
      <c r="B30" s="177">
        <v>41564</v>
      </c>
      <c r="C30" s="14">
        <v>625</v>
      </c>
      <c r="D30" s="14">
        <v>260</v>
      </c>
      <c r="E30" s="18">
        <v>497</v>
      </c>
      <c r="F30" s="194">
        <v>36</v>
      </c>
      <c r="G30" s="14">
        <v>107</v>
      </c>
      <c r="H30" s="15">
        <v>348</v>
      </c>
      <c r="I30" s="71">
        <f t="shared" si="13"/>
        <v>1873</v>
      </c>
    </row>
    <row r="31" spans="1:9" s="62" customFormat="1" ht="14.25" thickBot="1" x14ac:dyDescent="0.3">
      <c r="A31" s="35" t="s">
        <v>0</v>
      </c>
      <c r="B31" s="177">
        <v>41565</v>
      </c>
      <c r="C31" s="21">
        <v>890</v>
      </c>
      <c r="D31" s="14">
        <v>344</v>
      </c>
      <c r="E31" s="18">
        <v>679</v>
      </c>
      <c r="F31" s="194">
        <v>63</v>
      </c>
      <c r="G31" s="14">
        <v>159</v>
      </c>
      <c r="H31" s="15">
        <v>360</v>
      </c>
      <c r="I31" s="71">
        <f t="shared" si="13"/>
        <v>2495</v>
      </c>
    </row>
    <row r="32" spans="1:9" s="62" customFormat="1" ht="14.25" outlineLevel="1" thickBot="1" x14ac:dyDescent="0.3">
      <c r="A32" s="35" t="s">
        <v>1</v>
      </c>
      <c r="B32" s="177">
        <v>41566</v>
      </c>
      <c r="C32" s="21">
        <v>1042</v>
      </c>
      <c r="D32" s="21">
        <v>299</v>
      </c>
      <c r="E32" s="25">
        <v>683</v>
      </c>
      <c r="F32" s="195">
        <v>85</v>
      </c>
      <c r="G32" s="21">
        <v>177</v>
      </c>
      <c r="H32" s="22">
        <v>2405</v>
      </c>
      <c r="I32" s="71">
        <f t="shared" si="13"/>
        <v>4691</v>
      </c>
    </row>
    <row r="33" spans="1:10" s="62" customFormat="1" ht="14.25" outlineLevel="1" thickBot="1" x14ac:dyDescent="0.3">
      <c r="A33" s="35" t="s">
        <v>2</v>
      </c>
      <c r="B33" s="178">
        <v>41567</v>
      </c>
      <c r="C33" s="27">
        <v>679</v>
      </c>
      <c r="D33" s="27">
        <v>211</v>
      </c>
      <c r="E33" s="31">
        <v>601</v>
      </c>
      <c r="F33" s="196">
        <v>90</v>
      </c>
      <c r="G33" s="27">
        <v>175</v>
      </c>
      <c r="H33" s="28">
        <v>2294</v>
      </c>
      <c r="I33" s="199">
        <f t="shared" si="13"/>
        <v>4050</v>
      </c>
    </row>
    <row r="34" spans="1:10" s="62" customFormat="1" ht="14.25" customHeight="1" outlineLevel="1" thickBot="1" x14ac:dyDescent="0.3">
      <c r="A34" s="137" t="s">
        <v>25</v>
      </c>
      <c r="B34" s="298" t="s">
        <v>30</v>
      </c>
      <c r="C34" s="146">
        <f t="shared" ref="C34" si="14">SUM(C27:C33)</f>
        <v>5302</v>
      </c>
      <c r="D34" s="146">
        <f t="shared" ref="D34:I34" si="15">SUM(D27:D33)</f>
        <v>1863</v>
      </c>
      <c r="E34" s="146">
        <f t="shared" si="15"/>
        <v>4169</v>
      </c>
      <c r="F34" s="149">
        <f t="shared" si="15"/>
        <v>401</v>
      </c>
      <c r="G34" s="146">
        <f t="shared" si="15"/>
        <v>1013</v>
      </c>
      <c r="H34" s="150">
        <f t="shared" si="15"/>
        <v>7143</v>
      </c>
      <c r="I34" s="153">
        <f t="shared" si="15"/>
        <v>19891</v>
      </c>
    </row>
    <row r="35" spans="1:10" s="62" customFormat="1" ht="15.75" customHeight="1" outlineLevel="1" thickBot="1" x14ac:dyDescent="0.3">
      <c r="A35" s="138" t="s">
        <v>27</v>
      </c>
      <c r="B35" s="299"/>
      <c r="C35" s="139">
        <f t="shared" ref="C35" si="16">AVERAGE(C27:C33)</f>
        <v>757.42857142857144</v>
      </c>
      <c r="D35" s="139">
        <f t="shared" ref="D35:I35" si="17">AVERAGE(D27:D33)</f>
        <v>266.14285714285717</v>
      </c>
      <c r="E35" s="139">
        <f t="shared" si="17"/>
        <v>595.57142857142856</v>
      </c>
      <c r="F35" s="142">
        <f t="shared" si="17"/>
        <v>57.285714285714285</v>
      </c>
      <c r="G35" s="139">
        <f t="shared" si="17"/>
        <v>144.71428571428572</v>
      </c>
      <c r="H35" s="145">
        <f t="shared" si="17"/>
        <v>1020.4285714285714</v>
      </c>
      <c r="I35" s="152">
        <f t="shared" si="17"/>
        <v>2841.5714285714284</v>
      </c>
    </row>
    <row r="36" spans="1:10" s="62" customFormat="1" ht="14.25" customHeight="1" thickBot="1" x14ac:dyDescent="0.3">
      <c r="A36" s="36" t="s">
        <v>24</v>
      </c>
      <c r="B36" s="299"/>
      <c r="C36" s="37">
        <f>SUM(C27:C31)</f>
        <v>3581</v>
      </c>
      <c r="D36" s="37">
        <f t="shared" ref="D36:I36" si="18">SUM(D27:D31)</f>
        <v>1353</v>
      </c>
      <c r="E36" s="37">
        <f t="shared" si="18"/>
        <v>2885</v>
      </c>
      <c r="F36" s="40">
        <f t="shared" si="18"/>
        <v>226</v>
      </c>
      <c r="G36" s="37">
        <f t="shared" si="18"/>
        <v>661</v>
      </c>
      <c r="H36" s="41">
        <f t="shared" si="18"/>
        <v>2444</v>
      </c>
      <c r="I36" s="81">
        <f t="shared" si="18"/>
        <v>11150</v>
      </c>
    </row>
    <row r="37" spans="1:10" s="62" customFormat="1" ht="15.75" customHeight="1" thickBot="1" x14ac:dyDescent="0.3">
      <c r="A37" s="36" t="s">
        <v>26</v>
      </c>
      <c r="B37" s="300"/>
      <c r="C37" s="43">
        <f>AVERAGE(C27:C31)</f>
        <v>716.2</v>
      </c>
      <c r="D37" s="43">
        <f t="shared" ref="D37:I37" si="19">AVERAGE(D27:D31)</f>
        <v>270.60000000000002</v>
      </c>
      <c r="E37" s="43">
        <f t="shared" si="19"/>
        <v>577</v>
      </c>
      <c r="F37" s="46">
        <f t="shared" si="19"/>
        <v>45.2</v>
      </c>
      <c r="G37" s="43">
        <f t="shared" si="19"/>
        <v>132.19999999999999</v>
      </c>
      <c r="H37" s="48">
        <f t="shared" si="19"/>
        <v>488.8</v>
      </c>
      <c r="I37" s="82">
        <f t="shared" si="19"/>
        <v>2230</v>
      </c>
    </row>
    <row r="38" spans="1:10" s="62" customFormat="1" ht="14.25" thickBot="1" x14ac:dyDescent="0.3">
      <c r="A38" s="35" t="s">
        <v>3</v>
      </c>
      <c r="B38" s="220">
        <v>41568</v>
      </c>
      <c r="C38" s="14">
        <v>782</v>
      </c>
      <c r="D38" s="14">
        <v>170</v>
      </c>
      <c r="E38" s="18">
        <v>518</v>
      </c>
      <c r="F38" s="194">
        <v>93</v>
      </c>
      <c r="G38" s="14">
        <v>235</v>
      </c>
      <c r="H38" s="15">
        <v>359</v>
      </c>
      <c r="I38" s="19">
        <f t="shared" ref="I38:I44" si="20">SUM(C38:H38)</f>
        <v>2157</v>
      </c>
    </row>
    <row r="39" spans="1:10" s="62" customFormat="1" ht="14.25" thickBot="1" x14ac:dyDescent="0.3">
      <c r="A39" s="35" t="s">
        <v>4</v>
      </c>
      <c r="B39" s="177">
        <v>41569</v>
      </c>
      <c r="C39" s="14">
        <v>509</v>
      </c>
      <c r="D39" s="14">
        <v>212</v>
      </c>
      <c r="E39" s="18">
        <v>515</v>
      </c>
      <c r="F39" s="194">
        <v>47</v>
      </c>
      <c r="G39" s="14">
        <v>116</v>
      </c>
      <c r="H39" s="15">
        <v>260</v>
      </c>
      <c r="I39" s="71">
        <f t="shared" si="20"/>
        <v>1659</v>
      </c>
    </row>
    <row r="40" spans="1:10" s="62" customFormat="1" ht="14.25" thickBot="1" x14ac:dyDescent="0.3">
      <c r="A40" s="35" t="s">
        <v>5</v>
      </c>
      <c r="B40" s="177">
        <v>41570</v>
      </c>
      <c r="C40" s="14">
        <v>397</v>
      </c>
      <c r="D40" s="14">
        <v>105</v>
      </c>
      <c r="E40" s="18">
        <v>307</v>
      </c>
      <c r="F40" s="194">
        <v>4</v>
      </c>
      <c r="G40" s="14">
        <v>88</v>
      </c>
      <c r="H40" s="15">
        <v>231</v>
      </c>
      <c r="I40" s="71">
        <f t="shared" si="20"/>
        <v>1132</v>
      </c>
    </row>
    <row r="41" spans="1:10" s="62" customFormat="1" ht="14.25" thickBot="1" x14ac:dyDescent="0.3">
      <c r="A41" s="35" t="s">
        <v>6</v>
      </c>
      <c r="B41" s="177">
        <v>41571</v>
      </c>
      <c r="C41" s="14">
        <v>653</v>
      </c>
      <c r="D41" s="14">
        <v>192</v>
      </c>
      <c r="E41" s="18">
        <v>447</v>
      </c>
      <c r="F41" s="194">
        <v>42</v>
      </c>
      <c r="G41" s="14">
        <v>89</v>
      </c>
      <c r="H41" s="15">
        <v>293</v>
      </c>
      <c r="I41" s="71">
        <f t="shared" si="20"/>
        <v>1716</v>
      </c>
    </row>
    <row r="42" spans="1:10" s="62" customFormat="1" ht="14.25" thickBot="1" x14ac:dyDescent="0.3">
      <c r="A42" s="35" t="s">
        <v>0</v>
      </c>
      <c r="B42" s="177">
        <v>41572</v>
      </c>
      <c r="C42" s="21">
        <v>704</v>
      </c>
      <c r="D42" s="14">
        <v>203</v>
      </c>
      <c r="E42" s="18">
        <v>568</v>
      </c>
      <c r="F42" s="194">
        <v>27</v>
      </c>
      <c r="G42" s="14">
        <v>138</v>
      </c>
      <c r="H42" s="15">
        <v>319</v>
      </c>
      <c r="I42" s="71">
        <f t="shared" si="20"/>
        <v>1959</v>
      </c>
    </row>
    <row r="43" spans="1:10" s="62" customFormat="1" ht="14.25" outlineLevel="1" thickBot="1" x14ac:dyDescent="0.3">
      <c r="A43" s="35" t="s">
        <v>1</v>
      </c>
      <c r="B43" s="177">
        <v>41573</v>
      </c>
      <c r="C43" s="21">
        <v>1009</v>
      </c>
      <c r="D43" s="21">
        <v>366</v>
      </c>
      <c r="E43" s="25">
        <v>740</v>
      </c>
      <c r="F43" s="195">
        <v>92</v>
      </c>
      <c r="G43" s="21">
        <v>235</v>
      </c>
      <c r="H43" s="22">
        <v>2276</v>
      </c>
      <c r="I43" s="71">
        <f t="shared" si="20"/>
        <v>4718</v>
      </c>
      <c r="J43" s="169"/>
    </row>
    <row r="44" spans="1:10" s="62" customFormat="1" ht="14.25" outlineLevel="1" thickBot="1" x14ac:dyDescent="0.3">
      <c r="A44" s="35" t="s">
        <v>2</v>
      </c>
      <c r="B44" s="177">
        <v>41574</v>
      </c>
      <c r="C44" s="27">
        <v>650</v>
      </c>
      <c r="D44" s="27">
        <v>300</v>
      </c>
      <c r="E44" s="31">
        <v>611</v>
      </c>
      <c r="F44" s="196">
        <v>45</v>
      </c>
      <c r="G44" s="27">
        <v>169</v>
      </c>
      <c r="H44" s="28">
        <v>2122</v>
      </c>
      <c r="I44" s="199">
        <f t="shared" si="20"/>
        <v>3897</v>
      </c>
      <c r="J44" s="169"/>
    </row>
    <row r="45" spans="1:10" s="62" customFormat="1" ht="14.25" customHeight="1" outlineLevel="1" thickBot="1" x14ac:dyDescent="0.3">
      <c r="A45" s="137" t="s">
        <v>25</v>
      </c>
      <c r="B45" s="298" t="s">
        <v>31</v>
      </c>
      <c r="C45" s="146">
        <f t="shared" ref="C45" si="21">SUM(C38:C44)</f>
        <v>4704</v>
      </c>
      <c r="D45" s="146">
        <f t="shared" ref="D45:I45" si="22">SUM(D38:D44)</f>
        <v>1548</v>
      </c>
      <c r="E45" s="146">
        <f t="shared" si="22"/>
        <v>3706</v>
      </c>
      <c r="F45" s="149">
        <f t="shared" si="22"/>
        <v>350</v>
      </c>
      <c r="G45" s="146">
        <f t="shared" si="22"/>
        <v>1070</v>
      </c>
      <c r="H45" s="150">
        <f t="shared" si="22"/>
        <v>5860</v>
      </c>
      <c r="I45" s="153">
        <f t="shared" si="22"/>
        <v>17238</v>
      </c>
    </row>
    <row r="46" spans="1:10" s="62" customFormat="1" ht="15.75" customHeight="1" outlineLevel="1" thickBot="1" x14ac:dyDescent="0.3">
      <c r="A46" s="138" t="s">
        <v>27</v>
      </c>
      <c r="B46" s="299"/>
      <c r="C46" s="139">
        <f t="shared" ref="C46" si="23">AVERAGE(C38:C44)</f>
        <v>672</v>
      </c>
      <c r="D46" s="139">
        <f t="shared" ref="D46:I46" si="24">AVERAGE(D38:D44)</f>
        <v>221.14285714285714</v>
      </c>
      <c r="E46" s="139">
        <f t="shared" si="24"/>
        <v>529.42857142857144</v>
      </c>
      <c r="F46" s="142">
        <f t="shared" si="24"/>
        <v>50</v>
      </c>
      <c r="G46" s="139">
        <f t="shared" si="24"/>
        <v>152.85714285714286</v>
      </c>
      <c r="H46" s="145">
        <f t="shared" si="24"/>
        <v>837.14285714285711</v>
      </c>
      <c r="I46" s="152">
        <f t="shared" si="24"/>
        <v>2462.5714285714284</v>
      </c>
    </row>
    <row r="47" spans="1:10" s="62" customFormat="1" ht="14.25" customHeight="1" thickBot="1" x14ac:dyDescent="0.3">
      <c r="A47" s="36" t="s">
        <v>24</v>
      </c>
      <c r="B47" s="299"/>
      <c r="C47" s="37">
        <f>SUM(C38:C42)</f>
        <v>3045</v>
      </c>
      <c r="D47" s="37">
        <f t="shared" ref="D47:I47" si="25">SUM(D38:D42)</f>
        <v>882</v>
      </c>
      <c r="E47" s="37">
        <f t="shared" si="25"/>
        <v>2355</v>
      </c>
      <c r="F47" s="40">
        <f t="shared" si="25"/>
        <v>213</v>
      </c>
      <c r="G47" s="37">
        <f t="shared" si="25"/>
        <v>666</v>
      </c>
      <c r="H47" s="41">
        <f t="shared" si="25"/>
        <v>1462</v>
      </c>
      <c r="I47" s="81">
        <f t="shared" si="25"/>
        <v>8623</v>
      </c>
    </row>
    <row r="48" spans="1:10" s="62" customFormat="1" ht="15.75" customHeight="1" thickBot="1" x14ac:dyDescent="0.3">
      <c r="A48" s="36" t="s">
        <v>26</v>
      </c>
      <c r="B48" s="300"/>
      <c r="C48" s="43">
        <f>AVERAGE(C38:C42)</f>
        <v>609</v>
      </c>
      <c r="D48" s="43">
        <f t="shared" ref="D48:I48" si="26">AVERAGE(D38:D42)</f>
        <v>176.4</v>
      </c>
      <c r="E48" s="43">
        <f t="shared" si="26"/>
        <v>471</v>
      </c>
      <c r="F48" s="46">
        <f t="shared" si="26"/>
        <v>42.6</v>
      </c>
      <c r="G48" s="43">
        <f t="shared" si="26"/>
        <v>133.19999999999999</v>
      </c>
      <c r="H48" s="48">
        <f t="shared" si="26"/>
        <v>292.39999999999998</v>
      </c>
      <c r="I48" s="82">
        <f t="shared" si="26"/>
        <v>1724.6</v>
      </c>
    </row>
    <row r="49" spans="1:9" s="62" customFormat="1" ht="14.25" thickBot="1" x14ac:dyDescent="0.3">
      <c r="A49" s="35" t="s">
        <v>3</v>
      </c>
      <c r="B49" s="176">
        <v>41575</v>
      </c>
      <c r="C49" s="14">
        <v>594</v>
      </c>
      <c r="D49" s="14">
        <v>338</v>
      </c>
      <c r="E49" s="18">
        <v>699</v>
      </c>
      <c r="F49" s="194">
        <v>50</v>
      </c>
      <c r="G49" s="14">
        <v>141</v>
      </c>
      <c r="H49" s="15">
        <v>306</v>
      </c>
      <c r="I49" s="78">
        <f t="shared" ref="I49:I52" si="27">SUM(C49:H49)</f>
        <v>2128</v>
      </c>
    </row>
    <row r="50" spans="1:9" s="62" customFormat="1" ht="14.25" thickBot="1" x14ac:dyDescent="0.3">
      <c r="A50" s="35" t="s">
        <v>4</v>
      </c>
      <c r="B50" s="209">
        <v>41576</v>
      </c>
      <c r="C50" s="14">
        <v>438</v>
      </c>
      <c r="D50" s="14">
        <v>225</v>
      </c>
      <c r="E50" s="18">
        <v>531</v>
      </c>
      <c r="F50" s="194">
        <v>58</v>
      </c>
      <c r="G50" s="14">
        <v>105</v>
      </c>
      <c r="H50" s="15">
        <v>291</v>
      </c>
      <c r="I50" s="78">
        <f t="shared" si="27"/>
        <v>1648</v>
      </c>
    </row>
    <row r="51" spans="1:9" s="62" customFormat="1" ht="14.25" thickBot="1" x14ac:dyDescent="0.3">
      <c r="A51" s="35" t="s">
        <v>5</v>
      </c>
      <c r="B51" s="209">
        <v>41577</v>
      </c>
      <c r="C51" s="14">
        <v>390</v>
      </c>
      <c r="D51" s="14">
        <v>264</v>
      </c>
      <c r="E51" s="18">
        <v>475</v>
      </c>
      <c r="F51" s="194">
        <v>17</v>
      </c>
      <c r="G51" s="14">
        <v>92</v>
      </c>
      <c r="H51" s="15">
        <v>219</v>
      </c>
      <c r="I51" s="78">
        <f t="shared" si="27"/>
        <v>1457</v>
      </c>
    </row>
    <row r="52" spans="1:9" s="62" customFormat="1" ht="14.25" thickBot="1" x14ac:dyDescent="0.3">
      <c r="A52" s="221" t="s">
        <v>6</v>
      </c>
      <c r="B52" s="209">
        <v>41578</v>
      </c>
      <c r="C52" s="14">
        <v>370</v>
      </c>
      <c r="D52" s="14">
        <v>178</v>
      </c>
      <c r="E52" s="18">
        <v>365</v>
      </c>
      <c r="F52" s="194">
        <v>20</v>
      </c>
      <c r="G52" s="14">
        <v>47</v>
      </c>
      <c r="H52" s="15">
        <v>172</v>
      </c>
      <c r="I52" s="78">
        <f t="shared" si="27"/>
        <v>1152</v>
      </c>
    </row>
    <row r="53" spans="1:9" s="62" customFormat="1" ht="14.25" hidden="1" thickBot="1" x14ac:dyDescent="0.3">
      <c r="A53" s="221"/>
      <c r="B53" s="209"/>
      <c r="C53" s="21"/>
      <c r="D53" s="14"/>
      <c r="E53" s="18"/>
      <c r="F53" s="194"/>
      <c r="G53" s="14"/>
      <c r="H53" s="15"/>
      <c r="I53" s="78"/>
    </row>
    <row r="54" spans="1:9" s="62" customFormat="1" ht="14.25" hidden="1" outlineLevel="1" thickBot="1" x14ac:dyDescent="0.3">
      <c r="A54" s="221"/>
      <c r="B54" s="177"/>
      <c r="C54" s="21"/>
      <c r="D54" s="21"/>
      <c r="E54" s="25"/>
      <c r="F54" s="195"/>
      <c r="G54" s="21"/>
      <c r="H54" s="22"/>
      <c r="I54" s="78"/>
    </row>
    <row r="55" spans="1:9" s="62" customFormat="1" ht="14.25" hidden="1" customHeight="1" outlineLevel="1" thickBot="1" x14ac:dyDescent="0.3">
      <c r="A55" s="221"/>
      <c r="B55" s="178"/>
      <c r="C55" s="27"/>
      <c r="D55" s="27"/>
      <c r="E55" s="31"/>
      <c r="F55" s="196"/>
      <c r="G55" s="201"/>
      <c r="H55" s="202"/>
      <c r="I55" s="78"/>
    </row>
    <row r="56" spans="1:9" s="62" customFormat="1" ht="14.25" customHeight="1" outlineLevel="1" thickBot="1" x14ac:dyDescent="0.3">
      <c r="A56" s="137" t="s">
        <v>25</v>
      </c>
      <c r="B56" s="298" t="s">
        <v>32</v>
      </c>
      <c r="C56" s="146">
        <f t="shared" ref="C56" si="28">SUM(C49:C55)</f>
        <v>1792</v>
      </c>
      <c r="D56" s="146">
        <f t="shared" ref="D56:I56" si="29">SUM(D49:D55)</f>
        <v>1005</v>
      </c>
      <c r="E56" s="146">
        <f t="shared" si="29"/>
        <v>2070</v>
      </c>
      <c r="F56" s="149">
        <f t="shared" si="29"/>
        <v>145</v>
      </c>
      <c r="G56" s="146">
        <f t="shared" si="29"/>
        <v>385</v>
      </c>
      <c r="H56" s="150">
        <f t="shared" si="29"/>
        <v>988</v>
      </c>
      <c r="I56" s="153">
        <f t="shared" si="29"/>
        <v>6385</v>
      </c>
    </row>
    <row r="57" spans="1:9" s="62" customFormat="1" ht="15.75" customHeight="1" outlineLevel="1" thickBot="1" x14ac:dyDescent="0.3">
      <c r="A57" s="138" t="s">
        <v>27</v>
      </c>
      <c r="B57" s="299"/>
      <c r="C57" s="139">
        <f t="shared" ref="C57" si="30">AVERAGE(C49:C55)</f>
        <v>448</v>
      </c>
      <c r="D57" s="139">
        <f t="shared" ref="D57:I57" si="31">AVERAGE(D49:D55)</f>
        <v>251.25</v>
      </c>
      <c r="E57" s="139">
        <f t="shared" si="31"/>
        <v>517.5</v>
      </c>
      <c r="F57" s="142">
        <f t="shared" si="31"/>
        <v>36.25</v>
      </c>
      <c r="G57" s="139">
        <f t="shared" si="31"/>
        <v>96.25</v>
      </c>
      <c r="H57" s="145">
        <f t="shared" si="31"/>
        <v>247</v>
      </c>
      <c r="I57" s="152">
        <f t="shared" si="31"/>
        <v>1596.25</v>
      </c>
    </row>
    <row r="58" spans="1:9" s="62" customFormat="1" ht="14.25" customHeight="1" thickBot="1" x14ac:dyDescent="0.3">
      <c r="A58" s="36" t="s">
        <v>24</v>
      </c>
      <c r="B58" s="299"/>
      <c r="C58" s="37">
        <f t="shared" ref="C58" si="32">SUM(C49:C53)</f>
        <v>1792</v>
      </c>
      <c r="D58" s="37">
        <f t="shared" ref="D58:I58" si="33">SUM(D49:D53)</f>
        <v>1005</v>
      </c>
      <c r="E58" s="37">
        <f t="shared" si="33"/>
        <v>2070</v>
      </c>
      <c r="F58" s="40">
        <f t="shared" si="33"/>
        <v>145</v>
      </c>
      <c r="G58" s="37">
        <f t="shared" si="33"/>
        <v>385</v>
      </c>
      <c r="H58" s="41">
        <f t="shared" si="33"/>
        <v>988</v>
      </c>
      <c r="I58" s="81">
        <f t="shared" si="33"/>
        <v>6385</v>
      </c>
    </row>
    <row r="59" spans="1:9" s="62" customFormat="1" ht="14.25" thickBot="1" x14ac:dyDescent="0.3">
      <c r="A59" s="36" t="s">
        <v>26</v>
      </c>
      <c r="B59" s="300"/>
      <c r="C59" s="43">
        <f t="shared" ref="C59" si="34">AVERAGE(C49:C53)</f>
        <v>448</v>
      </c>
      <c r="D59" s="43">
        <f t="shared" ref="D59:I59" si="35">AVERAGE(D49:D53)</f>
        <v>251.25</v>
      </c>
      <c r="E59" s="43">
        <f t="shared" si="35"/>
        <v>517.5</v>
      </c>
      <c r="F59" s="46">
        <f t="shared" si="35"/>
        <v>36.25</v>
      </c>
      <c r="G59" s="43">
        <f t="shared" si="35"/>
        <v>96.25</v>
      </c>
      <c r="H59" s="48">
        <f t="shared" si="35"/>
        <v>247</v>
      </c>
      <c r="I59" s="82">
        <f t="shared" si="35"/>
        <v>1596.25</v>
      </c>
    </row>
    <row r="60" spans="1:9" s="62" customFormat="1" ht="14.25" hidden="1" thickBot="1" x14ac:dyDescent="0.3">
      <c r="A60" s="221"/>
      <c r="B60" s="179"/>
      <c r="C60" s="14"/>
      <c r="D60" s="14"/>
      <c r="E60" s="18"/>
      <c r="F60" s="194"/>
      <c r="G60" s="14"/>
      <c r="H60" s="15"/>
      <c r="I60" s="78"/>
    </row>
    <row r="61" spans="1:9" s="62" customFormat="1" ht="14.25" hidden="1" thickBot="1" x14ac:dyDescent="0.3">
      <c r="A61" s="205"/>
      <c r="B61" s="177"/>
      <c r="C61" s="14"/>
      <c r="D61" s="14"/>
      <c r="E61" s="18"/>
      <c r="F61" s="194"/>
      <c r="G61" s="14"/>
      <c r="H61" s="15"/>
      <c r="I61" s="19"/>
    </row>
    <row r="62" spans="1:9" s="62" customFormat="1" ht="14.25" hidden="1" thickBot="1" x14ac:dyDescent="0.3">
      <c r="A62" s="35"/>
      <c r="B62" s="177"/>
      <c r="C62" s="14"/>
      <c r="D62" s="14"/>
      <c r="E62" s="18"/>
      <c r="F62" s="194"/>
      <c r="G62" s="14"/>
      <c r="H62" s="15"/>
      <c r="I62" s="71"/>
    </row>
    <row r="63" spans="1:9" s="62" customFormat="1" ht="14.25" hidden="1" thickBot="1" x14ac:dyDescent="0.3">
      <c r="A63" s="35"/>
      <c r="B63" s="177"/>
      <c r="C63" s="14"/>
      <c r="D63" s="14"/>
      <c r="E63" s="18"/>
      <c r="F63" s="194"/>
      <c r="G63" s="14"/>
      <c r="H63" s="15"/>
      <c r="I63" s="71"/>
    </row>
    <row r="64" spans="1:9" s="62" customFormat="1" ht="14.25" hidden="1" thickBot="1" x14ac:dyDescent="0.3">
      <c r="A64" s="35"/>
      <c r="B64" s="177"/>
      <c r="C64" s="21"/>
      <c r="D64" s="14"/>
      <c r="E64" s="18"/>
      <c r="F64" s="194"/>
      <c r="G64" s="14"/>
      <c r="H64" s="15"/>
      <c r="I64" s="71"/>
    </row>
    <row r="65" spans="1:16" s="62" customFormat="1" ht="14.25" hidden="1" outlineLevel="1" thickBot="1" x14ac:dyDescent="0.3">
      <c r="A65" s="35"/>
      <c r="B65" s="177"/>
      <c r="C65" s="21"/>
      <c r="D65" s="21"/>
      <c r="E65" s="25"/>
      <c r="F65" s="195"/>
      <c r="G65" s="21"/>
      <c r="H65" s="22"/>
      <c r="I65" s="71"/>
    </row>
    <row r="66" spans="1:16" s="62" customFormat="1" ht="14.25" hidden="1" outlineLevel="1" thickBot="1" x14ac:dyDescent="0.3">
      <c r="A66" s="35"/>
      <c r="B66" s="178"/>
      <c r="C66" s="27"/>
      <c r="D66" s="27"/>
      <c r="E66" s="31"/>
      <c r="F66" s="196"/>
      <c r="G66" s="72"/>
      <c r="H66" s="73"/>
      <c r="I66" s="199"/>
    </row>
    <row r="67" spans="1:16" s="62" customFormat="1" ht="14.25" hidden="1" customHeight="1" outlineLevel="1" thickBot="1" x14ac:dyDescent="0.3">
      <c r="A67" s="137" t="s">
        <v>25</v>
      </c>
      <c r="B67" s="298" t="s">
        <v>37</v>
      </c>
      <c r="C67" s="146">
        <f t="shared" ref="C67" si="36">SUM(C60:C66)</f>
        <v>0</v>
      </c>
      <c r="D67" s="146">
        <f t="shared" ref="D67:I67" si="37">SUM(D60:D66)</f>
        <v>0</v>
      </c>
      <c r="E67" s="146">
        <f t="shared" si="37"/>
        <v>0</v>
      </c>
      <c r="F67" s="146">
        <f t="shared" si="37"/>
        <v>0</v>
      </c>
      <c r="G67" s="146">
        <f t="shared" si="37"/>
        <v>0</v>
      </c>
      <c r="H67" s="146">
        <f t="shared" si="37"/>
        <v>0</v>
      </c>
      <c r="I67" s="146">
        <f t="shared" si="37"/>
        <v>0</v>
      </c>
    </row>
    <row r="68" spans="1:16" s="62" customFormat="1" ht="15.75" hidden="1" customHeight="1" outlineLevel="1" thickBot="1" x14ac:dyDescent="0.3">
      <c r="A68" s="138" t="s">
        <v>27</v>
      </c>
      <c r="B68" s="299"/>
      <c r="C68" s="139" t="e">
        <f t="shared" ref="C68" si="38">AVERAGE(C60:C66)</f>
        <v>#DIV/0!</v>
      </c>
      <c r="D68" s="139" t="e">
        <f t="shared" ref="D68:I68" si="39">AVERAGE(D60:D66)</f>
        <v>#DIV/0!</v>
      </c>
      <c r="E68" s="139" t="e">
        <f t="shared" si="39"/>
        <v>#DIV/0!</v>
      </c>
      <c r="F68" s="139" t="e">
        <f t="shared" si="39"/>
        <v>#DIV/0!</v>
      </c>
      <c r="G68" s="139" t="e">
        <f t="shared" si="39"/>
        <v>#DIV/0!</v>
      </c>
      <c r="H68" s="139" t="e">
        <f t="shared" si="39"/>
        <v>#DIV/0!</v>
      </c>
      <c r="I68" s="139" t="e">
        <f t="shared" si="39"/>
        <v>#DIV/0!</v>
      </c>
    </row>
    <row r="69" spans="1:16" s="62" customFormat="1" ht="14.25" hidden="1" customHeight="1" thickBot="1" x14ac:dyDescent="0.3">
      <c r="A69" s="36" t="s">
        <v>24</v>
      </c>
      <c r="B69" s="299"/>
      <c r="C69" s="37">
        <f t="shared" ref="C69" si="40">SUM(C60:C64)</f>
        <v>0</v>
      </c>
      <c r="D69" s="37">
        <f t="shared" ref="D69:I69" si="41">SUM(D60:D64)</f>
        <v>0</v>
      </c>
      <c r="E69" s="37">
        <f t="shared" si="41"/>
        <v>0</v>
      </c>
      <c r="F69" s="37">
        <f t="shared" si="41"/>
        <v>0</v>
      </c>
      <c r="G69" s="37">
        <f t="shared" si="41"/>
        <v>0</v>
      </c>
      <c r="H69" s="37">
        <f t="shared" si="41"/>
        <v>0</v>
      </c>
      <c r="I69" s="37">
        <f t="shared" si="41"/>
        <v>0</v>
      </c>
    </row>
    <row r="70" spans="1:16" s="62" customFormat="1" ht="15.75" hidden="1" customHeight="1" thickBot="1" x14ac:dyDescent="0.3">
      <c r="A70" s="36" t="s">
        <v>26</v>
      </c>
      <c r="B70" s="300"/>
      <c r="C70" s="43" t="e">
        <f t="shared" ref="C70" si="42">AVERAGE(C60:C64)</f>
        <v>#DIV/0!</v>
      </c>
      <c r="D70" s="43" t="e">
        <f t="shared" ref="D70:I70" si="43">AVERAGE(D60:D64)</f>
        <v>#DIV/0!</v>
      </c>
      <c r="E70" s="43" t="e">
        <f t="shared" si="43"/>
        <v>#DIV/0!</v>
      </c>
      <c r="F70" s="43" t="e">
        <f t="shared" si="43"/>
        <v>#DIV/0!</v>
      </c>
      <c r="G70" s="43" t="e">
        <f t="shared" si="43"/>
        <v>#DIV/0!</v>
      </c>
      <c r="H70" s="43" t="e">
        <f t="shared" si="43"/>
        <v>#DIV/0!</v>
      </c>
      <c r="I70" s="43" t="e">
        <f t="shared" si="43"/>
        <v>#DIV/0!</v>
      </c>
    </row>
    <row r="71" spans="1:16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</row>
    <row r="72" spans="1:16" s="62" customFormat="1" ht="30" customHeight="1" x14ac:dyDescent="0.25">
      <c r="A72" s="49"/>
      <c r="B72" s="52" t="s">
        <v>7</v>
      </c>
      <c r="C72" s="52" t="s">
        <v>39</v>
      </c>
      <c r="D72" s="52" t="s">
        <v>41</v>
      </c>
      <c r="E72" s="52" t="s">
        <v>10</v>
      </c>
      <c r="F72" s="52" t="s">
        <v>75</v>
      </c>
      <c r="G72" s="79"/>
      <c r="H72" s="310" t="s">
        <v>70</v>
      </c>
      <c r="I72" s="323"/>
      <c r="J72" s="324"/>
      <c r="K72" s="79"/>
      <c r="L72" s="79"/>
      <c r="M72" s="79"/>
      <c r="N72" s="65"/>
      <c r="O72" s="65"/>
      <c r="P72" s="65"/>
    </row>
    <row r="73" spans="1:16" ht="29.25" customHeight="1" x14ac:dyDescent="0.25">
      <c r="A73" s="57" t="s">
        <v>34</v>
      </c>
      <c r="B73" s="50">
        <f>SUM(C58:C58, C47:C47, C36:C36, C25:C25, C14:C14, C69:C69 )</f>
        <v>13314</v>
      </c>
      <c r="C73" s="50">
        <f>SUM(D58:D58, D47:D47, D36:D36, D25:D25, D14:D14, D69:D69)</f>
        <v>5850</v>
      </c>
      <c r="D73" s="50">
        <f>SUM(E69, E58, E47, E36, E25, E14, )</f>
        <v>12232</v>
      </c>
      <c r="E73" s="50">
        <f xml:space="preserve"> SUM(G69:H69, G58:H58, G47:H47, G36:H36, G25:H25, G14:H14)</f>
        <v>11163</v>
      </c>
      <c r="F73" s="50">
        <f>SUM(F14,F25,F36,F47,F58,F69)</f>
        <v>1428</v>
      </c>
      <c r="G73" s="80"/>
      <c r="H73" s="290" t="s">
        <v>34</v>
      </c>
      <c r="I73" s="291"/>
      <c r="J73" s="130">
        <f>SUM(I14, I25, I36, I47, I58, I69)</f>
        <v>43987</v>
      </c>
      <c r="K73" s="80"/>
      <c r="L73" s="80"/>
      <c r="M73" s="80"/>
    </row>
    <row r="74" spans="1:16" ht="30" customHeight="1" x14ac:dyDescent="0.25">
      <c r="A74" s="57" t="s">
        <v>33</v>
      </c>
      <c r="B74" s="50">
        <f>SUM(C56:C56, C45:C45, C34:C34, C23:C23, C12:C12, C67:C67  )</f>
        <v>19703</v>
      </c>
      <c r="C74" s="50">
        <f>SUM(D56:D56, D45:D45, D34:D34, D23:D23, D12:D12, D67:D67 )</f>
        <v>8472</v>
      </c>
      <c r="D74" s="50">
        <f>SUM(E67, E56, E45, E34, E23, E12)</f>
        <v>18087</v>
      </c>
      <c r="E74" s="50">
        <f xml:space="preserve"> SUM(G67:H67, G56:H56, G45:H45, G34:H34, G23:H23, G12:H12)</f>
        <v>32010</v>
      </c>
      <c r="F74" s="50">
        <f>SUM(F12,F23,F34,F45,F56,F67)</f>
        <v>2118</v>
      </c>
      <c r="G74" s="80"/>
      <c r="H74" s="290" t="s">
        <v>33</v>
      </c>
      <c r="I74" s="291"/>
      <c r="J74" s="131">
        <f>SUM(I56, I45, I34, I23, I12, I67)</f>
        <v>80390</v>
      </c>
      <c r="K74" s="80"/>
      <c r="L74" s="80"/>
      <c r="M74" s="80"/>
    </row>
    <row r="75" spans="1:16" ht="30" customHeight="1" x14ac:dyDescent="0.25">
      <c r="H75" s="290" t="s">
        <v>26</v>
      </c>
      <c r="I75" s="291"/>
      <c r="J75" s="131">
        <f>AVERAGE(I14, I25, I36, I47, I58, I69)</f>
        <v>7331.166666666667</v>
      </c>
    </row>
    <row r="76" spans="1:16" ht="30" customHeight="1" x14ac:dyDescent="0.25">
      <c r="H76" s="290" t="s">
        <v>74</v>
      </c>
      <c r="I76" s="291"/>
      <c r="J76" s="130">
        <f>AVERAGE(I56, I45, I34, I23, I12, I67)</f>
        <v>13398.333333333334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I1:I4"/>
    <mergeCell ref="C1:C2"/>
    <mergeCell ref="D1:D2"/>
    <mergeCell ref="A3:A4"/>
    <mergeCell ref="B3:B4"/>
    <mergeCell ref="G1:H2"/>
    <mergeCell ref="E1:E2"/>
    <mergeCell ref="H3:H4"/>
    <mergeCell ref="C3:C4"/>
    <mergeCell ref="D3:D4"/>
    <mergeCell ref="E3:E4"/>
    <mergeCell ref="G3:G4"/>
    <mergeCell ref="F1:F2"/>
    <mergeCell ref="F3:F4"/>
    <mergeCell ref="B67:B70"/>
    <mergeCell ref="H75:I75"/>
    <mergeCell ref="H76:I76"/>
    <mergeCell ref="B12:B15"/>
    <mergeCell ref="B23:B26"/>
    <mergeCell ref="B34:B37"/>
    <mergeCell ref="B45:B48"/>
    <mergeCell ref="B56:B59"/>
    <mergeCell ref="H72:J72"/>
    <mergeCell ref="H73:I73"/>
    <mergeCell ref="H74:I7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J56" sqref="J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7"/>
      <c r="C1" s="313" t="s">
        <v>8</v>
      </c>
      <c r="D1" s="317"/>
      <c r="E1" s="317"/>
      <c r="F1" s="317"/>
      <c r="G1" s="308"/>
      <c r="H1" s="313" t="s">
        <v>9</v>
      </c>
      <c r="I1" s="313" t="s">
        <v>10</v>
      </c>
      <c r="J1" s="317"/>
      <c r="K1" s="319" t="s">
        <v>23</v>
      </c>
    </row>
    <row r="2" spans="1:11" ht="15" customHeight="1" thickBot="1" x14ac:dyDescent="0.3">
      <c r="B2" s="187"/>
      <c r="C2" s="314"/>
      <c r="D2" s="318"/>
      <c r="E2" s="318"/>
      <c r="F2" s="318"/>
      <c r="G2" s="309"/>
      <c r="H2" s="314"/>
      <c r="I2" s="314"/>
      <c r="J2" s="318"/>
      <c r="K2" s="320"/>
    </row>
    <row r="3" spans="1:11" x14ac:dyDescent="0.25">
      <c r="A3" s="292" t="s">
        <v>63</v>
      </c>
      <c r="B3" s="294" t="s">
        <v>64</v>
      </c>
      <c r="C3" s="301" t="s">
        <v>45</v>
      </c>
      <c r="D3" s="301" t="s">
        <v>46</v>
      </c>
      <c r="E3" s="301" t="s">
        <v>47</v>
      </c>
      <c r="F3" s="302" t="s">
        <v>48</v>
      </c>
      <c r="G3" s="302" t="s">
        <v>65</v>
      </c>
      <c r="H3" s="301" t="s">
        <v>49</v>
      </c>
      <c r="I3" s="301" t="s">
        <v>50</v>
      </c>
      <c r="J3" s="306" t="s">
        <v>51</v>
      </c>
      <c r="K3" s="320"/>
    </row>
    <row r="4" spans="1:11" ht="14.25" thickBot="1" x14ac:dyDescent="0.3">
      <c r="A4" s="293"/>
      <c r="B4" s="295"/>
      <c r="C4" s="293"/>
      <c r="D4" s="293"/>
      <c r="E4" s="293"/>
      <c r="F4" s="303"/>
      <c r="G4" s="303"/>
      <c r="H4" s="293"/>
      <c r="I4" s="293"/>
      <c r="J4" s="307"/>
      <c r="K4" s="320"/>
    </row>
    <row r="5" spans="1:11" s="61" customFormat="1" ht="14.25" hidden="1" thickBot="1" x14ac:dyDescent="0.3">
      <c r="A5" s="217"/>
      <c r="B5" s="181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thickBot="1" x14ac:dyDescent="0.3">
      <c r="A6" s="224" t="s">
        <v>4</v>
      </c>
      <c r="B6" s="172">
        <v>41548</v>
      </c>
      <c r="C6" s="14">
        <v>5421</v>
      </c>
      <c r="D6" s="14">
        <v>2012</v>
      </c>
      <c r="E6" s="14">
        <v>887</v>
      </c>
      <c r="F6" s="15">
        <v>2516</v>
      </c>
      <c r="G6" s="15"/>
      <c r="H6" s="14">
        <v>936</v>
      </c>
      <c r="I6" s="14">
        <v>949</v>
      </c>
      <c r="J6" s="16">
        <v>2122</v>
      </c>
      <c r="K6" s="20">
        <f>SUM(C6:J6)</f>
        <v>14843</v>
      </c>
    </row>
    <row r="7" spans="1:11" s="61" customFormat="1" ht="14.25" thickBot="1" x14ac:dyDescent="0.3">
      <c r="A7" s="224" t="s">
        <v>5</v>
      </c>
      <c r="B7" s="172">
        <v>41549</v>
      </c>
      <c r="C7" s="14">
        <v>5567</v>
      </c>
      <c r="D7" s="14">
        <v>2057</v>
      </c>
      <c r="E7" s="14">
        <v>854</v>
      </c>
      <c r="F7" s="15">
        <v>2540</v>
      </c>
      <c r="G7" s="15"/>
      <c r="H7" s="14">
        <v>915</v>
      </c>
      <c r="I7" s="14">
        <v>936</v>
      </c>
      <c r="J7" s="16">
        <v>2011</v>
      </c>
      <c r="K7" s="20">
        <f t="shared" ref="K7:K9" si="0">SUM(C7:J7)</f>
        <v>14880</v>
      </c>
    </row>
    <row r="8" spans="1:11" s="61" customFormat="1" ht="14.25" thickBot="1" x14ac:dyDescent="0.3">
      <c r="A8" s="224" t="s">
        <v>6</v>
      </c>
      <c r="B8" s="172">
        <v>41550</v>
      </c>
      <c r="C8" s="14">
        <v>5593</v>
      </c>
      <c r="D8" s="14">
        <v>2039</v>
      </c>
      <c r="E8" s="14">
        <v>818</v>
      </c>
      <c r="F8" s="15">
        <v>2538</v>
      </c>
      <c r="G8" s="15"/>
      <c r="H8" s="14">
        <v>828</v>
      </c>
      <c r="I8" s="14">
        <v>860</v>
      </c>
      <c r="J8" s="16">
        <v>2010</v>
      </c>
      <c r="K8" s="20">
        <f t="shared" si="0"/>
        <v>14686</v>
      </c>
    </row>
    <row r="9" spans="1:11" s="61" customFormat="1" ht="14.25" thickBot="1" x14ac:dyDescent="0.3">
      <c r="A9" s="224" t="s">
        <v>0</v>
      </c>
      <c r="B9" s="172">
        <v>41551</v>
      </c>
      <c r="C9" s="21">
        <v>5350</v>
      </c>
      <c r="D9" s="21">
        <v>1797</v>
      </c>
      <c r="E9" s="21">
        <v>797</v>
      </c>
      <c r="F9" s="15">
        <v>2495</v>
      </c>
      <c r="G9" s="15"/>
      <c r="H9" s="14">
        <v>904</v>
      </c>
      <c r="I9" s="14">
        <v>753</v>
      </c>
      <c r="J9" s="16">
        <v>1737</v>
      </c>
      <c r="K9" s="20">
        <f t="shared" si="0"/>
        <v>13833</v>
      </c>
    </row>
    <row r="10" spans="1:11" s="61" customFormat="1" ht="14.25" outlineLevel="1" thickBot="1" x14ac:dyDescent="0.3">
      <c r="A10" s="206" t="s">
        <v>1</v>
      </c>
      <c r="B10" s="172">
        <v>41552</v>
      </c>
      <c r="C10" s="21">
        <v>3551</v>
      </c>
      <c r="D10" s="21"/>
      <c r="E10" s="21"/>
      <c r="F10" s="22"/>
      <c r="G10" s="22">
        <v>2448</v>
      </c>
      <c r="H10" s="21"/>
      <c r="I10" s="21"/>
      <c r="J10" s="23"/>
      <c r="K10" s="20">
        <f t="shared" ref="K10:K11" si="1">SUM(C10:J10)</f>
        <v>5999</v>
      </c>
    </row>
    <row r="11" spans="1:11" s="61" customFormat="1" ht="14.25" outlineLevel="1" thickBot="1" x14ac:dyDescent="0.3">
      <c r="A11" s="203" t="s">
        <v>2</v>
      </c>
      <c r="B11" s="172">
        <v>41553</v>
      </c>
      <c r="C11" s="27">
        <v>2168</v>
      </c>
      <c r="D11" s="27"/>
      <c r="E11" s="27"/>
      <c r="F11" s="28"/>
      <c r="G11" s="28">
        <v>1118</v>
      </c>
      <c r="H11" s="27"/>
      <c r="I11" s="27"/>
      <c r="J11" s="29"/>
      <c r="K11" s="20">
        <f t="shared" si="1"/>
        <v>3286</v>
      </c>
    </row>
    <row r="12" spans="1:11" s="62" customFormat="1" ht="14.25" customHeight="1" outlineLevel="1" thickBot="1" x14ac:dyDescent="0.3">
      <c r="A12" s="137" t="s">
        <v>25</v>
      </c>
      <c r="B12" s="298" t="s">
        <v>28</v>
      </c>
      <c r="C12" s="146">
        <f>SUM(C5:C11)</f>
        <v>27650</v>
      </c>
      <c r="D12" s="146">
        <f t="shared" ref="D12:K12" si="2">SUM(D5:D11)</f>
        <v>7905</v>
      </c>
      <c r="E12" s="146">
        <f t="shared" si="2"/>
        <v>3356</v>
      </c>
      <c r="F12" s="146">
        <f t="shared" si="2"/>
        <v>10089</v>
      </c>
      <c r="G12" s="146">
        <f>SUM(G5:G11)</f>
        <v>3566</v>
      </c>
      <c r="H12" s="146">
        <f t="shared" si="2"/>
        <v>3583</v>
      </c>
      <c r="I12" s="146">
        <f t="shared" si="2"/>
        <v>3498</v>
      </c>
      <c r="J12" s="146">
        <f t="shared" si="2"/>
        <v>7880</v>
      </c>
      <c r="K12" s="150">
        <f t="shared" si="2"/>
        <v>67527</v>
      </c>
    </row>
    <row r="13" spans="1:11" s="62" customFormat="1" ht="15.75" customHeight="1" outlineLevel="1" thickBot="1" x14ac:dyDescent="0.3">
      <c r="A13" s="138" t="s">
        <v>27</v>
      </c>
      <c r="B13" s="299"/>
      <c r="C13" s="139">
        <f t="shared" ref="C13:K13" si="3">AVERAGE(C5:C11)</f>
        <v>4608.333333333333</v>
      </c>
      <c r="D13" s="139">
        <f t="shared" si="3"/>
        <v>1976.25</v>
      </c>
      <c r="E13" s="139">
        <f t="shared" si="3"/>
        <v>839</v>
      </c>
      <c r="F13" s="139">
        <f t="shared" si="3"/>
        <v>2522.25</v>
      </c>
      <c r="G13" s="139">
        <f t="shared" si="3"/>
        <v>1783</v>
      </c>
      <c r="H13" s="139">
        <f t="shared" si="3"/>
        <v>895.75</v>
      </c>
      <c r="I13" s="139">
        <f t="shared" si="3"/>
        <v>874.5</v>
      </c>
      <c r="J13" s="139">
        <f t="shared" si="3"/>
        <v>1970</v>
      </c>
      <c r="K13" s="145">
        <f t="shared" si="3"/>
        <v>11254.5</v>
      </c>
    </row>
    <row r="14" spans="1:11" s="62" customFormat="1" ht="14.25" customHeight="1" thickBot="1" x14ac:dyDescent="0.3">
      <c r="A14" s="36" t="s">
        <v>24</v>
      </c>
      <c r="B14" s="299"/>
      <c r="C14" s="37">
        <f t="shared" ref="C14:K14" si="4">SUM(C5:C9)</f>
        <v>21931</v>
      </c>
      <c r="D14" s="37">
        <f t="shared" si="4"/>
        <v>7905</v>
      </c>
      <c r="E14" s="37">
        <f t="shared" si="4"/>
        <v>3356</v>
      </c>
      <c r="F14" s="37">
        <f t="shared" si="4"/>
        <v>10089</v>
      </c>
      <c r="G14" s="37">
        <f t="shared" si="4"/>
        <v>0</v>
      </c>
      <c r="H14" s="37">
        <f t="shared" si="4"/>
        <v>3583</v>
      </c>
      <c r="I14" s="37">
        <f t="shared" si="4"/>
        <v>3498</v>
      </c>
      <c r="J14" s="37">
        <f t="shared" si="4"/>
        <v>7880</v>
      </c>
      <c r="K14" s="41">
        <f t="shared" si="4"/>
        <v>58242</v>
      </c>
    </row>
    <row r="15" spans="1:11" s="62" customFormat="1" ht="15.75" customHeight="1" thickBot="1" x14ac:dyDescent="0.3">
      <c r="A15" s="36" t="s">
        <v>26</v>
      </c>
      <c r="B15" s="299"/>
      <c r="C15" s="43">
        <f t="shared" ref="C15:K15" si="5">AVERAGE(C5:C9)</f>
        <v>5482.75</v>
      </c>
      <c r="D15" s="43">
        <f t="shared" si="5"/>
        <v>1976.25</v>
      </c>
      <c r="E15" s="43">
        <f t="shared" si="5"/>
        <v>839</v>
      </c>
      <c r="F15" s="43">
        <f t="shared" si="5"/>
        <v>2522.25</v>
      </c>
      <c r="G15" s="43" t="e">
        <f t="shared" si="5"/>
        <v>#DIV/0!</v>
      </c>
      <c r="H15" s="43">
        <f t="shared" si="5"/>
        <v>895.75</v>
      </c>
      <c r="I15" s="43">
        <f t="shared" si="5"/>
        <v>874.5</v>
      </c>
      <c r="J15" s="43">
        <f t="shared" si="5"/>
        <v>1970</v>
      </c>
      <c r="K15" s="48">
        <f t="shared" si="5"/>
        <v>14560.5</v>
      </c>
    </row>
    <row r="16" spans="1:11" s="62" customFormat="1" ht="14.25" thickBot="1" x14ac:dyDescent="0.3">
      <c r="A16" s="35" t="s">
        <v>3</v>
      </c>
      <c r="B16" s="173">
        <v>41554</v>
      </c>
      <c r="C16" s="14">
        <v>4480</v>
      </c>
      <c r="D16" s="14">
        <v>1718</v>
      </c>
      <c r="E16" s="14">
        <v>779</v>
      </c>
      <c r="F16" s="15">
        <v>2220</v>
      </c>
      <c r="G16" s="15"/>
      <c r="H16" s="14">
        <v>882</v>
      </c>
      <c r="I16" s="14">
        <v>987</v>
      </c>
      <c r="J16" s="16">
        <v>2030</v>
      </c>
      <c r="K16" s="18">
        <f t="shared" ref="K16:K22" si="6">SUM(C16:J16)</f>
        <v>13096</v>
      </c>
    </row>
    <row r="17" spans="1:11" s="62" customFormat="1" ht="14.25" thickBot="1" x14ac:dyDescent="0.3">
      <c r="A17" s="35" t="s">
        <v>4</v>
      </c>
      <c r="B17" s="174">
        <v>41555</v>
      </c>
      <c r="C17" s="14">
        <v>5547</v>
      </c>
      <c r="D17" s="14">
        <v>1825</v>
      </c>
      <c r="E17" s="14">
        <v>779</v>
      </c>
      <c r="F17" s="15">
        <v>2368</v>
      </c>
      <c r="G17" s="15"/>
      <c r="H17" s="14">
        <v>875</v>
      </c>
      <c r="I17" s="14">
        <v>878</v>
      </c>
      <c r="J17" s="16">
        <v>2013</v>
      </c>
      <c r="K17" s="20">
        <f t="shared" si="6"/>
        <v>14285</v>
      </c>
    </row>
    <row r="18" spans="1:11" s="62" customFormat="1" ht="14.25" thickBot="1" x14ac:dyDescent="0.3">
      <c r="A18" s="35" t="s">
        <v>5</v>
      </c>
      <c r="B18" s="174">
        <v>41556</v>
      </c>
      <c r="C18" s="14">
        <v>5489</v>
      </c>
      <c r="D18" s="14">
        <v>1891</v>
      </c>
      <c r="E18" s="14">
        <v>814</v>
      </c>
      <c r="F18" s="15">
        <v>2406</v>
      </c>
      <c r="G18" s="15"/>
      <c r="H18" s="14">
        <v>825</v>
      </c>
      <c r="I18" s="14">
        <v>898</v>
      </c>
      <c r="J18" s="16">
        <v>2000</v>
      </c>
      <c r="K18" s="20">
        <f>SUM(C18:J18)</f>
        <v>14323</v>
      </c>
    </row>
    <row r="19" spans="1:11" s="62" customFormat="1" ht="14.25" thickBot="1" x14ac:dyDescent="0.3">
      <c r="A19" s="35" t="s">
        <v>6</v>
      </c>
      <c r="B19" s="174">
        <v>41557</v>
      </c>
      <c r="C19" s="14">
        <v>6318</v>
      </c>
      <c r="D19" s="14">
        <v>1886</v>
      </c>
      <c r="E19" s="14">
        <v>791</v>
      </c>
      <c r="F19" s="15">
        <v>2391</v>
      </c>
      <c r="G19" s="15"/>
      <c r="H19" s="14">
        <v>910</v>
      </c>
      <c r="I19" s="14">
        <v>905</v>
      </c>
      <c r="J19" s="16">
        <v>1938</v>
      </c>
      <c r="K19" s="20">
        <f t="shared" si="6"/>
        <v>15139</v>
      </c>
    </row>
    <row r="20" spans="1:11" s="62" customFormat="1" ht="14.25" thickBot="1" x14ac:dyDescent="0.3">
      <c r="A20" s="35" t="s">
        <v>0</v>
      </c>
      <c r="B20" s="174">
        <v>41558</v>
      </c>
      <c r="C20" s="21">
        <v>7314</v>
      </c>
      <c r="D20" s="21">
        <v>1828</v>
      </c>
      <c r="E20" s="21">
        <v>810</v>
      </c>
      <c r="F20" s="15">
        <v>2541</v>
      </c>
      <c r="G20" s="15"/>
      <c r="H20" s="14">
        <v>602</v>
      </c>
      <c r="I20" s="14">
        <v>430</v>
      </c>
      <c r="J20" s="16">
        <v>1703</v>
      </c>
      <c r="K20" s="20">
        <f t="shared" si="6"/>
        <v>15228</v>
      </c>
    </row>
    <row r="21" spans="1:11" s="62" customFormat="1" ht="14.25" outlineLevel="1" thickBot="1" x14ac:dyDescent="0.3">
      <c r="A21" s="35" t="s">
        <v>1</v>
      </c>
      <c r="B21" s="174">
        <v>41559</v>
      </c>
      <c r="C21" s="21">
        <v>6884</v>
      </c>
      <c r="D21" s="21"/>
      <c r="E21" s="21"/>
      <c r="F21" s="22"/>
      <c r="G21" s="22">
        <v>2496</v>
      </c>
      <c r="H21" s="21"/>
      <c r="I21" s="21"/>
      <c r="J21" s="23"/>
      <c r="K21" s="20">
        <f t="shared" si="6"/>
        <v>9380</v>
      </c>
    </row>
    <row r="22" spans="1:11" s="62" customFormat="1" ht="14.25" outlineLevel="1" thickBot="1" x14ac:dyDescent="0.3">
      <c r="A22" s="35" t="s">
        <v>2</v>
      </c>
      <c r="B22" s="175">
        <v>41560</v>
      </c>
      <c r="C22" s="170">
        <v>6008</v>
      </c>
      <c r="D22" s="170"/>
      <c r="E22" s="170"/>
      <c r="F22" s="171"/>
      <c r="G22" s="171">
        <v>2018</v>
      </c>
      <c r="H22" s="27"/>
      <c r="I22" s="27"/>
      <c r="J22" s="29"/>
      <c r="K22" s="88">
        <f t="shared" si="6"/>
        <v>8026</v>
      </c>
    </row>
    <row r="23" spans="1:11" s="62" customFormat="1" ht="14.25" customHeight="1" outlineLevel="1" thickBot="1" x14ac:dyDescent="0.3">
      <c r="A23" s="137" t="s">
        <v>25</v>
      </c>
      <c r="B23" s="299" t="s">
        <v>29</v>
      </c>
      <c r="C23" s="146">
        <f t="shared" ref="C23:K23" si="7">SUM(C16:C22)</f>
        <v>42040</v>
      </c>
      <c r="D23" s="146">
        <f t="shared" si="7"/>
        <v>9148</v>
      </c>
      <c r="E23" s="146">
        <f t="shared" si="7"/>
        <v>3973</v>
      </c>
      <c r="F23" s="146">
        <f t="shared" si="7"/>
        <v>11926</v>
      </c>
      <c r="G23" s="146">
        <f t="shared" si="7"/>
        <v>4514</v>
      </c>
      <c r="H23" s="146">
        <f>SUM(H16:H22)</f>
        <v>4094</v>
      </c>
      <c r="I23" s="146">
        <f t="shared" si="7"/>
        <v>4098</v>
      </c>
      <c r="J23" s="146">
        <f t="shared" si="7"/>
        <v>9684</v>
      </c>
      <c r="K23" s="150">
        <f t="shared" si="7"/>
        <v>89477</v>
      </c>
    </row>
    <row r="24" spans="1:11" s="62" customFormat="1" ht="15.75" customHeight="1" outlineLevel="1" thickBot="1" x14ac:dyDescent="0.3">
      <c r="A24" s="138" t="s">
        <v>27</v>
      </c>
      <c r="B24" s="299"/>
      <c r="C24" s="139">
        <f t="shared" ref="C24:K24" si="8">AVERAGE(C16:C22)</f>
        <v>6005.7142857142853</v>
      </c>
      <c r="D24" s="139">
        <f t="shared" si="8"/>
        <v>1829.6</v>
      </c>
      <c r="E24" s="139">
        <f t="shared" si="8"/>
        <v>794.6</v>
      </c>
      <c r="F24" s="139">
        <f t="shared" si="8"/>
        <v>2385.1999999999998</v>
      </c>
      <c r="G24" s="139">
        <f t="shared" si="8"/>
        <v>2257</v>
      </c>
      <c r="H24" s="139">
        <f t="shared" si="8"/>
        <v>818.8</v>
      </c>
      <c r="I24" s="139">
        <f t="shared" si="8"/>
        <v>819.6</v>
      </c>
      <c r="J24" s="139">
        <f t="shared" si="8"/>
        <v>1936.8</v>
      </c>
      <c r="K24" s="145">
        <f t="shared" si="8"/>
        <v>12782.428571428571</v>
      </c>
    </row>
    <row r="25" spans="1:11" s="62" customFormat="1" ht="14.25" customHeight="1" thickBot="1" x14ac:dyDescent="0.3">
      <c r="A25" s="36" t="s">
        <v>24</v>
      </c>
      <c r="B25" s="299"/>
      <c r="C25" s="37">
        <f t="shared" ref="C25:K25" si="9">SUM(C16:C20)</f>
        <v>29148</v>
      </c>
      <c r="D25" s="37">
        <f t="shared" si="9"/>
        <v>9148</v>
      </c>
      <c r="E25" s="37">
        <f t="shared" si="9"/>
        <v>3973</v>
      </c>
      <c r="F25" s="37">
        <f t="shared" si="9"/>
        <v>11926</v>
      </c>
      <c r="G25" s="37">
        <f t="shared" si="9"/>
        <v>0</v>
      </c>
      <c r="H25" s="37">
        <f t="shared" si="9"/>
        <v>4094</v>
      </c>
      <c r="I25" s="37">
        <f t="shared" si="9"/>
        <v>4098</v>
      </c>
      <c r="J25" s="37">
        <f t="shared" si="9"/>
        <v>9684</v>
      </c>
      <c r="K25" s="41">
        <f t="shared" si="9"/>
        <v>72071</v>
      </c>
    </row>
    <row r="26" spans="1:11" s="62" customFormat="1" ht="15.75" customHeight="1" thickBot="1" x14ac:dyDescent="0.3">
      <c r="A26" s="36" t="s">
        <v>26</v>
      </c>
      <c r="B26" s="300"/>
      <c r="C26" s="43">
        <f t="shared" ref="C26:K26" si="10">AVERAGE(C16:C20)</f>
        <v>5829.6</v>
      </c>
      <c r="D26" s="43">
        <f t="shared" si="10"/>
        <v>1829.6</v>
      </c>
      <c r="E26" s="43">
        <f t="shared" si="10"/>
        <v>794.6</v>
      </c>
      <c r="F26" s="43">
        <f t="shared" si="10"/>
        <v>2385.1999999999998</v>
      </c>
      <c r="G26" s="43" t="e">
        <f t="shared" si="10"/>
        <v>#DIV/0!</v>
      </c>
      <c r="H26" s="43">
        <f t="shared" si="10"/>
        <v>818.8</v>
      </c>
      <c r="I26" s="43">
        <f t="shared" si="10"/>
        <v>819.6</v>
      </c>
      <c r="J26" s="43">
        <f t="shared" si="10"/>
        <v>1936.8</v>
      </c>
      <c r="K26" s="48">
        <f t="shared" si="10"/>
        <v>14414.2</v>
      </c>
    </row>
    <row r="27" spans="1:11" s="62" customFormat="1" ht="14.25" thickBot="1" x14ac:dyDescent="0.3">
      <c r="A27" s="35" t="s">
        <v>3</v>
      </c>
      <c r="B27" s="220">
        <v>41561</v>
      </c>
      <c r="C27" s="14">
        <v>4463</v>
      </c>
      <c r="D27" s="14">
        <v>1446</v>
      </c>
      <c r="E27" s="14">
        <v>561</v>
      </c>
      <c r="F27" s="15">
        <v>1826</v>
      </c>
      <c r="G27" s="15"/>
      <c r="H27" s="14">
        <v>710</v>
      </c>
      <c r="I27" s="14">
        <v>657</v>
      </c>
      <c r="J27" s="16">
        <v>1218</v>
      </c>
      <c r="K27" s="18">
        <f t="shared" ref="K27:K32" si="11">SUM(C27:J27)</f>
        <v>10881</v>
      </c>
    </row>
    <row r="28" spans="1:11" s="62" customFormat="1" ht="14.25" thickBot="1" x14ac:dyDescent="0.3">
      <c r="A28" s="35" t="s">
        <v>4</v>
      </c>
      <c r="B28" s="177">
        <v>41562</v>
      </c>
      <c r="C28" s="14">
        <v>4985</v>
      </c>
      <c r="D28" s="14">
        <v>1682</v>
      </c>
      <c r="E28" s="14">
        <v>868</v>
      </c>
      <c r="F28" s="15">
        <v>2402</v>
      </c>
      <c r="G28" s="15"/>
      <c r="H28" s="14">
        <v>883</v>
      </c>
      <c r="I28" s="14">
        <v>895</v>
      </c>
      <c r="J28" s="16">
        <v>2097</v>
      </c>
      <c r="K28" s="20">
        <f t="shared" si="11"/>
        <v>13812</v>
      </c>
    </row>
    <row r="29" spans="1:11" s="62" customFormat="1" ht="14.25" thickBot="1" x14ac:dyDescent="0.3">
      <c r="A29" s="35" t="s">
        <v>5</v>
      </c>
      <c r="B29" s="177">
        <v>41563</v>
      </c>
      <c r="C29" s="14">
        <v>5708</v>
      </c>
      <c r="D29" s="14">
        <v>1889</v>
      </c>
      <c r="E29" s="14">
        <v>725</v>
      </c>
      <c r="F29" s="15">
        <v>2391</v>
      </c>
      <c r="G29" s="15"/>
      <c r="H29" s="14">
        <v>800</v>
      </c>
      <c r="I29" s="14">
        <v>945</v>
      </c>
      <c r="J29" s="16">
        <v>1997</v>
      </c>
      <c r="K29" s="20">
        <f t="shared" si="11"/>
        <v>14455</v>
      </c>
    </row>
    <row r="30" spans="1:11" s="62" customFormat="1" ht="14.25" thickBot="1" x14ac:dyDescent="0.3">
      <c r="A30" s="35" t="s">
        <v>6</v>
      </c>
      <c r="B30" s="177">
        <v>41564</v>
      </c>
      <c r="C30" s="14">
        <v>5489</v>
      </c>
      <c r="D30" s="14">
        <v>2104</v>
      </c>
      <c r="E30" s="14">
        <v>779</v>
      </c>
      <c r="F30" s="15">
        <v>2571</v>
      </c>
      <c r="G30" s="15"/>
      <c r="H30" s="14">
        <v>914</v>
      </c>
      <c r="I30" s="14">
        <v>930</v>
      </c>
      <c r="J30" s="16">
        <v>1865</v>
      </c>
      <c r="K30" s="20">
        <f t="shared" si="11"/>
        <v>14652</v>
      </c>
    </row>
    <row r="31" spans="1:11" s="62" customFormat="1" ht="14.25" thickBot="1" x14ac:dyDescent="0.3">
      <c r="A31" s="35" t="s">
        <v>0</v>
      </c>
      <c r="B31" s="177">
        <v>41565</v>
      </c>
      <c r="C31" s="21">
        <v>5653</v>
      </c>
      <c r="D31" s="21">
        <v>2152</v>
      </c>
      <c r="E31" s="21">
        <v>825</v>
      </c>
      <c r="F31" s="15">
        <v>2526</v>
      </c>
      <c r="G31" s="15"/>
      <c r="H31" s="14">
        <v>779</v>
      </c>
      <c r="I31" s="14">
        <v>824</v>
      </c>
      <c r="J31" s="16">
        <v>1331</v>
      </c>
      <c r="K31" s="20">
        <f t="shared" si="11"/>
        <v>14090</v>
      </c>
    </row>
    <row r="32" spans="1:11" s="62" customFormat="1" ht="14.25" outlineLevel="1" thickBot="1" x14ac:dyDescent="0.3">
      <c r="A32" s="35" t="s">
        <v>1</v>
      </c>
      <c r="B32" s="177">
        <v>41566</v>
      </c>
      <c r="C32" s="21">
        <v>4052</v>
      </c>
      <c r="D32" s="21"/>
      <c r="E32" s="21"/>
      <c r="F32" s="22"/>
      <c r="G32" s="22">
        <v>2735</v>
      </c>
      <c r="H32" s="21"/>
      <c r="I32" s="21"/>
      <c r="J32" s="23"/>
      <c r="K32" s="20">
        <f t="shared" si="11"/>
        <v>6787</v>
      </c>
    </row>
    <row r="33" spans="1:12" s="62" customFormat="1" ht="14.25" outlineLevel="1" thickBot="1" x14ac:dyDescent="0.3">
      <c r="A33" s="35" t="s">
        <v>2</v>
      </c>
      <c r="B33" s="178">
        <v>41567</v>
      </c>
      <c r="C33" s="27">
        <v>2964</v>
      </c>
      <c r="D33" s="27"/>
      <c r="E33" s="27"/>
      <c r="F33" s="28"/>
      <c r="G33" s="28">
        <v>1534</v>
      </c>
      <c r="H33" s="27"/>
      <c r="I33" s="27"/>
      <c r="J33" s="29"/>
      <c r="K33" s="20">
        <f t="shared" ref="K33" si="12">SUM(C33:J33)</f>
        <v>4498</v>
      </c>
    </row>
    <row r="34" spans="1:12" s="62" customFormat="1" ht="14.25" customHeight="1" outlineLevel="1" thickBot="1" x14ac:dyDescent="0.3">
      <c r="A34" s="137" t="s">
        <v>25</v>
      </c>
      <c r="B34" s="298" t="s">
        <v>30</v>
      </c>
      <c r="C34" s="146">
        <f>SUM(C27:C33)</f>
        <v>33314</v>
      </c>
      <c r="D34" s="146">
        <f t="shared" ref="D34:K34" si="13">SUM(D27:D33)</f>
        <v>9273</v>
      </c>
      <c r="E34" s="146">
        <f t="shared" si="13"/>
        <v>3758</v>
      </c>
      <c r="F34" s="146">
        <f t="shared" si="13"/>
        <v>11716</v>
      </c>
      <c r="G34" s="146">
        <f t="shared" si="13"/>
        <v>4269</v>
      </c>
      <c r="H34" s="146">
        <f t="shared" si="13"/>
        <v>4086</v>
      </c>
      <c r="I34" s="146">
        <f t="shared" si="13"/>
        <v>4251</v>
      </c>
      <c r="J34" s="146">
        <f t="shared" si="13"/>
        <v>8508</v>
      </c>
      <c r="K34" s="150">
        <f t="shared" si="13"/>
        <v>79175</v>
      </c>
    </row>
    <row r="35" spans="1:12" s="62" customFormat="1" ht="15.75" customHeight="1" outlineLevel="1" thickBot="1" x14ac:dyDescent="0.3">
      <c r="A35" s="138" t="s">
        <v>27</v>
      </c>
      <c r="B35" s="299"/>
      <c r="C35" s="139">
        <f>AVERAGE(C27:C33)</f>
        <v>4759.1428571428569</v>
      </c>
      <c r="D35" s="139">
        <f t="shared" ref="D35:K35" si="14">AVERAGE(D27:D33)</f>
        <v>1854.6</v>
      </c>
      <c r="E35" s="139">
        <f t="shared" si="14"/>
        <v>751.6</v>
      </c>
      <c r="F35" s="139">
        <f t="shared" si="14"/>
        <v>2343.1999999999998</v>
      </c>
      <c r="G35" s="139">
        <f t="shared" si="14"/>
        <v>2134.5</v>
      </c>
      <c r="H35" s="139">
        <f t="shared" si="14"/>
        <v>817.2</v>
      </c>
      <c r="I35" s="139">
        <f t="shared" si="14"/>
        <v>850.2</v>
      </c>
      <c r="J35" s="139">
        <f t="shared" si="14"/>
        <v>1701.6</v>
      </c>
      <c r="K35" s="145">
        <f t="shared" si="14"/>
        <v>11310.714285714286</v>
      </c>
    </row>
    <row r="36" spans="1:12" s="62" customFormat="1" ht="14.25" customHeight="1" thickBot="1" x14ac:dyDescent="0.3">
      <c r="A36" s="36" t="s">
        <v>24</v>
      </c>
      <c r="B36" s="299"/>
      <c r="C36" s="37">
        <f>SUM(C27:C31)</f>
        <v>26298</v>
      </c>
      <c r="D36" s="37">
        <f>SUM(D27:D31)</f>
        <v>9273</v>
      </c>
      <c r="E36" s="37">
        <f t="shared" ref="E36:K36" si="15">SUM(E27:E31)</f>
        <v>3758</v>
      </c>
      <c r="F36" s="37">
        <f t="shared" si="15"/>
        <v>11716</v>
      </c>
      <c r="G36" s="37">
        <f t="shared" si="15"/>
        <v>0</v>
      </c>
      <c r="H36" s="37">
        <f t="shared" si="15"/>
        <v>4086</v>
      </c>
      <c r="I36" s="37">
        <f t="shared" si="15"/>
        <v>4251</v>
      </c>
      <c r="J36" s="37">
        <f t="shared" si="15"/>
        <v>8508</v>
      </c>
      <c r="K36" s="41">
        <f t="shared" si="15"/>
        <v>67890</v>
      </c>
    </row>
    <row r="37" spans="1:12" s="62" customFormat="1" ht="15.75" customHeight="1" thickBot="1" x14ac:dyDescent="0.3">
      <c r="A37" s="36" t="s">
        <v>26</v>
      </c>
      <c r="B37" s="300"/>
      <c r="C37" s="43">
        <f>AVERAGE(C27:C31)</f>
        <v>5259.6</v>
      </c>
      <c r="D37" s="43">
        <f>AVERAGE(D27:D31)</f>
        <v>1854.6</v>
      </c>
      <c r="E37" s="43">
        <f t="shared" ref="E37:K37" si="16">AVERAGE(E27:E31)</f>
        <v>751.6</v>
      </c>
      <c r="F37" s="43">
        <f t="shared" si="16"/>
        <v>2343.1999999999998</v>
      </c>
      <c r="G37" s="43" t="e">
        <f t="shared" si="16"/>
        <v>#DIV/0!</v>
      </c>
      <c r="H37" s="43">
        <f t="shared" si="16"/>
        <v>817.2</v>
      </c>
      <c r="I37" s="43">
        <f t="shared" si="16"/>
        <v>850.2</v>
      </c>
      <c r="J37" s="43">
        <f t="shared" si="16"/>
        <v>1701.6</v>
      </c>
      <c r="K37" s="48">
        <f t="shared" si="16"/>
        <v>13578</v>
      </c>
    </row>
    <row r="38" spans="1:12" s="62" customFormat="1" ht="14.25" thickBot="1" x14ac:dyDescent="0.3">
      <c r="A38" s="35" t="s">
        <v>3</v>
      </c>
      <c r="B38" s="220">
        <v>41568</v>
      </c>
      <c r="C38" s="14">
        <v>4917</v>
      </c>
      <c r="D38" s="14">
        <v>1754</v>
      </c>
      <c r="E38" s="14">
        <v>831</v>
      </c>
      <c r="F38" s="15">
        <v>2654</v>
      </c>
      <c r="G38" s="15"/>
      <c r="H38" s="14">
        <v>923</v>
      </c>
      <c r="I38" s="14">
        <v>928</v>
      </c>
      <c r="J38" s="16"/>
      <c r="K38" s="18">
        <f t="shared" ref="K38:K44" si="17">SUM(C38:J38)</f>
        <v>12007</v>
      </c>
    </row>
    <row r="39" spans="1:12" s="62" customFormat="1" ht="14.25" thickBot="1" x14ac:dyDescent="0.3">
      <c r="A39" s="35" t="s">
        <v>4</v>
      </c>
      <c r="B39" s="177">
        <v>41569</v>
      </c>
      <c r="C39" s="14">
        <v>5281</v>
      </c>
      <c r="D39" s="14">
        <v>1841</v>
      </c>
      <c r="E39" s="14">
        <v>829</v>
      </c>
      <c r="F39" s="15">
        <v>6451</v>
      </c>
      <c r="G39" s="15"/>
      <c r="H39" s="14">
        <v>928</v>
      </c>
      <c r="I39" s="14">
        <v>888</v>
      </c>
      <c r="J39" s="16"/>
      <c r="K39" s="20">
        <f t="shared" si="17"/>
        <v>16218</v>
      </c>
    </row>
    <row r="40" spans="1:12" s="62" customFormat="1" ht="14.25" thickBot="1" x14ac:dyDescent="0.3">
      <c r="A40" s="35" t="s">
        <v>5</v>
      </c>
      <c r="B40" s="177">
        <v>41570</v>
      </c>
      <c r="C40" s="14">
        <v>4904</v>
      </c>
      <c r="D40" s="14">
        <v>2030</v>
      </c>
      <c r="E40" s="14">
        <v>814</v>
      </c>
      <c r="F40" s="15">
        <v>2463</v>
      </c>
      <c r="G40" s="15"/>
      <c r="H40" s="14">
        <v>843</v>
      </c>
      <c r="I40" s="14">
        <v>954</v>
      </c>
      <c r="J40" s="16"/>
      <c r="K40" s="20">
        <f t="shared" si="17"/>
        <v>12008</v>
      </c>
    </row>
    <row r="41" spans="1:12" s="62" customFormat="1" ht="14.25" thickBot="1" x14ac:dyDescent="0.3">
      <c r="A41" s="35" t="s">
        <v>6</v>
      </c>
      <c r="B41" s="177">
        <v>41571</v>
      </c>
      <c r="C41" s="14">
        <v>5470</v>
      </c>
      <c r="D41" s="14">
        <v>2064</v>
      </c>
      <c r="E41" s="14">
        <v>765</v>
      </c>
      <c r="F41" s="15">
        <v>2403</v>
      </c>
      <c r="G41" s="15"/>
      <c r="H41" s="14">
        <v>845</v>
      </c>
      <c r="I41" s="14">
        <v>896</v>
      </c>
      <c r="J41" s="16"/>
      <c r="K41" s="20">
        <f t="shared" si="17"/>
        <v>12443</v>
      </c>
    </row>
    <row r="42" spans="1:12" s="62" customFormat="1" ht="14.25" thickBot="1" x14ac:dyDescent="0.3">
      <c r="A42" s="35" t="s">
        <v>0</v>
      </c>
      <c r="B42" s="177">
        <v>41572</v>
      </c>
      <c r="C42" s="21">
        <v>6021</v>
      </c>
      <c r="D42" s="21">
        <v>1872</v>
      </c>
      <c r="E42" s="21">
        <v>774</v>
      </c>
      <c r="F42" s="15">
        <v>2331</v>
      </c>
      <c r="G42" s="15"/>
      <c r="H42" s="14">
        <v>794</v>
      </c>
      <c r="I42" s="14">
        <v>799</v>
      </c>
      <c r="J42" s="16"/>
      <c r="K42" s="20">
        <f t="shared" si="17"/>
        <v>12591</v>
      </c>
    </row>
    <row r="43" spans="1:12" s="62" customFormat="1" ht="14.25" outlineLevel="1" thickBot="1" x14ac:dyDescent="0.3">
      <c r="A43" s="35" t="s">
        <v>1</v>
      </c>
      <c r="B43" s="177">
        <v>41573</v>
      </c>
      <c r="C43" s="21">
        <v>2296</v>
      </c>
      <c r="D43" s="21"/>
      <c r="E43" s="21"/>
      <c r="F43" s="22"/>
      <c r="G43" s="22">
        <v>1989</v>
      </c>
      <c r="H43" s="21"/>
      <c r="I43" s="21"/>
      <c r="J43" s="23"/>
      <c r="K43" s="20">
        <f t="shared" si="17"/>
        <v>4285</v>
      </c>
      <c r="L43" s="169"/>
    </row>
    <row r="44" spans="1:12" s="62" customFormat="1" ht="14.25" outlineLevel="1" thickBot="1" x14ac:dyDescent="0.3">
      <c r="A44" s="35" t="s">
        <v>2</v>
      </c>
      <c r="B44" s="177">
        <v>41574</v>
      </c>
      <c r="C44" s="27">
        <v>2409</v>
      </c>
      <c r="D44" s="27"/>
      <c r="E44" s="27"/>
      <c r="F44" s="28"/>
      <c r="G44" s="28">
        <v>1131</v>
      </c>
      <c r="H44" s="27"/>
      <c r="I44" s="27"/>
      <c r="J44" s="29"/>
      <c r="K44" s="88">
        <f t="shared" si="17"/>
        <v>3540</v>
      </c>
      <c r="L44" s="169"/>
    </row>
    <row r="45" spans="1:12" s="62" customFormat="1" ht="14.25" customHeight="1" outlineLevel="1" thickBot="1" x14ac:dyDescent="0.3">
      <c r="A45" s="137" t="s">
        <v>25</v>
      </c>
      <c r="B45" s="298" t="s">
        <v>31</v>
      </c>
      <c r="C45" s="146">
        <f t="shared" ref="C45:K45" si="18">SUM(C38:C44)</f>
        <v>31298</v>
      </c>
      <c r="D45" s="146">
        <f t="shared" si="18"/>
        <v>9561</v>
      </c>
      <c r="E45" s="146">
        <f t="shared" si="18"/>
        <v>4013</v>
      </c>
      <c r="F45" s="146">
        <f t="shared" si="18"/>
        <v>16302</v>
      </c>
      <c r="G45" s="146">
        <f t="shared" si="18"/>
        <v>3120</v>
      </c>
      <c r="H45" s="146">
        <f t="shared" si="18"/>
        <v>4333</v>
      </c>
      <c r="I45" s="146">
        <f t="shared" si="18"/>
        <v>4465</v>
      </c>
      <c r="J45" s="146">
        <f t="shared" si="18"/>
        <v>0</v>
      </c>
      <c r="K45" s="150">
        <f t="shared" si="18"/>
        <v>73092</v>
      </c>
    </row>
    <row r="46" spans="1:12" s="62" customFormat="1" ht="15.75" customHeight="1" outlineLevel="1" thickBot="1" x14ac:dyDescent="0.3">
      <c r="A46" s="138" t="s">
        <v>27</v>
      </c>
      <c r="B46" s="299"/>
      <c r="C46" s="139">
        <f t="shared" ref="C46:K46" si="19">AVERAGE(C38:C44)</f>
        <v>4471.1428571428569</v>
      </c>
      <c r="D46" s="139">
        <f t="shared" si="19"/>
        <v>1912.2</v>
      </c>
      <c r="E46" s="139">
        <f t="shared" si="19"/>
        <v>802.6</v>
      </c>
      <c r="F46" s="139">
        <f t="shared" si="19"/>
        <v>3260.4</v>
      </c>
      <c r="G46" s="139">
        <f t="shared" si="19"/>
        <v>1560</v>
      </c>
      <c r="H46" s="139">
        <f t="shared" si="19"/>
        <v>866.6</v>
      </c>
      <c r="I46" s="139">
        <f t="shared" si="19"/>
        <v>893</v>
      </c>
      <c r="J46" s="139" t="e">
        <f t="shared" si="19"/>
        <v>#DIV/0!</v>
      </c>
      <c r="K46" s="145">
        <f t="shared" si="19"/>
        <v>10441.714285714286</v>
      </c>
    </row>
    <row r="47" spans="1:12" s="62" customFormat="1" ht="14.25" customHeight="1" thickBot="1" x14ac:dyDescent="0.3">
      <c r="A47" s="36" t="s">
        <v>24</v>
      </c>
      <c r="B47" s="299"/>
      <c r="C47" s="37">
        <f t="shared" ref="C47:K47" si="20">SUM(C38:C42)</f>
        <v>26593</v>
      </c>
      <c r="D47" s="37">
        <f t="shared" si="20"/>
        <v>9561</v>
      </c>
      <c r="E47" s="37">
        <f t="shared" si="20"/>
        <v>4013</v>
      </c>
      <c r="F47" s="37">
        <f t="shared" si="20"/>
        <v>16302</v>
      </c>
      <c r="G47" s="37">
        <f t="shared" si="20"/>
        <v>0</v>
      </c>
      <c r="H47" s="37">
        <f t="shared" si="20"/>
        <v>4333</v>
      </c>
      <c r="I47" s="37">
        <f t="shared" si="20"/>
        <v>4465</v>
      </c>
      <c r="J47" s="37">
        <f t="shared" si="20"/>
        <v>0</v>
      </c>
      <c r="K47" s="41">
        <f t="shared" si="20"/>
        <v>65267</v>
      </c>
    </row>
    <row r="48" spans="1:12" s="62" customFormat="1" ht="15.75" customHeight="1" thickBot="1" x14ac:dyDescent="0.3">
      <c r="A48" s="36" t="s">
        <v>26</v>
      </c>
      <c r="B48" s="300"/>
      <c r="C48" s="43">
        <f t="shared" ref="C48:K48" si="21">AVERAGE(C38:C42)</f>
        <v>5318.6</v>
      </c>
      <c r="D48" s="43">
        <f t="shared" si="21"/>
        <v>1912.2</v>
      </c>
      <c r="E48" s="43">
        <f t="shared" si="21"/>
        <v>802.6</v>
      </c>
      <c r="F48" s="43">
        <f t="shared" si="21"/>
        <v>3260.4</v>
      </c>
      <c r="G48" s="43" t="e">
        <f t="shared" si="21"/>
        <v>#DIV/0!</v>
      </c>
      <c r="H48" s="43">
        <f t="shared" si="21"/>
        <v>866.6</v>
      </c>
      <c r="I48" s="43">
        <f t="shared" si="21"/>
        <v>893</v>
      </c>
      <c r="J48" s="43" t="e">
        <f t="shared" si="21"/>
        <v>#DIV/0!</v>
      </c>
      <c r="K48" s="48">
        <f t="shared" si="21"/>
        <v>13053.4</v>
      </c>
    </row>
    <row r="49" spans="1:11" s="62" customFormat="1" ht="14.25" thickBot="1" x14ac:dyDescent="0.3">
      <c r="A49" s="35" t="s">
        <v>3</v>
      </c>
      <c r="B49" s="176">
        <v>41575</v>
      </c>
      <c r="C49" s="14">
        <v>4909</v>
      </c>
      <c r="D49" s="14">
        <v>1826</v>
      </c>
      <c r="E49" s="14">
        <v>784</v>
      </c>
      <c r="F49" s="15">
        <v>2332</v>
      </c>
      <c r="G49" s="15"/>
      <c r="H49" s="14">
        <v>907</v>
      </c>
      <c r="I49" s="14">
        <v>1029</v>
      </c>
      <c r="J49" s="16">
        <v>2000</v>
      </c>
      <c r="K49" s="18">
        <f t="shared" ref="K49:K52" si="22">SUM(C49:J49)</f>
        <v>13787</v>
      </c>
    </row>
    <row r="50" spans="1:11" s="62" customFormat="1" ht="14.25" thickBot="1" x14ac:dyDescent="0.3">
      <c r="A50" s="35" t="s">
        <v>4</v>
      </c>
      <c r="B50" s="209">
        <v>41576</v>
      </c>
      <c r="C50" s="14">
        <v>5121</v>
      </c>
      <c r="D50" s="14">
        <v>2074</v>
      </c>
      <c r="E50" s="14">
        <v>857</v>
      </c>
      <c r="F50" s="15">
        <v>2302</v>
      </c>
      <c r="G50" s="15"/>
      <c r="H50" s="14">
        <v>881</v>
      </c>
      <c r="I50" s="14">
        <v>913</v>
      </c>
      <c r="J50" s="16">
        <v>2180</v>
      </c>
      <c r="K50" s="20">
        <f t="shared" si="22"/>
        <v>14328</v>
      </c>
    </row>
    <row r="51" spans="1:11" s="62" customFormat="1" ht="14.25" thickBot="1" x14ac:dyDescent="0.3">
      <c r="A51" s="35" t="s">
        <v>5</v>
      </c>
      <c r="B51" s="209">
        <v>41577</v>
      </c>
      <c r="C51" s="14">
        <v>5131</v>
      </c>
      <c r="D51" s="14">
        <v>1961</v>
      </c>
      <c r="E51" s="14">
        <v>893</v>
      </c>
      <c r="F51" s="15">
        <v>2364</v>
      </c>
      <c r="G51" s="15"/>
      <c r="H51" s="14">
        <v>892</v>
      </c>
      <c r="I51" s="14">
        <v>874</v>
      </c>
      <c r="J51" s="16">
        <v>2121</v>
      </c>
      <c r="K51" s="20">
        <f t="shared" si="22"/>
        <v>14236</v>
      </c>
    </row>
    <row r="52" spans="1:11" s="62" customFormat="1" ht="14.25" customHeight="1" thickBot="1" x14ac:dyDescent="0.3">
      <c r="A52" s="221" t="s">
        <v>6</v>
      </c>
      <c r="B52" s="209">
        <v>41578</v>
      </c>
      <c r="C52" s="14">
        <v>5051</v>
      </c>
      <c r="D52" s="14">
        <v>1946</v>
      </c>
      <c r="E52" s="14">
        <v>742</v>
      </c>
      <c r="F52" s="15">
        <v>2341</v>
      </c>
      <c r="G52" s="15"/>
      <c r="H52" s="14">
        <v>832</v>
      </c>
      <c r="I52" s="14">
        <v>824</v>
      </c>
      <c r="J52" s="16">
        <v>1728</v>
      </c>
      <c r="K52" s="20">
        <f t="shared" si="22"/>
        <v>13464</v>
      </c>
    </row>
    <row r="53" spans="1:11" s="62" customFormat="1" ht="14.25" hidden="1" customHeight="1" thickBot="1" x14ac:dyDescent="0.3">
      <c r="A53" s="221"/>
      <c r="B53" s="209"/>
      <c r="C53" s="21"/>
      <c r="D53" s="21"/>
      <c r="E53" s="21"/>
      <c r="F53" s="15"/>
      <c r="G53" s="15"/>
      <c r="H53" s="14"/>
      <c r="I53" s="14"/>
      <c r="J53" s="16"/>
      <c r="K53" s="20"/>
    </row>
    <row r="54" spans="1:11" s="62" customFormat="1" ht="14.25" hidden="1" outlineLevel="1" thickBot="1" x14ac:dyDescent="0.3">
      <c r="A54" s="221"/>
      <c r="B54" s="177"/>
      <c r="C54" s="21"/>
      <c r="D54" s="21"/>
      <c r="E54" s="21"/>
      <c r="F54" s="22"/>
      <c r="G54" s="22"/>
      <c r="H54" s="21"/>
      <c r="I54" s="21"/>
      <c r="J54" s="23"/>
      <c r="K54" s="20"/>
    </row>
    <row r="55" spans="1:11" s="62" customFormat="1" ht="14.25" hidden="1" customHeight="1" outlineLevel="1" thickBot="1" x14ac:dyDescent="0.3">
      <c r="A55" s="221"/>
      <c r="B55" s="178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7" t="s">
        <v>25</v>
      </c>
      <c r="B56" s="298" t="s">
        <v>32</v>
      </c>
      <c r="C56" s="146">
        <f>SUM(C49:C55)</f>
        <v>20212</v>
      </c>
      <c r="D56" s="146">
        <f t="shared" ref="D56:K56" si="23">SUM(D49:D55)</f>
        <v>7807</v>
      </c>
      <c r="E56" s="146">
        <f t="shared" si="23"/>
        <v>3276</v>
      </c>
      <c r="F56" s="146">
        <f t="shared" si="23"/>
        <v>9339</v>
      </c>
      <c r="G56" s="146">
        <f t="shared" si="23"/>
        <v>0</v>
      </c>
      <c r="H56" s="146">
        <f t="shared" si="23"/>
        <v>3512</v>
      </c>
      <c r="I56" s="146">
        <f t="shared" si="23"/>
        <v>3640</v>
      </c>
      <c r="J56" s="146">
        <f t="shared" si="23"/>
        <v>8029</v>
      </c>
      <c r="K56" s="150">
        <f t="shared" si="23"/>
        <v>55815</v>
      </c>
    </row>
    <row r="57" spans="1:11" s="62" customFormat="1" ht="15.75" customHeight="1" outlineLevel="1" thickBot="1" x14ac:dyDescent="0.3">
      <c r="A57" s="138" t="s">
        <v>27</v>
      </c>
      <c r="B57" s="299"/>
      <c r="C57" s="139">
        <f t="shared" ref="C57:K57" si="24">AVERAGE(C49:C55)</f>
        <v>5053</v>
      </c>
      <c r="D57" s="139">
        <f t="shared" si="24"/>
        <v>1951.75</v>
      </c>
      <c r="E57" s="139">
        <f t="shared" si="24"/>
        <v>819</v>
      </c>
      <c r="F57" s="139">
        <f t="shared" si="24"/>
        <v>2334.75</v>
      </c>
      <c r="G57" s="139" t="e">
        <f t="shared" si="24"/>
        <v>#DIV/0!</v>
      </c>
      <c r="H57" s="139">
        <f t="shared" si="24"/>
        <v>878</v>
      </c>
      <c r="I57" s="139">
        <f t="shared" si="24"/>
        <v>910</v>
      </c>
      <c r="J57" s="139">
        <f t="shared" si="24"/>
        <v>2007.25</v>
      </c>
      <c r="K57" s="145">
        <f t="shared" si="24"/>
        <v>13953.75</v>
      </c>
    </row>
    <row r="58" spans="1:11" s="62" customFormat="1" ht="14.25" customHeight="1" thickBot="1" x14ac:dyDescent="0.3">
      <c r="A58" s="36" t="s">
        <v>24</v>
      </c>
      <c r="B58" s="299"/>
      <c r="C58" s="37">
        <f t="shared" ref="C58:K58" si="25">SUM(C49:C53)</f>
        <v>20212</v>
      </c>
      <c r="D58" s="37">
        <f t="shared" si="25"/>
        <v>7807</v>
      </c>
      <c r="E58" s="37">
        <f t="shared" si="25"/>
        <v>3276</v>
      </c>
      <c r="F58" s="37">
        <f t="shared" si="25"/>
        <v>9339</v>
      </c>
      <c r="G58" s="37">
        <f t="shared" si="25"/>
        <v>0</v>
      </c>
      <c r="H58" s="37">
        <f t="shared" si="25"/>
        <v>3512</v>
      </c>
      <c r="I58" s="37">
        <f t="shared" si="25"/>
        <v>3640</v>
      </c>
      <c r="J58" s="37">
        <f t="shared" si="25"/>
        <v>8029</v>
      </c>
      <c r="K58" s="41">
        <f t="shared" si="25"/>
        <v>55815</v>
      </c>
    </row>
    <row r="59" spans="1:11" s="62" customFormat="1" ht="15.75" customHeight="1" thickBot="1" x14ac:dyDescent="0.3">
      <c r="A59" s="36" t="s">
        <v>26</v>
      </c>
      <c r="B59" s="300"/>
      <c r="C59" s="43">
        <f t="shared" ref="C59:K59" si="26">AVERAGE(C49:C53)</f>
        <v>5053</v>
      </c>
      <c r="D59" s="43">
        <f t="shared" si="26"/>
        <v>1951.75</v>
      </c>
      <c r="E59" s="43">
        <f t="shared" si="26"/>
        <v>819</v>
      </c>
      <c r="F59" s="43">
        <f t="shared" si="26"/>
        <v>2334.75</v>
      </c>
      <c r="G59" s="43" t="e">
        <f t="shared" si="26"/>
        <v>#DIV/0!</v>
      </c>
      <c r="H59" s="43">
        <f t="shared" si="26"/>
        <v>878</v>
      </c>
      <c r="I59" s="43">
        <f t="shared" si="26"/>
        <v>910</v>
      </c>
      <c r="J59" s="43">
        <f t="shared" si="26"/>
        <v>2007.25</v>
      </c>
      <c r="K59" s="48">
        <f t="shared" si="26"/>
        <v>13953.75</v>
      </c>
    </row>
    <row r="60" spans="1:11" s="62" customFormat="1" ht="14.25" hidden="1" thickBot="1" x14ac:dyDescent="0.3">
      <c r="A60" s="221"/>
      <c r="B60" s="179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5"/>
      <c r="B61" s="177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7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7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7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7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8"/>
      <c r="C66" s="27"/>
      <c r="D66" s="27"/>
      <c r="E66" s="27"/>
      <c r="F66" s="28"/>
      <c r="G66" s="28"/>
      <c r="H66" s="27"/>
      <c r="I66" s="27"/>
      <c r="J66" s="29"/>
      <c r="K66" s="88"/>
    </row>
    <row r="67" spans="1:15" s="62" customFormat="1" ht="14.25" hidden="1" customHeight="1" outlineLevel="1" thickBot="1" x14ac:dyDescent="0.3">
      <c r="A67" s="137" t="s">
        <v>25</v>
      </c>
      <c r="B67" s="298" t="s">
        <v>37</v>
      </c>
      <c r="C67" s="146">
        <f>SUM(C60:C66)</f>
        <v>0</v>
      </c>
      <c r="D67" s="146">
        <f>SUM(D60:D66)</f>
        <v>0</v>
      </c>
      <c r="E67" s="146">
        <f>SUM(E60:E66)</f>
        <v>0</v>
      </c>
      <c r="F67" s="146">
        <f t="shared" ref="F67:K67" si="27">SUM(F60:F66)</f>
        <v>0</v>
      </c>
      <c r="G67" s="146">
        <f t="shared" si="27"/>
        <v>0</v>
      </c>
      <c r="H67" s="146">
        <f t="shared" si="27"/>
        <v>0</v>
      </c>
      <c r="I67" s="146">
        <f t="shared" si="27"/>
        <v>0</v>
      </c>
      <c r="J67" s="146">
        <f t="shared" si="27"/>
        <v>0</v>
      </c>
      <c r="K67" s="146">
        <f t="shared" si="27"/>
        <v>0</v>
      </c>
    </row>
    <row r="68" spans="1:15" s="62" customFormat="1" ht="15.75" hidden="1" customHeight="1" outlineLevel="1" thickBot="1" x14ac:dyDescent="0.3">
      <c r="A68" s="138" t="s">
        <v>27</v>
      </c>
      <c r="B68" s="299"/>
      <c r="C68" s="139" t="e">
        <f>AVERAGE(C60:C66)</f>
        <v>#DIV/0!</v>
      </c>
      <c r="D68" s="139" t="e">
        <f>AVERAGE(D60:D66)</f>
        <v>#DIV/0!</v>
      </c>
      <c r="E68" s="139" t="e">
        <f>AVERAGE(E60:E66)</f>
        <v>#DIV/0!</v>
      </c>
      <c r="F68" s="139" t="e">
        <f t="shared" ref="F68:K68" si="28">AVERAGE(F60:F66)</f>
        <v>#DIV/0!</v>
      </c>
      <c r="G68" s="139" t="e">
        <f t="shared" si="28"/>
        <v>#DIV/0!</v>
      </c>
      <c r="H68" s="139" t="e">
        <f t="shared" si="28"/>
        <v>#DIV/0!</v>
      </c>
      <c r="I68" s="139" t="e">
        <f t="shared" si="28"/>
        <v>#DIV/0!</v>
      </c>
      <c r="J68" s="139" t="e">
        <f t="shared" si="28"/>
        <v>#DIV/0!</v>
      </c>
      <c r="K68" s="139" t="e">
        <f t="shared" si="28"/>
        <v>#DIV/0!</v>
      </c>
    </row>
    <row r="69" spans="1:15" s="62" customFormat="1" ht="14.25" hidden="1" customHeight="1" thickBot="1" x14ac:dyDescent="0.3">
      <c r="A69" s="36" t="s">
        <v>24</v>
      </c>
      <c r="B69" s="299"/>
      <c r="C69" s="37">
        <f>SUM(C60:C64)</f>
        <v>0</v>
      </c>
      <c r="D69" s="37">
        <f>SUM(D60:D64)</f>
        <v>0</v>
      </c>
      <c r="E69" s="37">
        <f>SUM(E60:E64)</f>
        <v>0</v>
      </c>
      <c r="F69" s="37">
        <f t="shared" ref="F69:K69" si="29">SUM(F60:F64)</f>
        <v>0</v>
      </c>
      <c r="G69" s="37">
        <f t="shared" si="29"/>
        <v>0</v>
      </c>
      <c r="H69" s="37">
        <f t="shared" si="29"/>
        <v>0</v>
      </c>
      <c r="I69" s="37">
        <f t="shared" si="29"/>
        <v>0</v>
      </c>
      <c r="J69" s="37">
        <f t="shared" si="29"/>
        <v>0</v>
      </c>
      <c r="K69" s="37">
        <f t="shared" si="29"/>
        <v>0</v>
      </c>
    </row>
    <row r="70" spans="1:15" s="62" customFormat="1" ht="15.75" hidden="1" customHeight="1" thickBot="1" x14ac:dyDescent="0.3">
      <c r="A70" s="36" t="s">
        <v>26</v>
      </c>
      <c r="B70" s="300"/>
      <c r="C70" s="43" t="e">
        <f>AVERAGE(C60:C64)</f>
        <v>#DIV/0!</v>
      </c>
      <c r="D70" s="43" t="e">
        <f>AVERAGE(D60:D64)</f>
        <v>#DIV/0!</v>
      </c>
      <c r="E70" s="43" t="e">
        <f>AVERAGE(E60:E64)</f>
        <v>#DIV/0!</v>
      </c>
      <c r="F70" s="43" t="e">
        <f t="shared" ref="F70:K70" si="30">AVERAGE(F60:F64)</f>
        <v>#DIV/0!</v>
      </c>
      <c r="G70" s="43" t="e">
        <f t="shared" si="30"/>
        <v>#DIV/0!</v>
      </c>
      <c r="H70" s="43" t="e">
        <f t="shared" si="30"/>
        <v>#DIV/0!</v>
      </c>
      <c r="I70" s="43" t="e">
        <f t="shared" si="30"/>
        <v>#DIV/0!</v>
      </c>
      <c r="J70" s="43" t="e">
        <f t="shared" si="30"/>
        <v>#DIV/0!</v>
      </c>
      <c r="K70" s="43" t="e">
        <f t="shared" si="30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3"/>
      <c r="B72" s="51" t="s">
        <v>8</v>
      </c>
      <c r="C72" s="52" t="s">
        <v>9</v>
      </c>
      <c r="D72" s="52" t="s">
        <v>10</v>
      </c>
      <c r="E72" s="79"/>
      <c r="F72" s="310" t="s">
        <v>71</v>
      </c>
      <c r="G72" s="323"/>
      <c r="H72" s="324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4">
        <f>SUM(C58:G58, C47:G47, C36:G36, C25:G25, C14:G14, C69:G69 )</f>
        <v>245624</v>
      </c>
      <c r="C73" s="84">
        <f>SUM(H58:H58, H47:H47, H36:H36, H25:H25, H14:H14, H69:H69)</f>
        <v>19608</v>
      </c>
      <c r="D73" s="84">
        <f>SUM(I58:J58, I47:J47, I36:J36, I25:J25, I14:J14, I69:J69)</f>
        <v>54053</v>
      </c>
      <c r="E73" s="80"/>
      <c r="F73" s="290" t="s">
        <v>34</v>
      </c>
      <c r="G73" s="291"/>
      <c r="H73" s="130">
        <f>SUM(K14, K25, K36, K47, K58, K69)</f>
        <v>319285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291425</v>
      </c>
      <c r="C74" s="50">
        <f>SUM(H56:H56, H45:H45, H34:H34, H23:H23, H12:H12, H67:H67 )</f>
        <v>19608</v>
      </c>
      <c r="D74" s="50">
        <f>SUM(I56:J56, I45:J45, I34:J34, I23:J23, I12:J12, I67:J67)</f>
        <v>54053</v>
      </c>
      <c r="E74" s="80"/>
      <c r="F74" s="290" t="s">
        <v>33</v>
      </c>
      <c r="G74" s="291"/>
      <c r="H74" s="131">
        <f>SUM(K56, K45, K34, K23, K12, K67)</f>
        <v>365086</v>
      </c>
      <c r="I74" s="80"/>
      <c r="J74" s="80"/>
      <c r="K74" s="80"/>
      <c r="L74" s="80"/>
    </row>
    <row r="75" spans="1:15" ht="30" customHeight="1" x14ac:dyDescent="0.25">
      <c r="F75" s="290" t="s">
        <v>26</v>
      </c>
      <c r="G75" s="291"/>
      <c r="H75" s="131">
        <f>AVERAGE(K14, K25, K36, K47, K58, K69)</f>
        <v>53214.166666666664</v>
      </c>
    </row>
    <row r="76" spans="1:15" ht="30" customHeight="1" x14ac:dyDescent="0.25">
      <c r="F76" s="290" t="s">
        <v>74</v>
      </c>
      <c r="G76" s="291"/>
      <c r="H76" s="130">
        <f>AVERAGE(K56, K45, K34, K23, K12, K67)</f>
        <v>60847.666666666664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28" activePane="bottomRight" state="frozen"/>
      <selection pane="topRight" activeCell="C1" sqref="C1"/>
      <selection pane="bottomLeft" activeCell="A5" sqref="A5"/>
      <selection pane="bottomRight" activeCell="F56" sqref="F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7"/>
      <c r="C1" s="313" t="s">
        <v>10</v>
      </c>
      <c r="D1" s="317"/>
      <c r="E1" s="313" t="s">
        <v>16</v>
      </c>
      <c r="F1" s="308"/>
      <c r="G1" s="319" t="s">
        <v>23</v>
      </c>
    </row>
    <row r="2" spans="1:8" ht="15" customHeight="1" thickBot="1" x14ac:dyDescent="0.3">
      <c r="B2" s="187"/>
      <c r="C2" s="314"/>
      <c r="D2" s="318"/>
      <c r="E2" s="314"/>
      <c r="F2" s="309"/>
      <c r="G2" s="320"/>
    </row>
    <row r="3" spans="1:8" x14ac:dyDescent="0.25">
      <c r="A3" s="292" t="s">
        <v>63</v>
      </c>
      <c r="B3" s="294" t="s">
        <v>64</v>
      </c>
      <c r="C3" s="301" t="s">
        <v>52</v>
      </c>
      <c r="D3" s="330" t="s">
        <v>53</v>
      </c>
      <c r="E3" s="301" t="s">
        <v>66</v>
      </c>
      <c r="F3" s="302" t="s">
        <v>53</v>
      </c>
      <c r="G3" s="320"/>
    </row>
    <row r="4" spans="1:8" ht="14.25" thickBot="1" x14ac:dyDescent="0.3">
      <c r="A4" s="293"/>
      <c r="B4" s="295"/>
      <c r="C4" s="293"/>
      <c r="D4" s="331"/>
      <c r="E4" s="293"/>
      <c r="F4" s="303"/>
      <c r="G4" s="320"/>
    </row>
    <row r="5" spans="1:8" s="61" customFormat="1" ht="14.25" hidden="1" thickBot="1" x14ac:dyDescent="0.3">
      <c r="A5" s="217"/>
      <c r="B5" s="181"/>
      <c r="C5" s="14"/>
      <c r="D5" s="85"/>
      <c r="E5" s="21"/>
      <c r="F5" s="22"/>
      <c r="G5" s="20"/>
    </row>
    <row r="6" spans="1:8" s="61" customFormat="1" ht="14.25" thickBot="1" x14ac:dyDescent="0.3">
      <c r="A6" s="224" t="s">
        <v>4</v>
      </c>
      <c r="B6" s="172">
        <v>41548</v>
      </c>
      <c r="C6" s="14">
        <v>793</v>
      </c>
      <c r="D6" s="85">
        <v>903</v>
      </c>
      <c r="E6" s="21">
        <v>499</v>
      </c>
      <c r="F6" s="22">
        <v>957</v>
      </c>
      <c r="G6" s="20">
        <f>SUM(C6:F6)</f>
        <v>3152</v>
      </c>
    </row>
    <row r="7" spans="1:8" s="61" customFormat="1" ht="14.25" thickBot="1" x14ac:dyDescent="0.3">
      <c r="A7" s="224" t="s">
        <v>5</v>
      </c>
      <c r="B7" s="172">
        <v>41549</v>
      </c>
      <c r="C7" s="14">
        <v>952</v>
      </c>
      <c r="D7" s="85">
        <v>891</v>
      </c>
      <c r="E7" s="21">
        <v>632</v>
      </c>
      <c r="F7" s="22">
        <v>570</v>
      </c>
      <c r="G7" s="20">
        <f t="shared" ref="G7:G8" si="0">SUM(C7:F7)</f>
        <v>3045</v>
      </c>
    </row>
    <row r="8" spans="1:8" s="61" customFormat="1" ht="14.25" thickBot="1" x14ac:dyDescent="0.3">
      <c r="A8" s="224" t="s">
        <v>6</v>
      </c>
      <c r="B8" s="172">
        <v>41550</v>
      </c>
      <c r="C8" s="14">
        <v>1020</v>
      </c>
      <c r="D8" s="85">
        <v>844</v>
      </c>
      <c r="E8" s="21">
        <v>668</v>
      </c>
      <c r="F8" s="22">
        <v>636</v>
      </c>
      <c r="G8" s="20">
        <f t="shared" si="0"/>
        <v>3168</v>
      </c>
      <c r="H8" s="222"/>
    </row>
    <row r="9" spans="1:8" s="61" customFormat="1" ht="14.25" thickBot="1" x14ac:dyDescent="0.3">
      <c r="A9" s="224" t="s">
        <v>0</v>
      </c>
      <c r="B9" s="172">
        <v>41551</v>
      </c>
      <c r="C9" s="14">
        <v>799</v>
      </c>
      <c r="D9" s="85">
        <v>606</v>
      </c>
      <c r="E9" s="21">
        <v>617</v>
      </c>
      <c r="F9" s="22">
        <v>771</v>
      </c>
      <c r="G9" s="20">
        <f t="shared" ref="G9:G11" si="1">SUM(C9:F9)</f>
        <v>2793</v>
      </c>
      <c r="H9" s="222"/>
    </row>
    <row r="10" spans="1:8" s="61" customFormat="1" ht="14.25" outlineLevel="1" thickBot="1" x14ac:dyDescent="0.3">
      <c r="A10" s="206" t="s">
        <v>1</v>
      </c>
      <c r="B10" s="172">
        <v>41552</v>
      </c>
      <c r="C10" s="21"/>
      <c r="D10" s="86">
        <v>294</v>
      </c>
      <c r="E10" s="21"/>
      <c r="F10" s="22">
        <v>291</v>
      </c>
      <c r="G10" s="20">
        <f t="shared" si="1"/>
        <v>585</v>
      </c>
      <c r="H10" s="222"/>
    </row>
    <row r="11" spans="1:8" s="61" customFormat="1" ht="14.25" outlineLevel="1" thickBot="1" x14ac:dyDescent="0.3">
      <c r="A11" s="203" t="s">
        <v>2</v>
      </c>
      <c r="B11" s="172">
        <v>41553</v>
      </c>
      <c r="C11" s="27"/>
      <c r="D11" s="87">
        <v>268</v>
      </c>
      <c r="E11" s="27"/>
      <c r="F11" s="28">
        <v>217</v>
      </c>
      <c r="G11" s="20">
        <f t="shared" si="1"/>
        <v>485</v>
      </c>
      <c r="H11" s="222"/>
    </row>
    <row r="12" spans="1:8" s="62" customFormat="1" ht="14.25" customHeight="1" outlineLevel="1" thickBot="1" x14ac:dyDescent="0.3">
      <c r="A12" s="137" t="s">
        <v>25</v>
      </c>
      <c r="B12" s="298" t="s">
        <v>28</v>
      </c>
      <c r="C12" s="146">
        <f>SUM(C5:C11)</f>
        <v>3564</v>
      </c>
      <c r="D12" s="156">
        <f>SUM(D5:D11)</f>
        <v>3806</v>
      </c>
      <c r="E12" s="146">
        <f>SUM(E5:E11)</f>
        <v>2416</v>
      </c>
      <c r="F12" s="146">
        <f>SUM(F5:F11)</f>
        <v>3442</v>
      </c>
      <c r="G12" s="150">
        <f>SUM(G5:G11)</f>
        <v>13228</v>
      </c>
    </row>
    <row r="13" spans="1:8" s="62" customFormat="1" ht="15.75" customHeight="1" outlineLevel="1" thickBot="1" x14ac:dyDescent="0.3">
      <c r="A13" s="138" t="s">
        <v>27</v>
      </c>
      <c r="B13" s="299"/>
      <c r="C13" s="139">
        <f>AVERAGE(C5:C11)</f>
        <v>891</v>
      </c>
      <c r="D13" s="157">
        <f>AVERAGE(D5:D11)</f>
        <v>634.33333333333337</v>
      </c>
      <c r="E13" s="139">
        <f>AVERAGE(E5:E11)</f>
        <v>604</v>
      </c>
      <c r="F13" s="139">
        <f>AVERAGE(F5:F11)</f>
        <v>573.66666666666663</v>
      </c>
      <c r="G13" s="145">
        <f>AVERAGE(G5:G11)</f>
        <v>2204.6666666666665</v>
      </c>
    </row>
    <row r="14" spans="1:8" s="62" customFormat="1" ht="14.25" customHeight="1" thickBot="1" x14ac:dyDescent="0.3">
      <c r="A14" s="36" t="s">
        <v>24</v>
      </c>
      <c r="B14" s="299"/>
      <c r="C14" s="37">
        <f>SUM(C5:C9)</f>
        <v>3564</v>
      </c>
      <c r="D14" s="37">
        <f>SUM(D5:D9)</f>
        <v>3244</v>
      </c>
      <c r="E14" s="37">
        <f t="shared" ref="E14:F14" si="2">SUM(E5:E9)</f>
        <v>2416</v>
      </c>
      <c r="F14" s="37">
        <f t="shared" si="2"/>
        <v>2934</v>
      </c>
      <c r="G14" s="37">
        <f>SUM(G5:G9)</f>
        <v>12158</v>
      </c>
    </row>
    <row r="15" spans="1:8" s="62" customFormat="1" ht="15.75" customHeight="1" thickBot="1" x14ac:dyDescent="0.3">
      <c r="A15" s="36" t="s">
        <v>26</v>
      </c>
      <c r="B15" s="299"/>
      <c r="C15" s="43">
        <f>AVERAGE(C5:C9)</f>
        <v>891</v>
      </c>
      <c r="D15" s="43">
        <f>AVERAGE(D5:D9)</f>
        <v>811</v>
      </c>
      <c r="E15" s="43">
        <f t="shared" ref="E15:F15" si="3">AVERAGE(E5:E9)</f>
        <v>604</v>
      </c>
      <c r="F15" s="43">
        <f t="shared" si="3"/>
        <v>733.5</v>
      </c>
      <c r="G15" s="43">
        <f>AVERAGE(G5:G9)</f>
        <v>3039.5</v>
      </c>
    </row>
    <row r="16" spans="1:8" s="62" customFormat="1" ht="14.25" thickBot="1" x14ac:dyDescent="0.3">
      <c r="A16" s="35" t="s">
        <v>3</v>
      </c>
      <c r="B16" s="173">
        <v>41554</v>
      </c>
      <c r="C16" s="14">
        <v>993</v>
      </c>
      <c r="D16" s="85">
        <v>926</v>
      </c>
      <c r="E16" s="14">
        <v>555</v>
      </c>
      <c r="F16" s="15">
        <v>520</v>
      </c>
      <c r="G16" s="18">
        <f>SUM(C16:F16)</f>
        <v>2994</v>
      </c>
    </row>
    <row r="17" spans="1:8" s="62" customFormat="1" ht="14.25" thickBot="1" x14ac:dyDescent="0.3">
      <c r="A17" s="35" t="s">
        <v>4</v>
      </c>
      <c r="B17" s="174">
        <v>41555</v>
      </c>
      <c r="C17" s="14">
        <v>1149</v>
      </c>
      <c r="D17" s="85">
        <v>805</v>
      </c>
      <c r="E17" s="21">
        <v>711</v>
      </c>
      <c r="F17" s="22">
        <v>505</v>
      </c>
      <c r="G17" s="20">
        <f>SUM(C17:F17)</f>
        <v>3170</v>
      </c>
    </row>
    <row r="18" spans="1:8" s="62" customFormat="1" ht="14.25" thickBot="1" x14ac:dyDescent="0.3">
      <c r="A18" s="35" t="s">
        <v>5</v>
      </c>
      <c r="B18" s="174">
        <v>41556</v>
      </c>
      <c r="C18" s="14">
        <v>939</v>
      </c>
      <c r="D18" s="85">
        <v>739</v>
      </c>
      <c r="E18" s="21">
        <v>629</v>
      </c>
      <c r="F18" s="22">
        <v>762</v>
      </c>
      <c r="G18" s="20">
        <f>SUM(C18:F18)</f>
        <v>3069</v>
      </c>
    </row>
    <row r="19" spans="1:8" s="62" customFormat="1" ht="14.25" thickBot="1" x14ac:dyDescent="0.3">
      <c r="A19" s="35" t="s">
        <v>6</v>
      </c>
      <c r="B19" s="174">
        <v>41557</v>
      </c>
      <c r="C19" s="14">
        <v>864</v>
      </c>
      <c r="D19" s="85">
        <v>851</v>
      </c>
      <c r="E19" s="21">
        <v>433</v>
      </c>
      <c r="F19" s="22">
        <v>649</v>
      </c>
      <c r="G19" s="20">
        <f t="shared" ref="G19:G21" si="4">SUM(C19:F19)</f>
        <v>2797</v>
      </c>
    </row>
    <row r="20" spans="1:8" s="62" customFormat="1" ht="14.25" thickBot="1" x14ac:dyDescent="0.3">
      <c r="A20" s="35" t="s">
        <v>0</v>
      </c>
      <c r="B20" s="174">
        <v>41558</v>
      </c>
      <c r="C20" s="14">
        <v>781</v>
      </c>
      <c r="D20" s="85">
        <v>757</v>
      </c>
      <c r="E20" s="21">
        <v>439</v>
      </c>
      <c r="F20" s="22">
        <v>603</v>
      </c>
      <c r="G20" s="20">
        <f t="shared" si="4"/>
        <v>2580</v>
      </c>
    </row>
    <row r="21" spans="1:8" s="62" customFormat="1" ht="14.25" outlineLevel="1" thickBot="1" x14ac:dyDescent="0.3">
      <c r="A21" s="35" t="s">
        <v>1</v>
      </c>
      <c r="B21" s="174">
        <v>41559</v>
      </c>
      <c r="C21" s="21"/>
      <c r="D21" s="86">
        <v>233</v>
      </c>
      <c r="E21" s="21"/>
      <c r="F21" s="22">
        <v>313</v>
      </c>
      <c r="G21" s="20">
        <f t="shared" si="4"/>
        <v>546</v>
      </c>
      <c r="H21" s="225"/>
    </row>
    <row r="22" spans="1:8" s="62" customFormat="1" ht="14.25" outlineLevel="1" thickBot="1" x14ac:dyDescent="0.3">
      <c r="A22" s="35" t="s">
        <v>2</v>
      </c>
      <c r="B22" s="175">
        <v>41560</v>
      </c>
      <c r="C22" s="27"/>
      <c r="D22" s="87">
        <v>232</v>
      </c>
      <c r="E22" s="27"/>
      <c r="F22" s="28">
        <v>266</v>
      </c>
      <c r="G22" s="88">
        <f>SUM(C22:F22)</f>
        <v>498</v>
      </c>
    </row>
    <row r="23" spans="1:8" s="62" customFormat="1" ht="14.25" customHeight="1" outlineLevel="1" thickBot="1" x14ac:dyDescent="0.3">
      <c r="A23" s="137" t="s">
        <v>25</v>
      </c>
      <c r="B23" s="299" t="s">
        <v>29</v>
      </c>
      <c r="C23" s="146">
        <f>SUM(C16:C22)</f>
        <v>4726</v>
      </c>
      <c r="D23" s="146">
        <f t="shared" ref="D23:G23" si="5">SUM(D16:D22)</f>
        <v>4543</v>
      </c>
      <c r="E23" s="146">
        <f t="shared" si="5"/>
        <v>2767</v>
      </c>
      <c r="F23" s="146">
        <f t="shared" si="5"/>
        <v>3618</v>
      </c>
      <c r="G23" s="146">
        <f t="shared" si="5"/>
        <v>15654</v>
      </c>
    </row>
    <row r="24" spans="1:8" s="62" customFormat="1" ht="15.75" customHeight="1" outlineLevel="1" thickBot="1" x14ac:dyDescent="0.3">
      <c r="A24" s="138" t="s">
        <v>27</v>
      </c>
      <c r="B24" s="299"/>
      <c r="C24" s="139">
        <f>AVERAGE(C16:C22)</f>
        <v>945.2</v>
      </c>
      <c r="D24" s="139">
        <f t="shared" ref="D24:G24" si="6">AVERAGE(D16:D22)</f>
        <v>649</v>
      </c>
      <c r="E24" s="139">
        <f t="shared" si="6"/>
        <v>553.4</v>
      </c>
      <c r="F24" s="139">
        <f t="shared" si="6"/>
        <v>516.85714285714289</v>
      </c>
      <c r="G24" s="139">
        <f t="shared" si="6"/>
        <v>2236.2857142857142</v>
      </c>
    </row>
    <row r="25" spans="1:8" s="62" customFormat="1" ht="14.25" customHeight="1" thickBot="1" x14ac:dyDescent="0.3">
      <c r="A25" s="36" t="s">
        <v>24</v>
      </c>
      <c r="B25" s="299"/>
      <c r="C25" s="37">
        <f>SUM(C16:C20)</f>
        <v>4726</v>
      </c>
      <c r="D25" s="37">
        <f t="shared" ref="D25:G25" si="7">SUM(D16:D20)</f>
        <v>4078</v>
      </c>
      <c r="E25" s="37">
        <f>SUM(E16:E20)</f>
        <v>2767</v>
      </c>
      <c r="F25" s="37">
        <f t="shared" si="7"/>
        <v>3039</v>
      </c>
      <c r="G25" s="37">
        <f t="shared" si="7"/>
        <v>14610</v>
      </c>
    </row>
    <row r="26" spans="1:8" s="62" customFormat="1" ht="15.75" customHeight="1" thickBot="1" x14ac:dyDescent="0.3">
      <c r="A26" s="36" t="s">
        <v>26</v>
      </c>
      <c r="B26" s="300"/>
      <c r="C26" s="43">
        <f>AVERAGE(C16:C20)</f>
        <v>945.2</v>
      </c>
      <c r="D26" s="43">
        <f t="shared" ref="D26:G26" si="8">AVERAGE(D16:D20)</f>
        <v>815.6</v>
      </c>
      <c r="E26" s="43">
        <f t="shared" si="8"/>
        <v>553.4</v>
      </c>
      <c r="F26" s="43">
        <f t="shared" si="8"/>
        <v>607.79999999999995</v>
      </c>
      <c r="G26" s="43">
        <f t="shared" si="8"/>
        <v>2922</v>
      </c>
    </row>
    <row r="27" spans="1:8" s="62" customFormat="1" ht="14.25" thickBot="1" x14ac:dyDescent="0.3">
      <c r="A27" s="35" t="s">
        <v>3</v>
      </c>
      <c r="B27" s="220">
        <v>41561</v>
      </c>
      <c r="C27" s="14">
        <v>731</v>
      </c>
      <c r="D27" s="85">
        <v>620</v>
      </c>
      <c r="E27" s="14">
        <v>476</v>
      </c>
      <c r="F27" s="15">
        <v>455</v>
      </c>
      <c r="G27" s="18">
        <f t="shared" ref="G27:G33" si="9">SUM(C27:F27)</f>
        <v>2282</v>
      </c>
    </row>
    <row r="28" spans="1:8" s="62" customFormat="1" ht="14.25" thickBot="1" x14ac:dyDescent="0.3">
      <c r="A28" s="35" t="s">
        <v>4</v>
      </c>
      <c r="B28" s="177">
        <v>41562</v>
      </c>
      <c r="C28" s="14">
        <v>840</v>
      </c>
      <c r="D28" s="85">
        <v>965</v>
      </c>
      <c r="E28" s="21">
        <v>545</v>
      </c>
      <c r="F28" s="22">
        <v>805</v>
      </c>
      <c r="G28" s="20">
        <f t="shared" si="9"/>
        <v>3155</v>
      </c>
    </row>
    <row r="29" spans="1:8" s="62" customFormat="1" ht="14.25" thickBot="1" x14ac:dyDescent="0.3">
      <c r="A29" s="35" t="s">
        <v>5</v>
      </c>
      <c r="B29" s="177">
        <v>41563</v>
      </c>
      <c r="C29" s="14">
        <v>1082</v>
      </c>
      <c r="D29" s="85">
        <v>678</v>
      </c>
      <c r="E29" s="21">
        <v>681</v>
      </c>
      <c r="F29" s="22">
        <v>683</v>
      </c>
      <c r="G29" s="20">
        <f t="shared" si="9"/>
        <v>3124</v>
      </c>
    </row>
    <row r="30" spans="1:8" s="62" customFormat="1" ht="14.25" thickBot="1" x14ac:dyDescent="0.3">
      <c r="A30" s="35" t="s">
        <v>6</v>
      </c>
      <c r="B30" s="177">
        <v>41564</v>
      </c>
      <c r="C30" s="14">
        <v>922</v>
      </c>
      <c r="D30" s="85">
        <v>855</v>
      </c>
      <c r="E30" s="21">
        <v>541</v>
      </c>
      <c r="F30" s="22">
        <v>721</v>
      </c>
      <c r="G30" s="20">
        <f t="shared" si="9"/>
        <v>3039</v>
      </c>
    </row>
    <row r="31" spans="1:8" s="62" customFormat="1" ht="14.25" thickBot="1" x14ac:dyDescent="0.3">
      <c r="A31" s="35" t="s">
        <v>0</v>
      </c>
      <c r="B31" s="177">
        <v>41565</v>
      </c>
      <c r="C31" s="14">
        <v>806</v>
      </c>
      <c r="D31" s="85">
        <v>861</v>
      </c>
      <c r="E31" s="21">
        <v>472</v>
      </c>
      <c r="F31" s="22">
        <v>486</v>
      </c>
      <c r="G31" s="20">
        <f t="shared" si="9"/>
        <v>2625</v>
      </c>
    </row>
    <row r="32" spans="1:8" s="62" customFormat="1" ht="14.25" outlineLevel="1" thickBot="1" x14ac:dyDescent="0.3">
      <c r="A32" s="35" t="s">
        <v>1</v>
      </c>
      <c r="B32" s="177">
        <v>41566</v>
      </c>
      <c r="C32" s="21"/>
      <c r="D32" s="86">
        <v>233</v>
      </c>
      <c r="E32" s="21"/>
      <c r="F32" s="22">
        <v>281</v>
      </c>
      <c r="G32" s="20">
        <f t="shared" si="9"/>
        <v>514</v>
      </c>
    </row>
    <row r="33" spans="1:8" s="62" customFormat="1" ht="14.25" outlineLevel="1" thickBot="1" x14ac:dyDescent="0.3">
      <c r="A33" s="35" t="s">
        <v>2</v>
      </c>
      <c r="B33" s="178">
        <v>41567</v>
      </c>
      <c r="C33" s="27"/>
      <c r="D33" s="87">
        <v>263</v>
      </c>
      <c r="E33" s="27"/>
      <c r="F33" s="28">
        <v>295</v>
      </c>
      <c r="G33" s="88">
        <f t="shared" si="9"/>
        <v>558</v>
      </c>
    </row>
    <row r="34" spans="1:8" s="62" customFormat="1" ht="14.25" customHeight="1" outlineLevel="1" thickBot="1" x14ac:dyDescent="0.3">
      <c r="A34" s="137" t="s">
        <v>25</v>
      </c>
      <c r="B34" s="298" t="s">
        <v>30</v>
      </c>
      <c r="C34" s="146">
        <f>SUM(C27:C33)</f>
        <v>4381</v>
      </c>
      <c r="D34" s="146">
        <f t="shared" ref="D34:G34" si="10">SUM(D27:D33)</f>
        <v>4475</v>
      </c>
      <c r="E34" s="146">
        <f t="shared" si="10"/>
        <v>2715</v>
      </c>
      <c r="F34" s="146">
        <f t="shared" si="10"/>
        <v>3726</v>
      </c>
      <c r="G34" s="146">
        <f t="shared" si="10"/>
        <v>15297</v>
      </c>
    </row>
    <row r="35" spans="1:8" s="62" customFormat="1" ht="15.75" customHeight="1" outlineLevel="1" thickBot="1" x14ac:dyDescent="0.3">
      <c r="A35" s="138" t="s">
        <v>27</v>
      </c>
      <c r="B35" s="299"/>
      <c r="C35" s="139">
        <f>AVERAGE(C27:C33)</f>
        <v>876.2</v>
      </c>
      <c r="D35" s="139">
        <f t="shared" ref="D35:G35" si="11">AVERAGE(D27:D33)</f>
        <v>639.28571428571433</v>
      </c>
      <c r="E35" s="139">
        <f t="shared" si="11"/>
        <v>543</v>
      </c>
      <c r="F35" s="139">
        <f t="shared" si="11"/>
        <v>532.28571428571433</v>
      </c>
      <c r="G35" s="139">
        <f t="shared" si="11"/>
        <v>2185.2857142857142</v>
      </c>
    </row>
    <row r="36" spans="1:8" s="62" customFormat="1" ht="14.25" customHeight="1" thickBot="1" x14ac:dyDescent="0.3">
      <c r="A36" s="36" t="s">
        <v>24</v>
      </c>
      <c r="B36" s="299"/>
      <c r="C36" s="37">
        <f>SUM(C27:C31)</f>
        <v>4381</v>
      </c>
      <c r="D36" s="37">
        <f t="shared" ref="D36:G36" si="12">SUM(D27:D31)</f>
        <v>3979</v>
      </c>
      <c r="E36" s="37">
        <f t="shared" si="12"/>
        <v>2715</v>
      </c>
      <c r="F36" s="37">
        <f t="shared" si="12"/>
        <v>3150</v>
      </c>
      <c r="G36" s="37">
        <f t="shared" si="12"/>
        <v>14225</v>
      </c>
    </row>
    <row r="37" spans="1:8" s="62" customFormat="1" ht="15.75" customHeight="1" thickBot="1" x14ac:dyDescent="0.3">
      <c r="A37" s="36" t="s">
        <v>26</v>
      </c>
      <c r="B37" s="300"/>
      <c r="C37" s="43">
        <f>AVERAGE(C27:C31)</f>
        <v>876.2</v>
      </c>
      <c r="D37" s="43">
        <f t="shared" ref="D37:G37" si="13">AVERAGE(D27:D31)</f>
        <v>795.8</v>
      </c>
      <c r="E37" s="43">
        <f t="shared" si="13"/>
        <v>543</v>
      </c>
      <c r="F37" s="43">
        <f>AVERAGE(F27:F31)</f>
        <v>630</v>
      </c>
      <c r="G37" s="43">
        <f t="shared" si="13"/>
        <v>2845</v>
      </c>
    </row>
    <row r="38" spans="1:8" s="62" customFormat="1" ht="15.75" customHeight="1" thickBot="1" x14ac:dyDescent="0.3">
      <c r="A38" s="35" t="s">
        <v>3</v>
      </c>
      <c r="B38" s="220">
        <v>41568</v>
      </c>
      <c r="C38" s="14">
        <v>1091</v>
      </c>
      <c r="D38" s="85">
        <v>644</v>
      </c>
      <c r="E38" s="14">
        <v>645</v>
      </c>
      <c r="F38" s="15">
        <v>627</v>
      </c>
      <c r="G38" s="18">
        <f t="shared" ref="G38:G44" si="14">SUM(C38:F38)</f>
        <v>3007</v>
      </c>
    </row>
    <row r="39" spans="1:8" s="62" customFormat="1" ht="14.25" thickBot="1" x14ac:dyDescent="0.3">
      <c r="A39" s="35" t="s">
        <v>4</v>
      </c>
      <c r="B39" s="177">
        <v>41569</v>
      </c>
      <c r="C39" s="14">
        <v>820</v>
      </c>
      <c r="D39" s="85">
        <v>1076</v>
      </c>
      <c r="E39" s="21">
        <v>507</v>
      </c>
      <c r="F39" s="22">
        <v>670</v>
      </c>
      <c r="G39" s="20">
        <f t="shared" si="14"/>
        <v>3073</v>
      </c>
    </row>
    <row r="40" spans="1:8" s="62" customFormat="1" ht="14.25" thickBot="1" x14ac:dyDescent="0.3">
      <c r="A40" s="35" t="s">
        <v>5</v>
      </c>
      <c r="B40" s="177">
        <v>41570</v>
      </c>
      <c r="C40" s="14">
        <v>908</v>
      </c>
      <c r="D40" s="85">
        <v>891</v>
      </c>
      <c r="E40" s="21">
        <v>518</v>
      </c>
      <c r="F40" s="22">
        <v>554</v>
      </c>
      <c r="G40" s="20">
        <f t="shared" si="14"/>
        <v>2871</v>
      </c>
    </row>
    <row r="41" spans="1:8" s="62" customFormat="1" ht="14.25" thickBot="1" x14ac:dyDescent="0.3">
      <c r="A41" s="35" t="s">
        <v>6</v>
      </c>
      <c r="B41" s="177">
        <v>41571</v>
      </c>
      <c r="C41" s="14">
        <v>881</v>
      </c>
      <c r="D41" s="85">
        <v>721</v>
      </c>
      <c r="E41" s="21">
        <v>517</v>
      </c>
      <c r="F41" s="22">
        <v>782</v>
      </c>
      <c r="G41" s="20">
        <f t="shared" si="14"/>
        <v>2901</v>
      </c>
    </row>
    <row r="42" spans="1:8" s="62" customFormat="1" ht="14.25" thickBot="1" x14ac:dyDescent="0.3">
      <c r="A42" s="35" t="s">
        <v>0</v>
      </c>
      <c r="B42" s="177">
        <v>41572</v>
      </c>
      <c r="C42" s="14">
        <v>761</v>
      </c>
      <c r="D42" s="85">
        <v>825</v>
      </c>
      <c r="E42" s="21">
        <v>485</v>
      </c>
      <c r="F42" s="22">
        <v>543</v>
      </c>
      <c r="G42" s="20">
        <f t="shared" si="14"/>
        <v>2614</v>
      </c>
    </row>
    <row r="43" spans="1:8" s="62" customFormat="1" ht="14.25" outlineLevel="1" thickBot="1" x14ac:dyDescent="0.3">
      <c r="A43" s="35" t="s">
        <v>1</v>
      </c>
      <c r="B43" s="177">
        <v>41573</v>
      </c>
      <c r="C43" s="21"/>
      <c r="D43" s="86">
        <v>226</v>
      </c>
      <c r="E43" s="21"/>
      <c r="F43" s="22">
        <v>299</v>
      </c>
      <c r="G43" s="20">
        <f t="shared" si="14"/>
        <v>525</v>
      </c>
      <c r="H43" s="169"/>
    </row>
    <row r="44" spans="1:8" s="62" customFormat="1" ht="14.25" outlineLevel="1" thickBot="1" x14ac:dyDescent="0.3">
      <c r="A44" s="35" t="s">
        <v>2</v>
      </c>
      <c r="B44" s="177">
        <v>41574</v>
      </c>
      <c r="C44" s="27"/>
      <c r="D44" s="87">
        <v>197</v>
      </c>
      <c r="E44" s="27"/>
      <c r="F44" s="28">
        <v>239</v>
      </c>
      <c r="G44" s="88">
        <f t="shared" si="14"/>
        <v>436</v>
      </c>
      <c r="H44" s="219"/>
    </row>
    <row r="45" spans="1:8" s="62" customFormat="1" ht="14.25" customHeight="1" outlineLevel="1" thickBot="1" x14ac:dyDescent="0.3">
      <c r="A45" s="137" t="s">
        <v>25</v>
      </c>
      <c r="B45" s="298" t="s">
        <v>31</v>
      </c>
      <c r="C45" s="146">
        <f>SUM(C38:C44)</f>
        <v>4461</v>
      </c>
      <c r="D45" s="146">
        <f t="shared" ref="D45:G45" si="15">SUM(D38:D44)</f>
        <v>4580</v>
      </c>
      <c r="E45" s="146">
        <f t="shared" si="15"/>
        <v>2672</v>
      </c>
      <c r="F45" s="146">
        <f t="shared" si="15"/>
        <v>3714</v>
      </c>
      <c r="G45" s="146">
        <f t="shared" si="15"/>
        <v>15427</v>
      </c>
    </row>
    <row r="46" spans="1:8" s="62" customFormat="1" ht="15.75" customHeight="1" outlineLevel="1" thickBot="1" x14ac:dyDescent="0.3">
      <c r="A46" s="138" t="s">
        <v>27</v>
      </c>
      <c r="B46" s="299"/>
      <c r="C46" s="139">
        <f>AVERAGE(C38:C44)</f>
        <v>892.2</v>
      </c>
      <c r="D46" s="139">
        <f t="shared" ref="D46:G46" si="16">AVERAGE(D38:D44)</f>
        <v>654.28571428571433</v>
      </c>
      <c r="E46" s="139">
        <f t="shared" si="16"/>
        <v>534.4</v>
      </c>
      <c r="F46" s="139">
        <f t="shared" si="16"/>
        <v>530.57142857142856</v>
      </c>
      <c r="G46" s="139">
        <f t="shared" si="16"/>
        <v>2203.8571428571427</v>
      </c>
    </row>
    <row r="47" spans="1:8" s="62" customFormat="1" ht="14.25" customHeight="1" thickBot="1" x14ac:dyDescent="0.3">
      <c r="A47" s="36" t="s">
        <v>24</v>
      </c>
      <c r="B47" s="299"/>
      <c r="C47" s="37">
        <f>SUM(C38:C42)</f>
        <v>4461</v>
      </c>
      <c r="D47" s="37">
        <f t="shared" ref="D47:G47" si="17">SUM(D38:D42)</f>
        <v>4157</v>
      </c>
      <c r="E47" s="37">
        <f t="shared" si="17"/>
        <v>2672</v>
      </c>
      <c r="F47" s="37">
        <f t="shared" si="17"/>
        <v>3176</v>
      </c>
      <c r="G47" s="37">
        <f t="shared" si="17"/>
        <v>14466</v>
      </c>
    </row>
    <row r="48" spans="1:8" s="62" customFormat="1" ht="15.75" customHeight="1" thickBot="1" x14ac:dyDescent="0.3">
      <c r="A48" s="36" t="s">
        <v>26</v>
      </c>
      <c r="B48" s="300"/>
      <c r="C48" s="43">
        <f>AVERAGE(C38:C42)</f>
        <v>892.2</v>
      </c>
      <c r="D48" s="43">
        <f t="shared" ref="D48:G48" si="18">AVERAGE(D38:D42)</f>
        <v>831.4</v>
      </c>
      <c r="E48" s="43">
        <f t="shared" si="18"/>
        <v>534.4</v>
      </c>
      <c r="F48" s="43">
        <f>AVERAGE(F38:F42)</f>
        <v>635.20000000000005</v>
      </c>
      <c r="G48" s="43">
        <f t="shared" si="18"/>
        <v>2893.2</v>
      </c>
    </row>
    <row r="49" spans="1:8" s="62" customFormat="1" ht="14.25" thickBot="1" x14ac:dyDescent="0.3">
      <c r="A49" s="35" t="s">
        <v>3</v>
      </c>
      <c r="B49" s="176">
        <v>41575</v>
      </c>
      <c r="C49" s="67">
        <v>913</v>
      </c>
      <c r="D49" s="163">
        <v>906</v>
      </c>
      <c r="E49" s="70">
        <v>555</v>
      </c>
      <c r="F49" s="68">
        <v>664</v>
      </c>
      <c r="G49" s="20">
        <f t="shared" ref="G49:G52" si="19">SUM(C49:F49)</f>
        <v>3038</v>
      </c>
      <c r="H49" s="219"/>
    </row>
    <row r="50" spans="1:8" s="62" customFormat="1" ht="14.25" thickBot="1" x14ac:dyDescent="0.3">
      <c r="A50" s="35" t="s">
        <v>4</v>
      </c>
      <c r="B50" s="209">
        <v>41576</v>
      </c>
      <c r="C50" s="14">
        <v>887</v>
      </c>
      <c r="D50" s="85">
        <v>1094</v>
      </c>
      <c r="E50" s="17">
        <v>509</v>
      </c>
      <c r="F50" s="22">
        <v>639</v>
      </c>
      <c r="G50" s="20">
        <f t="shared" si="19"/>
        <v>3129</v>
      </c>
      <c r="H50" s="219"/>
    </row>
    <row r="51" spans="1:8" s="62" customFormat="1" ht="14.25" thickBot="1" x14ac:dyDescent="0.3">
      <c r="A51" s="35" t="s">
        <v>5</v>
      </c>
      <c r="B51" s="209">
        <v>41577</v>
      </c>
      <c r="C51" s="14">
        <v>969</v>
      </c>
      <c r="D51" s="85">
        <v>892</v>
      </c>
      <c r="E51" s="17">
        <v>595</v>
      </c>
      <c r="F51" s="22">
        <v>552</v>
      </c>
      <c r="G51" s="20">
        <f t="shared" si="19"/>
        <v>3008</v>
      </c>
      <c r="H51" s="219"/>
    </row>
    <row r="52" spans="1:8" s="62" customFormat="1" ht="14.25" thickBot="1" x14ac:dyDescent="0.3">
      <c r="A52" s="221" t="s">
        <v>6</v>
      </c>
      <c r="B52" s="209">
        <v>41578</v>
      </c>
      <c r="C52" s="14">
        <v>758</v>
      </c>
      <c r="D52" s="85">
        <v>878</v>
      </c>
      <c r="E52" s="17">
        <v>441</v>
      </c>
      <c r="F52" s="22">
        <v>491</v>
      </c>
      <c r="G52" s="20">
        <f t="shared" si="19"/>
        <v>2568</v>
      </c>
    </row>
    <row r="53" spans="1:8" s="62" customFormat="1" ht="14.25" hidden="1" thickBot="1" x14ac:dyDescent="0.3">
      <c r="A53" s="221"/>
      <c r="B53" s="209"/>
      <c r="C53" s="14"/>
      <c r="D53" s="85"/>
      <c r="E53" s="17"/>
      <c r="F53" s="22"/>
      <c r="G53" s="20"/>
    </row>
    <row r="54" spans="1:8" s="62" customFormat="1" ht="14.25" hidden="1" outlineLevel="1" thickBot="1" x14ac:dyDescent="0.3">
      <c r="A54" s="221"/>
      <c r="B54" s="177"/>
      <c r="C54" s="21"/>
      <c r="D54" s="86"/>
      <c r="E54" s="21"/>
      <c r="F54" s="22"/>
      <c r="G54" s="20"/>
    </row>
    <row r="55" spans="1:8" s="62" customFormat="1" ht="14.25" hidden="1" customHeight="1" outlineLevel="1" thickBot="1" x14ac:dyDescent="0.3">
      <c r="A55" s="221"/>
      <c r="B55" s="178"/>
      <c r="C55" s="72"/>
      <c r="D55" s="164"/>
      <c r="E55" s="72"/>
      <c r="F55" s="73"/>
      <c r="G55" s="20"/>
    </row>
    <row r="56" spans="1:8" s="62" customFormat="1" ht="14.25" customHeight="1" outlineLevel="1" thickBot="1" x14ac:dyDescent="0.3">
      <c r="A56" s="137" t="s">
        <v>25</v>
      </c>
      <c r="B56" s="298" t="s">
        <v>32</v>
      </c>
      <c r="C56" s="162">
        <f>SUM(C49:C55)</f>
        <v>3527</v>
      </c>
      <c r="D56" s="162">
        <f t="shared" ref="D56:G56" si="20">SUM(D49:D55)</f>
        <v>3770</v>
      </c>
      <c r="E56" s="162">
        <f>SUM(E49:E55)</f>
        <v>2100</v>
      </c>
      <c r="F56" s="162">
        <f t="shared" si="20"/>
        <v>2346</v>
      </c>
      <c r="G56" s="162">
        <f t="shared" si="20"/>
        <v>11743</v>
      </c>
    </row>
    <row r="57" spans="1:8" s="62" customFormat="1" ht="15.75" customHeight="1" outlineLevel="1" thickBot="1" x14ac:dyDescent="0.3">
      <c r="A57" s="138" t="s">
        <v>27</v>
      </c>
      <c r="B57" s="299"/>
      <c r="C57" s="139">
        <f>AVERAGE(C49:C55)</f>
        <v>881.75</v>
      </c>
      <c r="D57" s="139">
        <f t="shared" ref="D57:G57" si="21">AVERAGE(D49:D55)</f>
        <v>942.5</v>
      </c>
      <c r="E57" s="139">
        <f>AVERAGE(E49:E55)</f>
        <v>525</v>
      </c>
      <c r="F57" s="139">
        <f t="shared" si="21"/>
        <v>586.5</v>
      </c>
      <c r="G57" s="139">
        <f t="shared" si="21"/>
        <v>2935.75</v>
      </c>
    </row>
    <row r="58" spans="1:8" s="62" customFormat="1" ht="14.25" customHeight="1" thickBot="1" x14ac:dyDescent="0.3">
      <c r="A58" s="36" t="s">
        <v>24</v>
      </c>
      <c r="B58" s="299"/>
      <c r="C58" s="37">
        <f>SUM(C49:C53)</f>
        <v>3527</v>
      </c>
      <c r="D58" s="37">
        <f>SUM(D49:D53)</f>
        <v>3770</v>
      </c>
      <c r="E58" s="37">
        <f>SUM(E49:E53)</f>
        <v>2100</v>
      </c>
      <c r="F58" s="37">
        <f t="shared" ref="F58:G58" si="22">SUM(F49:F53)</f>
        <v>2346</v>
      </c>
      <c r="G58" s="37">
        <f t="shared" si="22"/>
        <v>11743</v>
      </c>
    </row>
    <row r="59" spans="1:8" s="62" customFormat="1" ht="15.75" customHeight="1" thickBot="1" x14ac:dyDescent="0.3">
      <c r="A59" s="36" t="s">
        <v>26</v>
      </c>
      <c r="B59" s="300"/>
      <c r="C59" s="43">
        <f>AVERAGE(C49:C53)</f>
        <v>881.75</v>
      </c>
      <c r="D59" s="43">
        <f>AVERAGE(D49:D53)</f>
        <v>942.5</v>
      </c>
      <c r="E59" s="43">
        <f>AVERAGE(E49:E53)</f>
        <v>525</v>
      </c>
      <c r="F59" s="43">
        <f t="shared" ref="F59:G59" si="23">AVERAGE(F49:F53)</f>
        <v>586.5</v>
      </c>
      <c r="G59" s="43">
        <f t="shared" si="23"/>
        <v>2935.75</v>
      </c>
    </row>
    <row r="60" spans="1:8" s="62" customFormat="1" hidden="1" x14ac:dyDescent="0.25">
      <c r="A60" s="221"/>
      <c r="B60" s="179"/>
      <c r="C60" s="14"/>
      <c r="D60" s="85"/>
      <c r="E60" s="14"/>
      <c r="F60" s="15"/>
      <c r="G60" s="18"/>
    </row>
    <row r="61" spans="1:8" s="62" customFormat="1" ht="14.25" hidden="1" customHeight="1" thickBot="1" x14ac:dyDescent="0.3">
      <c r="A61" s="205"/>
      <c r="B61" s="177"/>
      <c r="C61" s="14"/>
      <c r="D61" s="85"/>
      <c r="E61" s="21"/>
      <c r="F61" s="22"/>
      <c r="G61" s="18"/>
    </row>
    <row r="62" spans="1:8" s="62" customFormat="1" ht="14.25" hidden="1" customHeight="1" thickBot="1" x14ac:dyDescent="0.3">
      <c r="A62" s="193"/>
      <c r="B62" s="177"/>
      <c r="C62" s="14"/>
      <c r="D62" s="85"/>
      <c r="E62" s="21"/>
      <c r="F62" s="22"/>
      <c r="G62" s="20"/>
    </row>
    <row r="63" spans="1:8" s="62" customFormat="1" ht="14.25" hidden="1" customHeight="1" thickBot="1" x14ac:dyDescent="0.3">
      <c r="A63" s="193"/>
      <c r="B63" s="177"/>
      <c r="C63" s="14"/>
      <c r="D63" s="85"/>
      <c r="E63" s="21"/>
      <c r="F63" s="22"/>
      <c r="G63" s="20"/>
    </row>
    <row r="64" spans="1:8" s="62" customFormat="1" ht="14.25" hidden="1" customHeight="1" thickBot="1" x14ac:dyDescent="0.3">
      <c r="A64" s="193"/>
      <c r="B64" s="177"/>
      <c r="C64" s="14"/>
      <c r="D64" s="85"/>
      <c r="E64" s="21"/>
      <c r="F64" s="22"/>
      <c r="G64" s="20"/>
    </row>
    <row r="65" spans="1:7" s="62" customFormat="1" ht="14.25" hidden="1" customHeight="1" outlineLevel="1" thickBot="1" x14ac:dyDescent="0.3">
      <c r="A65" s="193"/>
      <c r="B65" s="177"/>
      <c r="C65" s="21"/>
      <c r="D65" s="86"/>
      <c r="E65" s="21"/>
      <c r="F65" s="22"/>
      <c r="G65" s="20"/>
    </row>
    <row r="66" spans="1:7" s="62" customFormat="1" ht="14.25" hidden="1" customHeight="1" outlineLevel="1" thickBot="1" x14ac:dyDescent="0.3">
      <c r="A66" s="193"/>
      <c r="B66" s="178"/>
      <c r="C66" s="27"/>
      <c r="D66" s="87"/>
      <c r="E66" s="27"/>
      <c r="F66" s="28"/>
      <c r="G66" s="88"/>
    </row>
    <row r="67" spans="1:7" s="62" customFormat="1" ht="14.25" hidden="1" outlineLevel="1" thickBot="1" x14ac:dyDescent="0.3">
      <c r="A67" s="137" t="s">
        <v>25</v>
      </c>
      <c r="B67" s="298" t="s">
        <v>37</v>
      </c>
      <c r="C67" s="146">
        <f>SUM(C60:C66)</f>
        <v>0</v>
      </c>
      <c r="D67" s="146">
        <f t="shared" ref="D67:G67" si="24">SUM(D60:D66)</f>
        <v>0</v>
      </c>
      <c r="E67" s="146">
        <f t="shared" si="24"/>
        <v>0</v>
      </c>
      <c r="F67" s="146">
        <f t="shared" si="24"/>
        <v>0</v>
      </c>
      <c r="G67" s="146">
        <f t="shared" si="24"/>
        <v>0</v>
      </c>
    </row>
    <row r="68" spans="1:7" s="62" customFormat="1" ht="15.75" hidden="1" customHeight="1" outlineLevel="1" thickBot="1" x14ac:dyDescent="0.3">
      <c r="A68" s="138" t="s">
        <v>27</v>
      </c>
      <c r="B68" s="299"/>
      <c r="C68" s="139" t="e">
        <f>AVERAGE(C60:C66)</f>
        <v>#DIV/0!</v>
      </c>
      <c r="D68" s="139" t="e">
        <f t="shared" ref="D68:G68" si="25">AVERAGE(D60:D66)</f>
        <v>#DIV/0!</v>
      </c>
      <c r="E68" s="139" t="e">
        <f t="shared" si="25"/>
        <v>#DIV/0!</v>
      </c>
      <c r="F68" s="139" t="e">
        <f t="shared" si="25"/>
        <v>#DIV/0!</v>
      </c>
      <c r="G68" s="139" t="e">
        <f t="shared" si="25"/>
        <v>#DIV/0!</v>
      </c>
    </row>
    <row r="69" spans="1:7" s="62" customFormat="1" ht="14.25" hidden="1" customHeight="1" thickBot="1" x14ac:dyDescent="0.3">
      <c r="A69" s="36" t="s">
        <v>24</v>
      </c>
      <c r="B69" s="299"/>
      <c r="C69" s="37">
        <f>SUM(C60:C64)</f>
        <v>0</v>
      </c>
      <c r="D69" s="37">
        <f t="shared" ref="D69:G69" si="26">SUM(D60:D64)</f>
        <v>0</v>
      </c>
      <c r="E69" s="37">
        <f t="shared" si="26"/>
        <v>0</v>
      </c>
      <c r="F69" s="37">
        <f t="shared" si="26"/>
        <v>0</v>
      </c>
      <c r="G69" s="37">
        <f t="shared" si="26"/>
        <v>0</v>
      </c>
    </row>
    <row r="70" spans="1:7" s="62" customFormat="1" ht="15.75" hidden="1" customHeight="1" thickBot="1" x14ac:dyDescent="0.3">
      <c r="A70" s="36" t="s">
        <v>26</v>
      </c>
      <c r="B70" s="300"/>
      <c r="C70" s="43" t="e">
        <f>AVERAGE(C60:C64)</f>
        <v>#DIV/0!</v>
      </c>
      <c r="D70" s="43" t="e">
        <f t="shared" ref="D70:G70" si="27">AVERAGE(D60:D64)</f>
        <v>#DIV/0!</v>
      </c>
      <c r="E70" s="43" t="e">
        <f t="shared" si="27"/>
        <v>#DIV/0!</v>
      </c>
      <c r="F70" s="43" t="e">
        <f t="shared" si="27"/>
        <v>#DIV/0!</v>
      </c>
      <c r="G70" s="43" t="e">
        <f t="shared" si="27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10" t="s">
        <v>72</v>
      </c>
      <c r="F72" s="323"/>
      <c r="G72" s="324"/>
    </row>
    <row r="73" spans="1:7" ht="30" customHeight="1" x14ac:dyDescent="0.25">
      <c r="A73" s="57" t="s">
        <v>34</v>
      </c>
      <c r="B73" s="50">
        <f>SUM(C58:D58, C47:D47, C36:D36, C25:D25, C14:D14, C69:D69)</f>
        <v>39887</v>
      </c>
      <c r="C73" s="50">
        <f>SUM(E69:F69, E58:F58, E47:F47, E36:F36, E25:F25, E14:F14)</f>
        <v>27315</v>
      </c>
      <c r="D73" s="158"/>
      <c r="E73" s="290" t="s">
        <v>34</v>
      </c>
      <c r="F73" s="291"/>
      <c r="G73" s="130">
        <f>SUM(G14, G25, G36, G47, G58, G69)</f>
        <v>67202</v>
      </c>
    </row>
    <row r="74" spans="1:7" ht="30" customHeight="1" x14ac:dyDescent="0.25">
      <c r="A74" s="57" t="s">
        <v>33</v>
      </c>
      <c r="B74" s="50">
        <f>SUM(C56:D56, C45:D45, C34:D34, C23:D23, C12:D12, C67:D67)</f>
        <v>41833</v>
      </c>
      <c r="C74" s="50">
        <f>SUM(E67:F67, E56:F56, E45:F45, E34:F34, E23:F23, E12:F12)</f>
        <v>29516</v>
      </c>
      <c r="D74" s="158"/>
      <c r="E74" s="290" t="s">
        <v>33</v>
      </c>
      <c r="F74" s="291"/>
      <c r="G74" s="131">
        <f>SUM(G56, G45, G34, G23, G12, G67)</f>
        <v>71349</v>
      </c>
    </row>
    <row r="75" spans="1:7" ht="30" customHeight="1" x14ac:dyDescent="0.25">
      <c r="E75" s="290" t="s">
        <v>26</v>
      </c>
      <c r="F75" s="291"/>
      <c r="G75" s="131">
        <f>AVERAGE(G14, G25, G36, G47, G58, G69)</f>
        <v>11200.333333333334</v>
      </c>
    </row>
    <row r="76" spans="1:7" ht="30" customHeight="1" x14ac:dyDescent="0.25">
      <c r="E76" s="290" t="s">
        <v>74</v>
      </c>
      <c r="F76" s="291"/>
      <c r="G76" s="130">
        <f>AVERAGE(G56, G45, G34, G23, G12, G67)</f>
        <v>11891.5</v>
      </c>
    </row>
    <row r="78" spans="1:7" x14ac:dyDescent="0.25">
      <c r="C78" s="22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27" sqref="D27"/>
    </sheetView>
  </sheetViews>
  <sheetFormatPr defaultRowHeight="13.5" outlineLevelRow="1" x14ac:dyDescent="0.25"/>
  <cols>
    <col min="1" max="1" width="18.7109375" style="89" bestFit="1" customWidth="1"/>
    <col min="2" max="2" width="10.140625" style="89" bestFit="1" customWidth="1"/>
    <col min="3" max="7" width="15.7109375" style="89" customWidth="1"/>
    <col min="8" max="8" width="16.28515625" style="89" bestFit="1" customWidth="1"/>
    <col min="9" max="16384" width="9.140625" style="89"/>
  </cols>
  <sheetData>
    <row r="1" spans="1:7" ht="15" customHeight="1" x14ac:dyDescent="0.25">
      <c r="B1" s="191"/>
      <c r="C1" s="313" t="s">
        <v>58</v>
      </c>
      <c r="D1" s="317"/>
      <c r="E1" s="313"/>
      <c r="F1" s="308"/>
      <c r="G1" s="319" t="s">
        <v>23</v>
      </c>
    </row>
    <row r="2" spans="1:7" ht="15" customHeight="1" thickBot="1" x14ac:dyDescent="0.3">
      <c r="B2" s="191"/>
      <c r="C2" s="314"/>
      <c r="D2" s="318"/>
      <c r="E2" s="314"/>
      <c r="F2" s="309"/>
      <c r="G2" s="320"/>
    </row>
    <row r="3" spans="1:7" x14ac:dyDescent="0.25">
      <c r="A3" s="292" t="s">
        <v>63</v>
      </c>
      <c r="B3" s="294" t="s">
        <v>64</v>
      </c>
      <c r="C3" s="301" t="s">
        <v>61</v>
      </c>
      <c r="D3" s="330" t="s">
        <v>62</v>
      </c>
      <c r="E3" s="301"/>
      <c r="F3" s="330"/>
      <c r="G3" s="320"/>
    </row>
    <row r="4" spans="1:7" ht="14.25" thickBot="1" x14ac:dyDescent="0.3">
      <c r="A4" s="293"/>
      <c r="B4" s="295"/>
      <c r="C4" s="293"/>
      <c r="D4" s="331"/>
      <c r="E4" s="293"/>
      <c r="F4" s="331"/>
      <c r="G4" s="320"/>
    </row>
    <row r="5" spans="1:7" s="95" customFormat="1" ht="14.25" thickBot="1" x14ac:dyDescent="0.3">
      <c r="A5" s="217"/>
      <c r="B5" s="181"/>
      <c r="C5" s="90"/>
      <c r="D5" s="91"/>
      <c r="E5" s="92"/>
      <c r="F5" s="93"/>
      <c r="G5" s="94"/>
    </row>
    <row r="6" spans="1:7" s="95" customFormat="1" ht="14.25" thickBot="1" x14ac:dyDescent="0.3">
      <c r="A6" s="217"/>
      <c r="B6" s="172"/>
      <c r="C6" s="90"/>
      <c r="D6" s="91"/>
      <c r="E6" s="92"/>
      <c r="F6" s="93"/>
      <c r="G6" s="94"/>
    </row>
    <row r="7" spans="1:7" s="95" customFormat="1" ht="14.25" thickBot="1" x14ac:dyDescent="0.3">
      <c r="A7" s="217"/>
      <c r="B7" s="172"/>
      <c r="C7" s="90"/>
      <c r="D7" s="91"/>
      <c r="E7" s="92"/>
      <c r="F7" s="93"/>
      <c r="G7" s="94"/>
    </row>
    <row r="8" spans="1:7" s="95" customFormat="1" ht="14.25" thickBot="1" x14ac:dyDescent="0.3">
      <c r="A8" s="217"/>
      <c r="B8" s="172"/>
      <c r="C8" s="90"/>
      <c r="D8" s="91"/>
      <c r="E8" s="92"/>
      <c r="F8" s="93"/>
      <c r="G8" s="94"/>
    </row>
    <row r="9" spans="1:7" s="95" customFormat="1" ht="14.25" thickBot="1" x14ac:dyDescent="0.3">
      <c r="A9" s="217"/>
      <c r="B9" s="172"/>
      <c r="C9" s="90"/>
      <c r="D9" s="91"/>
      <c r="E9" s="92"/>
      <c r="F9" s="93"/>
      <c r="G9" s="94"/>
    </row>
    <row r="10" spans="1:7" s="95" customFormat="1" ht="14.25" outlineLevel="1" thickBot="1" x14ac:dyDescent="0.3">
      <c r="A10" s="206"/>
      <c r="B10" s="172"/>
      <c r="C10" s="92"/>
      <c r="D10" s="96"/>
      <c r="E10" s="92"/>
      <c r="F10" s="93"/>
      <c r="G10" s="94"/>
    </row>
    <row r="11" spans="1:7" s="95" customFormat="1" ht="14.25" outlineLevel="1" thickBot="1" x14ac:dyDescent="0.3">
      <c r="A11" s="203"/>
      <c r="B11" s="172"/>
      <c r="C11" s="97"/>
      <c r="D11" s="98"/>
      <c r="E11" s="97"/>
      <c r="F11" s="99"/>
      <c r="G11" s="94"/>
    </row>
    <row r="12" spans="1:7" s="101" customFormat="1" ht="14.25" customHeight="1" outlineLevel="1" thickBot="1" x14ac:dyDescent="0.3">
      <c r="A12" s="137" t="s">
        <v>25</v>
      </c>
      <c r="B12" s="298" t="s">
        <v>28</v>
      </c>
      <c r="C12" s="160">
        <f>SUM(C5:C11)</f>
        <v>0</v>
      </c>
      <c r="D12" s="160">
        <f t="shared" ref="D12:G12" si="0">SUM(D5:D11)</f>
        <v>0</v>
      </c>
      <c r="E12" s="160">
        <f t="shared" si="0"/>
        <v>0</v>
      </c>
      <c r="F12" s="160">
        <f t="shared" si="0"/>
        <v>0</v>
      </c>
      <c r="G12" s="160">
        <f t="shared" si="0"/>
        <v>0</v>
      </c>
    </row>
    <row r="13" spans="1:7" s="101" customFormat="1" ht="14.25" outlineLevel="1" thickBot="1" x14ac:dyDescent="0.3">
      <c r="A13" s="138" t="s">
        <v>27</v>
      </c>
      <c r="B13" s="299"/>
      <c r="C13" s="161" t="e">
        <f>AVERAGE(C5:C11)</f>
        <v>#DIV/0!</v>
      </c>
      <c r="D13" s="161" t="e">
        <f t="shared" ref="D13:G13" si="1">AVERAGE(D5:D11)</f>
        <v>#DIV/0!</v>
      </c>
      <c r="E13" s="161" t="e">
        <f t="shared" si="1"/>
        <v>#DIV/0!</v>
      </c>
      <c r="F13" s="161" t="e">
        <f t="shared" si="1"/>
        <v>#DIV/0!</v>
      </c>
      <c r="G13" s="161" t="e">
        <f t="shared" si="1"/>
        <v>#DIV/0!</v>
      </c>
    </row>
    <row r="14" spans="1:7" s="101" customFormat="1" ht="14.25" thickBot="1" x14ac:dyDescent="0.3">
      <c r="A14" s="36" t="s">
        <v>24</v>
      </c>
      <c r="B14" s="299"/>
      <c r="C14" s="108">
        <f>SUM(C5:C9)</f>
        <v>0</v>
      </c>
      <c r="D14" s="108">
        <f t="shared" ref="D14:G14" si="2">SUM(D5:D9)</f>
        <v>0</v>
      </c>
      <c r="E14" s="108">
        <f t="shared" si="2"/>
        <v>0</v>
      </c>
      <c r="F14" s="108">
        <f t="shared" si="2"/>
        <v>0</v>
      </c>
      <c r="G14" s="108">
        <f t="shared" si="2"/>
        <v>0</v>
      </c>
    </row>
    <row r="15" spans="1:7" s="101" customFormat="1" ht="14.25" thickBot="1" x14ac:dyDescent="0.3">
      <c r="A15" s="36" t="s">
        <v>26</v>
      </c>
      <c r="B15" s="299"/>
      <c r="C15" s="109" t="e">
        <f>AVERAGE(C5:C9)</f>
        <v>#DIV/0!</v>
      </c>
      <c r="D15" s="109" t="e">
        <f t="shared" ref="D15:G15" si="3">AVERAGE(D5:D9)</f>
        <v>#DIV/0!</v>
      </c>
      <c r="E15" s="109" t="e">
        <f t="shared" si="3"/>
        <v>#DIV/0!</v>
      </c>
      <c r="F15" s="109" t="e">
        <f t="shared" si="3"/>
        <v>#DIV/0!</v>
      </c>
      <c r="G15" s="109" t="e">
        <f t="shared" si="3"/>
        <v>#DIV/0!</v>
      </c>
    </row>
    <row r="16" spans="1:7" s="101" customFormat="1" ht="14.25" thickBot="1" x14ac:dyDescent="0.3">
      <c r="A16" s="35"/>
      <c r="B16" s="173"/>
      <c r="C16" s="90"/>
      <c r="D16" s="91"/>
      <c r="E16" s="90"/>
      <c r="F16" s="102"/>
      <c r="G16" s="103"/>
    </row>
    <row r="17" spans="1:7" s="101" customFormat="1" ht="14.25" thickBot="1" x14ac:dyDescent="0.3">
      <c r="A17" s="35"/>
      <c r="B17" s="174"/>
      <c r="C17" s="90"/>
      <c r="D17" s="91"/>
      <c r="E17" s="92"/>
      <c r="F17" s="93"/>
      <c r="G17" s="94"/>
    </row>
    <row r="18" spans="1:7" s="101" customFormat="1" ht="14.25" thickBot="1" x14ac:dyDescent="0.3">
      <c r="A18" s="35"/>
      <c r="B18" s="174"/>
      <c r="C18" s="90"/>
      <c r="D18" s="91"/>
      <c r="E18" s="92"/>
      <c r="F18" s="93"/>
      <c r="G18" s="94"/>
    </row>
    <row r="19" spans="1:7" s="101" customFormat="1" ht="14.25" thickBot="1" x14ac:dyDescent="0.3">
      <c r="A19" s="35"/>
      <c r="B19" s="174"/>
      <c r="C19" s="90"/>
      <c r="D19" s="91"/>
      <c r="E19" s="92"/>
      <c r="F19" s="93"/>
      <c r="G19" s="94"/>
    </row>
    <row r="20" spans="1:7" s="101" customFormat="1" ht="14.25" thickBot="1" x14ac:dyDescent="0.3">
      <c r="A20" s="35"/>
      <c r="B20" s="174"/>
      <c r="C20" s="90"/>
      <c r="D20" s="91"/>
      <c r="E20" s="92"/>
      <c r="F20" s="93"/>
      <c r="G20" s="94"/>
    </row>
    <row r="21" spans="1:7" s="101" customFormat="1" ht="14.25" outlineLevel="1" thickBot="1" x14ac:dyDescent="0.3">
      <c r="A21" s="35"/>
      <c r="B21" s="174"/>
      <c r="C21" s="92"/>
      <c r="D21" s="96"/>
      <c r="E21" s="92"/>
      <c r="F21" s="93"/>
      <c r="G21" s="94"/>
    </row>
    <row r="22" spans="1:7" s="101" customFormat="1" ht="14.25" outlineLevel="1" thickBot="1" x14ac:dyDescent="0.3">
      <c r="A22" s="35"/>
      <c r="B22" s="175"/>
      <c r="C22" s="97"/>
      <c r="D22" s="98"/>
      <c r="E22" s="97"/>
      <c r="F22" s="99"/>
      <c r="G22" s="100"/>
    </row>
    <row r="23" spans="1:7" s="101" customFormat="1" ht="14.25" customHeight="1" outlineLevel="1" thickBot="1" x14ac:dyDescent="0.3">
      <c r="A23" s="137" t="s">
        <v>25</v>
      </c>
      <c r="B23" s="299" t="s">
        <v>29</v>
      </c>
      <c r="C23" s="160">
        <f>SUM(C16:C22)</f>
        <v>0</v>
      </c>
      <c r="D23" s="160">
        <f t="shared" ref="D23:G23" si="4">SUM(D16:D22)</f>
        <v>0</v>
      </c>
      <c r="E23" s="160">
        <f t="shared" si="4"/>
        <v>0</v>
      </c>
      <c r="F23" s="160">
        <f t="shared" si="4"/>
        <v>0</v>
      </c>
      <c r="G23" s="160">
        <f t="shared" si="4"/>
        <v>0</v>
      </c>
    </row>
    <row r="24" spans="1:7" s="101" customFormat="1" ht="14.25" outlineLevel="1" thickBot="1" x14ac:dyDescent="0.3">
      <c r="A24" s="138" t="s">
        <v>27</v>
      </c>
      <c r="B24" s="299"/>
      <c r="C24" s="161" t="e">
        <f>AVERAGE(C16:C22)</f>
        <v>#DIV/0!</v>
      </c>
      <c r="D24" s="161" t="e">
        <f t="shared" ref="D24:G24" si="5">AVERAGE(D16:D22)</f>
        <v>#DIV/0!</v>
      </c>
      <c r="E24" s="161" t="e">
        <f t="shared" si="5"/>
        <v>#DIV/0!</v>
      </c>
      <c r="F24" s="161" t="e">
        <f t="shared" si="5"/>
        <v>#DIV/0!</v>
      </c>
      <c r="G24" s="161" t="e">
        <f t="shared" si="5"/>
        <v>#DIV/0!</v>
      </c>
    </row>
    <row r="25" spans="1:7" s="101" customFormat="1" ht="14.25" thickBot="1" x14ac:dyDescent="0.3">
      <c r="A25" s="36" t="s">
        <v>24</v>
      </c>
      <c r="B25" s="299"/>
      <c r="C25" s="108">
        <f>SUM(C16:C20)</f>
        <v>0</v>
      </c>
      <c r="D25" s="108">
        <f t="shared" ref="D25:G25" si="6">SUM(D16:D20)</f>
        <v>0</v>
      </c>
      <c r="E25" s="108">
        <f t="shared" si="6"/>
        <v>0</v>
      </c>
      <c r="F25" s="108">
        <f t="shared" si="6"/>
        <v>0</v>
      </c>
      <c r="G25" s="108">
        <f t="shared" si="6"/>
        <v>0</v>
      </c>
    </row>
    <row r="26" spans="1:7" s="101" customFormat="1" ht="14.25" thickBot="1" x14ac:dyDescent="0.3">
      <c r="A26" s="36" t="s">
        <v>26</v>
      </c>
      <c r="B26" s="300"/>
      <c r="C26" s="109" t="e">
        <f>AVERAGE(C16:C20)</f>
        <v>#DIV/0!</v>
      </c>
      <c r="D26" s="109" t="e">
        <f t="shared" ref="D26:G26" si="7">AVERAGE(D16:D20)</f>
        <v>#DIV/0!</v>
      </c>
      <c r="E26" s="109" t="e">
        <f t="shared" si="7"/>
        <v>#DIV/0!</v>
      </c>
      <c r="F26" s="109" t="e">
        <f t="shared" si="7"/>
        <v>#DIV/0!</v>
      </c>
      <c r="G26" s="109" t="e">
        <f t="shared" si="7"/>
        <v>#DIV/0!</v>
      </c>
    </row>
    <row r="27" spans="1:7" s="101" customFormat="1" ht="14.25" thickBot="1" x14ac:dyDescent="0.3">
      <c r="A27" s="35"/>
      <c r="B27" s="182"/>
      <c r="C27" s="90"/>
      <c r="D27" s="91"/>
      <c r="E27" s="90"/>
      <c r="F27" s="102"/>
      <c r="G27" s="103"/>
    </row>
    <row r="28" spans="1:7" s="101" customFormat="1" ht="14.25" thickBot="1" x14ac:dyDescent="0.3">
      <c r="A28" s="35"/>
      <c r="B28" s="177"/>
      <c r="C28" s="90"/>
      <c r="D28" s="91"/>
      <c r="E28" s="92"/>
      <c r="F28" s="93"/>
      <c r="G28" s="94"/>
    </row>
    <row r="29" spans="1:7" s="101" customFormat="1" ht="14.25" thickBot="1" x14ac:dyDescent="0.3">
      <c r="A29" s="35"/>
      <c r="B29" s="177"/>
      <c r="C29" s="90"/>
      <c r="D29" s="91"/>
      <c r="E29" s="92"/>
      <c r="F29" s="93"/>
      <c r="G29" s="94"/>
    </row>
    <row r="30" spans="1:7" s="101" customFormat="1" ht="14.25" thickBot="1" x14ac:dyDescent="0.3">
      <c r="A30" s="35"/>
      <c r="B30" s="177"/>
      <c r="C30" s="90"/>
      <c r="D30" s="91"/>
      <c r="E30" s="92"/>
      <c r="F30" s="93"/>
      <c r="G30" s="94"/>
    </row>
    <row r="31" spans="1:7" s="101" customFormat="1" ht="14.25" thickBot="1" x14ac:dyDescent="0.3">
      <c r="A31" s="35"/>
      <c r="B31" s="177"/>
      <c r="C31" s="90"/>
      <c r="D31" s="91"/>
      <c r="E31" s="92"/>
      <c r="F31" s="93"/>
      <c r="G31" s="94"/>
    </row>
    <row r="32" spans="1:7" s="101" customFormat="1" ht="14.25" outlineLevel="1" thickBot="1" x14ac:dyDescent="0.3">
      <c r="A32" s="35"/>
      <c r="B32" s="177"/>
      <c r="C32" s="92"/>
      <c r="D32" s="96"/>
      <c r="E32" s="92"/>
      <c r="F32" s="93"/>
      <c r="G32" s="94"/>
    </row>
    <row r="33" spans="1:8" s="101" customFormat="1" ht="14.25" outlineLevel="1" thickBot="1" x14ac:dyDescent="0.3">
      <c r="A33" s="35"/>
      <c r="B33" s="178"/>
      <c r="C33" s="97"/>
      <c r="D33" s="98"/>
      <c r="E33" s="97"/>
      <c r="F33" s="99"/>
      <c r="G33" s="100"/>
    </row>
    <row r="34" spans="1:8" s="101" customFormat="1" ht="14.25" customHeight="1" outlineLevel="1" thickBot="1" x14ac:dyDescent="0.3">
      <c r="A34" s="137" t="s">
        <v>25</v>
      </c>
      <c r="B34" s="298" t="s">
        <v>30</v>
      </c>
      <c r="C34" s="160">
        <f>SUM(C27:C33)</f>
        <v>0</v>
      </c>
      <c r="D34" s="160">
        <f t="shared" ref="D34:G34" si="8">SUM(D27:D33)</f>
        <v>0</v>
      </c>
      <c r="E34" s="160">
        <f t="shared" si="8"/>
        <v>0</v>
      </c>
      <c r="F34" s="160">
        <f t="shared" si="8"/>
        <v>0</v>
      </c>
      <c r="G34" s="160">
        <f t="shared" si="8"/>
        <v>0</v>
      </c>
    </row>
    <row r="35" spans="1:8" s="101" customFormat="1" ht="14.25" outlineLevel="1" thickBot="1" x14ac:dyDescent="0.3">
      <c r="A35" s="138" t="s">
        <v>27</v>
      </c>
      <c r="B35" s="299"/>
      <c r="C35" s="161" t="e">
        <f>AVERAGE(C27:C33)</f>
        <v>#DIV/0!</v>
      </c>
      <c r="D35" s="161" t="e">
        <f t="shared" ref="D35:G35" si="9">AVERAGE(D27:D33)</f>
        <v>#DIV/0!</v>
      </c>
      <c r="E35" s="161" t="e">
        <f t="shared" si="9"/>
        <v>#DIV/0!</v>
      </c>
      <c r="F35" s="161" t="e">
        <f t="shared" si="9"/>
        <v>#DIV/0!</v>
      </c>
      <c r="G35" s="161" t="e">
        <f t="shared" si="9"/>
        <v>#DIV/0!</v>
      </c>
    </row>
    <row r="36" spans="1:8" s="101" customFormat="1" ht="14.25" thickBot="1" x14ac:dyDescent="0.3">
      <c r="A36" s="36" t="s">
        <v>24</v>
      </c>
      <c r="B36" s="299"/>
      <c r="C36" s="108">
        <f>SUM(C27:C31)</f>
        <v>0</v>
      </c>
      <c r="D36" s="108">
        <f t="shared" ref="D36:G36" si="10">SUM(D27:D31)</f>
        <v>0</v>
      </c>
      <c r="E36" s="108">
        <f t="shared" si="10"/>
        <v>0</v>
      </c>
      <c r="F36" s="108">
        <f t="shared" si="10"/>
        <v>0</v>
      </c>
      <c r="G36" s="108">
        <f t="shared" si="10"/>
        <v>0</v>
      </c>
    </row>
    <row r="37" spans="1:8" s="101" customFormat="1" ht="14.25" thickBot="1" x14ac:dyDescent="0.3">
      <c r="A37" s="36" t="s">
        <v>26</v>
      </c>
      <c r="B37" s="300"/>
      <c r="C37" s="109" t="e">
        <f>AVERAGE(C27:C31)</f>
        <v>#DIV/0!</v>
      </c>
      <c r="D37" s="109" t="e">
        <f t="shared" ref="D37:G37" si="11">AVERAGE(D27:D31)</f>
        <v>#DIV/0!</v>
      </c>
      <c r="E37" s="109" t="e">
        <f t="shared" si="11"/>
        <v>#DIV/0!</v>
      </c>
      <c r="F37" s="109" t="e">
        <f t="shared" si="11"/>
        <v>#DIV/0!</v>
      </c>
      <c r="G37" s="109" t="e">
        <f t="shared" si="11"/>
        <v>#DIV/0!</v>
      </c>
    </row>
    <row r="38" spans="1:8" s="101" customFormat="1" ht="14.25" thickBot="1" x14ac:dyDescent="0.3">
      <c r="A38" s="35"/>
      <c r="B38" s="179"/>
      <c r="C38" s="90"/>
      <c r="D38" s="91"/>
      <c r="E38" s="90"/>
      <c r="F38" s="102"/>
      <c r="G38" s="103"/>
    </row>
    <row r="39" spans="1:8" s="101" customFormat="1" ht="14.25" thickBot="1" x14ac:dyDescent="0.3">
      <c r="A39" s="35"/>
      <c r="B39" s="177"/>
      <c r="C39" s="90"/>
      <c r="D39" s="91"/>
      <c r="E39" s="92"/>
      <c r="F39" s="93"/>
      <c r="G39" s="94"/>
    </row>
    <row r="40" spans="1:8" s="101" customFormat="1" ht="14.25" thickBot="1" x14ac:dyDescent="0.3">
      <c r="A40" s="35"/>
      <c r="B40" s="177"/>
      <c r="C40" s="90"/>
      <c r="D40" s="91"/>
      <c r="E40" s="92"/>
      <c r="F40" s="93"/>
      <c r="G40" s="94"/>
    </row>
    <row r="41" spans="1:8" s="101" customFormat="1" ht="14.25" thickBot="1" x14ac:dyDescent="0.3">
      <c r="A41" s="35"/>
      <c r="B41" s="177"/>
      <c r="C41" s="90"/>
      <c r="D41" s="91"/>
      <c r="E41" s="92"/>
      <c r="F41" s="93"/>
      <c r="G41" s="94"/>
    </row>
    <row r="42" spans="1:8" s="101" customFormat="1" ht="14.25" thickBot="1" x14ac:dyDescent="0.3">
      <c r="A42" s="35"/>
      <c r="B42" s="177"/>
      <c r="C42" s="90"/>
      <c r="D42" s="91"/>
      <c r="E42" s="92"/>
      <c r="F42" s="93"/>
      <c r="G42" s="94"/>
    </row>
    <row r="43" spans="1:8" s="101" customFormat="1" ht="14.25" outlineLevel="1" thickBot="1" x14ac:dyDescent="0.3">
      <c r="A43" s="35"/>
      <c r="B43" s="177"/>
      <c r="C43" s="92"/>
      <c r="D43" s="96"/>
      <c r="E43" s="92"/>
      <c r="F43" s="93"/>
      <c r="G43" s="94"/>
      <c r="H43" s="169"/>
    </row>
    <row r="44" spans="1:8" s="101" customFormat="1" ht="14.25" outlineLevel="1" thickBot="1" x14ac:dyDescent="0.3">
      <c r="A44" s="35"/>
      <c r="B44" s="177"/>
      <c r="C44" s="97"/>
      <c r="D44" s="98"/>
      <c r="E44" s="97"/>
      <c r="F44" s="99"/>
      <c r="G44" s="100"/>
      <c r="H44" s="169"/>
    </row>
    <row r="45" spans="1:8" s="101" customFormat="1" ht="14.25" customHeight="1" outlineLevel="1" thickBot="1" x14ac:dyDescent="0.3">
      <c r="A45" s="137" t="s">
        <v>25</v>
      </c>
      <c r="B45" s="298" t="s">
        <v>31</v>
      </c>
      <c r="C45" s="160">
        <f>SUM(C38:C44)</f>
        <v>0</v>
      </c>
      <c r="D45" s="160">
        <f t="shared" ref="D45:G45" si="12">SUM(D38:D44)</f>
        <v>0</v>
      </c>
      <c r="E45" s="160">
        <f t="shared" si="12"/>
        <v>0</v>
      </c>
      <c r="F45" s="160">
        <f t="shared" si="12"/>
        <v>0</v>
      </c>
      <c r="G45" s="160">
        <f t="shared" si="12"/>
        <v>0</v>
      </c>
    </row>
    <row r="46" spans="1:8" s="101" customFormat="1" ht="14.25" outlineLevel="1" thickBot="1" x14ac:dyDescent="0.3">
      <c r="A46" s="138" t="s">
        <v>27</v>
      </c>
      <c r="B46" s="299"/>
      <c r="C46" s="161" t="e">
        <f>AVERAGE(C38:C44)</f>
        <v>#DIV/0!</v>
      </c>
      <c r="D46" s="161" t="e">
        <f t="shared" ref="D46:G46" si="13">AVERAGE(D38:D44)</f>
        <v>#DIV/0!</v>
      </c>
      <c r="E46" s="161" t="e">
        <f t="shared" si="13"/>
        <v>#DIV/0!</v>
      </c>
      <c r="F46" s="161" t="e">
        <f t="shared" si="13"/>
        <v>#DIV/0!</v>
      </c>
      <c r="G46" s="161" t="e">
        <f t="shared" si="13"/>
        <v>#DIV/0!</v>
      </c>
    </row>
    <row r="47" spans="1:8" s="101" customFormat="1" ht="14.25" thickBot="1" x14ac:dyDescent="0.3">
      <c r="A47" s="36" t="s">
        <v>24</v>
      </c>
      <c r="B47" s="299"/>
      <c r="C47" s="108">
        <f>SUM(C38:C42)</f>
        <v>0</v>
      </c>
      <c r="D47" s="108">
        <f t="shared" ref="D47:G47" si="14">SUM(D38:D42)</f>
        <v>0</v>
      </c>
      <c r="E47" s="108">
        <f t="shared" si="14"/>
        <v>0</v>
      </c>
      <c r="F47" s="108">
        <f t="shared" si="14"/>
        <v>0</v>
      </c>
      <c r="G47" s="108">
        <f t="shared" si="14"/>
        <v>0</v>
      </c>
    </row>
    <row r="48" spans="1:8" s="101" customFormat="1" ht="14.25" thickBot="1" x14ac:dyDescent="0.3">
      <c r="A48" s="36" t="s">
        <v>26</v>
      </c>
      <c r="B48" s="300"/>
      <c r="C48" s="109" t="e">
        <f>AVERAGE(C38:C42)</f>
        <v>#DIV/0!</v>
      </c>
      <c r="D48" s="109" t="e">
        <f t="shared" ref="D48:G48" si="15">AVERAGE(D38:D42)</f>
        <v>#DIV/0!</v>
      </c>
      <c r="E48" s="109" t="e">
        <f t="shared" si="15"/>
        <v>#DIV/0!</v>
      </c>
      <c r="F48" s="109" t="e">
        <f t="shared" si="15"/>
        <v>#DIV/0!</v>
      </c>
      <c r="G48" s="109" t="e">
        <f t="shared" si="15"/>
        <v>#DIV/0!</v>
      </c>
    </row>
    <row r="49" spans="1:7" s="101" customFormat="1" ht="14.25" thickBot="1" x14ac:dyDescent="0.3">
      <c r="A49" s="35"/>
      <c r="B49" s="176"/>
      <c r="C49" s="211"/>
      <c r="D49" s="212"/>
      <c r="E49" s="90"/>
      <c r="F49" s="102"/>
      <c r="G49" s="103"/>
    </row>
    <row r="50" spans="1:7" s="101" customFormat="1" ht="14.25" thickBot="1" x14ac:dyDescent="0.3">
      <c r="A50" s="35"/>
      <c r="B50" s="209"/>
      <c r="C50" s="213"/>
      <c r="D50" s="214"/>
      <c r="E50" s="92"/>
      <c r="F50" s="93"/>
      <c r="G50" s="94"/>
    </row>
    <row r="51" spans="1:7" s="101" customFormat="1" ht="14.25" thickBot="1" x14ac:dyDescent="0.3">
      <c r="A51" s="35"/>
      <c r="B51" s="209"/>
      <c r="C51" s="90"/>
      <c r="D51" s="102"/>
      <c r="E51" s="92"/>
      <c r="F51" s="93"/>
      <c r="G51" s="94"/>
    </row>
    <row r="52" spans="1:7" s="101" customFormat="1" ht="14.25" thickBot="1" x14ac:dyDescent="0.3">
      <c r="A52" s="192"/>
      <c r="B52" s="209"/>
      <c r="C52" s="90"/>
      <c r="D52" s="102"/>
      <c r="E52" s="92"/>
      <c r="F52" s="93"/>
      <c r="G52" s="94"/>
    </row>
    <row r="53" spans="1:7" s="101" customFormat="1" ht="14.25" thickBot="1" x14ac:dyDescent="0.3">
      <c r="A53" s="192"/>
      <c r="B53" s="209"/>
      <c r="C53" s="90"/>
      <c r="D53" s="102"/>
      <c r="E53" s="92"/>
      <c r="F53" s="93"/>
      <c r="G53" s="94"/>
    </row>
    <row r="54" spans="1:7" s="101" customFormat="1" ht="14.25" customHeight="1" outlineLevel="1" thickBot="1" x14ac:dyDescent="0.3">
      <c r="A54" s="210"/>
      <c r="B54" s="177"/>
      <c r="C54" s="92"/>
      <c r="D54" s="93"/>
      <c r="E54" s="92"/>
      <c r="F54" s="93"/>
      <c r="G54" s="94"/>
    </row>
    <row r="55" spans="1:7" s="101" customFormat="1" ht="14.25" customHeight="1" outlineLevel="1" thickBot="1" x14ac:dyDescent="0.3">
      <c r="A55" s="210"/>
      <c r="B55" s="178"/>
      <c r="C55" s="215"/>
      <c r="D55" s="216"/>
      <c r="E55" s="97"/>
      <c r="F55" s="99"/>
      <c r="G55" s="100"/>
    </row>
    <row r="56" spans="1:7" s="101" customFormat="1" ht="14.25" customHeight="1" outlineLevel="1" thickBot="1" x14ac:dyDescent="0.3">
      <c r="A56" s="137" t="s">
        <v>25</v>
      </c>
      <c r="B56" s="298" t="s">
        <v>32</v>
      </c>
      <c r="C56" s="160">
        <f>SUM(C49:C55)</f>
        <v>0</v>
      </c>
      <c r="D56" s="160">
        <f t="shared" ref="D56:G56" si="16">SUM(D49:D55)</f>
        <v>0</v>
      </c>
      <c r="E56" s="160">
        <f t="shared" si="16"/>
        <v>0</v>
      </c>
      <c r="F56" s="160">
        <f t="shared" si="16"/>
        <v>0</v>
      </c>
      <c r="G56" s="160">
        <f t="shared" si="16"/>
        <v>0</v>
      </c>
    </row>
    <row r="57" spans="1:7" s="101" customFormat="1" ht="14.25" outlineLevel="1" thickBot="1" x14ac:dyDescent="0.3">
      <c r="A57" s="138" t="s">
        <v>27</v>
      </c>
      <c r="B57" s="299"/>
      <c r="C57" s="161" t="e">
        <f>AVERAGE(C49:C55)</f>
        <v>#DIV/0!</v>
      </c>
      <c r="D57" s="161" t="e">
        <f t="shared" ref="D57:G57" si="17">AVERAGE(D49:D55)</f>
        <v>#DIV/0!</v>
      </c>
      <c r="E57" s="161" t="e">
        <f t="shared" si="17"/>
        <v>#DIV/0!</v>
      </c>
      <c r="F57" s="161" t="e">
        <f t="shared" si="17"/>
        <v>#DIV/0!</v>
      </c>
      <c r="G57" s="161" t="e">
        <f t="shared" si="17"/>
        <v>#DIV/0!</v>
      </c>
    </row>
    <row r="58" spans="1:7" s="101" customFormat="1" ht="14.25" thickBot="1" x14ac:dyDescent="0.3">
      <c r="A58" s="36" t="s">
        <v>24</v>
      </c>
      <c r="B58" s="299"/>
      <c r="C58" s="108">
        <f>SUM(C49:C53)</f>
        <v>0</v>
      </c>
      <c r="D58" s="108">
        <f t="shared" ref="D58:G58" si="18">SUM(D49:D53)</f>
        <v>0</v>
      </c>
      <c r="E58" s="108">
        <f t="shared" si="18"/>
        <v>0</v>
      </c>
      <c r="F58" s="108">
        <f t="shared" si="18"/>
        <v>0</v>
      </c>
      <c r="G58" s="108">
        <f t="shared" si="18"/>
        <v>0</v>
      </c>
    </row>
    <row r="59" spans="1:7" s="101" customFormat="1" ht="14.25" thickBot="1" x14ac:dyDescent="0.3">
      <c r="A59" s="36" t="s">
        <v>26</v>
      </c>
      <c r="B59" s="300"/>
      <c r="C59" s="109" t="e">
        <f>AVERAGE(C49:C53)</f>
        <v>#DIV/0!</v>
      </c>
      <c r="D59" s="109" t="e">
        <f t="shared" ref="D59:G59" si="19">AVERAGE(D49:D53)</f>
        <v>#DIV/0!</v>
      </c>
      <c r="E59" s="109" t="e">
        <f t="shared" si="19"/>
        <v>#DIV/0!</v>
      </c>
      <c r="F59" s="109" t="e">
        <f t="shared" si="19"/>
        <v>#DIV/0!</v>
      </c>
      <c r="G59" s="109" t="e">
        <f t="shared" si="19"/>
        <v>#DIV/0!</v>
      </c>
    </row>
    <row r="60" spans="1:7" s="101" customFormat="1" ht="14.25" thickBot="1" x14ac:dyDescent="0.3">
      <c r="A60" s="204"/>
      <c r="B60" s="179"/>
      <c r="C60" s="90"/>
      <c r="D60" s="91"/>
      <c r="E60" s="90"/>
      <c r="F60" s="102"/>
      <c r="G60" s="103"/>
    </row>
    <row r="61" spans="1:7" s="101" customFormat="1" ht="14.25" thickBot="1" x14ac:dyDescent="0.3">
      <c r="A61" s="205"/>
      <c r="B61" s="177"/>
      <c r="C61" s="90"/>
      <c r="D61" s="91"/>
      <c r="E61" s="92"/>
      <c r="F61" s="93"/>
      <c r="G61" s="94"/>
    </row>
    <row r="62" spans="1:7" s="101" customFormat="1" ht="14.25" thickBot="1" x14ac:dyDescent="0.3">
      <c r="A62" s="193"/>
      <c r="B62" s="177"/>
      <c r="C62" s="90"/>
      <c r="D62" s="91"/>
      <c r="E62" s="92"/>
      <c r="F62" s="93"/>
      <c r="G62" s="94"/>
    </row>
    <row r="63" spans="1:7" s="101" customFormat="1" ht="14.25" thickBot="1" x14ac:dyDescent="0.3">
      <c r="A63" s="193"/>
      <c r="B63" s="177"/>
      <c r="C63" s="90"/>
      <c r="D63" s="91"/>
      <c r="E63" s="92"/>
      <c r="F63" s="93"/>
      <c r="G63" s="94"/>
    </row>
    <row r="64" spans="1:7" s="101" customFormat="1" ht="14.25" thickBot="1" x14ac:dyDescent="0.3">
      <c r="A64" s="193"/>
      <c r="B64" s="177"/>
      <c r="C64" s="90"/>
      <c r="D64" s="91"/>
      <c r="E64" s="92"/>
      <c r="F64" s="93"/>
      <c r="G64" s="94"/>
    </row>
    <row r="65" spans="1:7" s="101" customFormat="1" ht="14.25" outlineLevel="1" thickBot="1" x14ac:dyDescent="0.3">
      <c r="A65" s="193"/>
      <c r="B65" s="177"/>
      <c r="C65" s="92"/>
      <c r="D65" s="96"/>
      <c r="E65" s="92"/>
      <c r="F65" s="93"/>
      <c r="G65" s="94"/>
    </row>
    <row r="66" spans="1:7" s="101" customFormat="1" ht="14.25" outlineLevel="1" thickBot="1" x14ac:dyDescent="0.3">
      <c r="A66" s="193"/>
      <c r="B66" s="178"/>
      <c r="C66" s="97"/>
      <c r="D66" s="98"/>
      <c r="E66" s="97"/>
      <c r="F66" s="99"/>
      <c r="G66" s="100"/>
    </row>
    <row r="67" spans="1:7" s="101" customFormat="1" ht="14.25" customHeight="1" outlineLevel="1" thickBot="1" x14ac:dyDescent="0.3">
      <c r="A67" s="137" t="s">
        <v>25</v>
      </c>
      <c r="B67" s="298" t="s">
        <v>37</v>
      </c>
      <c r="C67" s="160">
        <f>SUM(C60:C66)</f>
        <v>0</v>
      </c>
      <c r="D67" s="160">
        <f t="shared" ref="D67:G67" si="20">SUM(D60:D66)</f>
        <v>0</v>
      </c>
      <c r="E67" s="160">
        <f t="shared" si="20"/>
        <v>0</v>
      </c>
      <c r="F67" s="160">
        <f t="shared" si="20"/>
        <v>0</v>
      </c>
      <c r="G67" s="160">
        <f t="shared" si="20"/>
        <v>0</v>
      </c>
    </row>
    <row r="68" spans="1:7" s="101" customFormat="1" ht="14.25" outlineLevel="1" thickBot="1" x14ac:dyDescent="0.3">
      <c r="A68" s="138" t="s">
        <v>27</v>
      </c>
      <c r="B68" s="299"/>
      <c r="C68" s="161" t="e">
        <f>AVERAGE(C60:C66)</f>
        <v>#DIV/0!</v>
      </c>
      <c r="D68" s="161" t="e">
        <f t="shared" ref="D68:G68" si="21">AVERAGE(D60:D66)</f>
        <v>#DIV/0!</v>
      </c>
      <c r="E68" s="161" t="e">
        <f t="shared" si="21"/>
        <v>#DIV/0!</v>
      </c>
      <c r="F68" s="161" t="e">
        <f t="shared" si="21"/>
        <v>#DIV/0!</v>
      </c>
      <c r="G68" s="161" t="e">
        <f t="shared" si="21"/>
        <v>#DIV/0!</v>
      </c>
    </row>
    <row r="69" spans="1:7" s="101" customFormat="1" ht="14.25" thickBot="1" x14ac:dyDescent="0.3">
      <c r="A69" s="36" t="s">
        <v>24</v>
      </c>
      <c r="B69" s="299"/>
      <c r="C69" s="108">
        <f>SUM(C60:C64)</f>
        <v>0</v>
      </c>
      <c r="D69" s="108">
        <f t="shared" ref="D69:G69" si="22">SUM(D60:D64)</f>
        <v>0</v>
      </c>
      <c r="E69" s="108">
        <f t="shared" si="22"/>
        <v>0</v>
      </c>
      <c r="F69" s="108">
        <f t="shared" si="22"/>
        <v>0</v>
      </c>
      <c r="G69" s="108">
        <f t="shared" si="22"/>
        <v>0</v>
      </c>
    </row>
    <row r="70" spans="1:7" s="101" customFormat="1" ht="14.25" thickBot="1" x14ac:dyDescent="0.3">
      <c r="A70" s="36" t="s">
        <v>26</v>
      </c>
      <c r="B70" s="300"/>
      <c r="C70" s="109" t="e">
        <f>AVERAGE(C60:C64)</f>
        <v>#DIV/0!</v>
      </c>
      <c r="D70" s="109" t="e">
        <f t="shared" ref="D70:G70" si="23">AVERAGE(D60:D64)</f>
        <v>#DIV/0!</v>
      </c>
      <c r="E70" s="109" t="e">
        <f t="shared" si="23"/>
        <v>#DIV/0!</v>
      </c>
      <c r="F70" s="109" t="e">
        <f t="shared" si="23"/>
        <v>#DIV/0!</v>
      </c>
      <c r="G70" s="109" t="e">
        <f t="shared" si="23"/>
        <v>#DIV/0!</v>
      </c>
    </row>
    <row r="71" spans="1:7" s="101" customFormat="1" x14ac:dyDescent="0.25">
      <c r="A71" s="63"/>
      <c r="B71" s="64"/>
      <c r="C71" s="104"/>
      <c r="D71" s="104"/>
      <c r="E71" s="104"/>
      <c r="F71" s="104"/>
      <c r="G71" s="104"/>
    </row>
    <row r="72" spans="1:7" s="101" customFormat="1" ht="30" customHeight="1" x14ac:dyDescent="0.25">
      <c r="B72" s="105"/>
      <c r="C72" s="52" t="s">
        <v>61</v>
      </c>
      <c r="D72" s="52" t="s">
        <v>62</v>
      </c>
      <c r="E72" s="310" t="s">
        <v>73</v>
      </c>
      <c r="F72" s="323"/>
      <c r="G72" s="324"/>
    </row>
    <row r="73" spans="1:7" ht="30" customHeight="1" x14ac:dyDescent="0.25">
      <c r="B73" s="57" t="s">
        <v>33</v>
      </c>
      <c r="C73" s="106">
        <f>SUM(C56:D56, C45:D45, C34:D34, C23:D23, C12:D12, C67:D67)</f>
        <v>0</v>
      </c>
      <c r="D73" s="106">
        <f>SUM(E67:F67, E56:F56, E45:F45, E34:F34, E23:F23, E12:F12)</f>
        <v>0</v>
      </c>
      <c r="E73" s="290" t="s">
        <v>33</v>
      </c>
      <c r="F73" s="291"/>
      <c r="G73" s="130">
        <f>SUM(G12, G23, G34, G45, G56, G67)</f>
        <v>0</v>
      </c>
    </row>
    <row r="74" spans="1:7" ht="30" customHeight="1" x14ac:dyDescent="0.25">
      <c r="B74" s="57" t="s">
        <v>34</v>
      </c>
      <c r="C74" s="106">
        <f>SUM(C58:D58, C47:D47, C36:D36, C25:D25, C14:D14, C69:D69)</f>
        <v>0</v>
      </c>
      <c r="D74" s="106">
        <f>SUM(E69:F69, E58:F58, E47:F47, E36:F36, E25:F25, E14:F14)</f>
        <v>0</v>
      </c>
      <c r="E74" s="332" t="s">
        <v>34</v>
      </c>
      <c r="F74" s="332"/>
      <c r="G74" s="131">
        <f>SUM(G58, G47, G36, G25, G14, G69)</f>
        <v>0</v>
      </c>
    </row>
    <row r="75" spans="1:7" ht="30" customHeight="1" x14ac:dyDescent="0.25">
      <c r="E75" s="290" t="s">
        <v>74</v>
      </c>
      <c r="F75" s="291"/>
      <c r="G75" s="131">
        <f>AVERAGE(G12, G23, G34, G45, G56, G67)</f>
        <v>0</v>
      </c>
    </row>
    <row r="76" spans="1:7" ht="30" customHeight="1" x14ac:dyDescent="0.25">
      <c r="E76" s="332" t="s">
        <v>26</v>
      </c>
      <c r="F76" s="332"/>
      <c r="G76" s="130">
        <f>AVERAGE(G58, G47, G36, G25, G14, G69)</f>
        <v>0</v>
      </c>
    </row>
    <row r="86" spans="2:2" x14ac:dyDescent="0.25">
      <c r="B86" s="107"/>
    </row>
    <row r="87" spans="2:2" x14ac:dyDescent="0.25">
      <c r="B87" s="107"/>
    </row>
    <row r="88" spans="2:2" x14ac:dyDescent="0.25">
      <c r="B88" s="107"/>
    </row>
    <row r="89" spans="2:2" x14ac:dyDescent="0.25">
      <c r="B89" s="107"/>
    </row>
    <row r="90" spans="2:2" x14ac:dyDescent="0.25">
      <c r="B90" s="107"/>
    </row>
    <row r="91" spans="2:2" x14ac:dyDescent="0.25">
      <c r="B91" s="107"/>
    </row>
    <row r="92" spans="2:2" x14ac:dyDescent="0.25">
      <c r="B92" s="107"/>
    </row>
    <row r="97" spans="2:2" x14ac:dyDescent="0.25">
      <c r="B97" s="107"/>
    </row>
    <row r="98" spans="2:2" x14ac:dyDescent="0.25">
      <c r="B98" s="107"/>
    </row>
    <row r="99" spans="2:2" x14ac:dyDescent="0.25">
      <c r="B99" s="107"/>
    </row>
    <row r="100" spans="2:2" x14ac:dyDescent="0.25">
      <c r="B100" s="107"/>
    </row>
    <row r="101" spans="2:2" x14ac:dyDescent="0.25">
      <c r="B101" s="107"/>
    </row>
    <row r="102" spans="2:2" x14ac:dyDescent="0.25">
      <c r="B102" s="107"/>
    </row>
    <row r="103" spans="2:2" x14ac:dyDescent="0.25">
      <c r="B103" s="107"/>
    </row>
    <row r="104" spans="2:2" x14ac:dyDescent="0.25">
      <c r="B104" s="10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0E0C2E-2465-4D6C-AC07-816A7B8F5B57}"/>
</file>

<file path=customXml/itemProps2.xml><?xml version="1.0" encoding="utf-8"?>
<ds:datastoreItem xmlns:ds="http://schemas.openxmlformats.org/officeDocument/2006/customXml" ds:itemID="{A7A147F2-A70A-4CB3-8E91-11F50B7197E9}"/>
</file>

<file path=customXml/itemProps3.xml><?xml version="1.0" encoding="utf-8"?>
<ds:datastoreItem xmlns:ds="http://schemas.openxmlformats.org/officeDocument/2006/customXml" ds:itemID="{B83D8582-4854-4617-9116-FB6D0C2B0A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2019-03-19T17:11:30Z</dcterms:created>
  <dcterms:modified xsi:type="dcterms:W3CDTF">2019-03-19T17:11:30Z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