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20" yWindow="135" windowWidth="15195" windowHeight="8070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D12" i="4" l="1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C14" i="4"/>
  <c r="C12" i="4"/>
  <c r="L34" i="3" l="1"/>
  <c r="G9" i="4" l="1"/>
  <c r="C25" i="5"/>
  <c r="C14" i="5"/>
  <c r="G55" i="8" l="1"/>
  <c r="G54" i="8"/>
  <c r="G53" i="4"/>
  <c r="G54" i="4"/>
  <c r="G55" i="4"/>
  <c r="K53" i="1"/>
  <c r="K54" i="1"/>
  <c r="K55" i="1"/>
  <c r="J53" i="2"/>
  <c r="J54" i="2"/>
  <c r="J55" i="2"/>
  <c r="T53" i="3"/>
  <c r="T54" i="3"/>
  <c r="T55" i="3"/>
  <c r="D53" i="5"/>
  <c r="D54" i="5"/>
  <c r="D55" i="5"/>
  <c r="D12" i="8"/>
  <c r="C45" i="5"/>
  <c r="E56" i="2" l="1"/>
  <c r="E57" i="2"/>
  <c r="E58" i="2"/>
  <c r="C12" i="1" l="1"/>
  <c r="C13" i="1"/>
  <c r="C14" i="1"/>
  <c r="C15" i="1"/>
  <c r="T9" i="3" l="1"/>
  <c r="T10" i="3"/>
  <c r="D9" i="5"/>
  <c r="D10" i="5"/>
  <c r="D11" i="5"/>
  <c r="J9" i="2"/>
  <c r="J10" i="2"/>
  <c r="K9" i="1"/>
  <c r="K10" i="1"/>
  <c r="G10" i="4"/>
  <c r="G10" i="8"/>
  <c r="C26" i="4"/>
  <c r="D26" i="4"/>
  <c r="E26" i="4"/>
  <c r="F26" i="4"/>
  <c r="D67" i="2" l="1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K50" i="1" l="1"/>
  <c r="K51" i="1"/>
  <c r="K52" i="1"/>
  <c r="K4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K56" i="1" l="1"/>
  <c r="G21" i="8"/>
  <c r="K67" i="1" l="1"/>
  <c r="K68" i="1"/>
  <c r="K69" i="1"/>
  <c r="K70" i="1"/>
  <c r="J67" i="2"/>
  <c r="J69" i="2"/>
  <c r="J68" i="2"/>
  <c r="J70" i="2"/>
  <c r="C56" i="2"/>
  <c r="L23" i="3" l="1"/>
  <c r="G22" i="8" l="1"/>
  <c r="T52" i="3" l="1"/>
  <c r="J52" i="2" l="1"/>
  <c r="G43" i="8"/>
  <c r="G44" i="8"/>
  <c r="G32" i="8"/>
  <c r="G33" i="8"/>
  <c r="G11" i="8"/>
  <c r="G52" i="4"/>
  <c r="D52" i="5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F56" i="2"/>
  <c r="G56" i="2"/>
  <c r="H56" i="2"/>
  <c r="I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F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F12" i="2"/>
  <c r="H12" i="2"/>
  <c r="I12" i="2"/>
  <c r="D13" i="2"/>
  <c r="E13" i="2"/>
  <c r="F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G20" i="4" l="1"/>
  <c r="G21" i="4"/>
  <c r="D21" i="5"/>
  <c r="T50" i="3"/>
  <c r="T51" i="3"/>
  <c r="C23" i="3" l="1"/>
  <c r="C15" i="2" l="1"/>
  <c r="C14" i="2"/>
  <c r="B26" i="6" s="1"/>
  <c r="C12" i="2"/>
  <c r="C13" i="2"/>
  <c r="J11" i="2"/>
  <c r="J13" i="2" l="1"/>
  <c r="J12" i="2"/>
  <c r="G11" i="4"/>
  <c r="K11" i="1"/>
  <c r="D50" i="5"/>
  <c r="T11" i="3"/>
  <c r="D51" i="5" l="1"/>
  <c r="J50" i="2"/>
  <c r="J51" i="2"/>
  <c r="G50" i="4"/>
  <c r="G51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47" i="5"/>
  <c r="C48" i="5"/>
  <c r="C36" i="5"/>
  <c r="C37" i="5"/>
  <c r="C26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G49" i="4"/>
  <c r="G33" i="4"/>
  <c r="G32" i="4"/>
  <c r="G31" i="4"/>
  <c r="G30" i="4"/>
  <c r="G29" i="4"/>
  <c r="G28" i="4"/>
  <c r="G27" i="4"/>
  <c r="G19" i="4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J49" i="2"/>
  <c r="K28" i="6"/>
  <c r="K26" i="6"/>
  <c r="J38" i="2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2" i="6"/>
  <c r="K36" i="6"/>
  <c r="K38" i="6"/>
  <c r="K40" i="6"/>
  <c r="K42" i="6"/>
  <c r="K44" i="6"/>
  <c r="T49" i="3"/>
  <c r="B38" i="6"/>
  <c r="B44" i="6"/>
  <c r="Q10" i="6"/>
  <c r="D69" i="5"/>
  <c r="Q12" i="6" s="1"/>
  <c r="D70" i="5"/>
  <c r="D67" i="5"/>
  <c r="D14" i="5"/>
  <c r="B12" i="6" s="1"/>
  <c r="D15" i="5"/>
  <c r="T70" i="3"/>
  <c r="E18" i="6" l="1"/>
  <c r="Q18" i="6"/>
  <c r="B18" i="6"/>
  <c r="N22" i="6"/>
  <c r="B22" i="6"/>
  <c r="B20" i="6"/>
  <c r="B24" i="6"/>
  <c r="N18" i="6"/>
  <c r="K18" i="6"/>
  <c r="D56" i="5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J45" i="2"/>
  <c r="J47" i="2"/>
  <c r="K10" i="6" s="1"/>
  <c r="J46" i="2"/>
  <c r="J48" i="2"/>
  <c r="D57" i="5"/>
  <c r="D36" i="5"/>
  <c r="H12" i="6" s="1"/>
  <c r="Q24" i="6"/>
  <c r="B73" i="5"/>
  <c r="D58" i="5"/>
  <c r="N12" i="6" s="1"/>
  <c r="E22" i="6"/>
  <c r="D48" i="5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E10" i="6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15" i="1"/>
  <c r="K24" i="1"/>
  <c r="K23" i="1"/>
  <c r="K26" i="1"/>
  <c r="K35" i="1"/>
  <c r="K34" i="1"/>
  <c r="K37" i="1"/>
  <c r="K46" i="1"/>
  <c r="K45" i="1"/>
  <c r="K48" i="1"/>
  <c r="B73" i="2"/>
  <c r="D26" i="5"/>
  <c r="D25" i="5"/>
  <c r="E12" i="6" s="1"/>
  <c r="D35" i="5"/>
  <c r="D13" i="5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<sst xmlns="http://schemas.openxmlformats.org/spreadsheetml/2006/main" count="665" uniqueCount="80">
  <si>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</si>
  <si>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</si>
  <si>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</si>
  <si>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</si>
  <si>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</si>
  <si>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</si>
  <si>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</si>
  <si>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</si>
  <si>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</si>
  <si>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</si>
  <si>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</si>
  <si>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</si>
  <si>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</si>
  <si>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</si>
  <si>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</si>
  <si>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</si>
  <si>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</si>
  <si>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</si>
  <si>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</si>
  <si>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</si>
  <si>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</si>
  <si>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</si>
  <si>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</si>
  <si>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</si>
  <si>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</si>
  <si>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</si>
  <si>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</si>
  <si>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</si>
  <si>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</si>
  <si>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</si>
  <si>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</si>
  <si>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</si>
  <si>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</si>
  <si>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</si>
  <si>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</si>
  <si>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</si>
  <si>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</si>
  <si>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</si>
  <si>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</si>
  <si>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</si>
  <si>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</si>
  <si>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</si>
  <si>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</si>
  <si>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</si>
  <si>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</si>
  <si>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</si>
  <si>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</si>
  <si>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</si>
  <si>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</si>
  <si>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</si>
  <si>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</si>
  <si>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</si>
  <si>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</si>
  <si>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</si>
  <si>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</si>
  <si>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</si>
  <si>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</si>
  <si>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</si>
  <si>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</si>
  <si>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</si>
  <si>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</si>
  <si>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</si>
  <si>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</si>
  <si>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</si>
  <si>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</si>
  <si>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</si>
  <si>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</si>
  <si>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</si>
  <si>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</si>
  <si>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</si>
  <si>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</si>
  <si>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</si>
  <si>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</si>
  <si>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</si>
  <si>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August Monthly Totals</t>
  </si>
  <si>
    <t>08.01.14</t>
  </si>
  <si>
    <t>08.04.14 - 08.08.14</t>
  </si>
  <si>
    <t>08.11.14 - 08.15.14</t>
  </si>
  <si>
    <t>08.18.14 - 08.22.14</t>
  </si>
  <si>
    <t>08.25.14 - 08.29.14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</si>
</sst>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336"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Fill="1" applyAlignment="1">
      <alignment horizontal="right"/>
    </xf>
    <xf numFmtId="0" fontId="18" fillId="0" borderId="0" xfId="0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2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/>
    <xf numFmtId="3" fontId="12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1" fillId="0" borderId="0" xfId="0" applyFont="1"/>
    <xf numFmtId="3" fontId="21" fillId="0" borderId="40" xfId="0" applyNumberFormat="1" applyFont="1" applyBorder="1" applyAlignment="1">
      <alignment horizontal="right"/>
    </xf>
    <xf numFmtId="3" fontId="21" fillId="0" borderId="41" xfId="0" applyNumberFormat="1" applyFont="1" applyBorder="1" applyAlignment="1">
      <alignment horizontal="right"/>
    </xf>
    <xf numFmtId="3" fontId="21" fillId="0" borderId="19" xfId="0" applyNumberFormat="1" applyFont="1" applyBorder="1" applyAlignment="1">
      <alignment horizontal="right"/>
    </xf>
    <xf numFmtId="3" fontId="21" fillId="0" borderId="10" xfId="0" applyNumberFormat="1" applyFont="1" applyBorder="1" applyAlignment="1">
      <alignment horizontal="right"/>
    </xf>
    <xf numFmtId="3" fontId="21" fillId="0" borderId="8" xfId="0" applyNumberFormat="1" applyFont="1" applyBorder="1" applyAlignment="1">
      <alignment horizontal="right"/>
    </xf>
    <xf numFmtId="3" fontId="21" fillId="0" borderId="7" xfId="0" applyNumberFormat="1" applyFont="1" applyBorder="1" applyAlignment="1">
      <alignment horizontal="right"/>
    </xf>
    <xf numFmtId="3" fontId="21" fillId="0" borderId="16" xfId="0" applyNumberFormat="1" applyFont="1" applyBorder="1" applyAlignment="1">
      <alignment horizontal="right"/>
    </xf>
    <xf numFmtId="3" fontId="21" fillId="0" borderId="42" xfId="0" applyNumberFormat="1" applyFont="1" applyBorder="1" applyAlignment="1">
      <alignment horizontal="right"/>
    </xf>
    <xf numFmtId="3" fontId="21" fillId="0" borderId="28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horizontal="right"/>
    </xf>
    <xf numFmtId="3" fontId="21" fillId="0" borderId="47" xfId="0" applyNumberFormat="1" applyFont="1" applyBorder="1" applyAlignment="1">
      <alignment horizontal="right"/>
    </xf>
    <xf numFmtId="3" fontId="21" fillId="0" borderId="17" xfId="0" applyNumberFormat="1" applyFont="1" applyBorder="1" applyAlignment="1">
      <alignment horizontal="right"/>
    </xf>
    <xf numFmtId="3" fontId="21" fillId="0" borderId="32" xfId="0" applyNumberFormat="1" applyFont="1" applyBorder="1" applyAlignment="1">
      <alignment horizontal="right"/>
    </xf>
    <xf numFmtId="3" fontId="21" fillId="0" borderId="12" xfId="0" applyNumberFormat="1" applyFont="1" applyBorder="1" applyAlignment="1">
      <alignment horizontal="right"/>
    </xf>
    <xf numFmtId="3" fontId="21" fillId="0" borderId="38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1" fillId="0" borderId="46" xfId="0" applyNumberFormat="1" applyFont="1" applyBorder="1" applyAlignment="1">
      <alignment horizontal="right"/>
    </xf>
    <xf numFmtId="3" fontId="21" fillId="0" borderId="18" xfId="0" applyNumberFormat="1" applyFont="1" applyBorder="1" applyAlignment="1">
      <alignment horizontal="right"/>
    </xf>
    <xf numFmtId="3" fontId="21" fillId="0" borderId="50" xfId="0" applyNumberFormat="1" applyFont="1" applyBorder="1" applyAlignment="1">
      <alignment horizontal="right"/>
    </xf>
    <xf numFmtId="0" fontId="21" fillId="0" borderId="1" xfId="0" applyFont="1" applyBorder="1"/>
    <xf numFmtId="0" fontId="21" fillId="0" borderId="25" xfId="0" applyFont="1" applyBorder="1"/>
    <xf numFmtId="0" fontId="21" fillId="0" borderId="25" xfId="0" applyFont="1" applyFill="1" applyBorder="1" applyAlignment="1">
      <alignment horizontal="right"/>
    </xf>
    <xf numFmtId="0" fontId="23" fillId="4" borderId="23" xfId="0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21" fillId="4" borderId="49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0" borderId="21" xfId="0" applyNumberFormat="1" applyFont="1" applyFill="1" applyBorder="1" applyAlignment="1">
      <alignment horizontal="right"/>
    </xf>
    <xf numFmtId="3" fontId="21" fillId="0" borderId="21" xfId="0" applyNumberFormat="1" applyFont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 wrapText="1"/>
    </xf>
    <xf numFmtId="3" fontId="23" fillId="4" borderId="43" xfId="0" applyNumberFormat="1" applyFont="1" applyFill="1" applyBorder="1" applyAlignment="1">
      <alignment horizontal="right"/>
    </xf>
    <xf numFmtId="3" fontId="23" fillId="4" borderId="16" xfId="0" applyNumberFormat="1" applyFont="1" applyFill="1" applyBorder="1" applyAlignment="1">
      <alignment horizontal="right"/>
    </xf>
    <xf numFmtId="3" fontId="23" fillId="4" borderId="44" xfId="0" applyNumberFormat="1" applyFont="1" applyFill="1" applyBorder="1" applyAlignment="1">
      <alignment horizontal="right"/>
    </xf>
    <xf numFmtId="3" fontId="23" fillId="4" borderId="36" xfId="0" applyNumberFormat="1" applyFont="1" applyFill="1" applyBorder="1" applyAlignment="1">
      <alignment horizontal="right"/>
    </xf>
    <xf numFmtId="0" fontId="23" fillId="4" borderId="21" xfId="0" applyFont="1" applyFill="1" applyBorder="1" applyAlignment="1">
      <alignment horizontal="center" vertical="center" wrapText="1"/>
    </xf>
    <xf numFmtId="3" fontId="25" fillId="0" borderId="0" xfId="0" applyNumberFormat="1" applyFont="1" applyBorder="1"/>
    <xf numFmtId="3" fontId="25" fillId="0" borderId="54" xfId="0" applyNumberFormat="1" applyFont="1" applyBorder="1"/>
    <xf numFmtId="3" fontId="24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Fill="1" applyAlignment="1">
      <alignment horizontal="right"/>
    </xf>
    <xf numFmtId="0" fontId="23" fillId="0" borderId="0" xfId="0" applyFont="1" applyFill="1" applyBorder="1" applyAlignment="1">
      <alignment horizontal="right"/>
    </xf>
    <xf numFmtId="14" fontId="23" fillId="0" borderId="0" xfId="0" applyNumberFormat="1" applyFont="1" applyFill="1" applyBorder="1" applyAlignment="1">
      <alignment horizontal="center" vertical="center" textRotation="90"/>
    </xf>
    <xf numFmtId="3" fontId="21" fillId="0" borderId="0" xfId="0" applyNumberFormat="1" applyFont="1" applyFill="1" applyBorder="1" applyAlignment="1">
      <alignment horizontal="right"/>
    </xf>
    <xf numFmtId="14" fontId="21" fillId="0" borderId="0" xfId="0" applyNumberFormat="1" applyFont="1"/>
    <xf numFmtId="3" fontId="21" fillId="0" borderId="43" xfId="0" applyNumberFormat="1" applyFont="1" applyBorder="1" applyAlignment="1">
      <alignment horizontal="right"/>
    </xf>
    <xf numFmtId="3" fontId="21" fillId="0" borderId="27" xfId="0" applyNumberFormat="1" applyFont="1" applyBorder="1" applyAlignment="1">
      <alignment horizontal="right"/>
    </xf>
    <xf numFmtId="3" fontId="21" fillId="0" borderId="26" xfId="0" applyNumberFormat="1" applyFont="1" applyBorder="1" applyAlignment="1">
      <alignment horizontal="right"/>
    </xf>
    <xf numFmtId="3" fontId="21" fillId="0" borderId="48" xfId="0" applyNumberFormat="1" applyFont="1" applyBorder="1" applyAlignment="1">
      <alignment horizontal="right"/>
    </xf>
    <xf numFmtId="3" fontId="21" fillId="0" borderId="31" xfId="0" applyNumberFormat="1" applyFont="1" applyBorder="1" applyAlignment="1">
      <alignment horizontal="right"/>
    </xf>
    <xf numFmtId="3" fontId="21" fillId="0" borderId="44" xfId="0" applyNumberFormat="1" applyFont="1" applyBorder="1" applyAlignment="1">
      <alignment horizontal="right"/>
    </xf>
    <xf numFmtId="3" fontId="21" fillId="0" borderId="30" xfId="0" applyNumberFormat="1" applyFont="1" applyBorder="1" applyAlignment="1">
      <alignment horizontal="right"/>
    </xf>
    <xf numFmtId="3" fontId="21" fillId="0" borderId="29" xfId="0" applyNumberFormat="1" applyFont="1" applyBorder="1" applyAlignment="1">
      <alignment horizontal="right"/>
    </xf>
    <xf numFmtId="3" fontId="21" fillId="0" borderId="49" xfId="0" applyNumberFormat="1" applyFont="1" applyBorder="1" applyAlignment="1">
      <alignment horizontal="right"/>
    </xf>
    <xf numFmtId="3" fontId="21" fillId="0" borderId="36" xfId="0" applyNumberFormat="1" applyFont="1" applyBorder="1" applyAlignment="1">
      <alignment horizontal="right"/>
    </xf>
    <xf numFmtId="3" fontId="21" fillId="0" borderId="33" xfId="0" applyNumberFormat="1" applyFont="1" applyBorder="1" applyAlignment="1">
      <alignment horizontal="right"/>
    </xf>
    <xf numFmtId="3" fontId="21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right"/>
    </xf>
    <xf numFmtId="3" fontId="21" fillId="0" borderId="19" xfId="0" applyNumberFormat="1" applyFont="1" applyBorder="1" applyAlignment="1">
      <alignment horizontal="center" vertical="center"/>
    </xf>
    <xf numFmtId="3" fontId="21" fillId="0" borderId="20" xfId="0" applyNumberFormat="1" applyFont="1" applyBorder="1" applyAlignment="1">
      <alignment horizontal="right"/>
    </xf>
    <xf numFmtId="3" fontId="21" fillId="0" borderId="22" xfId="0" applyNumberFormat="1" applyFont="1" applyBorder="1" applyAlignment="1">
      <alignment horizontal="right"/>
    </xf>
    <xf numFmtId="3" fontId="21" fillId="0" borderId="5" xfId="0" applyNumberFormat="1" applyFont="1" applyBorder="1" applyAlignment="1">
      <alignment horizontal="right"/>
    </xf>
    <xf numFmtId="3" fontId="21" fillId="0" borderId="4" xfId="0" applyNumberFormat="1" applyFont="1" applyBorder="1" applyAlignment="1">
      <alignment horizontal="right"/>
    </xf>
    <xf numFmtId="0" fontId="11" fillId="0" borderId="0" xfId="0" applyFont="1"/>
    <xf numFmtId="3" fontId="11" fillId="0" borderId="40" xfId="0" applyNumberFormat="1" applyFont="1" applyBorder="1" applyAlignment="1">
      <alignment horizontal="right"/>
    </xf>
    <xf numFmtId="3" fontId="11" fillId="0" borderId="20" xfId="0" applyNumberFormat="1" applyFont="1" applyBorder="1" applyAlignment="1">
      <alignment horizontal="right"/>
    </xf>
    <xf numFmtId="3" fontId="11" fillId="0" borderId="42" xfId="0" applyNumberFormat="1" applyFont="1" applyBorder="1" applyAlignment="1">
      <alignment horizontal="right"/>
    </xf>
    <xf numFmtId="3" fontId="11" fillId="0" borderId="28" xfId="0" applyNumberFormat="1" applyFont="1" applyBorder="1" applyAlignment="1">
      <alignment horizontal="right"/>
    </xf>
    <xf numFmtId="3" fontId="11" fillId="0" borderId="16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3" fontId="11" fillId="0" borderId="22" xfId="0" applyNumberFormat="1" applyFont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5" xfId="0" applyNumberFormat="1" applyFont="1" applyBorder="1" applyAlignment="1">
      <alignment horizontal="right"/>
    </xf>
    <xf numFmtId="3" fontId="11" fillId="0" borderId="38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11" fillId="0" borderId="41" xfId="0" applyNumberFormat="1" applyFont="1" applyBorder="1" applyAlignment="1">
      <alignment horizontal="right"/>
    </xf>
    <xf numFmtId="3" fontId="11" fillId="0" borderId="8" xfId="0" applyNumberFormat="1" applyFont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21" xfId="0" applyNumberFormat="1" applyFont="1" applyFill="1" applyBorder="1" applyAlignment="1">
      <alignment horizontal="right"/>
    </xf>
    <xf numFmtId="3" fontId="11" fillId="0" borderId="21" xfId="0" applyNumberFormat="1" applyFont="1" applyBorder="1" applyAlignment="1">
      <alignment horizontal="center" vertical="center"/>
    </xf>
    <xf numFmtId="14" fontId="11" fillId="0" borderId="0" xfId="0" applyNumberFormat="1" applyFont="1"/>
    <xf numFmtId="3" fontId="11" fillId="4" borderId="42" xfId="0" applyNumberFormat="1" applyFont="1" applyFill="1" applyBorder="1" applyAlignment="1">
      <alignment horizontal="right"/>
    </xf>
    <xf numFmtId="3" fontId="11" fillId="4" borderId="44" xfId="0" applyNumberFormat="1" applyFont="1" applyFill="1" applyBorder="1" applyAlignment="1">
      <alignment horizontal="right"/>
    </xf>
    <xf numFmtId="3" fontId="11" fillId="0" borderId="0" xfId="0" applyNumberFormat="1" applyFont="1" applyBorder="1" applyAlignment="1">
      <alignment horizontal="center"/>
    </xf>
    <xf numFmtId="3" fontId="11" fillId="0" borderId="0" xfId="0" applyNumberFormat="1" applyFont="1" applyBorder="1"/>
    <xf numFmtId="3" fontId="11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Fill="1" applyBorder="1" applyAlignment="1"/>
    <xf numFmtId="3" fontId="11" fillId="0" borderId="0" xfId="0" applyNumberFormat="1" applyFont="1" applyFill="1" applyBorder="1"/>
    <xf numFmtId="3" fontId="14" fillId="0" borderId="0" xfId="0" applyNumberFormat="1" applyFont="1" applyFill="1" applyBorder="1" applyAlignment="1">
      <alignment wrapText="1"/>
    </xf>
    <xf numFmtId="3" fontId="14" fillId="0" borderId="0" xfId="0" applyNumberFormat="1" applyFont="1" applyFill="1" applyBorder="1" applyAlignment="1"/>
    <xf numFmtId="3" fontId="22" fillId="0" borderId="0" xfId="0" applyNumberFormat="1" applyFont="1" applyFill="1" applyBorder="1"/>
    <xf numFmtId="3" fontId="22" fillId="0" borderId="0" xfId="0" applyNumberFormat="1" applyFont="1" applyFill="1"/>
    <xf numFmtId="3" fontId="22" fillId="0" borderId="0" xfId="0" applyNumberFormat="1" applyFont="1" applyFill="1" applyBorder="1" applyAlignment="1">
      <alignment wrapText="1"/>
    </xf>
    <xf numFmtId="3" fontId="11" fillId="0" borderId="25" xfId="0" applyNumberFormat="1" applyFont="1" applyFill="1" applyBorder="1"/>
    <xf numFmtId="3" fontId="11" fillId="0" borderId="54" xfId="0" applyNumberFormat="1" applyFont="1" applyFill="1" applyBorder="1"/>
    <xf numFmtId="3" fontId="11" fillId="0" borderId="23" xfId="0" applyNumberFormat="1" applyFont="1" applyFill="1" applyBorder="1"/>
    <xf numFmtId="3" fontId="11" fillId="0" borderId="57" xfId="0" applyNumberFormat="1" applyFont="1" applyFill="1" applyBorder="1"/>
    <xf numFmtId="3" fontId="22" fillId="0" borderId="0" xfId="0" applyNumberFormat="1" applyFont="1" applyBorder="1"/>
    <xf numFmtId="3" fontId="22" fillId="0" borderId="0" xfId="0" applyNumberFormat="1" applyFont="1"/>
    <xf numFmtId="3" fontId="11" fillId="0" borderId="0" xfId="0" applyNumberFormat="1" applyFont="1"/>
    <xf numFmtId="3" fontId="11" fillId="0" borderId="0" xfId="0" applyNumberFormat="1" applyFont="1" applyFill="1"/>
    <xf numFmtId="0" fontId="11" fillId="0" borderId="0" xfId="0" applyFont="1" applyBorder="1" applyAlignment="1">
      <alignment horizontal="center" vertical="center"/>
    </xf>
    <xf numFmtId="3" fontId="23" fillId="0" borderId="21" xfId="0" applyNumberFormat="1" applyFont="1" applyFill="1" applyBorder="1" applyAlignment="1">
      <alignment horizontal="center" vertical="center"/>
    </xf>
    <xf numFmtId="3" fontId="23" fillId="0" borderId="21" xfId="0" applyNumberFormat="1" applyFont="1" applyBorder="1" applyAlignment="1">
      <alignment horizontal="center" vertical="center"/>
    </xf>
    <xf numFmtId="3" fontId="15" fillId="0" borderId="62" xfId="0" applyNumberFormat="1" applyFont="1" applyFill="1" applyBorder="1" applyAlignment="1">
      <alignment horizontal="center" vertical="center" wrapText="1"/>
    </xf>
    <xf numFmtId="3" fontId="23" fillId="5" borderId="43" xfId="0" applyNumberFormat="1" applyFont="1" applyFill="1" applyBorder="1" applyAlignment="1">
      <alignment horizontal="right"/>
    </xf>
    <xf numFmtId="3" fontId="23" fillId="5" borderId="16" xfId="0" applyNumberFormat="1" applyFont="1" applyFill="1" applyBorder="1" applyAlignment="1">
      <alignment horizontal="right"/>
    </xf>
    <xf numFmtId="3" fontId="23" fillId="5" borderId="44" xfId="0" applyNumberFormat="1" applyFont="1" applyFill="1" applyBorder="1" applyAlignment="1">
      <alignment horizontal="right"/>
    </xf>
    <xf numFmtId="3" fontId="23" fillId="5" borderId="36" xfId="0" applyNumberFormat="1" applyFont="1" applyFill="1" applyBorder="1" applyAlignment="1">
      <alignment horizontal="right"/>
    </xf>
    <xf numFmtId="0" fontId="23" fillId="5" borderId="62" xfId="0" applyFont="1" applyFill="1" applyBorder="1" applyAlignment="1">
      <alignment horizontal="right"/>
    </xf>
    <xf numFmtId="0" fontId="23" fillId="5" borderId="24" xfId="0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49" xfId="0" applyNumberFormat="1" applyFont="1" applyFill="1" applyBorder="1" applyAlignment="1">
      <alignment horizontal="right"/>
    </xf>
    <xf numFmtId="3" fontId="21" fillId="5" borderId="45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4" borderId="66" xfId="0" applyNumberFormat="1" applyFont="1" applyFill="1" applyBorder="1" applyAlignment="1">
      <alignment horizontal="right"/>
    </xf>
    <xf numFmtId="3" fontId="26" fillId="0" borderId="0" xfId="0" applyNumberFormat="1" applyFont="1" applyFill="1" applyBorder="1" applyAlignment="1">
      <alignment horizontal="center" vertical="center" wrapText="1"/>
    </xf>
    <xf numFmtId="3" fontId="21" fillId="5" borderId="34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0" borderId="0" xfId="0" applyNumberFormat="1" applyFont="1"/>
    <xf numFmtId="3" fontId="15" fillId="4" borderId="62" xfId="0" applyNumberFormat="1" applyFont="1" applyFill="1" applyBorder="1" applyAlignment="1">
      <alignment horizontal="center" vertical="center" wrapText="1"/>
    </xf>
    <xf numFmtId="3" fontId="11" fillId="5" borderId="43" xfId="0" applyNumberFormat="1" applyFont="1" applyFill="1" applyBorder="1" applyAlignment="1">
      <alignment horizontal="right"/>
    </xf>
    <xf numFmtId="3" fontId="11" fillId="5" borderId="42" xfId="0" applyNumberFormat="1" applyFont="1" applyFill="1" applyBorder="1" applyAlignment="1">
      <alignment horizontal="right"/>
    </xf>
    <xf numFmtId="3" fontId="21" fillId="5" borderId="40" xfId="0" applyNumberFormat="1" applyFont="1" applyFill="1" applyBorder="1" applyAlignment="1">
      <alignment horizontal="right"/>
    </xf>
    <xf numFmtId="3" fontId="21" fillId="0" borderId="34" xfId="0" applyNumberFormat="1" applyFont="1" applyBorder="1" applyAlignment="1">
      <alignment horizontal="right"/>
    </xf>
    <xf numFmtId="3" fontId="21" fillId="0" borderId="35" xfId="0" applyNumberFormat="1" applyFont="1" applyBorder="1" applyAlignment="1">
      <alignment horizontal="right"/>
    </xf>
    <xf numFmtId="3" fontId="10" fillId="0" borderId="47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0" fontId="8" fillId="0" borderId="0" xfId="0" applyFont="1" applyFill="1" applyAlignment="1">
      <alignment horizontal="right"/>
    </xf>
    <xf numFmtId="3" fontId="21" fillId="0" borderId="12" xfId="0" applyNumberFormat="1" applyFont="1" applyFill="1" applyBorder="1" applyAlignment="1">
      <alignment horizontal="right"/>
    </xf>
    <xf numFmtId="3" fontId="21" fillId="0" borderId="38" xfId="0" applyNumberFormat="1" applyFont="1" applyFill="1" applyBorder="1" applyAlignment="1">
      <alignment horizontal="right"/>
    </xf>
    <xf numFmtId="164" fontId="21" fillId="0" borderId="65" xfId="0" applyNumberFormat="1" applyFont="1" applyBorder="1" applyAlignment="1">
      <alignment horizontal="right"/>
    </xf>
    <xf numFmtId="164" fontId="9" fillId="0" borderId="64" xfId="0" applyNumberFormat="1" applyFont="1" applyFill="1" applyBorder="1" applyAlignment="1">
      <alignment horizontal="right"/>
    </xf>
    <xf numFmtId="164" fontId="9" fillId="0" borderId="65" xfId="0" applyNumberFormat="1" applyFont="1" applyFill="1" applyBorder="1" applyAlignment="1">
      <alignment horizontal="right"/>
    </xf>
    <xf numFmtId="164" fontId="9" fillId="0" borderId="39" xfId="0" applyNumberFormat="1" applyFont="1" applyFill="1" applyBorder="1" applyAlignment="1">
      <alignment horizontal="right"/>
    </xf>
    <xf numFmtId="164" fontId="7" fillId="0" borderId="64" xfId="0" applyNumberFormat="1" applyFont="1" applyFill="1" applyBorder="1" applyAlignment="1">
      <alignment horizontal="right"/>
    </xf>
    <xf numFmtId="164" fontId="21" fillId="0" borderId="65" xfId="0" applyNumberFormat="1" applyFont="1" applyFill="1" applyBorder="1" applyAlignment="1">
      <alignment horizontal="right"/>
    </xf>
    <xf numFmtId="164" fontId="21" fillId="0" borderId="39" xfId="0" applyNumberFormat="1" applyFont="1" applyFill="1" applyBorder="1" applyAlignment="1">
      <alignment horizontal="right"/>
    </xf>
    <xf numFmtId="164" fontId="21" fillId="0" borderId="64" xfId="0" applyNumberFormat="1" applyFont="1" applyFill="1" applyBorder="1" applyAlignment="1">
      <alignment horizontal="right"/>
    </xf>
    <xf numFmtId="3" fontId="10" fillId="0" borderId="46" xfId="0" applyNumberFormat="1" applyFont="1" applyBorder="1" applyAlignment="1">
      <alignment horizontal="right"/>
    </xf>
    <xf numFmtId="164" fontId="21" fillId="0" borderId="64" xfId="0" applyNumberFormat="1" applyFont="1" applyBorder="1" applyAlignment="1">
      <alignment horizontal="right"/>
    </xf>
    <xf numFmtId="164" fontId="21" fillId="0" borderId="2" xfId="0" applyNumberFormat="1" applyFont="1" applyBorder="1"/>
    <xf numFmtId="164" fontId="21" fillId="0" borderId="0" xfId="0" applyNumberFormat="1" applyFont="1" applyBorder="1"/>
    <xf numFmtId="164" fontId="19" fillId="0" borderId="0" xfId="0" applyNumberFormat="1" applyFont="1" applyFill="1" applyBorder="1" applyAlignment="1">
      <alignment horizontal="center" vertical="center" textRotation="90"/>
    </xf>
    <xf numFmtId="164" fontId="17" fillId="0" borderId="0" xfId="0" applyNumberFormat="1" applyFont="1"/>
    <xf numFmtId="164" fontId="21" fillId="0" borderId="0" xfId="0" applyNumberFormat="1" applyFont="1"/>
    <xf numFmtId="164" fontId="23" fillId="0" borderId="0" xfId="0" applyNumberFormat="1" applyFont="1" applyFill="1" applyBorder="1" applyAlignment="1">
      <alignment horizontal="center" vertical="center" textRotation="90"/>
    </xf>
    <xf numFmtId="164" fontId="23" fillId="4" borderId="21" xfId="0" applyNumberFormat="1" applyFont="1" applyFill="1" applyBorder="1" applyAlignment="1">
      <alignment horizontal="center" vertical="center" wrapText="1"/>
    </xf>
    <xf numFmtId="0" fontId="21" fillId="0" borderId="21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6" fillId="0" borderId="25" xfId="0" applyFont="1" applyFill="1" applyBorder="1" applyAlignment="1">
      <alignment horizontal="right"/>
    </xf>
    <xf numFmtId="3" fontId="21" fillId="0" borderId="11" xfId="0" applyNumberFormat="1" applyFont="1" applyBorder="1" applyAlignment="1">
      <alignment horizontal="right"/>
    </xf>
    <xf numFmtId="3" fontId="21" fillId="0" borderId="53" xfId="0" applyNumberFormat="1" applyFont="1" applyBorder="1" applyAlignment="1">
      <alignment horizontal="right"/>
    </xf>
    <xf numFmtId="3" fontId="21" fillId="0" borderId="67" xfId="0" applyNumberFormat="1" applyFont="1" applyBorder="1" applyAlignment="1">
      <alignment horizontal="right"/>
    </xf>
    <xf numFmtId="3" fontId="21" fillId="4" borderId="23" xfId="0" applyNumberFormat="1" applyFont="1" applyFill="1" applyBorder="1" applyAlignment="1">
      <alignment horizontal="right"/>
    </xf>
    <xf numFmtId="3" fontId="21" fillId="4" borderId="62" xfId="0" applyNumberFormat="1" applyFont="1" applyFill="1" applyBorder="1" applyAlignment="1">
      <alignment horizontal="right"/>
    </xf>
    <xf numFmtId="3" fontId="21" fillId="0" borderId="3" xfId="0" applyNumberFormat="1" applyFont="1" applyBorder="1" applyAlignment="1">
      <alignment horizontal="right"/>
    </xf>
    <xf numFmtId="3" fontId="21" fillId="0" borderId="68" xfId="0" applyNumberFormat="1" applyFont="1" applyBorder="1" applyAlignment="1">
      <alignment horizontal="right"/>
    </xf>
    <xf numFmtId="3" fontId="21" fillId="0" borderId="65" xfId="0" applyNumberFormat="1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21" fillId="0" borderId="69" xfId="0" applyNumberFormat="1" applyFont="1" applyBorder="1" applyAlignment="1">
      <alignment horizontal="right"/>
    </xf>
    <xf numFmtId="3" fontId="21" fillId="0" borderId="37" xfId="0" applyNumberFormat="1" applyFont="1" applyBorder="1" applyAlignment="1">
      <alignment horizontal="right"/>
    </xf>
    <xf numFmtId="164" fontId="7" fillId="0" borderId="65" xfId="0" applyNumberFormat="1" applyFont="1" applyFill="1" applyBorder="1" applyAlignment="1">
      <alignment horizontal="right"/>
    </xf>
    <xf numFmtId="3" fontId="11" fillId="0" borderId="68" xfId="0" applyNumberFormat="1" applyFont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3" fontId="11" fillId="0" borderId="43" xfId="0" applyNumberFormat="1" applyFont="1" applyBorder="1" applyAlignment="1">
      <alignment horizontal="right"/>
    </xf>
    <xf numFmtId="3" fontId="11" fillId="0" borderId="27" xfId="0" applyNumberFormat="1" applyFont="1" applyBorder="1" applyAlignment="1">
      <alignment horizontal="right"/>
    </xf>
    <xf numFmtId="3" fontId="11" fillId="0" borderId="44" xfId="0" applyNumberFormat="1" applyFont="1" applyBorder="1" applyAlignment="1">
      <alignment horizontal="right"/>
    </xf>
    <xf numFmtId="3" fontId="11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1" fillId="0" borderId="70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1" fillId="0" borderId="0" xfId="0" applyNumberFormat="1" applyFont="1" applyBorder="1" applyAlignment="1">
      <alignment horizontal="center" vertical="center"/>
    </xf>
    <xf numFmtId="3" fontId="11" fillId="0" borderId="62" xfId="0" applyNumberFormat="1" applyFont="1" applyBorder="1" applyAlignment="1">
      <alignment horizontal="right"/>
    </xf>
    <xf numFmtId="0" fontId="21" fillId="0" borderId="27" xfId="0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0" fontId="21" fillId="0" borderId="31" xfId="0" applyFont="1" applyFill="1" applyBorder="1" applyAlignment="1">
      <alignment horizontal="right"/>
    </xf>
    <xf numFmtId="3" fontId="23" fillId="0" borderId="0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4" fillId="3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horizontal="center" vertical="center"/>
    </xf>
    <xf numFmtId="3" fontId="14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/>
    </xf>
    <xf numFmtId="3" fontId="14" fillId="3" borderId="52" xfId="0" applyNumberFormat="1" applyFont="1" applyFill="1" applyBorder="1" applyAlignment="1">
      <alignment horizontal="center" vertical="center"/>
    </xf>
    <xf numFmtId="3" fontId="14" fillId="3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/>
    </xf>
    <xf numFmtId="3" fontId="15" fillId="4" borderId="52" xfId="0" applyNumberFormat="1" applyFont="1" applyFill="1" applyBorder="1" applyAlignment="1">
      <alignment horizontal="center" vertical="center"/>
    </xf>
    <xf numFmtId="3" fontId="22" fillId="4" borderId="45" xfId="0" applyNumberFormat="1" applyFont="1" applyFill="1" applyBorder="1" applyAlignment="1"/>
    <xf numFmtId="3" fontId="15" fillId="0" borderId="52" xfId="0" applyNumberFormat="1" applyFont="1" applyFill="1" applyBorder="1" applyAlignment="1">
      <alignment horizontal="center" vertical="center" wrapText="1"/>
    </xf>
    <xf numFmtId="3" fontId="22" fillId="0" borderId="45" xfId="0" applyNumberFormat="1" applyFont="1" applyFill="1" applyBorder="1" applyAlignment="1">
      <alignment wrapText="1"/>
    </xf>
    <xf numFmtId="3" fontId="12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/>
    <xf numFmtId="3" fontId="14" fillId="3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Border="1" applyAlignment="1"/>
    <xf numFmtId="3" fontId="12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/>
    <xf numFmtId="3" fontId="12" fillId="3" borderId="4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 applyAlignment="1">
      <alignment wrapText="1"/>
    </xf>
    <xf numFmtId="3" fontId="14" fillId="0" borderId="45" xfId="0" applyNumberFormat="1" applyFont="1" applyFill="1" applyBorder="1" applyAlignment="1">
      <alignment wrapText="1"/>
    </xf>
    <xf numFmtId="3" fontId="14" fillId="0" borderId="45" xfId="0" applyNumberFormat="1" applyFont="1" applyFill="1" applyBorder="1" applyAlignment="1"/>
    <xf numFmtId="0" fontId="14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4" fillId="3" borderId="45" xfId="0" applyFont="1" applyFill="1" applyBorder="1" applyAlignment="1">
      <alignment wrapText="1"/>
    </xf>
    <xf numFmtId="3" fontId="15" fillId="4" borderId="4" xfId="0" applyNumberFormat="1" applyFont="1" applyFill="1" applyBorder="1" applyAlignment="1">
      <alignment horizontal="center" vertical="center" wrapText="1"/>
    </xf>
    <xf numFmtId="3" fontId="22" fillId="4" borderId="45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5" fillId="0" borderId="45" xfId="0" applyNumberFormat="1" applyFont="1" applyFill="1" applyBorder="1" applyAlignment="1">
      <alignment horizontal="center" vertical="center" wrapText="1"/>
    </xf>
    <xf numFmtId="3" fontId="24" fillId="2" borderId="23" xfId="0" applyNumberFormat="1" applyFont="1" applyFill="1" applyBorder="1" applyAlignment="1">
      <alignment horizontal="center"/>
    </xf>
    <xf numFmtId="3" fontId="11" fillId="0" borderId="57" xfId="0" applyNumberFormat="1" applyFont="1" applyBorder="1" applyAlignment="1">
      <alignment horizontal="center"/>
    </xf>
    <xf numFmtId="3" fontId="14" fillId="3" borderId="45" xfId="0" applyNumberFormat="1" applyFont="1" applyFill="1" applyBorder="1"/>
    <xf numFmtId="3" fontId="24" fillId="2" borderId="25" xfId="0" applyNumberFormat="1" applyFont="1" applyFill="1" applyBorder="1" applyAlignment="1">
      <alignment horizontal="center"/>
    </xf>
    <xf numFmtId="3" fontId="11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1" fillId="0" borderId="37" xfId="0" applyNumberFormat="1" applyFont="1" applyBorder="1" applyAlignment="1">
      <alignment horizontal="center"/>
    </xf>
    <xf numFmtId="3" fontId="24" fillId="2" borderId="24" xfId="0" applyNumberFormat="1" applyFont="1" applyFill="1" applyBorder="1" applyAlignment="1">
      <alignment horizontal="center"/>
    </xf>
    <xf numFmtId="3" fontId="11" fillId="0" borderId="51" xfId="0" applyNumberFormat="1" applyFont="1" applyBorder="1" applyAlignment="1">
      <alignment horizontal="center"/>
    </xf>
    <xf numFmtId="3" fontId="12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/>
    <xf numFmtId="3" fontId="12" fillId="0" borderId="22" xfId="0" applyNumberFormat="1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/>
    </xf>
    <xf numFmtId="3" fontId="11" fillId="0" borderId="58" xfId="0" applyNumberFormat="1" applyFont="1" applyBorder="1" applyAlignment="1">
      <alignment horizontal="center"/>
    </xf>
    <xf numFmtId="3" fontId="11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6" fillId="4" borderId="45" xfId="0" applyNumberFormat="1" applyFont="1" applyFill="1" applyBorder="1" applyAlignment="1"/>
    <xf numFmtId="3" fontId="16" fillId="0" borderId="45" xfId="0" applyNumberFormat="1" applyFont="1" applyFill="1" applyBorder="1" applyAlignment="1">
      <alignment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>
      <alignment wrapText="1"/>
    </xf>
    <xf numFmtId="0" fontId="25" fillId="0" borderId="45" xfId="0" applyFont="1" applyBorder="1" applyAlignment="1">
      <alignment horizontal="center" vertical="center"/>
    </xf>
    <xf numFmtId="3" fontId="25" fillId="0" borderId="45" xfId="0" applyNumberFormat="1" applyFont="1" applyBorder="1" applyAlignment="1"/>
    <xf numFmtId="3" fontId="25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0" fontId="13" fillId="3" borderId="45" xfId="0" applyFont="1" applyFill="1" applyBorder="1" applyAlignment="1">
      <alignment wrapText="1"/>
    </xf>
    <xf numFmtId="3" fontId="16" fillId="4" borderId="45" xfId="0" applyNumberFormat="1" applyFont="1" applyFill="1" applyBorder="1" applyAlignment="1">
      <alignment wrapText="1"/>
    </xf>
    <xf numFmtId="3" fontId="25" fillId="0" borderId="57" xfId="0" applyNumberFormat="1" applyFont="1" applyBorder="1" applyAlignment="1">
      <alignment horizontal="center"/>
    </xf>
    <xf numFmtId="3" fontId="24" fillId="2" borderId="60" xfId="0" applyNumberFormat="1" applyFont="1" applyFill="1" applyBorder="1" applyAlignment="1">
      <alignment horizontal="center"/>
    </xf>
    <xf numFmtId="3" fontId="25" fillId="0" borderId="61" xfId="0" applyNumberFormat="1" applyFont="1" applyBorder="1" applyAlignment="1">
      <alignment horizontal="center"/>
    </xf>
    <xf numFmtId="3" fontId="12" fillId="0" borderId="55" xfId="0" applyNumberFormat="1" applyFont="1" applyFill="1" applyBorder="1" applyAlignment="1">
      <alignment horizontal="center" vertical="center"/>
    </xf>
    <xf numFmtId="3" fontId="25" fillId="0" borderId="56" xfId="0" applyNumberFormat="1" applyFont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164" fontId="23" fillId="4" borderId="4" xfId="0" applyNumberFormat="1" applyFont="1" applyFill="1" applyBorder="1" applyAlignment="1">
      <alignment horizontal="center" vertical="center" textRotation="90"/>
    </xf>
    <xf numFmtId="164" fontId="23" fillId="4" borderId="52" xfId="0" applyNumberFormat="1" applyFont="1" applyFill="1" applyBorder="1" applyAlignment="1">
      <alignment horizontal="center" vertical="center" textRotation="90"/>
    </xf>
    <xf numFmtId="164" fontId="23" fillId="4" borderId="45" xfId="0" applyNumberFormat="1" applyFont="1" applyFill="1" applyBorder="1" applyAlignment="1">
      <alignment horizontal="center" vertical="center" textRotation="90"/>
    </xf>
    <xf numFmtId="0" fontId="22" fillId="3" borderId="3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3" fontId="22" fillId="4" borderId="22" xfId="0" applyNumberFormat="1" applyFont="1" applyFill="1" applyBorder="1" applyAlignment="1">
      <alignment horizontal="center" vertical="center"/>
    </xf>
    <xf numFmtId="3" fontId="22" fillId="4" borderId="37" xfId="0" applyNumberFormat="1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2" fillId="3" borderId="1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4" borderId="50" xfId="0" applyFont="1" applyFill="1" applyBorder="1" applyAlignment="1">
      <alignment horizontal="center" vertical="center" wrapText="1"/>
    </xf>
    <xf numFmtId="0" fontId="23" fillId="4" borderId="5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23" fillId="4" borderId="52" xfId="0" applyFont="1" applyFill="1" applyBorder="1" applyAlignment="1">
      <alignment horizontal="center" vertical="center"/>
    </xf>
    <xf numFmtId="0" fontId="23" fillId="4" borderId="38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23" fillId="4" borderId="63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164" fontId="23" fillId="4" borderId="64" xfId="0" applyNumberFormat="1" applyFont="1" applyFill="1" applyBorder="1" applyAlignment="1">
      <alignment horizontal="center" vertical="center" wrapText="1"/>
    </xf>
    <xf numFmtId="164" fontId="23" fillId="4" borderId="39" xfId="0" applyNumberFormat="1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3" fillId="4" borderId="46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21" fillId="3" borderId="8" xfId="0" applyFont="1" applyFill="1" applyBorder="1"/>
    <xf numFmtId="0" fontId="23" fillId="4" borderId="3" xfId="0" applyFont="1" applyFill="1" applyBorder="1" applyAlignment="1">
      <alignment horizontal="center" vertical="center"/>
    </xf>
    <xf numFmtId="0" fontId="23" fillId="4" borderId="54" xfId="0" applyFont="1" applyFill="1" applyBorder="1" applyAlignment="1">
      <alignment horizontal="center" vertical="center"/>
    </xf>
    <xf numFmtId="0" fontId="23" fillId="4" borderId="65" xfId="0" applyFont="1" applyFill="1" applyBorder="1" applyAlignment="1">
      <alignment horizontal="center" vertical="center" wrapText="1"/>
    </xf>
    <xf numFmtId="0" fontId="23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3" fontId="22" fillId="4" borderId="2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F1" zoomScaleNormal="100" workbookViewId="0">
      <selection activeCell="R9" sqref="R9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hidden="1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59" t="s">
        <v>52</v>
      </c>
      <c r="B1" s="260"/>
      <c r="C1" s="108"/>
      <c r="D1" s="259" t="s">
        <v>52</v>
      </c>
      <c r="E1" s="260"/>
      <c r="F1" s="60"/>
      <c r="G1" s="259" t="s">
        <v>52</v>
      </c>
      <c r="H1" s="260"/>
      <c r="I1" s="109"/>
      <c r="J1" s="259" t="s">
        <v>52</v>
      </c>
      <c r="K1" s="260"/>
      <c r="L1" s="109"/>
      <c r="M1" s="259" t="s">
        <v>52</v>
      </c>
      <c r="N1" s="260"/>
      <c r="P1" s="259" t="s">
        <v>52</v>
      </c>
      <c r="Q1" s="260"/>
      <c r="R1" s="108"/>
    </row>
    <row r="2" spans="1:20" ht="15.75" customHeight="1" x14ac:dyDescent="0.25">
      <c r="A2" s="261" t="s">
        <v>75</v>
      </c>
      <c r="B2" s="262"/>
      <c r="C2" s="110"/>
      <c r="D2" s="261" t="s">
        <v>76</v>
      </c>
      <c r="E2" s="262"/>
      <c r="F2" s="111"/>
      <c r="G2" s="261" t="s">
        <v>77</v>
      </c>
      <c r="H2" s="262"/>
      <c r="I2" s="109"/>
      <c r="J2" s="261" t="s">
        <v>78</v>
      </c>
      <c r="K2" s="272"/>
      <c r="L2" s="109"/>
      <c r="M2" s="261" t="s">
        <v>79</v>
      </c>
      <c r="N2" s="262"/>
      <c r="P2" s="267"/>
      <c r="Q2" s="268"/>
      <c r="R2" s="110"/>
    </row>
    <row r="3" spans="1:20" ht="14.25" thickBot="1" x14ac:dyDescent="0.3">
      <c r="A3" s="263" t="s">
        <v>53</v>
      </c>
      <c r="B3" s="264"/>
      <c r="C3" s="108"/>
      <c r="D3" s="263" t="s">
        <v>53</v>
      </c>
      <c r="E3" s="264"/>
      <c r="F3" s="109"/>
      <c r="G3" s="263" t="s">
        <v>53</v>
      </c>
      <c r="H3" s="264"/>
      <c r="I3" s="109"/>
      <c r="J3" s="263" t="s">
        <v>53</v>
      </c>
      <c r="K3" s="271"/>
      <c r="L3" s="109"/>
      <c r="M3" s="263" t="s">
        <v>53</v>
      </c>
      <c r="N3" s="264"/>
      <c r="P3" s="263" t="s">
        <v>53</v>
      </c>
      <c r="Q3" s="264"/>
      <c r="R3" s="108"/>
    </row>
    <row r="4" spans="1:20" s="125" customFormat="1" ht="12.95" customHeight="1" x14ac:dyDescent="0.25">
      <c r="A4" s="243" t="s">
        <v>54</v>
      </c>
      <c r="B4" s="237">
        <f>SUM('NY Waterway'!K14)</f>
        <v>15076</v>
      </c>
      <c r="C4" s="7"/>
      <c r="D4" s="243" t="s">
        <v>54</v>
      </c>
      <c r="E4" s="237">
        <f>SUM('NY Waterway'!K25)</f>
        <v>80427</v>
      </c>
      <c r="F4" s="112"/>
      <c r="G4" s="243" t="s">
        <v>54</v>
      </c>
      <c r="H4" s="237">
        <f>SUM('NY Waterway'!K36)</f>
        <v>74686</v>
      </c>
      <c r="I4" s="112"/>
      <c r="J4" s="243" t="s">
        <v>54</v>
      </c>
      <c r="K4" s="237">
        <f>SUM('NY Waterway'!K47)</f>
        <v>76330</v>
      </c>
      <c r="L4" s="112"/>
      <c r="M4" s="243" t="s">
        <v>54</v>
      </c>
      <c r="N4" s="237">
        <f>SUM('NY Waterway'!K58)</f>
        <v>66789</v>
      </c>
      <c r="P4" s="243" t="s">
        <v>54</v>
      </c>
      <c r="Q4" s="237">
        <f>SUM('NY Waterway'!K69)</f>
        <v>0</v>
      </c>
      <c r="R4" s="7"/>
    </row>
    <row r="5" spans="1:20" s="125" customFormat="1" ht="12.95" customHeight="1" thickBot="1" x14ac:dyDescent="0.3">
      <c r="A5" s="258"/>
      <c r="B5" s="238"/>
      <c r="C5" s="8"/>
      <c r="D5" s="258"/>
      <c r="E5" s="238"/>
      <c r="F5" s="112"/>
      <c r="G5" s="258"/>
      <c r="H5" s="265"/>
      <c r="I5" s="112"/>
      <c r="J5" s="258"/>
      <c r="K5" s="265"/>
      <c r="L5" s="112"/>
      <c r="M5" s="258"/>
      <c r="N5" s="265"/>
      <c r="P5" s="258"/>
      <c r="Q5" s="265"/>
      <c r="R5" s="7"/>
    </row>
    <row r="6" spans="1:20" s="125" customFormat="1" ht="12.95" customHeight="1" x14ac:dyDescent="0.25">
      <c r="A6" s="224" t="s">
        <v>55</v>
      </c>
      <c r="B6" s="237">
        <f>SUM('Billy Bey'!T14)</f>
        <v>14756</v>
      </c>
      <c r="C6" s="7"/>
      <c r="D6" s="224" t="s">
        <v>55</v>
      </c>
      <c r="E6" s="237">
        <f>SUM('Billy Bey'!T25)</f>
        <v>86723</v>
      </c>
      <c r="F6" s="112"/>
      <c r="G6" s="224" t="s">
        <v>55</v>
      </c>
      <c r="H6" s="241">
        <f>SUM('Billy Bey'!T36)</f>
        <v>79117</v>
      </c>
      <c r="I6" s="112"/>
      <c r="J6" s="224" t="s">
        <v>55</v>
      </c>
      <c r="K6" s="241">
        <f>SUM('Billy Bey'!T47)</f>
        <v>78146</v>
      </c>
      <c r="L6" s="112"/>
      <c r="M6" s="224" t="s">
        <v>55</v>
      </c>
      <c r="N6" s="241">
        <f>SUM('Billy Bey'!T58)</f>
        <v>77970</v>
      </c>
      <c r="P6" s="224" t="s">
        <v>55</v>
      </c>
      <c r="Q6" s="241">
        <f>SUM('Billy Bey'!T69)</f>
        <v>0</v>
      </c>
      <c r="R6" s="9"/>
    </row>
    <row r="7" spans="1:20" s="125" customFormat="1" ht="12.95" customHeight="1" thickBot="1" x14ac:dyDescent="0.3">
      <c r="A7" s="266"/>
      <c r="B7" s="238"/>
      <c r="C7" s="8"/>
      <c r="D7" s="266"/>
      <c r="E7" s="238"/>
      <c r="F7" s="112"/>
      <c r="G7" s="266"/>
      <c r="H7" s="249"/>
      <c r="I7" s="112"/>
      <c r="J7" s="266"/>
      <c r="K7" s="249"/>
      <c r="L7" s="112"/>
      <c r="M7" s="266"/>
      <c r="N7" s="249"/>
      <c r="P7" s="266"/>
      <c r="Q7" s="249"/>
      <c r="R7" s="9"/>
    </row>
    <row r="8" spans="1:20" s="125" customFormat="1" ht="12.95" customHeight="1" x14ac:dyDescent="0.25">
      <c r="A8" s="243" t="s">
        <v>56</v>
      </c>
      <c r="B8" s="237">
        <f>SUM(SeaStreak!G14)</f>
        <v>3733</v>
      </c>
      <c r="C8" s="7"/>
      <c r="D8" s="243" t="s">
        <v>56</v>
      </c>
      <c r="E8" s="237">
        <f>SUM(SeaStreak!G25)</f>
        <v>20254</v>
      </c>
      <c r="F8" s="112"/>
      <c r="G8" s="243" t="s">
        <v>56</v>
      </c>
      <c r="H8" s="237">
        <f>SUM(SeaStreak!G36)</f>
        <v>19222</v>
      </c>
      <c r="I8" s="112"/>
      <c r="J8" s="243" t="s">
        <v>56</v>
      </c>
      <c r="K8" s="237">
        <f>SUM(SeaStreak!G47)</f>
        <v>18002</v>
      </c>
      <c r="L8" s="112"/>
      <c r="M8" s="243" t="s">
        <v>56</v>
      </c>
      <c r="N8" s="237">
        <f>SUM(SeaStreak!G58)</f>
        <v>17582</v>
      </c>
      <c r="P8" s="243" t="s">
        <v>56</v>
      </c>
      <c r="Q8" s="237">
        <f>SUM(SeaStreak!G69)</f>
        <v>0</v>
      </c>
      <c r="R8" s="7"/>
    </row>
    <row r="9" spans="1:20" s="125" customFormat="1" ht="12.95" customHeight="1" thickBot="1" x14ac:dyDescent="0.3">
      <c r="A9" s="244"/>
      <c r="B9" s="238"/>
      <c r="C9" s="113"/>
      <c r="D9" s="244"/>
      <c r="E9" s="265"/>
      <c r="F9" s="112"/>
      <c r="G9" s="244"/>
      <c r="H9" s="265"/>
      <c r="I9" s="112"/>
      <c r="J9" s="244"/>
      <c r="K9" s="265"/>
      <c r="L9" s="112"/>
      <c r="M9" s="244"/>
      <c r="N9" s="265"/>
      <c r="P9" s="244"/>
      <c r="Q9" s="265"/>
      <c r="R9" s="7"/>
    </row>
    <row r="10" spans="1:20" s="125" customFormat="1" ht="12.95" customHeight="1" x14ac:dyDescent="0.25">
      <c r="A10" s="224" t="s">
        <v>57</v>
      </c>
      <c r="B10" s="237">
        <f>SUM('New York Water Taxi'!J14)</f>
        <v>2130</v>
      </c>
      <c r="C10" s="9"/>
      <c r="D10" s="224" t="s">
        <v>57</v>
      </c>
      <c r="E10" s="241">
        <f>SUM('New York Water Taxi'!J25)</f>
        <v>11752</v>
      </c>
      <c r="F10" s="112"/>
      <c r="G10" s="224" t="s">
        <v>57</v>
      </c>
      <c r="H10" s="241">
        <f>SUM('New York Water Taxi'!J36)</f>
        <v>9796</v>
      </c>
      <c r="I10" s="112"/>
      <c r="J10" s="224" t="s">
        <v>57</v>
      </c>
      <c r="K10" s="241">
        <f>SUM('New York Water Taxi'!J47)</f>
        <v>10304</v>
      </c>
      <c r="L10" s="112"/>
      <c r="M10" s="224" t="s">
        <v>57</v>
      </c>
      <c r="N10" s="241">
        <f>SUM('New York Water Taxi'!J58)</f>
        <v>10913</v>
      </c>
      <c r="P10" s="224" t="s">
        <v>57</v>
      </c>
      <c r="Q10" s="241">
        <f>SUM('New York Water Taxi'!J69)</f>
        <v>0</v>
      </c>
      <c r="R10" s="9"/>
    </row>
    <row r="11" spans="1:20" s="125" customFormat="1" ht="12.95" customHeight="1" thickBot="1" x14ac:dyDescent="0.3">
      <c r="A11" s="225"/>
      <c r="B11" s="238"/>
      <c r="C11" s="114"/>
      <c r="D11" s="225"/>
      <c r="E11" s="246"/>
      <c r="F11" s="112"/>
      <c r="G11" s="225"/>
      <c r="H11" s="249"/>
      <c r="I11" s="112"/>
      <c r="J11" s="225"/>
      <c r="K11" s="249"/>
      <c r="L11" s="112"/>
      <c r="M11" s="225"/>
      <c r="N11" s="249"/>
      <c r="P11" s="225"/>
      <c r="Q11" s="249"/>
      <c r="R11" s="9"/>
    </row>
    <row r="12" spans="1:20" s="125" customFormat="1" ht="12.95" customHeight="1" x14ac:dyDescent="0.25">
      <c r="A12" s="250" t="s">
        <v>38</v>
      </c>
      <c r="B12" s="237">
        <f>SUM('Liberty Landing Ferry'!D14)</f>
        <v>940</v>
      </c>
      <c r="C12" s="9"/>
      <c r="D12" s="250" t="s">
        <v>38</v>
      </c>
      <c r="E12" s="241">
        <f>SUM('Liberty Landing Ferry'!D25)</f>
        <v>5100</v>
      </c>
      <c r="F12" s="112"/>
      <c r="G12" s="250" t="s">
        <v>38</v>
      </c>
      <c r="H12" s="241">
        <f>SUM('Liberty Landing Ferry'!D36)</f>
        <v>4370</v>
      </c>
      <c r="I12" s="112"/>
      <c r="J12" s="250" t="s">
        <v>38</v>
      </c>
      <c r="K12" s="241">
        <f>SUM('Liberty Landing Ferry'!D47)</f>
        <v>4286</v>
      </c>
      <c r="L12" s="112"/>
      <c r="M12" s="250" t="s">
        <v>38</v>
      </c>
      <c r="N12" s="241">
        <f>SUM('Liberty Landing Ferry'!D58)</f>
        <v>4386</v>
      </c>
      <c r="P12" s="250" t="s">
        <v>38</v>
      </c>
      <c r="Q12" s="241">
        <f>SUM('Liberty Landing Ferry'!D69)</f>
        <v>0</v>
      </c>
      <c r="R12" s="9"/>
    </row>
    <row r="13" spans="1:20" s="125" customFormat="1" ht="12.95" customHeight="1" thickBot="1" x14ac:dyDescent="0.3">
      <c r="A13" s="251"/>
      <c r="B13" s="238"/>
      <c r="C13" s="114"/>
      <c r="D13" s="251"/>
      <c r="E13" s="246"/>
      <c r="F13" s="112"/>
      <c r="G13" s="251"/>
      <c r="H13" s="249"/>
      <c r="I13" s="112"/>
      <c r="J13" s="251"/>
      <c r="K13" s="249"/>
      <c r="L13" s="112"/>
      <c r="M13" s="251"/>
      <c r="N13" s="249"/>
      <c r="P13" s="251"/>
      <c r="Q13" s="249"/>
      <c r="R13" s="9"/>
    </row>
    <row r="14" spans="1:20" s="116" customFormat="1" ht="12.95" customHeight="1" thickBot="1" x14ac:dyDescent="0.25">
      <c r="A14" s="252" t="s">
        <v>23</v>
      </c>
      <c r="B14" s="254">
        <f>SUM(B4:B13)</f>
        <v>36635</v>
      </c>
      <c r="C14" s="10"/>
      <c r="D14" s="252" t="s">
        <v>23</v>
      </c>
      <c r="E14" s="254">
        <f>SUM(E4:E13)</f>
        <v>204256</v>
      </c>
      <c r="F14" s="115"/>
      <c r="G14" s="252" t="s">
        <v>23</v>
      </c>
      <c r="H14" s="254">
        <f>SUM(H4:H13)</f>
        <v>187191</v>
      </c>
      <c r="I14" s="115"/>
      <c r="J14" s="252" t="s">
        <v>23</v>
      </c>
      <c r="K14" s="254">
        <f>SUM(K4:K13)</f>
        <v>187068</v>
      </c>
      <c r="L14" s="115"/>
      <c r="M14" s="252" t="s">
        <v>23</v>
      </c>
      <c r="N14" s="254">
        <f>SUM(N4:N13)</f>
        <v>177640</v>
      </c>
      <c r="P14" s="252" t="s">
        <v>23</v>
      </c>
      <c r="Q14" s="254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31175</v>
      </c>
    </row>
    <row r="15" spans="1:20" s="116" customFormat="1" ht="12.95" customHeight="1" thickBot="1" x14ac:dyDescent="0.3">
      <c r="A15" s="253"/>
      <c r="B15" s="236"/>
      <c r="C15" s="117"/>
      <c r="D15" s="253"/>
      <c r="E15" s="236"/>
      <c r="F15" s="115"/>
      <c r="G15" s="253"/>
      <c r="H15" s="236"/>
      <c r="I15" s="115"/>
      <c r="J15" s="253"/>
      <c r="K15" s="236"/>
      <c r="L15" s="115"/>
      <c r="M15" s="253"/>
      <c r="N15" s="236"/>
      <c r="P15" s="253"/>
      <c r="Q15" s="255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56" t="s">
        <v>58</v>
      </c>
      <c r="B17" s="257"/>
      <c r="C17" s="108"/>
      <c r="D17" s="256" t="s">
        <v>58</v>
      </c>
      <c r="E17" s="257"/>
      <c r="F17" s="109"/>
      <c r="G17" s="256" t="s">
        <v>58</v>
      </c>
      <c r="H17" s="257"/>
      <c r="I17" s="109"/>
      <c r="J17" s="256" t="s">
        <v>58</v>
      </c>
      <c r="K17" s="270"/>
      <c r="L17" s="109"/>
      <c r="M17" s="256" t="s">
        <v>58</v>
      </c>
      <c r="N17" s="257"/>
      <c r="P17" s="256" t="s">
        <v>58</v>
      </c>
      <c r="Q17" s="257"/>
      <c r="R17" s="108"/>
    </row>
    <row r="18" spans="1:20" ht="12.95" customHeight="1" x14ac:dyDescent="0.25">
      <c r="A18" s="243" t="s">
        <v>10</v>
      </c>
      <c r="B18" s="237">
        <f>SUM('Billy Bey'!G14:K14, 'New York Water Taxi'!G14:I14, 'NY Waterway'!I14:J14, SeaStreak!C14:D14)</f>
        <v>11484</v>
      </c>
      <c r="C18" s="7"/>
      <c r="D18" s="243" t="s">
        <v>10</v>
      </c>
      <c r="E18" s="237">
        <f>SUM('Billy Bey'!G25:K25, 'New York Water Taxi'!G25:I25, 'NY Waterway'!I25:J25, SeaStreak!C25:D25)</f>
        <v>64694</v>
      </c>
      <c r="F18" s="109"/>
      <c r="G18" s="243" t="s">
        <v>10</v>
      </c>
      <c r="H18" s="237">
        <f>SUM('Billy Bey'!G36:K36, 'New York Water Taxi'!G36:I36, 'NY Waterway'!I36:J36, SeaStreak!C36:D36)</f>
        <v>62009</v>
      </c>
      <c r="I18" s="109"/>
      <c r="J18" s="243" t="s">
        <v>10</v>
      </c>
      <c r="K18" s="237">
        <f>SUM('Billy Bey'!G47:K47, 'New York Water Taxi'!G47:I47, 'NY Waterway'!I47:J47, SeaStreak!C47:D47)</f>
        <v>59642</v>
      </c>
      <c r="L18" s="109"/>
      <c r="M18" s="243" t="s">
        <v>10</v>
      </c>
      <c r="N18" s="237">
        <f>SUM('Billy Bey'!G58:K58, 'New York Water Taxi'!G58:I58, 'NY Waterway'!I58:J58, SeaStreak!C58:D58)</f>
        <v>58353</v>
      </c>
      <c r="P18" s="243" t="s">
        <v>10</v>
      </c>
      <c r="Q18" s="237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58"/>
      <c r="B19" s="238"/>
      <c r="C19" s="8"/>
      <c r="D19" s="258"/>
      <c r="E19" s="238"/>
      <c r="F19" s="109"/>
      <c r="G19" s="258"/>
      <c r="H19" s="238"/>
      <c r="I19" s="109"/>
      <c r="J19" s="258"/>
      <c r="K19" s="238"/>
      <c r="L19" s="109"/>
      <c r="M19" s="258"/>
      <c r="N19" s="238"/>
      <c r="P19" s="258"/>
      <c r="Q19" s="238"/>
      <c r="R19" s="8"/>
    </row>
    <row r="20" spans="1:20" ht="12.95" customHeight="1" x14ac:dyDescent="0.25">
      <c r="A20" s="224" t="s">
        <v>8</v>
      </c>
      <c r="B20" s="241">
        <f>SUM('Billy Bey'!C14:D14, 'New York Water Taxi'!E14, 'NY Waterway'!C14:G14)</f>
        <v>12516</v>
      </c>
      <c r="C20" s="9"/>
      <c r="D20" s="224" t="s">
        <v>8</v>
      </c>
      <c r="E20" s="241">
        <f>SUM('Billy Bey'!C25:D25, 'New York Water Taxi'!E25, 'NY Waterway'!C25:G25)</f>
        <v>66585</v>
      </c>
      <c r="F20" s="109"/>
      <c r="G20" s="224" t="s">
        <v>8</v>
      </c>
      <c r="H20" s="241">
        <f>SUM('Billy Bey'!C36:D36, 'New York Water Taxi'!E36, 'NY Waterway'!C36:G36)</f>
        <v>60555</v>
      </c>
      <c r="I20" s="109"/>
      <c r="J20" s="224" t="s">
        <v>8</v>
      </c>
      <c r="K20" s="241">
        <f>SUM('Billy Bey'!C47:D47, 'NY Waterway'!C47:G47, 'New York Water Taxi'!E47)</f>
        <v>63503</v>
      </c>
      <c r="L20" s="109"/>
      <c r="M20" s="224" t="s">
        <v>8</v>
      </c>
      <c r="N20" s="241">
        <f>SUM('Billy Bey'!C58:D58, 'NY Waterway'!C58:G58, 'New York Water Taxi'!E58)</f>
        <v>55463</v>
      </c>
      <c r="P20" s="224" t="s">
        <v>8</v>
      </c>
      <c r="Q20" s="241">
        <f>SUM('Billy Bey'!C69:D69, 'NY Waterway'!C69:G69, 'New York Water Taxi'!E69)</f>
        <v>0</v>
      </c>
      <c r="R20" s="9"/>
    </row>
    <row r="21" spans="1:20" ht="12.95" customHeight="1" thickBot="1" x14ac:dyDescent="0.3">
      <c r="A21" s="240"/>
      <c r="B21" s="242"/>
      <c r="C21" s="111"/>
      <c r="D21" s="240"/>
      <c r="E21" s="249"/>
      <c r="F21" s="109"/>
      <c r="G21" s="240"/>
      <c r="H21" s="242"/>
      <c r="I21" s="109"/>
      <c r="J21" s="240"/>
      <c r="K21" s="242"/>
      <c r="L21" s="109"/>
      <c r="M21" s="240"/>
      <c r="N21" s="242"/>
      <c r="P21" s="240"/>
      <c r="Q21" s="242"/>
      <c r="R21" s="111"/>
    </row>
    <row r="22" spans="1:20" ht="12.95" customHeight="1" x14ac:dyDescent="0.25">
      <c r="A22" s="243" t="s">
        <v>16</v>
      </c>
      <c r="B22" s="237">
        <f>SUM('Billy Bey'!L14, SeaStreak!E14:F14)</f>
        <v>2390</v>
      </c>
      <c r="C22" s="7"/>
      <c r="D22" s="243" t="s">
        <v>16</v>
      </c>
      <c r="E22" s="237">
        <f>SUM('Billy Bey'!L25, SeaStreak!E25:F25)</f>
        <v>13779</v>
      </c>
      <c r="F22" s="109"/>
      <c r="G22" s="243" t="s">
        <v>16</v>
      </c>
      <c r="H22" s="237">
        <f>SUM('Billy Bey'!L36, SeaStreak!E36:F36)</f>
        <v>12314</v>
      </c>
      <c r="I22" s="109"/>
      <c r="J22" s="243" t="s">
        <v>16</v>
      </c>
      <c r="K22" s="237">
        <f>SUM('Billy Bey'!L47, SeaStreak!E47:F47)</f>
        <v>11947</v>
      </c>
      <c r="L22" s="109"/>
      <c r="M22" s="243" t="s">
        <v>16</v>
      </c>
      <c r="N22" s="237">
        <f>SUM('Billy Bey'!L58, SeaStreak!E58:F58)</f>
        <v>12593</v>
      </c>
      <c r="P22" s="243" t="s">
        <v>16</v>
      </c>
      <c r="Q22" s="237">
        <f>SUM('Billy Bey'!L69, SeaStreak!E69:F69)</f>
        <v>0</v>
      </c>
      <c r="R22" s="7"/>
    </row>
    <row r="23" spans="1:20" ht="12.95" customHeight="1" thickBot="1" x14ac:dyDescent="0.3">
      <c r="A23" s="244"/>
      <c r="B23" s="245"/>
      <c r="C23" s="113"/>
      <c r="D23" s="244"/>
      <c r="E23" s="245"/>
      <c r="F23" s="109"/>
      <c r="G23" s="244"/>
      <c r="H23" s="245"/>
      <c r="I23" s="109"/>
      <c r="J23" s="244"/>
      <c r="K23" s="245"/>
      <c r="L23" s="109"/>
      <c r="M23" s="244"/>
      <c r="N23" s="245"/>
      <c r="P23" s="244"/>
      <c r="Q23" s="245"/>
      <c r="R23" s="113"/>
    </row>
    <row r="24" spans="1:20" ht="12.95" customHeight="1" x14ac:dyDescent="0.25">
      <c r="A24" s="224" t="s">
        <v>9</v>
      </c>
      <c r="B24" s="241">
        <f>SUM('Billy Bey'!E14:F14, 'Liberty Landing Ferry'!C14, 'NY Waterway'!H14)</f>
        <v>6726</v>
      </c>
      <c r="C24" s="9"/>
      <c r="D24" s="224" t="s">
        <v>9</v>
      </c>
      <c r="E24" s="227">
        <f>SUM('Billy Bey'!E25:F25, 'Liberty Landing Ferry'!C25, 'NY Waterway'!H25)</f>
        <v>37708</v>
      </c>
      <c r="F24" s="109"/>
      <c r="G24" s="224" t="s">
        <v>9</v>
      </c>
      <c r="H24" s="241">
        <f>SUM('Billy Bey'!E36:F36, 'Liberty Landing Ferry'!C36, 'NY Waterway'!H36)</f>
        <v>34442</v>
      </c>
      <c r="I24" s="109"/>
      <c r="J24" s="224" t="s">
        <v>9</v>
      </c>
      <c r="K24" s="241">
        <f>SUM('Billy Bey'!E47:F47, 'Liberty Landing Ferry'!C47, 'NY Waterway'!H47)</f>
        <v>32779</v>
      </c>
      <c r="L24" s="109"/>
      <c r="M24" s="224" t="s">
        <v>9</v>
      </c>
      <c r="N24" s="241">
        <f>SUM('Billy Bey'!E58:F58, 'Liberty Landing Ferry'!C58, 'NY Waterway'!H58)</f>
        <v>31086</v>
      </c>
      <c r="P24" s="224" t="s">
        <v>9</v>
      </c>
      <c r="Q24" s="241">
        <f>SUM('Billy Bey'!E69:F69, 'Liberty Landing Ferry'!C69, 'NY Waterway'!H69)</f>
        <v>0</v>
      </c>
      <c r="R24" s="9"/>
    </row>
    <row r="25" spans="1:20" ht="12.95" customHeight="1" thickBot="1" x14ac:dyDescent="0.3">
      <c r="A25" s="225"/>
      <c r="B25" s="246"/>
      <c r="C25" s="114"/>
      <c r="D25" s="225"/>
      <c r="E25" s="246"/>
      <c r="F25" s="109"/>
      <c r="G25" s="225"/>
      <c r="H25" s="246"/>
      <c r="I25" s="109"/>
      <c r="J25" s="225"/>
      <c r="K25" s="246"/>
      <c r="L25" s="109"/>
      <c r="M25" s="225"/>
      <c r="N25" s="246"/>
      <c r="P25" s="225"/>
      <c r="Q25" s="246"/>
      <c r="R25" s="114"/>
      <c r="S25" s="123"/>
      <c r="T25" s="123"/>
    </row>
    <row r="26" spans="1:20" s="123" customFormat="1" ht="12.95" customHeight="1" x14ac:dyDescent="0.2">
      <c r="A26" s="224" t="s">
        <v>7</v>
      </c>
      <c r="B26" s="227">
        <f>SUM('New York Water Taxi'!C14)</f>
        <v>368</v>
      </c>
      <c r="C26" s="10"/>
      <c r="D26" s="224" t="s">
        <v>7</v>
      </c>
      <c r="E26" s="227">
        <f>SUM('New York Water Taxi'!C25)</f>
        <v>2091</v>
      </c>
      <c r="F26" s="122"/>
      <c r="G26" s="224" t="s">
        <v>7</v>
      </c>
      <c r="H26" s="227">
        <f>SUM('New York Water Taxi'!C36)</f>
        <v>1529</v>
      </c>
      <c r="I26" s="122"/>
      <c r="J26" s="224" t="s">
        <v>7</v>
      </c>
      <c r="K26" s="227">
        <f>SUM('New York Water Taxi'!C47)</f>
        <v>1660</v>
      </c>
      <c r="L26" s="122"/>
      <c r="M26" s="224" t="s">
        <v>7</v>
      </c>
      <c r="N26" s="227">
        <f>SUM('New York Water Taxi'!C58)</f>
        <v>1387</v>
      </c>
      <c r="P26" s="224" t="s">
        <v>7</v>
      </c>
      <c r="Q26" s="227">
        <f>SUM('New York Water Taxi'!C69)</f>
        <v>0</v>
      </c>
      <c r="R26" s="11"/>
    </row>
    <row r="27" spans="1:20" s="123" customFormat="1" ht="12.95" customHeight="1" thickBot="1" x14ac:dyDescent="0.3">
      <c r="A27" s="225"/>
      <c r="B27" s="247"/>
      <c r="C27" s="117"/>
      <c r="D27" s="225"/>
      <c r="E27" s="247"/>
      <c r="F27" s="122"/>
      <c r="G27" s="225"/>
      <c r="H27" s="247"/>
      <c r="I27" s="122"/>
      <c r="J27" s="225"/>
      <c r="K27" s="247"/>
      <c r="L27" s="122"/>
      <c r="M27" s="225"/>
      <c r="N27" s="247"/>
      <c r="P27" s="225"/>
      <c r="Q27" s="247"/>
      <c r="R27" s="12"/>
      <c r="S27" s="124"/>
      <c r="T27" s="124"/>
    </row>
    <row r="28" spans="1:20" ht="12.75" customHeight="1" x14ac:dyDescent="0.25">
      <c r="A28" s="224" t="s">
        <v>39</v>
      </c>
      <c r="B28" s="227">
        <f>SUM('New York Water Taxi'!D14)</f>
        <v>0</v>
      </c>
      <c r="C28" s="109"/>
      <c r="D28" s="224" t="s">
        <v>39</v>
      </c>
      <c r="E28" s="227">
        <f>SUM('New York Water Taxi'!D25)</f>
        <v>0</v>
      </c>
      <c r="F28" s="109"/>
      <c r="G28" s="224" t="s">
        <v>39</v>
      </c>
      <c r="H28" s="227">
        <f>SUM('New York Water Taxi'!D36)</f>
        <v>0</v>
      </c>
      <c r="I28" s="109"/>
      <c r="J28" s="224" t="s">
        <v>39</v>
      </c>
      <c r="K28" s="227">
        <f>SUM('New York Water Taxi'!D47)</f>
        <v>0</v>
      </c>
      <c r="L28" s="109"/>
      <c r="M28" s="224" t="s">
        <v>39</v>
      </c>
      <c r="N28" s="227">
        <f>SUM('New York Water Taxi'!D58)</f>
        <v>0</v>
      </c>
      <c r="P28" s="224" t="s">
        <v>39</v>
      </c>
      <c r="Q28" s="227">
        <f>SUM('New York Water Taxi'!D69)</f>
        <v>0</v>
      </c>
      <c r="R28" s="11"/>
    </row>
    <row r="29" spans="1:20" ht="14.25" thickBot="1" x14ac:dyDescent="0.3">
      <c r="A29" s="225"/>
      <c r="B29" s="248"/>
      <c r="C29" s="109"/>
      <c r="D29" s="225"/>
      <c r="E29" s="248"/>
      <c r="F29" s="109"/>
      <c r="G29" s="225"/>
      <c r="H29" s="248"/>
      <c r="I29" s="109"/>
      <c r="J29" s="225"/>
      <c r="K29" s="248"/>
      <c r="L29" s="109"/>
      <c r="M29" s="225"/>
      <c r="N29" s="248"/>
      <c r="P29" s="225"/>
      <c r="Q29" s="248"/>
      <c r="R29" s="126"/>
    </row>
    <row r="30" spans="1:20" ht="12.75" customHeight="1" x14ac:dyDescent="0.25">
      <c r="A30" s="224" t="s">
        <v>73</v>
      </c>
      <c r="B30" s="227">
        <f>SUM('New York Water Taxi'!F14)</f>
        <v>62</v>
      </c>
      <c r="C30" s="109"/>
      <c r="D30" s="224" t="s">
        <v>73</v>
      </c>
      <c r="E30" s="227">
        <f>SUM('New York Water Taxi'!F25)</f>
        <v>385</v>
      </c>
      <c r="F30" s="109"/>
      <c r="G30" s="224" t="s">
        <v>73</v>
      </c>
      <c r="H30" s="227">
        <f>SUM('New York Water Taxi'!F36)</f>
        <v>351</v>
      </c>
      <c r="I30" s="109"/>
      <c r="J30" s="224" t="s">
        <v>73</v>
      </c>
      <c r="K30" s="227">
        <f>SUM('New York Water Taxi'!F47)</f>
        <v>242</v>
      </c>
      <c r="L30" s="109"/>
      <c r="M30" s="224" t="s">
        <v>73</v>
      </c>
      <c r="N30" s="227">
        <f>SUM('New York Water Taxi'!F58)</f>
        <v>325</v>
      </c>
      <c r="P30" s="224" t="s">
        <v>73</v>
      </c>
      <c r="Q30" s="227">
        <f>SUM('New York Water Taxi'!F69)</f>
        <v>0</v>
      </c>
      <c r="R30" s="11"/>
    </row>
    <row r="31" spans="1:20" ht="14.25" customHeight="1" thickBot="1" x14ac:dyDescent="0.3">
      <c r="A31" s="225"/>
      <c r="B31" s="228"/>
      <c r="C31" s="109"/>
      <c r="D31" s="225"/>
      <c r="E31" s="228"/>
      <c r="F31" s="109"/>
      <c r="G31" s="225"/>
      <c r="H31" s="228"/>
      <c r="I31" s="109"/>
      <c r="J31" s="226"/>
      <c r="K31" s="229"/>
      <c r="L31" s="109"/>
      <c r="M31" s="226"/>
      <c r="N31" s="229"/>
      <c r="P31" s="226"/>
      <c r="Q31" s="229"/>
      <c r="R31" s="11"/>
    </row>
    <row r="32" spans="1:20" x14ac:dyDescent="0.25">
      <c r="A32" s="239" t="s">
        <v>11</v>
      </c>
      <c r="B32" s="227">
        <f>SUM('Billy Bey'!M14)</f>
        <v>1065</v>
      </c>
      <c r="C32" s="109"/>
      <c r="D32" s="239" t="s">
        <v>11</v>
      </c>
      <c r="E32" s="227">
        <f>SUM('Billy Bey'!M25)</f>
        <v>6205</v>
      </c>
      <c r="F32" s="109"/>
      <c r="G32" s="239" t="s">
        <v>11</v>
      </c>
      <c r="H32" s="227">
        <f>SUM('Billy Bey'!M36)</f>
        <v>4917</v>
      </c>
      <c r="I32" s="109"/>
      <c r="J32" s="239" t="s">
        <v>11</v>
      </c>
      <c r="K32" s="227">
        <f>SUM('Billy Bey'!M47)</f>
        <v>5645</v>
      </c>
      <c r="L32" s="109"/>
      <c r="M32" s="239" t="s">
        <v>11</v>
      </c>
      <c r="N32" s="227">
        <f>SUM('Billy Bey'!M58)</f>
        <v>6094</v>
      </c>
      <c r="P32" s="239" t="s">
        <v>11</v>
      </c>
      <c r="Q32" s="227">
        <f>SUM('Billy Bey'!M69)</f>
        <v>0</v>
      </c>
      <c r="R32" s="11"/>
    </row>
    <row r="33" spans="1:18" ht="14.25" thickBot="1" x14ac:dyDescent="0.3">
      <c r="A33" s="231"/>
      <c r="B33" s="229"/>
      <c r="C33" s="109"/>
      <c r="D33" s="231"/>
      <c r="E33" s="229"/>
      <c r="F33" s="109"/>
      <c r="G33" s="231"/>
      <c r="H33" s="229"/>
      <c r="I33" s="109"/>
      <c r="J33" s="231"/>
      <c r="K33" s="229"/>
      <c r="L33" s="109"/>
      <c r="M33" s="231"/>
      <c r="N33" s="229"/>
      <c r="P33" s="231"/>
      <c r="Q33" s="229"/>
      <c r="R33" s="11"/>
    </row>
    <row r="34" spans="1:18" ht="12.75" customHeight="1" x14ac:dyDescent="0.25">
      <c r="A34" s="239" t="s">
        <v>12</v>
      </c>
      <c r="B34" s="227">
        <f>SUM('Billy Bey'!N14)</f>
        <v>240</v>
      </c>
      <c r="C34" s="109"/>
      <c r="D34" s="239" t="s">
        <v>12</v>
      </c>
      <c r="E34" s="227">
        <f>SUM('Billy Bey'!N25)</f>
        <v>1959</v>
      </c>
      <c r="F34" s="109"/>
      <c r="G34" s="239" t="s">
        <v>12</v>
      </c>
      <c r="H34" s="227">
        <f>SUM('Billy Bey'!N36)</f>
        <v>1741</v>
      </c>
      <c r="I34" s="109"/>
      <c r="J34" s="239" t="s">
        <v>12</v>
      </c>
      <c r="K34" s="227">
        <f>SUM('Billy Bey'!N47)</f>
        <v>1794</v>
      </c>
      <c r="L34" s="109"/>
      <c r="M34" s="239" t="s">
        <v>12</v>
      </c>
      <c r="N34" s="227">
        <f>SUM('Billy Bey'!N58)</f>
        <v>1965</v>
      </c>
      <c r="P34" s="239" t="s">
        <v>12</v>
      </c>
      <c r="Q34" s="227">
        <f>SUM('Billy Bey'!N69)</f>
        <v>0</v>
      </c>
      <c r="R34" s="11"/>
    </row>
    <row r="35" spans="1:18" ht="13.5" customHeight="1" thickBot="1" x14ac:dyDescent="0.3">
      <c r="A35" s="231"/>
      <c r="B35" s="229"/>
      <c r="C35" s="109"/>
      <c r="D35" s="231"/>
      <c r="E35" s="229"/>
      <c r="F35" s="109"/>
      <c r="G35" s="231"/>
      <c r="H35" s="229"/>
      <c r="I35" s="109"/>
      <c r="J35" s="231"/>
      <c r="K35" s="229"/>
      <c r="L35" s="109"/>
      <c r="M35" s="231"/>
      <c r="N35" s="229"/>
      <c r="P35" s="231"/>
      <c r="Q35" s="229"/>
      <c r="R35" s="11"/>
    </row>
    <row r="36" spans="1:18" ht="12.75" customHeight="1" x14ac:dyDescent="0.25">
      <c r="A36" s="239" t="s">
        <v>13</v>
      </c>
      <c r="B36" s="227">
        <f>SUM('Billy Bey'!O14)</f>
        <v>951</v>
      </c>
      <c r="C36" s="109"/>
      <c r="D36" s="239" t="s">
        <v>13</v>
      </c>
      <c r="E36" s="227">
        <f>SUM('Billy Bey'!O25)</f>
        <v>5501</v>
      </c>
      <c r="F36" s="109"/>
      <c r="G36" s="239" t="s">
        <v>13</v>
      </c>
      <c r="H36" s="227">
        <f>SUM('Billy Bey'!O36)</f>
        <v>4969</v>
      </c>
      <c r="I36" s="109"/>
      <c r="J36" s="239" t="s">
        <v>13</v>
      </c>
      <c r="K36" s="227">
        <f>SUM('Billy Bey'!O47)</f>
        <v>5033</v>
      </c>
      <c r="L36" s="109"/>
      <c r="M36" s="239" t="s">
        <v>13</v>
      </c>
      <c r="N36" s="227">
        <f>SUM('Billy Bey'!O58)</f>
        <v>4977</v>
      </c>
      <c r="P36" s="239" t="s">
        <v>13</v>
      </c>
      <c r="Q36" s="227">
        <f>SUM('Billy Bey'!O69)</f>
        <v>0</v>
      </c>
      <c r="R36" s="11"/>
    </row>
    <row r="37" spans="1:18" ht="13.5" customHeight="1" thickBot="1" x14ac:dyDescent="0.3">
      <c r="A37" s="231"/>
      <c r="B37" s="229"/>
      <c r="C37" s="109"/>
      <c r="D37" s="231"/>
      <c r="E37" s="229"/>
      <c r="F37" s="109"/>
      <c r="G37" s="231"/>
      <c r="H37" s="229"/>
      <c r="I37" s="109"/>
      <c r="J37" s="231"/>
      <c r="K37" s="229"/>
      <c r="L37" s="109"/>
      <c r="M37" s="231"/>
      <c r="N37" s="229"/>
      <c r="P37" s="231"/>
      <c r="Q37" s="229"/>
      <c r="R37" s="11"/>
    </row>
    <row r="38" spans="1:18" ht="12.75" customHeight="1" x14ac:dyDescent="0.25">
      <c r="A38" s="239" t="s">
        <v>14</v>
      </c>
      <c r="B38" s="227">
        <f>SUM('Billy Bey'!P14)</f>
        <v>313</v>
      </c>
      <c r="C38" s="109"/>
      <c r="D38" s="239" t="s">
        <v>14</v>
      </c>
      <c r="E38" s="227">
        <f>SUM('Billy Bey'!P25)</f>
        <v>2285</v>
      </c>
      <c r="F38" s="109"/>
      <c r="G38" s="239" t="s">
        <v>14</v>
      </c>
      <c r="H38" s="227">
        <f>SUM('Billy Bey'!P36)</f>
        <v>1961</v>
      </c>
      <c r="I38" s="109"/>
      <c r="J38" s="239" t="s">
        <v>14</v>
      </c>
      <c r="K38" s="227">
        <f>SUM('Billy Bey'!P47)</f>
        <v>2037</v>
      </c>
      <c r="L38" s="109"/>
      <c r="M38" s="239" t="s">
        <v>14</v>
      </c>
      <c r="N38" s="227">
        <f>SUM('Billy Bey'!P58)</f>
        <v>2253</v>
      </c>
      <c r="P38" s="239" t="s">
        <v>14</v>
      </c>
      <c r="Q38" s="227">
        <f>SUM('Billy Bey'!P69)</f>
        <v>0</v>
      </c>
      <c r="R38" s="11"/>
    </row>
    <row r="39" spans="1:18" ht="13.5" customHeight="1" thickBot="1" x14ac:dyDescent="0.3">
      <c r="A39" s="231"/>
      <c r="B39" s="229"/>
      <c r="C39" s="109"/>
      <c r="D39" s="231"/>
      <c r="E39" s="229"/>
      <c r="F39" s="109"/>
      <c r="G39" s="231"/>
      <c r="H39" s="229"/>
      <c r="I39" s="109"/>
      <c r="J39" s="231"/>
      <c r="K39" s="229"/>
      <c r="L39" s="109"/>
      <c r="M39" s="231"/>
      <c r="N39" s="229"/>
      <c r="P39" s="231"/>
      <c r="Q39" s="229"/>
      <c r="R39" s="11"/>
    </row>
    <row r="40" spans="1:18" ht="12.75" customHeight="1" x14ac:dyDescent="0.25">
      <c r="A40" s="239" t="s">
        <v>35</v>
      </c>
      <c r="B40" s="227">
        <f>SUM('Billy Bey'!Q14)</f>
        <v>520</v>
      </c>
      <c r="C40" s="109"/>
      <c r="D40" s="239" t="s">
        <v>35</v>
      </c>
      <c r="E40" s="227">
        <f>SUM('Billy Bey'!Q25)</f>
        <v>3064</v>
      </c>
      <c r="F40" s="109"/>
      <c r="G40" s="239" t="s">
        <v>35</v>
      </c>
      <c r="H40" s="227">
        <f>SUM('Billy Bey'!Q36)</f>
        <v>2403</v>
      </c>
      <c r="I40" s="109"/>
      <c r="J40" s="239" t="s">
        <v>35</v>
      </c>
      <c r="K40" s="227">
        <f>SUM('Billy Bey'!Q47)</f>
        <v>2786</v>
      </c>
      <c r="L40" s="109"/>
      <c r="M40" s="239" t="s">
        <v>35</v>
      </c>
      <c r="N40" s="227">
        <f>SUM('Billy Bey'!Q58)</f>
        <v>3144</v>
      </c>
      <c r="P40" s="239" t="s">
        <v>35</v>
      </c>
      <c r="Q40" s="227">
        <f>SUM('Billy Bey'!Q69)</f>
        <v>0</v>
      </c>
      <c r="R40" s="11"/>
    </row>
    <row r="41" spans="1:18" ht="13.5" customHeight="1" thickBot="1" x14ac:dyDescent="0.3">
      <c r="A41" s="231"/>
      <c r="B41" s="229"/>
      <c r="C41" s="109"/>
      <c r="D41" s="231"/>
      <c r="E41" s="229"/>
      <c r="F41" s="109"/>
      <c r="G41" s="231"/>
      <c r="H41" s="229"/>
      <c r="I41" s="109"/>
      <c r="J41" s="231"/>
      <c r="K41" s="229"/>
      <c r="L41" s="109"/>
      <c r="M41" s="231"/>
      <c r="N41" s="229"/>
      <c r="P41" s="231"/>
      <c r="Q41" s="229"/>
      <c r="R41" s="11"/>
    </row>
    <row r="42" spans="1:18" ht="12.75" customHeight="1" x14ac:dyDescent="0.25">
      <c r="A42" s="239" t="s">
        <v>15</v>
      </c>
      <c r="B42" s="227">
        <f>SUM('Billy Bey'!R14)</f>
        <v>0</v>
      </c>
      <c r="C42" s="109"/>
      <c r="D42" s="239" t="s">
        <v>15</v>
      </c>
      <c r="E42" s="227">
        <f>SUM('Billy Bey'!R25)</f>
        <v>0</v>
      </c>
      <c r="F42" s="109"/>
      <c r="G42" s="239" t="s">
        <v>15</v>
      </c>
      <c r="H42" s="227">
        <f>SUM('Billy Bey'!R36)</f>
        <v>0</v>
      </c>
      <c r="I42" s="109"/>
      <c r="J42" s="239" t="s">
        <v>15</v>
      </c>
      <c r="K42" s="227">
        <f>SUM('Billy Bey'!R47)</f>
        <v>0</v>
      </c>
      <c r="L42" s="109"/>
      <c r="M42" s="239" t="s">
        <v>15</v>
      </c>
      <c r="N42" s="227">
        <f>SUM('Billy Bey'!R58)</f>
        <v>0</v>
      </c>
      <c r="P42" s="239" t="s">
        <v>15</v>
      </c>
      <c r="Q42" s="227">
        <f>SUM('Billy Bey'!R69)</f>
        <v>0</v>
      </c>
      <c r="R42" s="11"/>
    </row>
    <row r="43" spans="1:18" ht="13.5" customHeight="1" thickBot="1" x14ac:dyDescent="0.3">
      <c r="A43" s="231"/>
      <c r="B43" s="229"/>
      <c r="C43" s="109"/>
      <c r="D43" s="231"/>
      <c r="E43" s="229"/>
      <c r="F43" s="109"/>
      <c r="G43" s="231"/>
      <c r="H43" s="229"/>
      <c r="I43" s="109"/>
      <c r="J43" s="231"/>
      <c r="K43" s="229"/>
      <c r="L43" s="109"/>
      <c r="M43" s="231"/>
      <c r="N43" s="229"/>
      <c r="P43" s="231"/>
      <c r="Q43" s="229"/>
      <c r="R43" s="11"/>
    </row>
    <row r="44" spans="1:18" ht="13.5" customHeight="1" x14ac:dyDescent="0.25">
      <c r="A44" s="230" t="s">
        <v>36</v>
      </c>
      <c r="B44" s="227">
        <f>SUM('Billy Bey'!S14)</f>
        <v>0</v>
      </c>
      <c r="C44" s="109"/>
      <c r="D44" s="230" t="s">
        <v>36</v>
      </c>
      <c r="E44" s="227">
        <f>SUM('Billy Bey'!S25)</f>
        <v>0</v>
      </c>
      <c r="F44" s="109"/>
      <c r="G44" s="230" t="s">
        <v>36</v>
      </c>
      <c r="H44" s="232">
        <f>SUM('Billy Bey'!S36)</f>
        <v>0</v>
      </c>
      <c r="I44" s="109"/>
      <c r="J44" s="230" t="s">
        <v>36</v>
      </c>
      <c r="K44" s="232">
        <f>SUM('Billy Bey'!S47)</f>
        <v>0</v>
      </c>
      <c r="L44" s="109"/>
      <c r="M44" s="230" t="s">
        <v>36</v>
      </c>
      <c r="N44" s="232">
        <f>SUM('Billy Bey'!S58)</f>
        <v>0</v>
      </c>
      <c r="P44" s="230" t="s">
        <v>36</v>
      </c>
      <c r="Q44" s="232">
        <f>SUM('Billy Bey'!S69)</f>
        <v>0</v>
      </c>
      <c r="R44" s="11"/>
    </row>
    <row r="45" spans="1:18" ht="13.5" customHeight="1" thickBot="1" x14ac:dyDescent="0.3">
      <c r="A45" s="231"/>
      <c r="B45" s="229"/>
      <c r="C45" s="109"/>
      <c r="D45" s="231"/>
      <c r="E45" s="229"/>
      <c r="F45" s="109"/>
      <c r="G45" s="231"/>
      <c r="H45" s="229"/>
      <c r="I45" s="109"/>
      <c r="J45" s="231"/>
      <c r="K45" s="229"/>
      <c r="L45" s="109"/>
      <c r="M45" s="231"/>
      <c r="N45" s="229"/>
      <c r="P45" s="231"/>
      <c r="Q45" s="229"/>
      <c r="R45" s="11"/>
    </row>
    <row r="46" spans="1:18" ht="13.5" customHeight="1" x14ac:dyDescent="0.25">
      <c r="A46" s="269" t="s">
        <v>23</v>
      </c>
      <c r="B46" s="254">
        <f>SUM(B18:B45)</f>
        <v>36635</v>
      </c>
      <c r="C46" s="109"/>
      <c r="D46" s="269" t="s">
        <v>23</v>
      </c>
      <c r="E46" s="254">
        <f>SUM(E18:E45)</f>
        <v>204256</v>
      </c>
      <c r="F46" s="109"/>
      <c r="G46" s="269" t="s">
        <v>23</v>
      </c>
      <c r="H46" s="254">
        <f>SUM(H18:H45)</f>
        <v>187191</v>
      </c>
      <c r="I46" s="109"/>
      <c r="J46" s="233" t="s">
        <v>23</v>
      </c>
      <c r="K46" s="235">
        <f>SUM(K18:K45)</f>
        <v>187068</v>
      </c>
      <c r="L46" s="109"/>
      <c r="M46" s="269" t="s">
        <v>23</v>
      </c>
      <c r="N46" s="235">
        <f>SUM(N18:N45)</f>
        <v>177640</v>
      </c>
      <c r="P46" s="233" t="s">
        <v>23</v>
      </c>
      <c r="Q46" s="235">
        <f>SUM(Q18:Q45)</f>
        <v>0</v>
      </c>
      <c r="R46" s="11"/>
    </row>
    <row r="47" spans="1:18" ht="13.5" customHeight="1" thickBot="1" x14ac:dyDescent="0.3">
      <c r="A47" s="234"/>
      <c r="B47" s="236"/>
      <c r="C47" s="109"/>
      <c r="D47" s="234"/>
      <c r="E47" s="236"/>
      <c r="F47" s="109"/>
      <c r="G47" s="234"/>
      <c r="H47" s="236"/>
      <c r="I47" s="109"/>
      <c r="J47" s="234"/>
      <c r="K47" s="236"/>
      <c r="L47" s="109"/>
      <c r="M47" s="234"/>
      <c r="N47" s="236"/>
      <c r="P47" s="234"/>
      <c r="Q47" s="236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topLeftCell="A9" zoomScaleNormal="100" workbookViewId="0">
      <selection activeCell="M24" sqref="M24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4" t="s">
        <v>74</v>
      </c>
      <c r="B1" s="285"/>
    </row>
    <row r="2" spans="1:2" ht="15.75" thickBot="1" x14ac:dyDescent="0.3">
      <c r="A2" s="286"/>
      <c r="B2" s="287"/>
    </row>
    <row r="3" spans="1:2" ht="15.75" thickBot="1" x14ac:dyDescent="0.3">
      <c r="A3" s="256" t="s">
        <v>53</v>
      </c>
      <c r="B3" s="283"/>
    </row>
    <row r="4" spans="1:2" ht="12.75" customHeight="1" x14ac:dyDescent="0.25">
      <c r="A4" s="243" t="s">
        <v>54</v>
      </c>
      <c r="B4" s="237">
        <f>SUM('NY Waterway'!H74)</f>
        <v>370245</v>
      </c>
    </row>
    <row r="5" spans="1:2" ht="13.5" customHeight="1" thickBot="1" x14ac:dyDescent="0.3">
      <c r="A5" s="258"/>
      <c r="B5" s="265"/>
    </row>
    <row r="6" spans="1:2" ht="12.75" customHeight="1" x14ac:dyDescent="0.25">
      <c r="A6" s="224" t="s">
        <v>55</v>
      </c>
      <c r="B6" s="241">
        <f>SUM('Billy Bey'!T73)</f>
        <v>400827</v>
      </c>
    </row>
    <row r="7" spans="1:2" ht="13.5" customHeight="1" thickBot="1" x14ac:dyDescent="0.3">
      <c r="A7" s="278"/>
      <c r="B7" s="249"/>
    </row>
    <row r="8" spans="1:2" ht="12.75" customHeight="1" x14ac:dyDescent="0.25">
      <c r="A8" s="243" t="s">
        <v>56</v>
      </c>
      <c r="B8" s="237">
        <f>SUM(SeaStreak!G74)</f>
        <v>99894</v>
      </c>
    </row>
    <row r="9" spans="1:2" ht="13.5" customHeight="1" thickBot="1" x14ac:dyDescent="0.3">
      <c r="A9" s="280"/>
      <c r="B9" s="265"/>
    </row>
    <row r="10" spans="1:2" ht="12.75" customHeight="1" x14ac:dyDescent="0.25">
      <c r="A10" s="224" t="s">
        <v>57</v>
      </c>
      <c r="B10" s="241">
        <f>SUM('New York Water Taxi'!K74)</f>
        <v>101024</v>
      </c>
    </row>
    <row r="11" spans="1:2" ht="13.5" customHeight="1" thickBot="1" x14ac:dyDescent="0.3">
      <c r="A11" s="275"/>
      <c r="B11" s="249"/>
    </row>
    <row r="12" spans="1:2" ht="12.75" customHeight="1" x14ac:dyDescent="0.25">
      <c r="A12" s="250" t="s">
        <v>38</v>
      </c>
      <c r="B12" s="241">
        <f>SUM('Liberty Landing Ferry'!F74)</f>
        <v>27375</v>
      </c>
    </row>
    <row r="13" spans="1:2" ht="13.5" customHeight="1" thickBot="1" x14ac:dyDescent="0.3">
      <c r="A13" s="281"/>
      <c r="B13" s="249"/>
    </row>
    <row r="14" spans="1:2" x14ac:dyDescent="0.25">
      <c r="A14" s="252" t="s">
        <v>23</v>
      </c>
      <c r="B14" s="254">
        <f>SUM(B4:B13)</f>
        <v>999365</v>
      </c>
    </row>
    <row r="15" spans="1:2" ht="15.75" thickBot="1" x14ac:dyDescent="0.3">
      <c r="A15" s="282"/>
      <c r="B15" s="274"/>
    </row>
    <row r="16" spans="1:2" ht="15.75" thickBot="1" x14ac:dyDescent="0.3">
      <c r="A16" s="58"/>
      <c r="B16" s="59"/>
    </row>
    <row r="17" spans="1:2" ht="15.75" thickBot="1" x14ac:dyDescent="0.3">
      <c r="A17" s="256" t="s">
        <v>58</v>
      </c>
      <c r="B17" s="283"/>
    </row>
    <row r="18" spans="1:2" x14ac:dyDescent="0.25">
      <c r="A18" s="243" t="s">
        <v>10</v>
      </c>
      <c r="B18" s="237">
        <f>SUM('Billy Bey'!F73, 'New York Water Taxi'!E74, 'NY Waterway'!D74, SeaStreak!B74)</f>
        <v>319281</v>
      </c>
    </row>
    <row r="19" spans="1:2" ht="15.75" thickBot="1" x14ac:dyDescent="0.3">
      <c r="A19" s="258"/>
      <c r="B19" s="238"/>
    </row>
    <row r="20" spans="1:2" x14ac:dyDescent="0.25">
      <c r="A20" s="224" t="s">
        <v>8</v>
      </c>
      <c r="B20" s="241">
        <f>SUM('Billy Bey'!D73, 'NY Waterway'!B74, 'New York Water Taxi'!D74)</f>
        <v>320381</v>
      </c>
    </row>
    <row r="21" spans="1:2" ht="15.75" thickBot="1" x14ac:dyDescent="0.3">
      <c r="A21" s="278"/>
      <c r="B21" s="279"/>
    </row>
    <row r="22" spans="1:2" x14ac:dyDescent="0.25">
      <c r="A22" s="243" t="s">
        <v>16</v>
      </c>
      <c r="B22" s="237">
        <f>SUM('Billy Bey'!G73, SeaStreak!C74)</f>
        <v>73661</v>
      </c>
    </row>
    <row r="23" spans="1:2" ht="15.75" thickBot="1" x14ac:dyDescent="0.3">
      <c r="A23" s="280"/>
      <c r="B23" s="276"/>
    </row>
    <row r="24" spans="1:2" ht="12.75" customHeight="1" x14ac:dyDescent="0.25">
      <c r="A24" s="224" t="s">
        <v>9</v>
      </c>
      <c r="B24" s="237">
        <f>SUM('Billy Bey'!E73, 'Liberty Landing Ferry'!B74, 'NY Waterway'!C74)</f>
        <v>151034</v>
      </c>
    </row>
    <row r="25" spans="1:2" ht="15.75" thickBot="1" x14ac:dyDescent="0.3">
      <c r="A25" s="275"/>
      <c r="B25" s="276"/>
    </row>
    <row r="26" spans="1:2" x14ac:dyDescent="0.25">
      <c r="A26" s="224" t="s">
        <v>7</v>
      </c>
      <c r="B26" s="227">
        <f>SUM('New York Water Taxi'!B74)</f>
        <v>11597</v>
      </c>
    </row>
    <row r="27" spans="1:2" ht="15.75" thickBot="1" x14ac:dyDescent="0.3">
      <c r="A27" s="275"/>
      <c r="B27" s="247"/>
    </row>
    <row r="28" spans="1:2" x14ac:dyDescent="0.25">
      <c r="A28" s="224" t="s">
        <v>39</v>
      </c>
      <c r="B28" s="227">
        <f>SUM('New York Water Taxi'!C74)</f>
        <v>0</v>
      </c>
    </row>
    <row r="29" spans="1:2" ht="15.75" thickBot="1" x14ac:dyDescent="0.3">
      <c r="A29" s="275"/>
      <c r="B29" s="277"/>
    </row>
    <row r="30" spans="1:2" ht="13.5" customHeight="1" x14ac:dyDescent="0.25">
      <c r="A30" s="239" t="s">
        <v>11</v>
      </c>
      <c r="B30" s="227">
        <f>SUM('Billy Bey'!H73)</f>
        <v>38461</v>
      </c>
    </row>
    <row r="31" spans="1:2" ht="14.25" customHeight="1" thickBot="1" x14ac:dyDescent="0.3">
      <c r="A31" s="231"/>
      <c r="B31" s="229"/>
    </row>
    <row r="32" spans="1:2" ht="14.25" customHeight="1" x14ac:dyDescent="0.25">
      <c r="A32" s="239" t="s">
        <v>73</v>
      </c>
      <c r="B32" s="227">
        <f>SUM('New York Water Taxi'!F74)</f>
        <v>2364</v>
      </c>
    </row>
    <row r="33" spans="1:2" ht="14.25" customHeight="1" thickBot="1" x14ac:dyDescent="0.3">
      <c r="A33" s="231"/>
      <c r="B33" s="228"/>
    </row>
    <row r="34" spans="1:2" ht="13.5" customHeight="1" x14ac:dyDescent="0.25">
      <c r="A34" s="239" t="s">
        <v>12</v>
      </c>
      <c r="B34" s="227">
        <f>SUM('Billy Bey'!I73)</f>
        <v>10888</v>
      </c>
    </row>
    <row r="35" spans="1:2" ht="14.25" customHeight="1" thickBot="1" x14ac:dyDescent="0.3">
      <c r="A35" s="231"/>
      <c r="B35" s="229"/>
    </row>
    <row r="36" spans="1:2" ht="13.5" customHeight="1" x14ac:dyDescent="0.25">
      <c r="A36" s="239" t="s">
        <v>13</v>
      </c>
      <c r="B36" s="232">
        <f>SUM('Billy Bey'!J73)</f>
        <v>34124</v>
      </c>
    </row>
    <row r="37" spans="1:2" ht="14.25" customHeight="1" thickBot="1" x14ac:dyDescent="0.3">
      <c r="A37" s="231"/>
      <c r="B37" s="232"/>
    </row>
    <row r="38" spans="1:2" ht="13.5" customHeight="1" x14ac:dyDescent="0.25">
      <c r="A38" s="239" t="s">
        <v>14</v>
      </c>
      <c r="B38" s="227">
        <f>SUM('Billy Bey'!K73)</f>
        <v>11930</v>
      </c>
    </row>
    <row r="39" spans="1:2" ht="14.25" customHeight="1" thickBot="1" x14ac:dyDescent="0.3">
      <c r="A39" s="231"/>
      <c r="B39" s="229"/>
    </row>
    <row r="40" spans="1:2" ht="13.5" customHeight="1" x14ac:dyDescent="0.25">
      <c r="A40" s="239" t="s">
        <v>35</v>
      </c>
      <c r="B40" s="232">
        <f>SUM('Billy Bey'!L73)</f>
        <v>19548</v>
      </c>
    </row>
    <row r="41" spans="1:2" ht="14.25" customHeight="1" thickBot="1" x14ac:dyDescent="0.3">
      <c r="A41" s="231"/>
      <c r="B41" s="229"/>
    </row>
    <row r="42" spans="1:2" ht="14.25" customHeight="1" x14ac:dyDescent="0.25">
      <c r="A42" s="239" t="s">
        <v>15</v>
      </c>
      <c r="B42" s="227">
        <f>SUM('Billy Bey'!M73)</f>
        <v>0</v>
      </c>
    </row>
    <row r="43" spans="1:2" ht="14.25" customHeight="1" thickBot="1" x14ac:dyDescent="0.3">
      <c r="A43" s="231"/>
      <c r="B43" s="229"/>
    </row>
    <row r="44" spans="1:2" ht="14.25" customHeight="1" x14ac:dyDescent="0.25">
      <c r="A44" s="239" t="s">
        <v>36</v>
      </c>
      <c r="B44" s="232">
        <f>SUM('Billy Bey'!N73)</f>
        <v>6096</v>
      </c>
    </row>
    <row r="45" spans="1:2" ht="14.25" customHeight="1" thickBot="1" x14ac:dyDescent="0.3">
      <c r="A45" s="231"/>
      <c r="B45" s="229"/>
    </row>
    <row r="46" spans="1:2" x14ac:dyDescent="0.25">
      <c r="A46" s="269" t="s">
        <v>23</v>
      </c>
      <c r="B46" s="254">
        <f>SUM(B18:B45)</f>
        <v>999365</v>
      </c>
    </row>
    <row r="47" spans="1:2" ht="15.75" thickBot="1" x14ac:dyDescent="0.3">
      <c r="A47" s="273"/>
      <c r="B47" s="274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Q56" sqref="Q56"/>
    </sheetView>
  </sheetViews>
  <sheetFormatPr defaultRowHeight="15" outlineLevelRow="1" x14ac:dyDescent="0.25"/>
  <cols>
    <col min="1" max="1" width="18.7109375" style="1" bestFit="1" customWidth="1"/>
    <col min="2" max="2" width="10.7109375" style="180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7"/>
      <c r="C1" s="302" t="s">
        <v>8</v>
      </c>
      <c r="D1" s="295"/>
      <c r="E1" s="302" t="s">
        <v>9</v>
      </c>
      <c r="F1" s="295"/>
      <c r="G1" s="302" t="s">
        <v>10</v>
      </c>
      <c r="H1" s="306"/>
      <c r="I1" s="306"/>
      <c r="J1" s="306"/>
      <c r="K1" s="295"/>
      <c r="L1" s="302" t="s">
        <v>16</v>
      </c>
      <c r="M1" s="290" t="s">
        <v>11</v>
      </c>
      <c r="N1" s="295" t="s">
        <v>12</v>
      </c>
      <c r="O1" s="290" t="s">
        <v>13</v>
      </c>
      <c r="P1" s="290" t="s">
        <v>14</v>
      </c>
      <c r="Q1" s="290" t="s">
        <v>35</v>
      </c>
      <c r="R1" s="290" t="s">
        <v>15</v>
      </c>
      <c r="S1" s="290" t="s">
        <v>36</v>
      </c>
      <c r="T1" s="308" t="s">
        <v>23</v>
      </c>
    </row>
    <row r="2" spans="1:21" ht="15" customHeight="1" thickBot="1" x14ac:dyDescent="0.3">
      <c r="A2" s="34"/>
      <c r="B2" s="178"/>
      <c r="C2" s="303"/>
      <c r="D2" s="296"/>
      <c r="E2" s="303"/>
      <c r="F2" s="296"/>
      <c r="G2" s="303"/>
      <c r="H2" s="307"/>
      <c r="I2" s="307"/>
      <c r="J2" s="307"/>
      <c r="K2" s="296"/>
      <c r="L2" s="303"/>
      <c r="M2" s="291"/>
      <c r="N2" s="296"/>
      <c r="O2" s="291"/>
      <c r="P2" s="291"/>
      <c r="Q2" s="291"/>
      <c r="R2" s="291"/>
      <c r="S2" s="291"/>
      <c r="T2" s="309"/>
    </row>
    <row r="3" spans="1:21" x14ac:dyDescent="0.25">
      <c r="A3" s="312" t="s">
        <v>61</v>
      </c>
      <c r="B3" s="314" t="s">
        <v>62</v>
      </c>
      <c r="C3" s="316" t="s">
        <v>17</v>
      </c>
      <c r="D3" s="310" t="s">
        <v>18</v>
      </c>
      <c r="E3" s="316" t="s">
        <v>17</v>
      </c>
      <c r="F3" s="310" t="s">
        <v>19</v>
      </c>
      <c r="G3" s="316" t="s">
        <v>17</v>
      </c>
      <c r="H3" s="319" t="s">
        <v>20</v>
      </c>
      <c r="I3" s="319" t="s">
        <v>21</v>
      </c>
      <c r="J3" s="319" t="s">
        <v>19</v>
      </c>
      <c r="K3" s="310" t="s">
        <v>22</v>
      </c>
      <c r="L3" s="317" t="s">
        <v>22</v>
      </c>
      <c r="M3" s="288" t="s">
        <v>22</v>
      </c>
      <c r="N3" s="304" t="s">
        <v>22</v>
      </c>
      <c r="O3" s="288" t="s">
        <v>22</v>
      </c>
      <c r="P3" s="288" t="s">
        <v>22</v>
      </c>
      <c r="Q3" s="288" t="s">
        <v>22</v>
      </c>
      <c r="R3" s="288" t="s">
        <v>22</v>
      </c>
      <c r="S3" s="288" t="s">
        <v>22</v>
      </c>
      <c r="T3" s="309"/>
    </row>
    <row r="4" spans="1:21" ht="15.75" thickBot="1" x14ac:dyDescent="0.3">
      <c r="A4" s="313"/>
      <c r="B4" s="315"/>
      <c r="C4" s="313"/>
      <c r="D4" s="311"/>
      <c r="E4" s="313"/>
      <c r="F4" s="311"/>
      <c r="G4" s="313"/>
      <c r="H4" s="320"/>
      <c r="I4" s="320"/>
      <c r="J4" s="320"/>
      <c r="K4" s="311"/>
      <c r="L4" s="318"/>
      <c r="M4" s="289"/>
      <c r="N4" s="305"/>
      <c r="O4" s="289"/>
      <c r="P4" s="289"/>
      <c r="Q4" s="289"/>
      <c r="R4" s="289"/>
      <c r="S4" s="289"/>
      <c r="T4" s="309"/>
    </row>
    <row r="5" spans="1:21" s="2" customFormat="1" ht="15.75" hidden="1" thickBot="1" x14ac:dyDescent="0.3">
      <c r="A5" s="214"/>
      <c r="B5" s="176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14"/>
      <c r="B6" s="167"/>
      <c r="C6" s="21"/>
      <c r="D6" s="15"/>
      <c r="E6" s="14"/>
      <c r="F6" s="15"/>
      <c r="G6" s="14"/>
      <c r="H6" s="16"/>
      <c r="I6" s="16"/>
      <c r="J6" s="16"/>
      <c r="K6" s="163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14"/>
      <c r="B7" s="167"/>
      <c r="C7" s="21"/>
      <c r="D7" s="22"/>
      <c r="E7" s="21"/>
      <c r="F7" s="22"/>
      <c r="G7" s="21"/>
      <c r="H7" s="23"/>
      <c r="I7" s="23"/>
      <c r="J7" s="23"/>
      <c r="K7" s="22"/>
      <c r="L7" s="160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214"/>
      <c r="B8" s="167"/>
      <c r="C8" s="27"/>
      <c r="D8" s="28"/>
      <c r="E8" s="27"/>
      <c r="F8" s="28"/>
      <c r="G8" s="27"/>
      <c r="H8" s="29"/>
      <c r="I8" s="29"/>
      <c r="J8" s="29"/>
      <c r="K8" s="28"/>
      <c r="L8" s="175"/>
      <c r="M8" s="31"/>
      <c r="N8" s="32"/>
      <c r="O8" s="31"/>
      <c r="P8" s="31"/>
      <c r="Q8" s="31"/>
      <c r="R8" s="31"/>
      <c r="S8" s="31"/>
      <c r="T8" s="20"/>
      <c r="U8" s="212"/>
    </row>
    <row r="9" spans="1:21" s="2" customFormat="1" ht="15.75" outlineLevel="1" thickBot="1" x14ac:dyDescent="0.3">
      <c r="A9" s="214" t="s">
        <v>0</v>
      </c>
      <c r="B9" s="167">
        <v>41852</v>
      </c>
      <c r="C9" s="27">
        <v>429</v>
      </c>
      <c r="D9" s="28"/>
      <c r="E9" s="27">
        <v>3103</v>
      </c>
      <c r="F9" s="28">
        <v>1831</v>
      </c>
      <c r="G9" s="27">
        <v>1572</v>
      </c>
      <c r="H9" s="29">
        <v>442</v>
      </c>
      <c r="I9" s="29">
        <v>295</v>
      </c>
      <c r="J9" s="29">
        <v>2259</v>
      </c>
      <c r="K9" s="28">
        <v>886</v>
      </c>
      <c r="L9" s="175">
        <v>850</v>
      </c>
      <c r="M9" s="31">
        <v>1065</v>
      </c>
      <c r="N9" s="32">
        <v>240</v>
      </c>
      <c r="O9" s="31">
        <v>951</v>
      </c>
      <c r="P9" s="31">
        <v>313</v>
      </c>
      <c r="Q9" s="31">
        <v>520</v>
      </c>
      <c r="R9" s="31"/>
      <c r="S9" s="31"/>
      <c r="T9" s="20">
        <f t="shared" ref="T9:T10" si="0">SUM(C9:S9)</f>
        <v>14756</v>
      </c>
      <c r="U9" s="212"/>
    </row>
    <row r="10" spans="1:21" s="2" customFormat="1" ht="15.75" outlineLevel="1" thickBot="1" x14ac:dyDescent="0.3">
      <c r="A10" s="214" t="s">
        <v>1</v>
      </c>
      <c r="B10" s="167">
        <v>41853</v>
      </c>
      <c r="C10" s="27"/>
      <c r="D10" s="28"/>
      <c r="E10" s="27"/>
      <c r="F10" s="28"/>
      <c r="G10" s="27"/>
      <c r="H10" s="29"/>
      <c r="I10" s="29"/>
      <c r="J10" s="29"/>
      <c r="K10" s="28">
        <v>495</v>
      </c>
      <c r="L10" s="175">
        <v>810</v>
      </c>
      <c r="M10" s="31">
        <v>1111</v>
      </c>
      <c r="N10" s="32">
        <v>226</v>
      </c>
      <c r="O10" s="31">
        <v>1229</v>
      </c>
      <c r="P10" s="31">
        <v>240</v>
      </c>
      <c r="Q10" s="31">
        <v>457</v>
      </c>
      <c r="R10" s="31"/>
      <c r="S10" s="31">
        <v>134</v>
      </c>
      <c r="T10" s="20">
        <f t="shared" si="0"/>
        <v>4702</v>
      </c>
      <c r="U10" s="212"/>
    </row>
    <row r="11" spans="1:21" s="2" customFormat="1" ht="15.75" outlineLevel="1" thickBot="1" x14ac:dyDescent="0.3">
      <c r="A11" s="195" t="s">
        <v>2</v>
      </c>
      <c r="B11" s="167">
        <v>41854</v>
      </c>
      <c r="C11" s="27"/>
      <c r="D11" s="28"/>
      <c r="E11" s="27"/>
      <c r="F11" s="28"/>
      <c r="G11" s="27"/>
      <c r="H11" s="29"/>
      <c r="I11" s="29"/>
      <c r="J11" s="29"/>
      <c r="K11" s="28">
        <v>502</v>
      </c>
      <c r="L11" s="30">
        <v>791</v>
      </c>
      <c r="M11" s="31">
        <v>1570</v>
      </c>
      <c r="N11" s="32">
        <v>189</v>
      </c>
      <c r="O11" s="31">
        <v>1165</v>
      </c>
      <c r="P11" s="31">
        <v>279</v>
      </c>
      <c r="Q11" s="31">
        <v>556</v>
      </c>
      <c r="R11" s="31"/>
      <c r="S11" s="31">
        <v>362</v>
      </c>
      <c r="T11" s="20">
        <f t="shared" ref="T11" si="1">SUM(C11:S11)</f>
        <v>5414</v>
      </c>
      <c r="U11" s="212"/>
    </row>
    <row r="12" spans="1:21" s="3" customFormat="1" ht="15.75" customHeight="1" outlineLevel="1" thickBot="1" x14ac:dyDescent="0.3">
      <c r="A12" s="134" t="s">
        <v>25</v>
      </c>
      <c r="B12" s="292" t="s">
        <v>28</v>
      </c>
      <c r="C12" s="130">
        <f t="shared" ref="C12:T12" si="2">SUM(C5:C11)</f>
        <v>429</v>
      </c>
      <c r="D12" s="130">
        <f t="shared" si="2"/>
        <v>0</v>
      </c>
      <c r="E12" s="130">
        <f t="shared" si="2"/>
        <v>3103</v>
      </c>
      <c r="F12" s="130">
        <f t="shared" si="2"/>
        <v>1831</v>
      </c>
      <c r="G12" s="130">
        <f t="shared" si="2"/>
        <v>1572</v>
      </c>
      <c r="H12" s="130">
        <f t="shared" si="2"/>
        <v>442</v>
      </c>
      <c r="I12" s="130">
        <f t="shared" si="2"/>
        <v>295</v>
      </c>
      <c r="J12" s="130">
        <f t="shared" si="2"/>
        <v>2259</v>
      </c>
      <c r="K12" s="130">
        <f t="shared" si="2"/>
        <v>1883</v>
      </c>
      <c r="L12" s="130">
        <f t="shared" si="2"/>
        <v>2451</v>
      </c>
      <c r="M12" s="130">
        <f t="shared" si="2"/>
        <v>3746</v>
      </c>
      <c r="N12" s="130">
        <f t="shared" si="2"/>
        <v>655</v>
      </c>
      <c r="O12" s="130">
        <f t="shared" si="2"/>
        <v>3345</v>
      </c>
      <c r="P12" s="130">
        <f t="shared" si="2"/>
        <v>832</v>
      </c>
      <c r="Q12" s="130">
        <f t="shared" si="2"/>
        <v>1533</v>
      </c>
      <c r="R12" s="130">
        <f t="shared" si="2"/>
        <v>0</v>
      </c>
      <c r="S12" s="130">
        <f t="shared" si="2"/>
        <v>496</v>
      </c>
      <c r="T12" s="130">
        <f t="shared" si="2"/>
        <v>24872</v>
      </c>
    </row>
    <row r="13" spans="1:21" s="3" customFormat="1" ht="15.75" outlineLevel="1" thickBot="1" x14ac:dyDescent="0.3">
      <c r="A13" s="135" t="s">
        <v>27</v>
      </c>
      <c r="B13" s="293"/>
      <c r="C13" s="132">
        <f t="shared" ref="C13:T13" si="3">AVERAGE(C5:C11)</f>
        <v>429</v>
      </c>
      <c r="D13" s="132" t="e">
        <f t="shared" si="3"/>
        <v>#DIV/0!</v>
      </c>
      <c r="E13" s="132">
        <f t="shared" si="3"/>
        <v>3103</v>
      </c>
      <c r="F13" s="132">
        <f t="shared" si="3"/>
        <v>1831</v>
      </c>
      <c r="G13" s="132">
        <f t="shared" si="3"/>
        <v>1572</v>
      </c>
      <c r="H13" s="132">
        <f t="shared" si="3"/>
        <v>442</v>
      </c>
      <c r="I13" s="132">
        <f t="shared" si="3"/>
        <v>295</v>
      </c>
      <c r="J13" s="132">
        <f t="shared" si="3"/>
        <v>2259</v>
      </c>
      <c r="K13" s="132">
        <f t="shared" si="3"/>
        <v>627.66666666666663</v>
      </c>
      <c r="L13" s="132">
        <f t="shared" si="3"/>
        <v>817</v>
      </c>
      <c r="M13" s="132">
        <f t="shared" si="3"/>
        <v>1248.6666666666667</v>
      </c>
      <c r="N13" s="132">
        <f t="shared" si="3"/>
        <v>218.33333333333334</v>
      </c>
      <c r="O13" s="132">
        <f t="shared" si="3"/>
        <v>1115</v>
      </c>
      <c r="P13" s="132">
        <f t="shared" si="3"/>
        <v>277.33333333333331</v>
      </c>
      <c r="Q13" s="132">
        <f t="shared" si="3"/>
        <v>511</v>
      </c>
      <c r="R13" s="132" t="e">
        <f t="shared" si="3"/>
        <v>#DIV/0!</v>
      </c>
      <c r="S13" s="132">
        <f t="shared" si="3"/>
        <v>248</v>
      </c>
      <c r="T13" s="132">
        <f t="shared" si="3"/>
        <v>8290.6666666666661</v>
      </c>
    </row>
    <row r="14" spans="1:21" s="3" customFormat="1" ht="15.75" thickBot="1" x14ac:dyDescent="0.3">
      <c r="A14" s="36" t="s">
        <v>24</v>
      </c>
      <c r="B14" s="293"/>
      <c r="C14" s="53">
        <f>SUM(C5:C9)</f>
        <v>429</v>
      </c>
      <c r="D14" s="53">
        <f t="shared" ref="D14:T14" si="4">SUM(D5:D9)</f>
        <v>0</v>
      </c>
      <c r="E14" s="53">
        <f t="shared" si="4"/>
        <v>3103</v>
      </c>
      <c r="F14" s="53">
        <f t="shared" si="4"/>
        <v>1831</v>
      </c>
      <c r="G14" s="53">
        <f t="shared" si="4"/>
        <v>1572</v>
      </c>
      <c r="H14" s="53">
        <f t="shared" si="4"/>
        <v>442</v>
      </c>
      <c r="I14" s="53">
        <f t="shared" si="4"/>
        <v>295</v>
      </c>
      <c r="J14" s="53">
        <f t="shared" si="4"/>
        <v>2259</v>
      </c>
      <c r="K14" s="53">
        <f t="shared" si="4"/>
        <v>886</v>
      </c>
      <c r="L14" s="53">
        <f t="shared" si="4"/>
        <v>850</v>
      </c>
      <c r="M14" s="53">
        <f t="shared" si="4"/>
        <v>1065</v>
      </c>
      <c r="N14" s="53">
        <f t="shared" si="4"/>
        <v>240</v>
      </c>
      <c r="O14" s="53">
        <f t="shared" si="4"/>
        <v>951</v>
      </c>
      <c r="P14" s="53">
        <f t="shared" si="4"/>
        <v>313</v>
      </c>
      <c r="Q14" s="53">
        <f t="shared" si="4"/>
        <v>520</v>
      </c>
      <c r="R14" s="53">
        <f t="shared" si="4"/>
        <v>0</v>
      </c>
      <c r="S14" s="53">
        <f t="shared" si="4"/>
        <v>0</v>
      </c>
      <c r="T14" s="53">
        <f t="shared" si="4"/>
        <v>14756</v>
      </c>
    </row>
    <row r="15" spans="1:21" s="3" customFormat="1" ht="15.75" thickBot="1" x14ac:dyDescent="0.3">
      <c r="A15" s="36" t="s">
        <v>26</v>
      </c>
      <c r="B15" s="293"/>
      <c r="C15" s="55">
        <f>AVERAGE(C5:C9)</f>
        <v>429</v>
      </c>
      <c r="D15" s="55" t="e">
        <f t="shared" ref="D15:T15" si="5">AVERAGE(D5:D9)</f>
        <v>#DIV/0!</v>
      </c>
      <c r="E15" s="55">
        <f t="shared" si="5"/>
        <v>3103</v>
      </c>
      <c r="F15" s="55">
        <f t="shared" si="5"/>
        <v>1831</v>
      </c>
      <c r="G15" s="55">
        <f t="shared" si="5"/>
        <v>1572</v>
      </c>
      <c r="H15" s="55">
        <f t="shared" si="5"/>
        <v>442</v>
      </c>
      <c r="I15" s="55">
        <f t="shared" si="5"/>
        <v>295</v>
      </c>
      <c r="J15" s="55">
        <f t="shared" si="5"/>
        <v>2259</v>
      </c>
      <c r="K15" s="55">
        <f t="shared" si="5"/>
        <v>886</v>
      </c>
      <c r="L15" s="55">
        <f t="shared" si="5"/>
        <v>850</v>
      </c>
      <c r="M15" s="55">
        <f t="shared" si="5"/>
        <v>1065</v>
      </c>
      <c r="N15" s="55">
        <f t="shared" si="5"/>
        <v>240</v>
      </c>
      <c r="O15" s="55">
        <f t="shared" si="5"/>
        <v>951</v>
      </c>
      <c r="P15" s="55">
        <f t="shared" si="5"/>
        <v>313</v>
      </c>
      <c r="Q15" s="55">
        <f t="shared" si="5"/>
        <v>520</v>
      </c>
      <c r="R15" s="55" t="e">
        <f t="shared" si="5"/>
        <v>#DIV/0!</v>
      </c>
      <c r="S15" s="55" t="e">
        <f t="shared" si="5"/>
        <v>#DIV/0!</v>
      </c>
      <c r="T15" s="55">
        <f t="shared" si="5"/>
        <v>14756</v>
      </c>
    </row>
    <row r="16" spans="1:21" s="3" customFormat="1" ht="15.75" thickBot="1" x14ac:dyDescent="0.3">
      <c r="A16" s="35" t="s">
        <v>3</v>
      </c>
      <c r="B16" s="168">
        <v>41855</v>
      </c>
      <c r="C16" s="198">
        <v>573</v>
      </c>
      <c r="D16" s="15"/>
      <c r="E16" s="14">
        <v>3522</v>
      </c>
      <c r="F16" s="15">
        <v>2081</v>
      </c>
      <c r="G16" s="14">
        <v>1449</v>
      </c>
      <c r="H16" s="16">
        <v>596</v>
      </c>
      <c r="I16" s="16">
        <v>364</v>
      </c>
      <c r="J16" s="16">
        <v>2731</v>
      </c>
      <c r="K16" s="15">
        <v>1004</v>
      </c>
      <c r="L16" s="17">
        <v>1050</v>
      </c>
      <c r="M16" s="18">
        <v>1174</v>
      </c>
      <c r="N16" s="19">
        <v>274</v>
      </c>
      <c r="O16" s="18">
        <v>1126</v>
      </c>
      <c r="P16" s="18">
        <v>394</v>
      </c>
      <c r="Q16" s="18">
        <v>529</v>
      </c>
      <c r="R16" s="18"/>
      <c r="S16" s="18"/>
      <c r="T16" s="18">
        <f t="shared" ref="T16:T22" si="6">SUM(C16:S16)</f>
        <v>16867</v>
      </c>
    </row>
    <row r="17" spans="1:20" s="3" customFormat="1" ht="15.75" thickBot="1" x14ac:dyDescent="0.3">
      <c r="A17" s="35" t="s">
        <v>4</v>
      </c>
      <c r="B17" s="220">
        <v>41856</v>
      </c>
      <c r="C17" s="198">
        <v>630</v>
      </c>
      <c r="D17" s="15"/>
      <c r="E17" s="14">
        <v>3777</v>
      </c>
      <c r="F17" s="15">
        <v>2032</v>
      </c>
      <c r="G17" s="14">
        <v>1812</v>
      </c>
      <c r="H17" s="16">
        <v>627</v>
      </c>
      <c r="I17" s="16">
        <v>420</v>
      </c>
      <c r="J17" s="16">
        <v>2795</v>
      </c>
      <c r="K17" s="15">
        <v>1024</v>
      </c>
      <c r="L17" s="17">
        <v>1025</v>
      </c>
      <c r="M17" s="18">
        <v>1140</v>
      </c>
      <c r="N17" s="19">
        <v>286</v>
      </c>
      <c r="O17" s="18">
        <v>1110</v>
      </c>
      <c r="P17" s="18">
        <v>475</v>
      </c>
      <c r="Q17" s="18">
        <v>604</v>
      </c>
      <c r="R17" s="18"/>
      <c r="S17" s="18"/>
      <c r="T17" s="20">
        <f t="shared" si="6"/>
        <v>17757</v>
      </c>
    </row>
    <row r="18" spans="1:20" s="3" customFormat="1" ht="15.75" thickBot="1" x14ac:dyDescent="0.3">
      <c r="A18" s="35" t="s">
        <v>5</v>
      </c>
      <c r="B18" s="169">
        <v>41857</v>
      </c>
      <c r="C18" s="198">
        <v>661</v>
      </c>
      <c r="D18" s="15"/>
      <c r="E18" s="14">
        <v>3691</v>
      </c>
      <c r="F18" s="15">
        <v>2039</v>
      </c>
      <c r="G18" s="14">
        <v>1913</v>
      </c>
      <c r="H18" s="16">
        <v>493</v>
      </c>
      <c r="I18" s="16">
        <v>391</v>
      </c>
      <c r="J18" s="16">
        <v>2526</v>
      </c>
      <c r="K18" s="15">
        <v>962</v>
      </c>
      <c r="L18" s="17">
        <v>1060</v>
      </c>
      <c r="M18" s="18">
        <v>1049</v>
      </c>
      <c r="N18" s="19">
        <v>381</v>
      </c>
      <c r="O18" s="18">
        <v>1092</v>
      </c>
      <c r="P18" s="18">
        <v>495</v>
      </c>
      <c r="Q18" s="18">
        <v>536</v>
      </c>
      <c r="R18" s="18"/>
      <c r="S18" s="18"/>
      <c r="T18" s="20">
        <f t="shared" si="6"/>
        <v>17289</v>
      </c>
    </row>
    <row r="19" spans="1:20" s="3" customFormat="1" ht="15.75" thickBot="1" x14ac:dyDescent="0.3">
      <c r="A19" s="35" t="s">
        <v>6</v>
      </c>
      <c r="B19" s="169">
        <v>41858</v>
      </c>
      <c r="C19" s="198">
        <v>623</v>
      </c>
      <c r="D19" s="15"/>
      <c r="E19" s="14">
        <v>3853</v>
      </c>
      <c r="F19" s="15">
        <v>2064</v>
      </c>
      <c r="G19" s="14">
        <v>1995</v>
      </c>
      <c r="H19" s="16">
        <v>523</v>
      </c>
      <c r="I19" s="16">
        <v>380</v>
      </c>
      <c r="J19" s="16">
        <v>2675</v>
      </c>
      <c r="K19" s="15">
        <v>1030</v>
      </c>
      <c r="L19" s="17">
        <v>1108</v>
      </c>
      <c r="M19" s="18">
        <v>1303</v>
      </c>
      <c r="N19" s="19">
        <v>310</v>
      </c>
      <c r="O19" s="18">
        <v>1065</v>
      </c>
      <c r="P19" s="18">
        <v>443</v>
      </c>
      <c r="Q19" s="18">
        <v>569</v>
      </c>
      <c r="R19" s="18"/>
      <c r="S19" s="18"/>
      <c r="T19" s="20">
        <f t="shared" si="6"/>
        <v>17941</v>
      </c>
    </row>
    <row r="20" spans="1:20" s="3" customFormat="1" ht="15.75" thickBot="1" x14ac:dyDescent="0.3">
      <c r="A20" s="35" t="s">
        <v>0</v>
      </c>
      <c r="B20" s="169">
        <v>41859</v>
      </c>
      <c r="C20" s="199">
        <v>518</v>
      </c>
      <c r="D20" s="15"/>
      <c r="E20" s="14">
        <v>3413</v>
      </c>
      <c r="F20" s="15">
        <v>1674</v>
      </c>
      <c r="G20" s="14">
        <v>1493</v>
      </c>
      <c r="H20" s="16">
        <v>456</v>
      </c>
      <c r="I20" s="16">
        <v>272</v>
      </c>
      <c r="J20" s="16">
        <v>2262</v>
      </c>
      <c r="K20" s="15">
        <v>1065</v>
      </c>
      <c r="L20" s="17">
        <v>1057</v>
      </c>
      <c r="M20" s="18">
        <v>1539</v>
      </c>
      <c r="N20" s="19">
        <v>708</v>
      </c>
      <c r="O20" s="18">
        <v>1108</v>
      </c>
      <c r="P20" s="18">
        <v>478</v>
      </c>
      <c r="Q20" s="18">
        <v>826</v>
      </c>
      <c r="R20" s="18"/>
      <c r="S20" s="18"/>
      <c r="T20" s="20">
        <f t="shared" si="6"/>
        <v>16869</v>
      </c>
    </row>
    <row r="21" spans="1:20" s="3" customFormat="1" ht="15.75" outlineLevel="1" thickBot="1" x14ac:dyDescent="0.3">
      <c r="A21" s="35" t="s">
        <v>1</v>
      </c>
      <c r="B21" s="169">
        <v>41860</v>
      </c>
      <c r="C21" s="199"/>
      <c r="D21" s="22"/>
      <c r="E21" s="21"/>
      <c r="F21" s="22"/>
      <c r="G21" s="21"/>
      <c r="H21" s="23"/>
      <c r="I21" s="23"/>
      <c r="J21" s="23"/>
      <c r="K21" s="22">
        <v>924</v>
      </c>
      <c r="L21" s="24">
        <v>1376</v>
      </c>
      <c r="M21" s="25">
        <v>1599</v>
      </c>
      <c r="N21" s="26">
        <v>285</v>
      </c>
      <c r="O21" s="25">
        <v>1726</v>
      </c>
      <c r="P21" s="25">
        <v>395</v>
      </c>
      <c r="Q21" s="25">
        <v>784</v>
      </c>
      <c r="R21" s="25"/>
      <c r="S21" s="25">
        <v>568</v>
      </c>
      <c r="T21" s="20">
        <f t="shared" si="6"/>
        <v>7657</v>
      </c>
    </row>
    <row r="22" spans="1:20" s="3" customFormat="1" ht="15.75" outlineLevel="1" thickBot="1" x14ac:dyDescent="0.3">
      <c r="A22" s="35" t="s">
        <v>2</v>
      </c>
      <c r="B22" s="170">
        <v>41861</v>
      </c>
      <c r="C22" s="208"/>
      <c r="D22" s="28"/>
      <c r="E22" s="27"/>
      <c r="F22" s="28"/>
      <c r="G22" s="27"/>
      <c r="H22" s="29"/>
      <c r="I22" s="29"/>
      <c r="J22" s="29"/>
      <c r="K22" s="28">
        <v>771</v>
      </c>
      <c r="L22" s="30">
        <v>1049</v>
      </c>
      <c r="M22" s="31">
        <v>1642</v>
      </c>
      <c r="N22" s="32">
        <v>519</v>
      </c>
      <c r="O22" s="31">
        <v>1267</v>
      </c>
      <c r="P22" s="31">
        <v>250</v>
      </c>
      <c r="Q22" s="31">
        <v>848</v>
      </c>
      <c r="R22" s="31"/>
      <c r="S22" s="31">
        <v>613</v>
      </c>
      <c r="T22" s="86">
        <f t="shared" si="6"/>
        <v>6959</v>
      </c>
    </row>
    <row r="23" spans="1:20" s="3" customFormat="1" ht="15.75" customHeight="1" outlineLevel="1" thickBot="1" x14ac:dyDescent="0.3">
      <c r="A23" s="134" t="s">
        <v>25</v>
      </c>
      <c r="B23" s="293" t="s">
        <v>29</v>
      </c>
      <c r="C23" s="130">
        <f t="shared" ref="C23" si="7">SUM(C16:C22)</f>
        <v>3005</v>
      </c>
      <c r="D23" s="130">
        <f t="shared" ref="D23:T23" si="8">SUM(D16:D22)</f>
        <v>0</v>
      </c>
      <c r="E23" s="130">
        <f t="shared" si="8"/>
        <v>18256</v>
      </c>
      <c r="F23" s="130">
        <f t="shared" si="8"/>
        <v>9890</v>
      </c>
      <c r="G23" s="130">
        <f t="shared" si="8"/>
        <v>8662</v>
      </c>
      <c r="H23" s="130">
        <f t="shared" si="8"/>
        <v>2695</v>
      </c>
      <c r="I23" s="130">
        <f t="shared" si="8"/>
        <v>1827</v>
      </c>
      <c r="J23" s="130">
        <f t="shared" si="8"/>
        <v>12989</v>
      </c>
      <c r="K23" s="130">
        <f>SUM(K16:K22)</f>
        <v>6780</v>
      </c>
      <c r="L23" s="130">
        <f>SUM(L16:L22)</f>
        <v>7725</v>
      </c>
      <c r="M23" s="130">
        <f t="shared" si="8"/>
        <v>9446</v>
      </c>
      <c r="N23" s="130">
        <f t="shared" si="8"/>
        <v>2763</v>
      </c>
      <c r="O23" s="130">
        <f t="shared" si="8"/>
        <v>8494</v>
      </c>
      <c r="P23" s="130">
        <f t="shared" si="8"/>
        <v>2930</v>
      </c>
      <c r="Q23" s="130">
        <f t="shared" si="8"/>
        <v>4696</v>
      </c>
      <c r="R23" s="130">
        <f t="shared" si="8"/>
        <v>0</v>
      </c>
      <c r="S23" s="130">
        <f t="shared" si="8"/>
        <v>1181</v>
      </c>
      <c r="T23" s="130">
        <f t="shared" si="8"/>
        <v>101339</v>
      </c>
    </row>
    <row r="24" spans="1:20" s="3" customFormat="1" ht="15.75" outlineLevel="1" thickBot="1" x14ac:dyDescent="0.3">
      <c r="A24" s="135" t="s">
        <v>27</v>
      </c>
      <c r="B24" s="293"/>
      <c r="C24" s="132">
        <f t="shared" ref="C24" si="9">AVERAGE(C16:C22)</f>
        <v>601</v>
      </c>
      <c r="D24" s="132" t="e">
        <f t="shared" ref="D24:T24" si="10">AVERAGE(D16:D22)</f>
        <v>#DIV/0!</v>
      </c>
      <c r="E24" s="132">
        <f t="shared" si="10"/>
        <v>3651.2</v>
      </c>
      <c r="F24" s="132">
        <f t="shared" si="10"/>
        <v>1978</v>
      </c>
      <c r="G24" s="132">
        <f t="shared" si="10"/>
        <v>1732.4</v>
      </c>
      <c r="H24" s="132">
        <f t="shared" si="10"/>
        <v>539</v>
      </c>
      <c r="I24" s="132">
        <f t="shared" si="10"/>
        <v>365.4</v>
      </c>
      <c r="J24" s="132">
        <f t="shared" si="10"/>
        <v>2597.8000000000002</v>
      </c>
      <c r="K24" s="132">
        <f>AVERAGE(K16:K22)</f>
        <v>968.57142857142856</v>
      </c>
      <c r="L24" s="132">
        <f>AVERAGE(L16:L22)</f>
        <v>1103.5714285714287</v>
      </c>
      <c r="M24" s="132">
        <f t="shared" si="10"/>
        <v>1349.4285714285713</v>
      </c>
      <c r="N24" s="132">
        <f t="shared" si="10"/>
        <v>394.71428571428572</v>
      </c>
      <c r="O24" s="132">
        <f t="shared" si="10"/>
        <v>1213.4285714285713</v>
      </c>
      <c r="P24" s="132">
        <f t="shared" si="10"/>
        <v>418.57142857142856</v>
      </c>
      <c r="Q24" s="132">
        <f t="shared" si="10"/>
        <v>670.85714285714289</v>
      </c>
      <c r="R24" s="132" t="e">
        <f t="shared" si="10"/>
        <v>#DIV/0!</v>
      </c>
      <c r="S24" s="132">
        <f t="shared" si="10"/>
        <v>590.5</v>
      </c>
      <c r="T24" s="132">
        <f t="shared" si="10"/>
        <v>14477</v>
      </c>
    </row>
    <row r="25" spans="1:20" s="3" customFormat="1" ht="15.75" thickBot="1" x14ac:dyDescent="0.3">
      <c r="A25" s="36" t="s">
        <v>24</v>
      </c>
      <c r="B25" s="293"/>
      <c r="C25" s="53">
        <f>SUM(C16:C20)</f>
        <v>3005</v>
      </c>
      <c r="D25" s="53">
        <f t="shared" ref="D25:T25" si="11">SUM(D16:D20)</f>
        <v>0</v>
      </c>
      <c r="E25" s="53">
        <f t="shared" si="11"/>
        <v>18256</v>
      </c>
      <c r="F25" s="53">
        <f t="shared" si="11"/>
        <v>9890</v>
      </c>
      <c r="G25" s="53">
        <f t="shared" si="11"/>
        <v>8662</v>
      </c>
      <c r="H25" s="53">
        <f t="shared" si="11"/>
        <v>2695</v>
      </c>
      <c r="I25" s="53">
        <f t="shared" si="11"/>
        <v>1827</v>
      </c>
      <c r="J25" s="53">
        <f t="shared" si="11"/>
        <v>12989</v>
      </c>
      <c r="K25" s="53">
        <f>SUM(K16:K20)</f>
        <v>5085</v>
      </c>
      <c r="L25" s="53">
        <f>SUM(L16:L20)</f>
        <v>5300</v>
      </c>
      <c r="M25" s="53">
        <f t="shared" si="11"/>
        <v>6205</v>
      </c>
      <c r="N25" s="53">
        <f t="shared" si="11"/>
        <v>1959</v>
      </c>
      <c r="O25" s="53">
        <f t="shared" si="11"/>
        <v>5501</v>
      </c>
      <c r="P25" s="53">
        <f t="shared" si="11"/>
        <v>2285</v>
      </c>
      <c r="Q25" s="53">
        <f t="shared" si="11"/>
        <v>3064</v>
      </c>
      <c r="R25" s="53">
        <f t="shared" si="11"/>
        <v>0</v>
      </c>
      <c r="S25" s="53">
        <f t="shared" si="11"/>
        <v>0</v>
      </c>
      <c r="T25" s="53">
        <f t="shared" si="11"/>
        <v>86723</v>
      </c>
    </row>
    <row r="26" spans="1:20" s="3" customFormat="1" ht="15.75" thickBot="1" x14ac:dyDescent="0.3">
      <c r="A26" s="36" t="s">
        <v>26</v>
      </c>
      <c r="B26" s="294"/>
      <c r="C26" s="55">
        <f>AVERAGE(C16:C20)</f>
        <v>601</v>
      </c>
      <c r="D26" s="55" t="e">
        <f t="shared" ref="D26:T26" si="12">AVERAGE(D16:D20)</f>
        <v>#DIV/0!</v>
      </c>
      <c r="E26" s="55">
        <f t="shared" si="12"/>
        <v>3651.2</v>
      </c>
      <c r="F26" s="55">
        <f t="shared" si="12"/>
        <v>1978</v>
      </c>
      <c r="G26" s="55">
        <f t="shared" si="12"/>
        <v>1732.4</v>
      </c>
      <c r="H26" s="55">
        <f t="shared" si="12"/>
        <v>539</v>
      </c>
      <c r="I26" s="55">
        <f t="shared" si="12"/>
        <v>365.4</v>
      </c>
      <c r="J26" s="55">
        <f t="shared" si="12"/>
        <v>2597.8000000000002</v>
      </c>
      <c r="K26" s="55">
        <f>AVERAGE(K16:K20)</f>
        <v>1017</v>
      </c>
      <c r="L26" s="55">
        <f>AVERAGE(L16:L20)</f>
        <v>1060</v>
      </c>
      <c r="M26" s="55">
        <f t="shared" si="12"/>
        <v>1241</v>
      </c>
      <c r="N26" s="55">
        <f t="shared" si="12"/>
        <v>391.8</v>
      </c>
      <c r="O26" s="55">
        <f t="shared" si="12"/>
        <v>1100.2</v>
      </c>
      <c r="P26" s="55">
        <f t="shared" si="12"/>
        <v>457</v>
      </c>
      <c r="Q26" s="55">
        <f t="shared" si="12"/>
        <v>612.79999999999995</v>
      </c>
      <c r="R26" s="55" t="e">
        <f t="shared" si="12"/>
        <v>#DIV/0!</v>
      </c>
      <c r="S26" s="55" t="e">
        <f t="shared" si="12"/>
        <v>#DIV/0!</v>
      </c>
      <c r="T26" s="55">
        <f t="shared" si="12"/>
        <v>17344.599999999999</v>
      </c>
    </row>
    <row r="27" spans="1:20" s="3" customFormat="1" ht="15.75" thickBot="1" x14ac:dyDescent="0.3">
      <c r="A27" s="35" t="s">
        <v>3</v>
      </c>
      <c r="B27" s="210">
        <v>41862</v>
      </c>
      <c r="C27" s="14">
        <v>623</v>
      </c>
      <c r="D27" s="15"/>
      <c r="E27" s="14">
        <v>3327</v>
      </c>
      <c r="F27" s="15">
        <v>1828</v>
      </c>
      <c r="G27" s="14">
        <v>1791</v>
      </c>
      <c r="H27" s="16">
        <v>619</v>
      </c>
      <c r="I27" s="16">
        <v>369</v>
      </c>
      <c r="J27" s="16">
        <v>2649</v>
      </c>
      <c r="K27" s="15">
        <v>1001</v>
      </c>
      <c r="L27" s="17">
        <v>931</v>
      </c>
      <c r="M27" s="18">
        <v>864</v>
      </c>
      <c r="N27" s="19">
        <v>285</v>
      </c>
      <c r="O27" s="18">
        <v>998</v>
      </c>
      <c r="P27" s="18">
        <v>440</v>
      </c>
      <c r="Q27" s="18">
        <v>453</v>
      </c>
      <c r="R27" s="18"/>
      <c r="S27" s="18"/>
      <c r="T27" s="18">
        <f t="shared" ref="T27:T33" si="13">SUM(C27:S27)</f>
        <v>16178</v>
      </c>
    </row>
    <row r="28" spans="1:20" s="3" customFormat="1" ht="15.75" thickBot="1" x14ac:dyDescent="0.3">
      <c r="A28" s="35" t="s">
        <v>4</v>
      </c>
      <c r="B28" s="172">
        <v>41863</v>
      </c>
      <c r="C28" s="14">
        <v>555</v>
      </c>
      <c r="D28" s="15"/>
      <c r="E28" s="14">
        <v>2889</v>
      </c>
      <c r="F28" s="15">
        <v>1874</v>
      </c>
      <c r="G28" s="14">
        <v>1250</v>
      </c>
      <c r="H28" s="16">
        <v>810</v>
      </c>
      <c r="I28" s="16">
        <v>337</v>
      </c>
      <c r="J28" s="16">
        <v>2812</v>
      </c>
      <c r="K28" s="15">
        <v>713</v>
      </c>
      <c r="L28" s="17">
        <v>691</v>
      </c>
      <c r="M28" s="18">
        <v>575</v>
      </c>
      <c r="N28" s="19">
        <v>245</v>
      </c>
      <c r="O28" s="18">
        <v>865</v>
      </c>
      <c r="P28" s="18">
        <v>342</v>
      </c>
      <c r="Q28" s="18">
        <v>369</v>
      </c>
      <c r="R28" s="18"/>
      <c r="S28" s="18"/>
      <c r="T28" s="20">
        <f t="shared" si="13"/>
        <v>14327</v>
      </c>
    </row>
    <row r="29" spans="1:20" s="3" customFormat="1" ht="15.75" thickBot="1" x14ac:dyDescent="0.3">
      <c r="A29" s="35" t="s">
        <v>5</v>
      </c>
      <c r="B29" s="172">
        <v>41864</v>
      </c>
      <c r="C29" s="14">
        <v>558</v>
      </c>
      <c r="D29" s="15"/>
      <c r="E29" s="14">
        <v>3542</v>
      </c>
      <c r="F29" s="15">
        <v>1899</v>
      </c>
      <c r="G29" s="14">
        <v>1586</v>
      </c>
      <c r="H29" s="16">
        <v>679</v>
      </c>
      <c r="I29" s="16">
        <v>361</v>
      </c>
      <c r="J29" s="16">
        <v>2746</v>
      </c>
      <c r="K29" s="15">
        <v>790</v>
      </c>
      <c r="L29" s="17">
        <v>821</v>
      </c>
      <c r="M29" s="18">
        <v>681</v>
      </c>
      <c r="N29" s="19">
        <v>260</v>
      </c>
      <c r="O29" s="18">
        <v>861</v>
      </c>
      <c r="P29" s="18">
        <v>319</v>
      </c>
      <c r="Q29" s="18">
        <v>318</v>
      </c>
      <c r="R29" s="18"/>
      <c r="S29" s="18"/>
      <c r="T29" s="20">
        <f t="shared" si="13"/>
        <v>15421</v>
      </c>
    </row>
    <row r="30" spans="1:20" s="3" customFormat="1" ht="15.75" thickBot="1" x14ac:dyDescent="0.3">
      <c r="A30" s="35" t="s">
        <v>6</v>
      </c>
      <c r="B30" s="172">
        <v>41865</v>
      </c>
      <c r="C30" s="14">
        <v>573</v>
      </c>
      <c r="D30" s="15"/>
      <c r="E30" s="14">
        <v>3515</v>
      </c>
      <c r="F30" s="15">
        <v>1922</v>
      </c>
      <c r="G30" s="14">
        <v>2290</v>
      </c>
      <c r="H30" s="16">
        <v>594</v>
      </c>
      <c r="I30" s="16">
        <v>379</v>
      </c>
      <c r="J30" s="16">
        <v>1998</v>
      </c>
      <c r="K30" s="15">
        <v>1088</v>
      </c>
      <c r="L30" s="17">
        <v>1036</v>
      </c>
      <c r="M30" s="18">
        <v>1424</v>
      </c>
      <c r="N30" s="19">
        <v>348</v>
      </c>
      <c r="O30" s="18">
        <v>1137</v>
      </c>
      <c r="P30" s="18">
        <v>413</v>
      </c>
      <c r="Q30" s="18">
        <v>549</v>
      </c>
      <c r="R30" s="18"/>
      <c r="S30" s="18"/>
      <c r="T30" s="20">
        <f>SUM(C30:S30)</f>
        <v>17266</v>
      </c>
    </row>
    <row r="31" spans="1:20" s="3" customFormat="1" ht="15.75" thickBot="1" x14ac:dyDescent="0.3">
      <c r="A31" s="35" t="s">
        <v>0</v>
      </c>
      <c r="B31" s="172">
        <v>41866</v>
      </c>
      <c r="C31" s="21">
        <v>479</v>
      </c>
      <c r="D31" s="15"/>
      <c r="E31" s="14">
        <v>3225</v>
      </c>
      <c r="F31" s="15">
        <v>1712</v>
      </c>
      <c r="G31" s="14">
        <v>1584</v>
      </c>
      <c r="H31" s="16">
        <v>476</v>
      </c>
      <c r="I31" s="16">
        <v>256</v>
      </c>
      <c r="J31" s="16">
        <v>1914</v>
      </c>
      <c r="K31" s="15">
        <v>1034</v>
      </c>
      <c r="L31" s="17">
        <v>1000</v>
      </c>
      <c r="M31" s="18">
        <v>1373</v>
      </c>
      <c r="N31" s="19">
        <v>603</v>
      </c>
      <c r="O31" s="18">
        <v>1108</v>
      </c>
      <c r="P31" s="18">
        <v>447</v>
      </c>
      <c r="Q31" s="18">
        <v>714</v>
      </c>
      <c r="R31" s="18"/>
      <c r="S31" s="18"/>
      <c r="T31" s="20">
        <f t="shared" si="13"/>
        <v>15925</v>
      </c>
    </row>
    <row r="32" spans="1:20" s="3" customFormat="1" ht="15.75" outlineLevel="1" thickBot="1" x14ac:dyDescent="0.3">
      <c r="A32" s="35" t="s">
        <v>1</v>
      </c>
      <c r="B32" s="172">
        <v>41867</v>
      </c>
      <c r="C32" s="21"/>
      <c r="D32" s="22"/>
      <c r="E32" s="21"/>
      <c r="F32" s="22"/>
      <c r="G32" s="21"/>
      <c r="H32" s="23"/>
      <c r="I32" s="23"/>
      <c r="J32" s="23"/>
      <c r="K32" s="22">
        <v>729</v>
      </c>
      <c r="L32" s="24">
        <v>1270</v>
      </c>
      <c r="M32" s="25">
        <v>1710</v>
      </c>
      <c r="N32" s="26">
        <v>238</v>
      </c>
      <c r="O32" s="25">
        <v>1498</v>
      </c>
      <c r="P32" s="25">
        <v>298</v>
      </c>
      <c r="Q32" s="25">
        <v>1082</v>
      </c>
      <c r="R32" s="25"/>
      <c r="S32" s="25">
        <v>1177</v>
      </c>
      <c r="T32" s="20">
        <f t="shared" si="13"/>
        <v>8002</v>
      </c>
    </row>
    <row r="33" spans="1:21" s="3" customFormat="1" ht="15.75" outlineLevel="1" thickBot="1" x14ac:dyDescent="0.3">
      <c r="A33" s="35" t="s">
        <v>2</v>
      </c>
      <c r="B33" s="173">
        <v>41868</v>
      </c>
      <c r="C33" s="27"/>
      <c r="D33" s="28"/>
      <c r="E33" s="27"/>
      <c r="F33" s="28"/>
      <c r="G33" s="27"/>
      <c r="H33" s="29"/>
      <c r="I33" s="29"/>
      <c r="J33" s="29"/>
      <c r="K33" s="161">
        <v>588</v>
      </c>
      <c r="L33" s="30">
        <v>781</v>
      </c>
      <c r="M33" s="31">
        <v>1431</v>
      </c>
      <c r="N33" s="32">
        <v>483</v>
      </c>
      <c r="O33" s="31">
        <v>1113</v>
      </c>
      <c r="P33" s="31">
        <v>374</v>
      </c>
      <c r="Q33" s="31">
        <v>938</v>
      </c>
      <c r="R33" s="31"/>
      <c r="S33" s="31">
        <v>906</v>
      </c>
      <c r="T33" s="86">
        <f t="shared" si="13"/>
        <v>6614</v>
      </c>
    </row>
    <row r="34" spans="1:21" s="3" customFormat="1" ht="15.75" customHeight="1" outlineLevel="1" thickBot="1" x14ac:dyDescent="0.3">
      <c r="A34" s="134" t="s">
        <v>25</v>
      </c>
      <c r="B34" s="292" t="s">
        <v>30</v>
      </c>
      <c r="C34" s="130">
        <f t="shared" ref="C34:T34" si="14">SUM(C27:C33)</f>
        <v>2788</v>
      </c>
      <c r="D34" s="130">
        <f t="shared" si="14"/>
        <v>0</v>
      </c>
      <c r="E34" s="130">
        <f t="shared" si="14"/>
        <v>16498</v>
      </c>
      <c r="F34" s="130">
        <f t="shared" si="14"/>
        <v>9235</v>
      </c>
      <c r="G34" s="130">
        <f t="shared" si="14"/>
        <v>8501</v>
      </c>
      <c r="H34" s="130">
        <f t="shared" si="14"/>
        <v>3178</v>
      </c>
      <c r="I34" s="130">
        <f t="shared" si="14"/>
        <v>1702</v>
      </c>
      <c r="J34" s="130">
        <f t="shared" si="14"/>
        <v>12119</v>
      </c>
      <c r="K34" s="130">
        <f t="shared" si="14"/>
        <v>5943</v>
      </c>
      <c r="L34" s="130">
        <f>SUM(L27:L33)</f>
        <v>6530</v>
      </c>
      <c r="M34" s="130">
        <f t="shared" si="14"/>
        <v>8058</v>
      </c>
      <c r="N34" s="130">
        <f t="shared" si="14"/>
        <v>2462</v>
      </c>
      <c r="O34" s="130">
        <f t="shared" si="14"/>
        <v>7580</v>
      </c>
      <c r="P34" s="130">
        <f t="shared" si="14"/>
        <v>2633</v>
      </c>
      <c r="Q34" s="130">
        <f t="shared" si="14"/>
        <v>4423</v>
      </c>
      <c r="R34" s="130">
        <f t="shared" si="14"/>
        <v>0</v>
      </c>
      <c r="S34" s="130">
        <f t="shared" si="14"/>
        <v>2083</v>
      </c>
      <c r="T34" s="131">
        <f t="shared" si="14"/>
        <v>93733</v>
      </c>
    </row>
    <row r="35" spans="1:21" s="3" customFormat="1" ht="15.75" outlineLevel="1" thickBot="1" x14ac:dyDescent="0.3">
      <c r="A35" s="135" t="s">
        <v>27</v>
      </c>
      <c r="B35" s="293"/>
      <c r="C35" s="132">
        <f t="shared" ref="C35:T35" si="15">AVERAGE(C27:C33)</f>
        <v>557.6</v>
      </c>
      <c r="D35" s="132" t="e">
        <f t="shared" si="15"/>
        <v>#DIV/0!</v>
      </c>
      <c r="E35" s="132">
        <f t="shared" si="15"/>
        <v>3299.6</v>
      </c>
      <c r="F35" s="132">
        <f t="shared" si="15"/>
        <v>1847</v>
      </c>
      <c r="G35" s="132">
        <f t="shared" si="15"/>
        <v>1700.2</v>
      </c>
      <c r="H35" s="132">
        <f t="shared" si="15"/>
        <v>635.6</v>
      </c>
      <c r="I35" s="132">
        <f t="shared" si="15"/>
        <v>340.4</v>
      </c>
      <c r="J35" s="132">
        <f t="shared" si="15"/>
        <v>2423.8000000000002</v>
      </c>
      <c r="K35" s="132">
        <f t="shared" si="15"/>
        <v>849</v>
      </c>
      <c r="L35" s="132">
        <f t="shared" si="15"/>
        <v>932.85714285714289</v>
      </c>
      <c r="M35" s="132">
        <f t="shared" si="15"/>
        <v>1151.1428571428571</v>
      </c>
      <c r="N35" s="132">
        <f t="shared" si="15"/>
        <v>351.71428571428572</v>
      </c>
      <c r="O35" s="132">
        <f t="shared" si="15"/>
        <v>1082.8571428571429</v>
      </c>
      <c r="P35" s="132">
        <f t="shared" si="15"/>
        <v>376.14285714285717</v>
      </c>
      <c r="Q35" s="132">
        <f t="shared" si="15"/>
        <v>631.85714285714289</v>
      </c>
      <c r="R35" s="132" t="e">
        <f t="shared" si="15"/>
        <v>#DIV/0!</v>
      </c>
      <c r="S35" s="132">
        <f t="shared" si="15"/>
        <v>1041.5</v>
      </c>
      <c r="T35" s="133">
        <f t="shared" si="15"/>
        <v>13390.428571428571</v>
      </c>
    </row>
    <row r="36" spans="1:21" s="3" customFormat="1" ht="15.75" customHeight="1" thickBot="1" x14ac:dyDescent="0.3">
      <c r="A36" s="36" t="s">
        <v>24</v>
      </c>
      <c r="B36" s="293"/>
      <c r="C36" s="53">
        <f t="shared" ref="C36:T36" si="16">SUM(C27:C31)</f>
        <v>2788</v>
      </c>
      <c r="D36" s="53">
        <f t="shared" si="16"/>
        <v>0</v>
      </c>
      <c r="E36" s="53">
        <f t="shared" si="16"/>
        <v>16498</v>
      </c>
      <c r="F36" s="53">
        <f t="shared" si="16"/>
        <v>9235</v>
      </c>
      <c r="G36" s="53">
        <f t="shared" si="16"/>
        <v>8501</v>
      </c>
      <c r="H36" s="53">
        <f t="shared" si="16"/>
        <v>3178</v>
      </c>
      <c r="I36" s="53">
        <f t="shared" si="16"/>
        <v>1702</v>
      </c>
      <c r="J36" s="53">
        <f t="shared" si="16"/>
        <v>12119</v>
      </c>
      <c r="K36" s="53">
        <f t="shared" si="16"/>
        <v>4626</v>
      </c>
      <c r="L36" s="53">
        <f t="shared" si="16"/>
        <v>4479</v>
      </c>
      <c r="M36" s="53">
        <f t="shared" si="16"/>
        <v>4917</v>
      </c>
      <c r="N36" s="53">
        <f t="shared" si="16"/>
        <v>1741</v>
      </c>
      <c r="O36" s="53">
        <f t="shared" si="16"/>
        <v>4969</v>
      </c>
      <c r="P36" s="53">
        <f t="shared" si="16"/>
        <v>1961</v>
      </c>
      <c r="Q36" s="53">
        <f t="shared" si="16"/>
        <v>2403</v>
      </c>
      <c r="R36" s="53">
        <f t="shared" si="16"/>
        <v>0</v>
      </c>
      <c r="S36" s="53">
        <f t="shared" si="16"/>
        <v>0</v>
      </c>
      <c r="T36" s="54">
        <f t="shared" si="16"/>
        <v>79117</v>
      </c>
    </row>
    <row r="37" spans="1:21" s="3" customFormat="1" ht="15.75" thickBot="1" x14ac:dyDescent="0.3">
      <c r="A37" s="36" t="s">
        <v>26</v>
      </c>
      <c r="B37" s="294"/>
      <c r="C37" s="55">
        <f t="shared" ref="C37:T37" si="17">AVERAGE(C27:C31)</f>
        <v>557.6</v>
      </c>
      <c r="D37" s="55" t="e">
        <f t="shared" si="17"/>
        <v>#DIV/0!</v>
      </c>
      <c r="E37" s="55">
        <f t="shared" si="17"/>
        <v>3299.6</v>
      </c>
      <c r="F37" s="55">
        <f t="shared" si="17"/>
        <v>1847</v>
      </c>
      <c r="G37" s="55">
        <f t="shared" si="17"/>
        <v>1700.2</v>
      </c>
      <c r="H37" s="55">
        <f t="shared" si="17"/>
        <v>635.6</v>
      </c>
      <c r="I37" s="55">
        <f t="shared" si="17"/>
        <v>340.4</v>
      </c>
      <c r="J37" s="55">
        <f t="shared" si="17"/>
        <v>2423.8000000000002</v>
      </c>
      <c r="K37" s="55">
        <f t="shared" si="17"/>
        <v>925.2</v>
      </c>
      <c r="L37" s="55">
        <f t="shared" si="17"/>
        <v>895.8</v>
      </c>
      <c r="M37" s="55">
        <f t="shared" si="17"/>
        <v>983.4</v>
      </c>
      <c r="N37" s="55">
        <f t="shared" si="17"/>
        <v>348.2</v>
      </c>
      <c r="O37" s="55">
        <f t="shared" si="17"/>
        <v>993.8</v>
      </c>
      <c r="P37" s="55">
        <f t="shared" si="17"/>
        <v>392.2</v>
      </c>
      <c r="Q37" s="55">
        <f t="shared" si="17"/>
        <v>480.6</v>
      </c>
      <c r="R37" s="55" t="e">
        <f t="shared" si="17"/>
        <v>#DIV/0!</v>
      </c>
      <c r="S37" s="55" t="e">
        <f t="shared" si="17"/>
        <v>#DIV/0!</v>
      </c>
      <c r="T37" s="56">
        <f t="shared" si="17"/>
        <v>15823.4</v>
      </c>
    </row>
    <row r="38" spans="1:21" s="3" customFormat="1" ht="15.75" thickBot="1" x14ac:dyDescent="0.3">
      <c r="A38" s="35" t="s">
        <v>3</v>
      </c>
      <c r="B38" s="210">
        <v>41869</v>
      </c>
      <c r="C38" s="14">
        <v>606</v>
      </c>
      <c r="D38" s="15"/>
      <c r="E38" s="14">
        <v>3081</v>
      </c>
      <c r="F38" s="15">
        <v>1810</v>
      </c>
      <c r="G38" s="14">
        <v>1578</v>
      </c>
      <c r="H38" s="16">
        <v>730</v>
      </c>
      <c r="I38" s="16">
        <v>335</v>
      </c>
      <c r="J38" s="16">
        <v>2236</v>
      </c>
      <c r="K38" s="15">
        <v>888</v>
      </c>
      <c r="L38" s="17">
        <v>839</v>
      </c>
      <c r="M38" s="18">
        <v>1092</v>
      </c>
      <c r="N38" s="19">
        <v>277</v>
      </c>
      <c r="O38" s="18">
        <v>1106</v>
      </c>
      <c r="P38" s="18">
        <v>370</v>
      </c>
      <c r="Q38" s="18">
        <v>497</v>
      </c>
      <c r="R38" s="18"/>
      <c r="S38" s="18"/>
      <c r="T38" s="18">
        <f t="shared" ref="T38:T44" si="18">SUM(C38:S38)</f>
        <v>15445</v>
      </c>
    </row>
    <row r="39" spans="1:21" s="3" customFormat="1" ht="15.75" thickBot="1" x14ac:dyDescent="0.3">
      <c r="A39" s="35" t="s">
        <v>4</v>
      </c>
      <c r="B39" s="172">
        <v>41870</v>
      </c>
      <c r="C39" s="14">
        <v>630</v>
      </c>
      <c r="D39" s="15"/>
      <c r="E39" s="14">
        <v>3259</v>
      </c>
      <c r="F39" s="15">
        <v>2061</v>
      </c>
      <c r="G39" s="14">
        <v>1744</v>
      </c>
      <c r="H39" s="16">
        <v>588</v>
      </c>
      <c r="I39" s="16">
        <v>343</v>
      </c>
      <c r="J39" s="16">
        <v>2633</v>
      </c>
      <c r="K39" s="15">
        <v>1047</v>
      </c>
      <c r="L39" s="17">
        <v>951</v>
      </c>
      <c r="M39" s="18">
        <v>1155</v>
      </c>
      <c r="N39" s="19">
        <v>339</v>
      </c>
      <c r="O39" s="18">
        <v>1068</v>
      </c>
      <c r="P39" s="18">
        <v>416</v>
      </c>
      <c r="Q39" s="18">
        <v>600</v>
      </c>
      <c r="R39" s="18"/>
      <c r="S39" s="18"/>
      <c r="T39" s="20">
        <f t="shared" si="18"/>
        <v>16834</v>
      </c>
    </row>
    <row r="40" spans="1:21" s="3" customFormat="1" ht="15.75" thickBot="1" x14ac:dyDescent="0.3">
      <c r="A40" s="35" t="s">
        <v>5</v>
      </c>
      <c r="B40" s="172">
        <v>41871</v>
      </c>
      <c r="C40" s="14">
        <v>615</v>
      </c>
      <c r="D40" s="15"/>
      <c r="E40" s="14">
        <v>3122</v>
      </c>
      <c r="F40" s="15">
        <v>1882</v>
      </c>
      <c r="G40" s="14">
        <v>1651</v>
      </c>
      <c r="H40" s="16">
        <v>600</v>
      </c>
      <c r="I40" s="16">
        <v>355</v>
      </c>
      <c r="J40" s="16">
        <v>2361</v>
      </c>
      <c r="K40" s="15">
        <v>572</v>
      </c>
      <c r="L40" s="17">
        <v>956</v>
      </c>
      <c r="M40" s="18">
        <v>1168</v>
      </c>
      <c r="N40" s="19">
        <v>368</v>
      </c>
      <c r="O40" s="18">
        <v>1045</v>
      </c>
      <c r="P40" s="18">
        <v>459</v>
      </c>
      <c r="Q40" s="18">
        <v>585</v>
      </c>
      <c r="R40" s="18"/>
      <c r="S40" s="18"/>
      <c r="T40" s="20">
        <f t="shared" si="18"/>
        <v>15739</v>
      </c>
    </row>
    <row r="41" spans="1:21" s="3" customFormat="1" ht="15.75" thickBot="1" x14ac:dyDescent="0.3">
      <c r="A41" s="35" t="s">
        <v>6</v>
      </c>
      <c r="B41" s="172">
        <v>41872</v>
      </c>
      <c r="C41" s="14">
        <v>667</v>
      </c>
      <c r="D41" s="15"/>
      <c r="E41" s="14">
        <v>3488</v>
      </c>
      <c r="F41" s="15">
        <v>1886</v>
      </c>
      <c r="G41" s="14">
        <v>2177</v>
      </c>
      <c r="H41" s="16">
        <v>564</v>
      </c>
      <c r="I41" s="16">
        <v>361</v>
      </c>
      <c r="J41" s="16">
        <v>2705</v>
      </c>
      <c r="K41" s="15">
        <v>924</v>
      </c>
      <c r="L41" s="17">
        <v>955</v>
      </c>
      <c r="M41" s="18">
        <v>1230</v>
      </c>
      <c r="N41" s="19">
        <v>362</v>
      </c>
      <c r="O41" s="18">
        <v>899</v>
      </c>
      <c r="P41" s="18">
        <v>366</v>
      </c>
      <c r="Q41" s="18">
        <v>462</v>
      </c>
      <c r="R41" s="18"/>
      <c r="S41" s="18"/>
      <c r="T41" s="20">
        <f t="shared" si="18"/>
        <v>17046</v>
      </c>
    </row>
    <row r="42" spans="1:21" s="3" customFormat="1" ht="15.75" thickBot="1" x14ac:dyDescent="0.3">
      <c r="A42" s="35" t="s">
        <v>0</v>
      </c>
      <c r="B42" s="172">
        <v>41873</v>
      </c>
      <c r="C42" s="21">
        <v>412</v>
      </c>
      <c r="D42" s="15"/>
      <c r="E42" s="14">
        <v>2370</v>
      </c>
      <c r="F42" s="15">
        <v>1490</v>
      </c>
      <c r="G42" s="14">
        <v>1199</v>
      </c>
      <c r="H42" s="16">
        <v>358</v>
      </c>
      <c r="I42" s="16">
        <v>267</v>
      </c>
      <c r="J42" s="16">
        <v>1969</v>
      </c>
      <c r="K42" s="15">
        <v>798</v>
      </c>
      <c r="L42" s="17">
        <v>788</v>
      </c>
      <c r="M42" s="18">
        <v>1000</v>
      </c>
      <c r="N42" s="19">
        <v>448</v>
      </c>
      <c r="O42" s="18">
        <v>915</v>
      </c>
      <c r="P42" s="18">
        <v>426</v>
      </c>
      <c r="Q42" s="18">
        <v>642</v>
      </c>
      <c r="R42" s="18"/>
      <c r="S42" s="18"/>
      <c r="T42" s="20">
        <f t="shared" si="18"/>
        <v>13082</v>
      </c>
    </row>
    <row r="43" spans="1:21" s="3" customFormat="1" ht="15.75" outlineLevel="1" thickBot="1" x14ac:dyDescent="0.3">
      <c r="A43" s="35" t="s">
        <v>1</v>
      </c>
      <c r="B43" s="172">
        <v>41874</v>
      </c>
      <c r="C43" s="21"/>
      <c r="D43" s="22"/>
      <c r="E43" s="21"/>
      <c r="F43" s="22"/>
      <c r="G43" s="21"/>
      <c r="H43" s="23"/>
      <c r="I43" s="23"/>
      <c r="J43" s="23"/>
      <c r="K43" s="22">
        <v>625</v>
      </c>
      <c r="L43" s="24">
        <v>1007</v>
      </c>
      <c r="M43" s="25">
        <v>1171</v>
      </c>
      <c r="N43" s="26">
        <v>149</v>
      </c>
      <c r="O43" s="25">
        <v>1354</v>
      </c>
      <c r="P43" s="25">
        <v>287</v>
      </c>
      <c r="Q43" s="25">
        <v>701</v>
      </c>
      <c r="R43" s="25"/>
      <c r="S43" s="25">
        <v>447</v>
      </c>
      <c r="T43" s="20">
        <f t="shared" si="18"/>
        <v>5741</v>
      </c>
      <c r="U43" s="164"/>
    </row>
    <row r="44" spans="1:21" s="3" customFormat="1" ht="15.75" outlineLevel="1" thickBot="1" x14ac:dyDescent="0.3">
      <c r="A44" s="35" t="s">
        <v>2</v>
      </c>
      <c r="B44" s="172">
        <v>41875</v>
      </c>
      <c r="C44" s="27"/>
      <c r="D44" s="28"/>
      <c r="E44" s="27"/>
      <c r="F44" s="28"/>
      <c r="G44" s="27"/>
      <c r="H44" s="29"/>
      <c r="I44" s="29"/>
      <c r="J44" s="29"/>
      <c r="K44" s="28">
        <v>743</v>
      </c>
      <c r="L44" s="30">
        <v>883</v>
      </c>
      <c r="M44" s="31">
        <v>1385</v>
      </c>
      <c r="N44" s="32">
        <v>531</v>
      </c>
      <c r="O44" s="25">
        <v>1174</v>
      </c>
      <c r="P44" s="31">
        <v>304</v>
      </c>
      <c r="Q44" s="31">
        <v>864</v>
      </c>
      <c r="R44" s="31"/>
      <c r="S44" s="31">
        <v>637</v>
      </c>
      <c r="T44" s="86">
        <f t="shared" si="18"/>
        <v>6521</v>
      </c>
      <c r="U44" s="164"/>
    </row>
    <row r="45" spans="1:21" s="3" customFormat="1" ht="15.75" customHeight="1" outlineLevel="1" thickBot="1" x14ac:dyDescent="0.3">
      <c r="A45" s="134" t="s">
        <v>25</v>
      </c>
      <c r="B45" s="292" t="s">
        <v>31</v>
      </c>
      <c r="C45" s="130">
        <f t="shared" ref="C45:T45" si="19">SUM(C38:C44)</f>
        <v>2930</v>
      </c>
      <c r="D45" s="130">
        <f t="shared" si="19"/>
        <v>0</v>
      </c>
      <c r="E45" s="130">
        <f t="shared" si="19"/>
        <v>15320</v>
      </c>
      <c r="F45" s="130">
        <f t="shared" si="19"/>
        <v>9129</v>
      </c>
      <c r="G45" s="130">
        <f t="shared" si="19"/>
        <v>8349</v>
      </c>
      <c r="H45" s="130">
        <f t="shared" si="19"/>
        <v>2840</v>
      </c>
      <c r="I45" s="130">
        <f t="shared" si="19"/>
        <v>1661</v>
      </c>
      <c r="J45" s="130">
        <f t="shared" si="19"/>
        <v>11904</v>
      </c>
      <c r="K45" s="130">
        <f t="shared" si="19"/>
        <v>5597</v>
      </c>
      <c r="L45" s="130">
        <f t="shared" si="19"/>
        <v>6379</v>
      </c>
      <c r="M45" s="130">
        <f t="shared" si="19"/>
        <v>8201</v>
      </c>
      <c r="N45" s="130">
        <f t="shared" si="19"/>
        <v>2474</v>
      </c>
      <c r="O45" s="130">
        <f t="shared" si="19"/>
        <v>7561</v>
      </c>
      <c r="P45" s="130">
        <f t="shared" si="19"/>
        <v>2628</v>
      </c>
      <c r="Q45" s="130">
        <f t="shared" si="19"/>
        <v>4351</v>
      </c>
      <c r="R45" s="130">
        <f t="shared" si="19"/>
        <v>0</v>
      </c>
      <c r="S45" s="130">
        <f t="shared" si="19"/>
        <v>1084</v>
      </c>
      <c r="T45" s="131">
        <f t="shared" si="19"/>
        <v>90408</v>
      </c>
    </row>
    <row r="46" spans="1:21" s="3" customFormat="1" ht="15.75" outlineLevel="1" thickBot="1" x14ac:dyDescent="0.3">
      <c r="A46" s="135" t="s">
        <v>27</v>
      </c>
      <c r="B46" s="293"/>
      <c r="C46" s="132">
        <f t="shared" ref="C46:T46" si="20">AVERAGE(C38:C44)</f>
        <v>586</v>
      </c>
      <c r="D46" s="132" t="e">
        <f t="shared" si="20"/>
        <v>#DIV/0!</v>
      </c>
      <c r="E46" s="132">
        <f t="shared" si="20"/>
        <v>3064</v>
      </c>
      <c r="F46" s="132">
        <f t="shared" si="20"/>
        <v>1825.8</v>
      </c>
      <c r="G46" s="132">
        <f t="shared" si="20"/>
        <v>1669.8</v>
      </c>
      <c r="H46" s="132">
        <f t="shared" si="20"/>
        <v>568</v>
      </c>
      <c r="I46" s="132">
        <f t="shared" si="20"/>
        <v>332.2</v>
      </c>
      <c r="J46" s="132">
        <f t="shared" si="20"/>
        <v>2380.8000000000002</v>
      </c>
      <c r="K46" s="132">
        <f t="shared" si="20"/>
        <v>799.57142857142856</v>
      </c>
      <c r="L46" s="132">
        <f t="shared" si="20"/>
        <v>911.28571428571433</v>
      </c>
      <c r="M46" s="132">
        <f t="shared" si="20"/>
        <v>1171.5714285714287</v>
      </c>
      <c r="N46" s="132">
        <f t="shared" si="20"/>
        <v>353.42857142857144</v>
      </c>
      <c r="O46" s="132">
        <f t="shared" si="20"/>
        <v>1080.1428571428571</v>
      </c>
      <c r="P46" s="132">
        <f t="shared" si="20"/>
        <v>375.42857142857144</v>
      </c>
      <c r="Q46" s="132">
        <f t="shared" si="20"/>
        <v>621.57142857142856</v>
      </c>
      <c r="R46" s="132" t="e">
        <f t="shared" si="20"/>
        <v>#DIV/0!</v>
      </c>
      <c r="S46" s="132">
        <f t="shared" si="20"/>
        <v>542</v>
      </c>
      <c r="T46" s="133">
        <f t="shared" si="20"/>
        <v>12915.428571428571</v>
      </c>
    </row>
    <row r="47" spans="1:21" s="3" customFormat="1" ht="15.75" customHeight="1" thickBot="1" x14ac:dyDescent="0.3">
      <c r="A47" s="36" t="s">
        <v>24</v>
      </c>
      <c r="B47" s="293"/>
      <c r="C47" s="53">
        <f t="shared" ref="C47:T47" si="21">SUM(C38:C42)</f>
        <v>2930</v>
      </c>
      <c r="D47" s="53">
        <f t="shared" si="21"/>
        <v>0</v>
      </c>
      <c r="E47" s="53">
        <f t="shared" si="21"/>
        <v>15320</v>
      </c>
      <c r="F47" s="53">
        <f t="shared" si="21"/>
        <v>9129</v>
      </c>
      <c r="G47" s="53">
        <f t="shared" si="21"/>
        <v>8349</v>
      </c>
      <c r="H47" s="53">
        <f t="shared" si="21"/>
        <v>2840</v>
      </c>
      <c r="I47" s="53">
        <f t="shared" si="21"/>
        <v>1661</v>
      </c>
      <c r="J47" s="53">
        <f t="shared" si="21"/>
        <v>11904</v>
      </c>
      <c r="K47" s="53">
        <f t="shared" si="21"/>
        <v>4229</v>
      </c>
      <c r="L47" s="53">
        <f t="shared" si="21"/>
        <v>4489</v>
      </c>
      <c r="M47" s="53">
        <f t="shared" si="21"/>
        <v>5645</v>
      </c>
      <c r="N47" s="53">
        <f t="shared" si="21"/>
        <v>1794</v>
      </c>
      <c r="O47" s="53">
        <f t="shared" si="21"/>
        <v>5033</v>
      </c>
      <c r="P47" s="53">
        <f t="shared" si="21"/>
        <v>2037</v>
      </c>
      <c r="Q47" s="53">
        <f t="shared" si="21"/>
        <v>2786</v>
      </c>
      <c r="R47" s="53">
        <f t="shared" si="21"/>
        <v>0</v>
      </c>
      <c r="S47" s="53">
        <f t="shared" si="21"/>
        <v>0</v>
      </c>
      <c r="T47" s="54">
        <f t="shared" si="21"/>
        <v>78146</v>
      </c>
    </row>
    <row r="48" spans="1:21" s="3" customFormat="1" ht="15.75" thickBot="1" x14ac:dyDescent="0.3">
      <c r="A48" s="36" t="s">
        <v>26</v>
      </c>
      <c r="B48" s="294"/>
      <c r="C48" s="55">
        <f t="shared" ref="C48:T48" si="22">AVERAGE(C38:C42)</f>
        <v>586</v>
      </c>
      <c r="D48" s="55" t="e">
        <f t="shared" si="22"/>
        <v>#DIV/0!</v>
      </c>
      <c r="E48" s="55">
        <f t="shared" si="22"/>
        <v>3064</v>
      </c>
      <c r="F48" s="55">
        <f t="shared" si="22"/>
        <v>1825.8</v>
      </c>
      <c r="G48" s="55">
        <f t="shared" si="22"/>
        <v>1669.8</v>
      </c>
      <c r="H48" s="55">
        <f t="shared" si="22"/>
        <v>568</v>
      </c>
      <c r="I48" s="55">
        <f t="shared" si="22"/>
        <v>332.2</v>
      </c>
      <c r="J48" s="55">
        <f t="shared" si="22"/>
        <v>2380.8000000000002</v>
      </c>
      <c r="K48" s="55">
        <f t="shared" si="22"/>
        <v>845.8</v>
      </c>
      <c r="L48" s="55">
        <f t="shared" si="22"/>
        <v>897.8</v>
      </c>
      <c r="M48" s="55">
        <f t="shared" si="22"/>
        <v>1129</v>
      </c>
      <c r="N48" s="55">
        <f t="shared" si="22"/>
        <v>358.8</v>
      </c>
      <c r="O48" s="55">
        <f t="shared" si="22"/>
        <v>1006.6</v>
      </c>
      <c r="P48" s="55">
        <f t="shared" si="22"/>
        <v>407.4</v>
      </c>
      <c r="Q48" s="55">
        <f t="shared" si="22"/>
        <v>557.20000000000005</v>
      </c>
      <c r="R48" s="55" t="e">
        <f t="shared" si="22"/>
        <v>#DIV/0!</v>
      </c>
      <c r="S48" s="55" t="e">
        <f t="shared" si="22"/>
        <v>#DIV/0!</v>
      </c>
      <c r="T48" s="56">
        <f t="shared" si="22"/>
        <v>15629.2</v>
      </c>
    </row>
    <row r="49" spans="1:20" s="3" customFormat="1" ht="15.75" thickBot="1" x14ac:dyDescent="0.3">
      <c r="A49" s="35" t="s">
        <v>3</v>
      </c>
      <c r="B49" s="171">
        <v>41876</v>
      </c>
      <c r="C49" s="198">
        <v>562</v>
      </c>
      <c r="D49" s="15"/>
      <c r="E49" s="14">
        <v>2752</v>
      </c>
      <c r="F49" s="15">
        <v>2043</v>
      </c>
      <c r="G49" s="14">
        <v>1256</v>
      </c>
      <c r="H49" s="16">
        <v>661</v>
      </c>
      <c r="I49" s="16">
        <v>369</v>
      </c>
      <c r="J49" s="16">
        <v>2555</v>
      </c>
      <c r="K49" s="15">
        <v>969</v>
      </c>
      <c r="L49" s="17">
        <v>956</v>
      </c>
      <c r="M49" s="18">
        <v>1160</v>
      </c>
      <c r="N49" s="19">
        <v>328</v>
      </c>
      <c r="O49" s="18">
        <v>1048</v>
      </c>
      <c r="P49" s="18">
        <v>447</v>
      </c>
      <c r="Q49" s="18">
        <v>660</v>
      </c>
      <c r="R49" s="18"/>
      <c r="S49" s="18"/>
      <c r="T49" s="78">
        <f t="shared" ref="T49:T55" si="23">SUM(C49:S49)</f>
        <v>15766</v>
      </c>
    </row>
    <row r="50" spans="1:20" s="3" customFormat="1" ht="15.75" thickBot="1" x14ac:dyDescent="0.3">
      <c r="A50" s="35" t="s">
        <v>4</v>
      </c>
      <c r="B50" s="200">
        <v>41877</v>
      </c>
      <c r="C50" s="198">
        <v>601</v>
      </c>
      <c r="D50" s="15"/>
      <c r="E50" s="14">
        <v>2699</v>
      </c>
      <c r="F50" s="15">
        <v>1882</v>
      </c>
      <c r="G50" s="14">
        <v>1654</v>
      </c>
      <c r="H50" s="16">
        <v>654</v>
      </c>
      <c r="I50" s="16">
        <v>321</v>
      </c>
      <c r="J50" s="16">
        <v>2643</v>
      </c>
      <c r="K50" s="223">
        <v>916</v>
      </c>
      <c r="L50" s="17">
        <v>1001</v>
      </c>
      <c r="M50" s="18">
        <v>1105</v>
      </c>
      <c r="N50" s="19">
        <v>356</v>
      </c>
      <c r="O50" s="18">
        <v>839</v>
      </c>
      <c r="P50" s="18">
        <v>492</v>
      </c>
      <c r="Q50" s="18">
        <v>541</v>
      </c>
      <c r="R50" s="18"/>
      <c r="S50" s="18"/>
      <c r="T50" s="78">
        <f t="shared" si="23"/>
        <v>15704</v>
      </c>
    </row>
    <row r="51" spans="1:20" s="3" customFormat="1" ht="15.75" thickBot="1" x14ac:dyDescent="0.3">
      <c r="A51" s="35" t="s">
        <v>5</v>
      </c>
      <c r="B51" s="200">
        <v>41878</v>
      </c>
      <c r="C51" s="198">
        <v>645</v>
      </c>
      <c r="D51" s="15"/>
      <c r="E51" s="14">
        <v>2864</v>
      </c>
      <c r="F51" s="15">
        <v>1714</v>
      </c>
      <c r="G51" s="14">
        <v>1927</v>
      </c>
      <c r="H51" s="16">
        <v>536</v>
      </c>
      <c r="I51" s="16">
        <v>352</v>
      </c>
      <c r="J51" s="16">
        <v>2166</v>
      </c>
      <c r="K51" s="15">
        <v>1004</v>
      </c>
      <c r="L51" s="17">
        <v>1040</v>
      </c>
      <c r="M51" s="18">
        <v>1187</v>
      </c>
      <c r="N51" s="19">
        <v>402</v>
      </c>
      <c r="O51" s="18">
        <v>973</v>
      </c>
      <c r="P51" s="18">
        <v>457</v>
      </c>
      <c r="Q51" s="18">
        <v>601</v>
      </c>
      <c r="R51" s="18"/>
      <c r="S51" s="18"/>
      <c r="T51" s="78">
        <f t="shared" si="23"/>
        <v>15868</v>
      </c>
    </row>
    <row r="52" spans="1:20" s="3" customFormat="1" ht="15.75" thickBot="1" x14ac:dyDescent="0.3">
      <c r="A52" s="211" t="s">
        <v>6</v>
      </c>
      <c r="B52" s="200">
        <v>41879</v>
      </c>
      <c r="C52" s="198">
        <v>549</v>
      </c>
      <c r="D52" s="15"/>
      <c r="E52" s="14">
        <v>3359</v>
      </c>
      <c r="F52" s="15">
        <v>1664</v>
      </c>
      <c r="G52" s="14">
        <v>1799</v>
      </c>
      <c r="H52" s="16">
        <v>608</v>
      </c>
      <c r="I52" s="16">
        <v>301</v>
      </c>
      <c r="J52" s="16">
        <v>2463</v>
      </c>
      <c r="K52" s="15">
        <v>990</v>
      </c>
      <c r="L52" s="17">
        <v>953</v>
      </c>
      <c r="M52" s="18">
        <v>1080</v>
      </c>
      <c r="N52" s="19">
        <v>328</v>
      </c>
      <c r="O52" s="18">
        <v>1099</v>
      </c>
      <c r="P52" s="18">
        <v>446</v>
      </c>
      <c r="Q52" s="18">
        <v>620</v>
      </c>
      <c r="R52" s="18"/>
      <c r="S52" s="18"/>
      <c r="T52" s="78">
        <f t="shared" si="23"/>
        <v>16259</v>
      </c>
    </row>
    <row r="53" spans="1:20" s="3" customFormat="1" ht="15.75" thickBot="1" x14ac:dyDescent="0.3">
      <c r="A53" s="211" t="s">
        <v>0</v>
      </c>
      <c r="B53" s="200">
        <v>41880</v>
      </c>
      <c r="C53" s="199">
        <v>359</v>
      </c>
      <c r="D53" s="15"/>
      <c r="E53" s="14">
        <v>2685</v>
      </c>
      <c r="F53" s="15">
        <v>1451</v>
      </c>
      <c r="G53" s="14">
        <v>1259</v>
      </c>
      <c r="H53" s="16">
        <v>249</v>
      </c>
      <c r="I53" s="16">
        <v>227</v>
      </c>
      <c r="J53" s="16">
        <v>1801</v>
      </c>
      <c r="K53" s="15">
        <v>1101</v>
      </c>
      <c r="L53" s="17">
        <v>977</v>
      </c>
      <c r="M53" s="18">
        <v>1562</v>
      </c>
      <c r="N53" s="19">
        <v>551</v>
      </c>
      <c r="O53" s="18">
        <v>1018</v>
      </c>
      <c r="P53" s="18">
        <v>411</v>
      </c>
      <c r="Q53" s="162">
        <v>722</v>
      </c>
      <c r="R53" s="18"/>
      <c r="S53" s="18"/>
      <c r="T53" s="78">
        <f t="shared" si="23"/>
        <v>14373</v>
      </c>
    </row>
    <row r="54" spans="1:20" s="3" customFormat="1" ht="15.75" outlineLevel="1" thickBot="1" x14ac:dyDescent="0.3">
      <c r="A54" s="211" t="s">
        <v>1</v>
      </c>
      <c r="B54" s="200">
        <v>41881</v>
      </c>
      <c r="C54" s="21"/>
      <c r="D54" s="22"/>
      <c r="E54" s="21"/>
      <c r="F54" s="22"/>
      <c r="G54" s="21"/>
      <c r="H54" s="23"/>
      <c r="I54" s="23"/>
      <c r="J54" s="23"/>
      <c r="K54" s="22">
        <v>972</v>
      </c>
      <c r="L54" s="24">
        <v>1188</v>
      </c>
      <c r="M54" s="25">
        <v>1485</v>
      </c>
      <c r="N54" s="26">
        <v>156</v>
      </c>
      <c r="O54" s="25">
        <v>1378</v>
      </c>
      <c r="P54" s="25">
        <v>320</v>
      </c>
      <c r="Q54" s="25">
        <v>784</v>
      </c>
      <c r="R54" s="25"/>
      <c r="S54" s="25">
        <v>785</v>
      </c>
      <c r="T54" s="78">
        <f t="shared" si="23"/>
        <v>7068</v>
      </c>
    </row>
    <row r="55" spans="1:20" s="3" customFormat="1" ht="15.75" outlineLevel="1" thickBot="1" x14ac:dyDescent="0.3">
      <c r="A55" s="211" t="s">
        <v>2</v>
      </c>
      <c r="B55" s="173">
        <v>41882</v>
      </c>
      <c r="C55" s="27"/>
      <c r="D55" s="28"/>
      <c r="E55" s="27"/>
      <c r="F55" s="28"/>
      <c r="G55" s="27"/>
      <c r="H55" s="29"/>
      <c r="I55" s="29"/>
      <c r="J55" s="29"/>
      <c r="K55" s="28">
        <v>608</v>
      </c>
      <c r="L55" s="30">
        <v>778</v>
      </c>
      <c r="M55" s="31">
        <v>1431</v>
      </c>
      <c r="N55" s="32">
        <v>413</v>
      </c>
      <c r="O55" s="31">
        <v>789</v>
      </c>
      <c r="P55" s="31">
        <v>334</v>
      </c>
      <c r="Q55" s="31">
        <v>617</v>
      </c>
      <c r="R55" s="31"/>
      <c r="S55" s="31">
        <v>467</v>
      </c>
      <c r="T55" s="78">
        <f t="shared" si="23"/>
        <v>5437</v>
      </c>
    </row>
    <row r="56" spans="1:20" s="3" customFormat="1" ht="15.75" outlineLevel="1" thickBot="1" x14ac:dyDescent="0.3">
      <c r="A56" s="134" t="s">
        <v>25</v>
      </c>
      <c r="B56" s="292" t="s">
        <v>32</v>
      </c>
      <c r="C56" s="130">
        <f t="shared" ref="C56:T56" si="24">SUM(C49:C55)</f>
        <v>2716</v>
      </c>
      <c r="D56" s="130">
        <f t="shared" si="24"/>
        <v>0</v>
      </c>
      <c r="E56" s="130">
        <f t="shared" si="24"/>
        <v>14359</v>
      </c>
      <c r="F56" s="130">
        <f t="shared" si="24"/>
        <v>8754</v>
      </c>
      <c r="G56" s="130">
        <f t="shared" si="24"/>
        <v>7895</v>
      </c>
      <c r="H56" s="130">
        <f t="shared" si="24"/>
        <v>2708</v>
      </c>
      <c r="I56" s="130">
        <f t="shared" si="24"/>
        <v>1570</v>
      </c>
      <c r="J56" s="130">
        <f t="shared" si="24"/>
        <v>11628</v>
      </c>
      <c r="K56" s="130">
        <f t="shared" si="24"/>
        <v>6560</v>
      </c>
      <c r="L56" s="130">
        <f t="shared" si="24"/>
        <v>6893</v>
      </c>
      <c r="M56" s="130">
        <f t="shared" si="24"/>
        <v>9010</v>
      </c>
      <c r="N56" s="130">
        <f t="shared" si="24"/>
        <v>2534</v>
      </c>
      <c r="O56" s="130">
        <f t="shared" si="24"/>
        <v>7144</v>
      </c>
      <c r="P56" s="130">
        <f t="shared" si="24"/>
        <v>2907</v>
      </c>
      <c r="Q56" s="130">
        <f t="shared" si="24"/>
        <v>4545</v>
      </c>
      <c r="R56" s="130">
        <f t="shared" si="24"/>
        <v>0</v>
      </c>
      <c r="S56" s="130">
        <f t="shared" si="24"/>
        <v>1252</v>
      </c>
      <c r="T56" s="131">
        <f t="shared" si="24"/>
        <v>90475</v>
      </c>
    </row>
    <row r="57" spans="1:20" s="3" customFormat="1" ht="15.75" outlineLevel="1" thickBot="1" x14ac:dyDescent="0.3">
      <c r="A57" s="135" t="s">
        <v>27</v>
      </c>
      <c r="B57" s="293"/>
      <c r="C57" s="132">
        <f t="shared" ref="C57:T57" si="25">AVERAGE(C49:C55)</f>
        <v>543.20000000000005</v>
      </c>
      <c r="D57" s="132" t="e">
        <f t="shared" si="25"/>
        <v>#DIV/0!</v>
      </c>
      <c r="E57" s="132">
        <f t="shared" si="25"/>
        <v>2871.8</v>
      </c>
      <c r="F57" s="132">
        <f t="shared" si="25"/>
        <v>1750.8</v>
      </c>
      <c r="G57" s="132">
        <f t="shared" si="25"/>
        <v>1579</v>
      </c>
      <c r="H57" s="132">
        <f t="shared" si="25"/>
        <v>541.6</v>
      </c>
      <c r="I57" s="132">
        <f t="shared" si="25"/>
        <v>314</v>
      </c>
      <c r="J57" s="132">
        <f t="shared" si="25"/>
        <v>2325.6</v>
      </c>
      <c r="K57" s="132">
        <f t="shared" si="25"/>
        <v>937.14285714285711</v>
      </c>
      <c r="L57" s="132">
        <f t="shared" si="25"/>
        <v>984.71428571428567</v>
      </c>
      <c r="M57" s="132">
        <f t="shared" si="25"/>
        <v>1287.1428571428571</v>
      </c>
      <c r="N57" s="132">
        <f t="shared" si="25"/>
        <v>362</v>
      </c>
      <c r="O57" s="132">
        <f t="shared" si="25"/>
        <v>1020.5714285714286</v>
      </c>
      <c r="P57" s="132">
        <f t="shared" si="25"/>
        <v>415.28571428571428</v>
      </c>
      <c r="Q57" s="132">
        <f t="shared" si="25"/>
        <v>649.28571428571433</v>
      </c>
      <c r="R57" s="132" t="e">
        <f t="shared" si="25"/>
        <v>#DIV/0!</v>
      </c>
      <c r="S57" s="132">
        <f t="shared" si="25"/>
        <v>626</v>
      </c>
      <c r="T57" s="133">
        <f t="shared" si="25"/>
        <v>12925</v>
      </c>
    </row>
    <row r="58" spans="1:20" s="3" customFormat="1" ht="15.75" customHeight="1" thickBot="1" x14ac:dyDescent="0.3">
      <c r="A58" s="36" t="s">
        <v>24</v>
      </c>
      <c r="B58" s="293"/>
      <c r="C58" s="53">
        <f t="shared" ref="C58:T58" si="26">SUM(C49:C53)</f>
        <v>2716</v>
      </c>
      <c r="D58" s="53">
        <f t="shared" si="26"/>
        <v>0</v>
      </c>
      <c r="E58" s="53">
        <f t="shared" si="26"/>
        <v>14359</v>
      </c>
      <c r="F58" s="53">
        <f t="shared" si="26"/>
        <v>8754</v>
      </c>
      <c r="G58" s="53">
        <f t="shared" si="26"/>
        <v>7895</v>
      </c>
      <c r="H58" s="53">
        <f t="shared" si="26"/>
        <v>2708</v>
      </c>
      <c r="I58" s="53">
        <f t="shared" si="26"/>
        <v>1570</v>
      </c>
      <c r="J58" s="53">
        <f t="shared" si="26"/>
        <v>11628</v>
      </c>
      <c r="K58" s="53">
        <f t="shared" si="26"/>
        <v>4980</v>
      </c>
      <c r="L58" s="53">
        <f t="shared" si="26"/>
        <v>4927</v>
      </c>
      <c r="M58" s="53">
        <f t="shared" si="26"/>
        <v>6094</v>
      </c>
      <c r="N58" s="53">
        <f t="shared" si="26"/>
        <v>1965</v>
      </c>
      <c r="O58" s="53">
        <f t="shared" si="26"/>
        <v>4977</v>
      </c>
      <c r="P58" s="53">
        <f t="shared" si="26"/>
        <v>2253</v>
      </c>
      <c r="Q58" s="53">
        <f t="shared" si="26"/>
        <v>3144</v>
      </c>
      <c r="R58" s="53">
        <f t="shared" si="26"/>
        <v>0</v>
      </c>
      <c r="S58" s="53">
        <f t="shared" si="26"/>
        <v>0</v>
      </c>
      <c r="T58" s="54">
        <f t="shared" si="26"/>
        <v>77970</v>
      </c>
    </row>
    <row r="59" spans="1:20" s="3" customFormat="1" ht="15.75" thickBot="1" x14ac:dyDescent="0.3">
      <c r="A59" s="36" t="s">
        <v>26</v>
      </c>
      <c r="B59" s="294"/>
      <c r="C59" s="55">
        <f t="shared" ref="C59:T59" si="27">AVERAGE(C49:C53)</f>
        <v>543.20000000000005</v>
      </c>
      <c r="D59" s="55" t="e">
        <f t="shared" si="27"/>
        <v>#DIV/0!</v>
      </c>
      <c r="E59" s="55">
        <f t="shared" si="27"/>
        <v>2871.8</v>
      </c>
      <c r="F59" s="55">
        <f t="shared" si="27"/>
        <v>1750.8</v>
      </c>
      <c r="G59" s="55">
        <f t="shared" si="27"/>
        <v>1579</v>
      </c>
      <c r="H59" s="55">
        <f t="shared" si="27"/>
        <v>541.6</v>
      </c>
      <c r="I59" s="55">
        <f t="shared" si="27"/>
        <v>314</v>
      </c>
      <c r="J59" s="55">
        <f t="shared" si="27"/>
        <v>2325.6</v>
      </c>
      <c r="K59" s="55">
        <f t="shared" si="27"/>
        <v>996</v>
      </c>
      <c r="L59" s="55">
        <f t="shared" si="27"/>
        <v>985.4</v>
      </c>
      <c r="M59" s="55">
        <f t="shared" si="27"/>
        <v>1218.8</v>
      </c>
      <c r="N59" s="55">
        <f t="shared" si="27"/>
        <v>393</v>
      </c>
      <c r="O59" s="55">
        <f t="shared" si="27"/>
        <v>995.4</v>
      </c>
      <c r="P59" s="55">
        <f t="shared" si="27"/>
        <v>450.6</v>
      </c>
      <c r="Q59" s="55">
        <f t="shared" si="27"/>
        <v>628.79999999999995</v>
      </c>
      <c r="R59" s="55" t="e">
        <f t="shared" si="27"/>
        <v>#DIV/0!</v>
      </c>
      <c r="S59" s="55" t="e">
        <f t="shared" si="27"/>
        <v>#DIV/0!</v>
      </c>
      <c r="T59" s="56">
        <f t="shared" si="27"/>
        <v>15594</v>
      </c>
    </row>
    <row r="60" spans="1:20" s="3" customFormat="1" ht="15.75" hidden="1" thickBot="1" x14ac:dyDescent="0.3">
      <c r="A60" s="211"/>
      <c r="B60" s="174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197"/>
      <c r="B61" s="172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2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2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2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2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3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4" t="s">
        <v>25</v>
      </c>
      <c r="B67" s="292" t="s">
        <v>37</v>
      </c>
      <c r="C67" s="143">
        <f t="shared" ref="C67:T67" si="28">SUM(C60:C66)</f>
        <v>0</v>
      </c>
      <c r="D67" s="144">
        <f t="shared" si="28"/>
        <v>0</v>
      </c>
      <c r="E67" s="143">
        <f t="shared" si="28"/>
        <v>0</v>
      </c>
      <c r="F67" s="144">
        <f t="shared" si="28"/>
        <v>0</v>
      </c>
      <c r="G67" s="143">
        <f t="shared" si="28"/>
        <v>0</v>
      </c>
      <c r="H67" s="145">
        <f t="shared" si="28"/>
        <v>0</v>
      </c>
      <c r="I67" s="145">
        <f t="shared" si="28"/>
        <v>0</v>
      </c>
      <c r="J67" s="145">
        <f t="shared" si="28"/>
        <v>0</v>
      </c>
      <c r="K67" s="144">
        <f t="shared" si="28"/>
        <v>0</v>
      </c>
      <c r="L67" s="146">
        <f t="shared" si="28"/>
        <v>0</v>
      </c>
      <c r="M67" s="147">
        <f t="shared" si="28"/>
        <v>0</v>
      </c>
      <c r="N67" s="148">
        <f t="shared" si="28"/>
        <v>0</v>
      </c>
      <c r="O67" s="147">
        <f t="shared" si="28"/>
        <v>0</v>
      </c>
      <c r="P67" s="147">
        <f t="shared" si="28"/>
        <v>0</v>
      </c>
      <c r="Q67" s="147">
        <f t="shared" si="28"/>
        <v>0</v>
      </c>
      <c r="R67" s="147">
        <f t="shared" si="28"/>
        <v>0</v>
      </c>
      <c r="S67" s="147">
        <f t="shared" si="28"/>
        <v>0</v>
      </c>
      <c r="T67" s="147">
        <f t="shared" si="28"/>
        <v>0</v>
      </c>
    </row>
    <row r="68" spans="1:20" s="3" customFormat="1" ht="15.75" hidden="1" outlineLevel="1" thickBot="1" x14ac:dyDescent="0.3">
      <c r="A68" s="135" t="s">
        <v>27</v>
      </c>
      <c r="B68" s="293"/>
      <c r="C68" s="136" t="e">
        <f t="shared" ref="C68:T68" si="29">AVERAGE(C60:C66)</f>
        <v>#DIV/0!</v>
      </c>
      <c r="D68" s="137" t="e">
        <f t="shared" si="29"/>
        <v>#DIV/0!</v>
      </c>
      <c r="E68" s="136" t="e">
        <f t="shared" si="29"/>
        <v>#DIV/0!</v>
      </c>
      <c r="F68" s="137" t="e">
        <f t="shared" si="29"/>
        <v>#DIV/0!</v>
      </c>
      <c r="G68" s="136" t="e">
        <f t="shared" si="29"/>
        <v>#DIV/0!</v>
      </c>
      <c r="H68" s="138" t="e">
        <f t="shared" si="29"/>
        <v>#DIV/0!</v>
      </c>
      <c r="I68" s="138" t="e">
        <f t="shared" si="29"/>
        <v>#DIV/0!</v>
      </c>
      <c r="J68" s="138" t="e">
        <f t="shared" si="29"/>
        <v>#DIV/0!</v>
      </c>
      <c r="K68" s="137" t="e">
        <f t="shared" si="29"/>
        <v>#DIV/0!</v>
      </c>
      <c r="L68" s="139" t="e">
        <f t="shared" si="29"/>
        <v>#DIV/0!</v>
      </c>
      <c r="M68" s="140" t="e">
        <f t="shared" si="29"/>
        <v>#DIV/0!</v>
      </c>
      <c r="N68" s="141" t="e">
        <f t="shared" si="29"/>
        <v>#DIV/0!</v>
      </c>
      <c r="O68" s="142" t="e">
        <f t="shared" si="29"/>
        <v>#DIV/0!</v>
      </c>
      <c r="P68" s="142" t="e">
        <f t="shared" si="29"/>
        <v>#DIV/0!</v>
      </c>
      <c r="Q68" s="142" t="e">
        <f t="shared" si="29"/>
        <v>#DIV/0!</v>
      </c>
      <c r="R68" s="142" t="e">
        <f t="shared" si="29"/>
        <v>#DIV/0!</v>
      </c>
      <c r="S68" s="142" t="e">
        <f t="shared" si="29"/>
        <v>#DIV/0!</v>
      </c>
      <c r="T68" s="142" t="e">
        <f t="shared" si="29"/>
        <v>#DIV/0!</v>
      </c>
    </row>
    <row r="69" spans="1:20" s="3" customFormat="1" ht="15.75" hidden="1" customHeight="1" thickBot="1" x14ac:dyDescent="0.3">
      <c r="A69" s="36" t="s">
        <v>24</v>
      </c>
      <c r="B69" s="293"/>
      <c r="C69" s="37">
        <f t="shared" ref="C69:T69" si="30">SUM(C60:C64)</f>
        <v>0</v>
      </c>
      <c r="D69" s="38">
        <f t="shared" si="30"/>
        <v>0</v>
      </c>
      <c r="E69" s="37">
        <f t="shared" si="30"/>
        <v>0</v>
      </c>
      <c r="F69" s="38">
        <f t="shared" si="30"/>
        <v>0</v>
      </c>
      <c r="G69" s="37">
        <f t="shared" si="30"/>
        <v>0</v>
      </c>
      <c r="H69" s="39">
        <f t="shared" si="30"/>
        <v>0</v>
      </c>
      <c r="I69" s="39">
        <f t="shared" si="30"/>
        <v>0</v>
      </c>
      <c r="J69" s="39">
        <f t="shared" si="30"/>
        <v>0</v>
      </c>
      <c r="K69" s="38">
        <f t="shared" si="30"/>
        <v>0</v>
      </c>
      <c r="L69" s="40">
        <f t="shared" si="30"/>
        <v>0</v>
      </c>
      <c r="M69" s="41">
        <f t="shared" si="30"/>
        <v>0</v>
      </c>
      <c r="N69" s="42">
        <f t="shared" si="30"/>
        <v>0</v>
      </c>
      <c r="O69" s="41">
        <f t="shared" si="30"/>
        <v>0</v>
      </c>
      <c r="P69" s="41">
        <f t="shared" si="30"/>
        <v>0</v>
      </c>
      <c r="Q69" s="41">
        <f t="shared" si="30"/>
        <v>0</v>
      </c>
      <c r="R69" s="41">
        <f t="shared" si="30"/>
        <v>0</v>
      </c>
      <c r="S69" s="41">
        <f t="shared" si="30"/>
        <v>0</v>
      </c>
      <c r="T69" s="41">
        <f t="shared" si="30"/>
        <v>0</v>
      </c>
    </row>
    <row r="70" spans="1:20" s="3" customFormat="1" ht="15.75" hidden="1" thickBot="1" x14ac:dyDescent="0.3">
      <c r="A70" s="36" t="s">
        <v>26</v>
      </c>
      <c r="B70" s="294"/>
      <c r="C70" s="43" t="e">
        <f t="shared" ref="C70:T70" si="31">AVERAGE(C60:C64)</f>
        <v>#DIV/0!</v>
      </c>
      <c r="D70" s="44" t="e">
        <f t="shared" si="31"/>
        <v>#DIV/0!</v>
      </c>
      <c r="E70" s="43" t="e">
        <f t="shared" si="31"/>
        <v>#DIV/0!</v>
      </c>
      <c r="F70" s="44" t="e">
        <f t="shared" si="31"/>
        <v>#DIV/0!</v>
      </c>
      <c r="G70" s="43" t="e">
        <f t="shared" si="31"/>
        <v>#DIV/0!</v>
      </c>
      <c r="H70" s="45" t="e">
        <f t="shared" si="31"/>
        <v>#DIV/0!</v>
      </c>
      <c r="I70" s="45" t="e">
        <f t="shared" si="31"/>
        <v>#DIV/0!</v>
      </c>
      <c r="J70" s="45" t="e">
        <f t="shared" si="31"/>
        <v>#DIV/0!</v>
      </c>
      <c r="K70" s="44" t="e">
        <f t="shared" si="31"/>
        <v>#DIV/0!</v>
      </c>
      <c r="L70" s="46" t="e">
        <f t="shared" si="31"/>
        <v>#DIV/0!</v>
      </c>
      <c r="M70" s="48" t="e">
        <f t="shared" si="31"/>
        <v>#DIV/0!</v>
      </c>
      <c r="N70" s="47" t="e">
        <f t="shared" si="31"/>
        <v>#DIV/0!</v>
      </c>
      <c r="O70" s="48" t="e">
        <f t="shared" si="31"/>
        <v>#DIV/0!</v>
      </c>
      <c r="P70" s="48" t="e">
        <f t="shared" si="31"/>
        <v>#DIV/0!</v>
      </c>
      <c r="Q70" s="48" t="e">
        <f t="shared" si="31"/>
        <v>#DIV/0!</v>
      </c>
      <c r="R70" s="48" t="e">
        <f t="shared" si="31"/>
        <v>#DIV/0!</v>
      </c>
      <c r="S70" s="48" t="e">
        <f t="shared" si="31"/>
        <v>#DIV/0!</v>
      </c>
      <c r="T70" s="48" t="e">
        <f t="shared" si="31"/>
        <v>#DIV/0!</v>
      </c>
    </row>
    <row r="71" spans="1:20" s="3" customFormat="1" x14ac:dyDescent="0.25">
      <c r="A71" s="4"/>
      <c r="B71" s="17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9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299" t="s">
        <v>66</v>
      </c>
      <c r="S72" s="300"/>
      <c r="T72" s="301"/>
    </row>
    <row r="73" spans="1:20" ht="29.25" customHeight="1" x14ac:dyDescent="0.25">
      <c r="C73" s="57" t="s">
        <v>33</v>
      </c>
      <c r="D73" s="50">
        <f>SUM(C56:D56, C45:D45, C34:D34, C23:D23, C12:D12, C67:D67  )</f>
        <v>11868</v>
      </c>
      <c r="E73" s="50">
        <f>SUM(E56:F56, E45:F45, E34:F34, E23:F23, E12:F12, E67:F67 )</f>
        <v>106375</v>
      </c>
      <c r="F73" s="50">
        <f>SUM(G56:K56, G45:K45, G34:K34, G23:K23, G12:K12, G67:K67)</f>
        <v>131559</v>
      </c>
      <c r="G73" s="50">
        <f t="shared" ref="G73:N73" si="32">SUM(L56, L45, L34, L23, L12, L67)</f>
        <v>29978</v>
      </c>
      <c r="H73" s="50">
        <f t="shared" si="32"/>
        <v>38461</v>
      </c>
      <c r="I73" s="50">
        <f t="shared" si="32"/>
        <v>10888</v>
      </c>
      <c r="J73" s="50">
        <f t="shared" si="32"/>
        <v>34124</v>
      </c>
      <c r="K73" s="50">
        <f t="shared" si="32"/>
        <v>11930</v>
      </c>
      <c r="L73" s="50">
        <f t="shared" si="32"/>
        <v>19548</v>
      </c>
      <c r="M73" s="50">
        <f t="shared" si="32"/>
        <v>0</v>
      </c>
      <c r="N73" s="50">
        <f t="shared" si="32"/>
        <v>6096</v>
      </c>
      <c r="O73" s="80"/>
      <c r="R73" s="297" t="s">
        <v>33</v>
      </c>
      <c r="S73" s="298"/>
      <c r="T73" s="128">
        <f>SUM(T56, T45, T34, T23, T12, T67)</f>
        <v>400827</v>
      </c>
    </row>
    <row r="74" spans="1:20" ht="29.25" customHeight="1" x14ac:dyDescent="0.25">
      <c r="C74" s="57" t="s">
        <v>34</v>
      </c>
      <c r="D74" s="50">
        <f>SUM(C58:D58, C47:D47, C36:D36, C25:D25, C14:D14, C69:D69 )</f>
        <v>11868</v>
      </c>
      <c r="E74" s="50">
        <f>SUM(E58:F58, E47:F47, E36:F36, E25:F25, E14:F14, E69:F69)</f>
        <v>106375</v>
      </c>
      <c r="F74" s="50">
        <f>SUM(G58:K58, G47:K47, G36:K36, G25:K25, G14:K14, G69:K69)</f>
        <v>124602</v>
      </c>
      <c r="G74" s="50">
        <f t="shared" ref="G74:N74" si="33">SUM(L58, L47, L36, L25, L14, L69)</f>
        <v>20045</v>
      </c>
      <c r="H74" s="50">
        <f t="shared" si="33"/>
        <v>23926</v>
      </c>
      <c r="I74" s="50">
        <f t="shared" si="33"/>
        <v>7699</v>
      </c>
      <c r="J74" s="50">
        <f t="shared" si="33"/>
        <v>21431</v>
      </c>
      <c r="K74" s="50">
        <f t="shared" si="33"/>
        <v>8849</v>
      </c>
      <c r="L74" s="50">
        <f t="shared" si="33"/>
        <v>11917</v>
      </c>
      <c r="M74" s="50">
        <f t="shared" si="33"/>
        <v>0</v>
      </c>
      <c r="N74" s="50">
        <f t="shared" si="33"/>
        <v>0</v>
      </c>
      <c r="O74" s="80"/>
      <c r="R74" s="297" t="s">
        <v>34</v>
      </c>
      <c r="S74" s="298"/>
      <c r="T74" s="127">
        <f>SUM(T14, T25, T36, T47, T58, T69)</f>
        <v>336712</v>
      </c>
    </row>
    <row r="75" spans="1:20" ht="30" customHeight="1" x14ac:dyDescent="0.25">
      <c r="R75" s="297" t="s">
        <v>72</v>
      </c>
      <c r="S75" s="298"/>
      <c r="T75" s="128">
        <f>AVERAGE(T56, T45, T34, T23, T12, T67)</f>
        <v>66804.5</v>
      </c>
    </row>
    <row r="76" spans="1:20" ht="30" customHeight="1" x14ac:dyDescent="0.25">
      <c r="R76" s="297" t="s">
        <v>26</v>
      </c>
      <c r="S76" s="298"/>
      <c r="T76" s="127">
        <f>AVERAGE(T14, T25, T36, T47, T58, T69)</f>
        <v>56118.666666666664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T12 T9:T11 J24:Q37 J54:J56 J16:T23 J13:Q15 C12:H12 C13:C37 C54:C56 C43:C45 J45:Q45 J43 J44" emptyCellReference="1"/>
    <ignoredError sqref="R24:T42 T46:T58 K46:Q48 R46:S53 K59:Q59 R59:S59 R13:T15 D13:H37 I13:I15 I16:I23 I46:I48 I24:I37 J57:J58 D57:H58 I57:I58 C57:C58 C59:J59 J46:J48 C46:C48 D43:H48 D38 D39 D40 D41 D42 I43:I45 D54:H56 D49 D50 D51 D52 D53 I54:I56 R45:T45 R43 T43 R44 T44 K56:Q58 R56:S58 R54 R55" evalError="1" emptyCellReference="1"/>
    <ignoredError sqref="T59 K60:S71 D60:I71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33" sqref="E33"/>
    </sheetView>
  </sheetViews>
  <sheetFormatPr defaultRowHeight="13.5" outlineLevelRow="1" x14ac:dyDescent="0.25"/>
  <cols>
    <col min="1" max="1" width="18.7109375" style="13" bestFit="1" customWidth="1"/>
    <col min="2" max="2" width="10.7109375" style="181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290" t="s">
        <v>9</v>
      </c>
      <c r="D1" s="308" t="s">
        <v>23</v>
      </c>
    </row>
    <row r="2" spans="1:4" ht="15" customHeight="1" thickBot="1" x14ac:dyDescent="0.3">
      <c r="C2" s="323"/>
      <c r="D2" s="309"/>
    </row>
    <row r="3" spans="1:4" ht="15" customHeight="1" x14ac:dyDescent="0.25">
      <c r="A3" s="312" t="s">
        <v>61</v>
      </c>
      <c r="B3" s="314" t="s">
        <v>62</v>
      </c>
      <c r="C3" s="316" t="s">
        <v>38</v>
      </c>
      <c r="D3" s="309"/>
    </row>
    <row r="4" spans="1:4" ht="14.25" thickBot="1" x14ac:dyDescent="0.3">
      <c r="A4" s="313"/>
      <c r="B4" s="315"/>
      <c r="C4" s="313"/>
      <c r="D4" s="309"/>
    </row>
    <row r="5" spans="1:4" s="61" customFormat="1" ht="14.25" hidden="1" thickBot="1" x14ac:dyDescent="0.3">
      <c r="A5" s="207"/>
      <c r="B5" s="176"/>
      <c r="C5" s="14"/>
      <c r="D5" s="20"/>
    </row>
    <row r="6" spans="1:4" s="61" customFormat="1" ht="14.25" hidden="1" customHeight="1" thickBot="1" x14ac:dyDescent="0.3">
      <c r="A6" s="214"/>
      <c r="B6" s="167"/>
      <c r="C6" s="14"/>
      <c r="D6" s="20"/>
    </row>
    <row r="7" spans="1:4" s="61" customFormat="1" ht="14.25" hidden="1" thickBot="1" x14ac:dyDescent="0.3">
      <c r="A7" s="214"/>
      <c r="B7" s="167"/>
      <c r="C7" s="14"/>
      <c r="D7" s="20"/>
    </row>
    <row r="8" spans="1:4" s="61" customFormat="1" ht="14.25" hidden="1" thickBot="1" x14ac:dyDescent="0.3">
      <c r="A8" s="214"/>
      <c r="B8" s="167"/>
      <c r="C8" s="14"/>
      <c r="D8" s="20"/>
    </row>
    <row r="9" spans="1:4" s="61" customFormat="1" ht="14.25" thickBot="1" x14ac:dyDescent="0.3">
      <c r="A9" s="214" t="s">
        <v>0</v>
      </c>
      <c r="B9" s="167">
        <v>41852</v>
      </c>
      <c r="C9" s="14">
        <v>940</v>
      </c>
      <c r="D9" s="20">
        <f t="shared" ref="D9:D11" si="0">SUM(C9)</f>
        <v>940</v>
      </c>
    </row>
    <row r="10" spans="1:4" s="61" customFormat="1" ht="14.25" outlineLevel="1" thickBot="1" x14ac:dyDescent="0.3">
      <c r="A10" s="214" t="s">
        <v>1</v>
      </c>
      <c r="B10" s="167">
        <v>41853</v>
      </c>
      <c r="C10" s="21">
        <v>739</v>
      </c>
      <c r="D10" s="20">
        <f t="shared" si="0"/>
        <v>739</v>
      </c>
    </row>
    <row r="11" spans="1:4" s="61" customFormat="1" ht="14.25" outlineLevel="1" thickBot="1" x14ac:dyDescent="0.3">
      <c r="A11" s="195" t="s">
        <v>2</v>
      </c>
      <c r="B11" s="167">
        <v>41854</v>
      </c>
      <c r="C11" s="27">
        <v>779</v>
      </c>
      <c r="D11" s="20">
        <f t="shared" si="0"/>
        <v>779</v>
      </c>
    </row>
    <row r="12" spans="1:4" s="62" customFormat="1" ht="14.25" customHeight="1" outlineLevel="1" thickBot="1" x14ac:dyDescent="0.3">
      <c r="A12" s="134" t="s">
        <v>25</v>
      </c>
      <c r="B12" s="292" t="s">
        <v>28</v>
      </c>
      <c r="C12" s="143">
        <f>SUM(C5:C11)</f>
        <v>2458</v>
      </c>
      <c r="D12" s="147">
        <f>SUM(D5:D11)</f>
        <v>2458</v>
      </c>
    </row>
    <row r="13" spans="1:4" s="62" customFormat="1" ht="15.75" customHeight="1" outlineLevel="1" thickBot="1" x14ac:dyDescent="0.3">
      <c r="A13" s="135" t="s">
        <v>27</v>
      </c>
      <c r="B13" s="293"/>
      <c r="C13" s="136">
        <f>AVERAGE(C5:C11)</f>
        <v>819.33333333333337</v>
      </c>
      <c r="D13" s="142">
        <f>AVERAGE(D5:D11)</f>
        <v>819.33333333333337</v>
      </c>
    </row>
    <row r="14" spans="1:4" s="62" customFormat="1" ht="14.25" customHeight="1" thickBot="1" x14ac:dyDescent="0.3">
      <c r="A14" s="36" t="s">
        <v>24</v>
      </c>
      <c r="B14" s="293"/>
      <c r="C14" s="37">
        <f>SUM(C5:C9)</f>
        <v>940</v>
      </c>
      <c r="D14" s="41">
        <f>SUM(D5:D9)</f>
        <v>940</v>
      </c>
    </row>
    <row r="15" spans="1:4" s="62" customFormat="1" ht="15.75" customHeight="1" thickBot="1" x14ac:dyDescent="0.3">
      <c r="A15" s="36" t="s">
        <v>26</v>
      </c>
      <c r="B15" s="293"/>
      <c r="C15" s="43">
        <f>AVERAGE(C5:C9)</f>
        <v>940</v>
      </c>
      <c r="D15" s="48">
        <f>AVERAGE(D5:D9)</f>
        <v>940</v>
      </c>
    </row>
    <row r="16" spans="1:4" s="62" customFormat="1" ht="14.25" thickBot="1" x14ac:dyDescent="0.3">
      <c r="A16" s="35" t="s">
        <v>3</v>
      </c>
      <c r="B16" s="168">
        <v>41855</v>
      </c>
      <c r="C16" s="14">
        <v>971</v>
      </c>
      <c r="D16" s="18">
        <f t="shared" ref="D16:D22" si="1">SUM(C16:C16)</f>
        <v>971</v>
      </c>
    </row>
    <row r="17" spans="1:5" s="62" customFormat="1" ht="14.25" customHeight="1" thickBot="1" x14ac:dyDescent="0.3">
      <c r="A17" s="35" t="s">
        <v>4</v>
      </c>
      <c r="B17" s="220">
        <v>41856</v>
      </c>
      <c r="C17" s="14">
        <v>996</v>
      </c>
      <c r="D17" s="20">
        <f t="shared" si="1"/>
        <v>996</v>
      </c>
    </row>
    <row r="18" spans="1:5" s="62" customFormat="1" ht="14.25" thickBot="1" x14ac:dyDescent="0.3">
      <c r="A18" s="35" t="s">
        <v>5</v>
      </c>
      <c r="B18" s="169">
        <v>41857</v>
      </c>
      <c r="C18" s="14">
        <v>920</v>
      </c>
      <c r="D18" s="20">
        <f t="shared" si="1"/>
        <v>920</v>
      </c>
    </row>
    <row r="19" spans="1:5" s="62" customFormat="1" ht="14.25" thickBot="1" x14ac:dyDescent="0.3">
      <c r="A19" s="35" t="s">
        <v>6</v>
      </c>
      <c r="B19" s="169">
        <v>41858</v>
      </c>
      <c r="C19" s="14">
        <v>1039</v>
      </c>
      <c r="D19" s="20">
        <f t="shared" si="1"/>
        <v>1039</v>
      </c>
    </row>
    <row r="20" spans="1:5" s="62" customFormat="1" ht="14.25" thickBot="1" x14ac:dyDescent="0.3">
      <c r="A20" s="35" t="s">
        <v>0</v>
      </c>
      <c r="B20" s="169">
        <v>41859</v>
      </c>
      <c r="C20" s="14">
        <v>1174</v>
      </c>
      <c r="D20" s="20">
        <f t="shared" si="1"/>
        <v>1174</v>
      </c>
    </row>
    <row r="21" spans="1:5" s="62" customFormat="1" ht="14.25" outlineLevel="1" thickBot="1" x14ac:dyDescent="0.3">
      <c r="A21" s="35" t="s">
        <v>1</v>
      </c>
      <c r="B21" s="169">
        <v>41860</v>
      </c>
      <c r="C21" s="21">
        <v>1244</v>
      </c>
      <c r="D21" s="20">
        <f t="shared" si="1"/>
        <v>1244</v>
      </c>
      <c r="E21" s="215"/>
    </row>
    <row r="22" spans="1:5" s="62" customFormat="1" ht="14.25" outlineLevel="1" thickBot="1" x14ac:dyDescent="0.3">
      <c r="A22" s="35" t="s">
        <v>2</v>
      </c>
      <c r="B22" s="170">
        <v>41861</v>
      </c>
      <c r="C22" s="27">
        <v>819</v>
      </c>
      <c r="D22" s="86">
        <f t="shared" si="1"/>
        <v>819</v>
      </c>
    </row>
    <row r="23" spans="1:5" s="62" customFormat="1" ht="14.25" customHeight="1" outlineLevel="1" thickBot="1" x14ac:dyDescent="0.3">
      <c r="A23" s="134" t="s">
        <v>25</v>
      </c>
      <c r="B23" s="293" t="s">
        <v>29</v>
      </c>
      <c r="C23" s="143">
        <f>SUM(C16:C22)</f>
        <v>7163</v>
      </c>
      <c r="D23" s="147">
        <f>SUM(D16:D22)</f>
        <v>7163</v>
      </c>
    </row>
    <row r="24" spans="1:5" s="62" customFormat="1" ht="15.75" customHeight="1" outlineLevel="1" thickBot="1" x14ac:dyDescent="0.3">
      <c r="A24" s="135" t="s">
        <v>27</v>
      </c>
      <c r="B24" s="293"/>
      <c r="C24" s="136">
        <f>AVERAGE(C16:C22)</f>
        <v>1023.2857142857143</v>
      </c>
      <c r="D24" s="142">
        <f>AVERAGE(D16:D22)</f>
        <v>1023.2857142857143</v>
      </c>
    </row>
    <row r="25" spans="1:5" s="62" customFormat="1" ht="14.25" customHeight="1" thickBot="1" x14ac:dyDescent="0.3">
      <c r="A25" s="36" t="s">
        <v>24</v>
      </c>
      <c r="B25" s="293"/>
      <c r="C25" s="37">
        <f>SUM(C16:C20)</f>
        <v>5100</v>
      </c>
      <c r="D25" s="41">
        <f>SUM(D16:D20)</f>
        <v>5100</v>
      </c>
    </row>
    <row r="26" spans="1:5" s="62" customFormat="1" ht="15.75" customHeight="1" thickBot="1" x14ac:dyDescent="0.3">
      <c r="A26" s="36" t="s">
        <v>26</v>
      </c>
      <c r="B26" s="294"/>
      <c r="C26" s="43">
        <f>AVERAGE(C16:C20)</f>
        <v>1020</v>
      </c>
      <c r="D26" s="48">
        <f>AVERAGE(D16:D20)</f>
        <v>1020</v>
      </c>
    </row>
    <row r="27" spans="1:5" s="62" customFormat="1" ht="14.25" thickBot="1" x14ac:dyDescent="0.3">
      <c r="A27" s="35" t="s">
        <v>3</v>
      </c>
      <c r="B27" s="210">
        <v>41862</v>
      </c>
      <c r="C27" s="14">
        <v>885</v>
      </c>
      <c r="D27" s="18">
        <f t="shared" ref="D27:D33" si="2">SUM(C27:C27)</f>
        <v>885</v>
      </c>
    </row>
    <row r="28" spans="1:5" s="62" customFormat="1" ht="14.25" customHeight="1" thickBot="1" x14ac:dyDescent="0.3">
      <c r="A28" s="35" t="s">
        <v>4</v>
      </c>
      <c r="B28" s="172">
        <v>41863</v>
      </c>
      <c r="C28" s="14">
        <v>813</v>
      </c>
      <c r="D28" s="20">
        <f t="shared" si="2"/>
        <v>813</v>
      </c>
    </row>
    <row r="29" spans="1:5" s="62" customFormat="1" ht="14.25" thickBot="1" x14ac:dyDescent="0.3">
      <c r="A29" s="35" t="s">
        <v>5</v>
      </c>
      <c r="B29" s="172">
        <v>41864</v>
      </c>
      <c r="C29" s="14">
        <v>829</v>
      </c>
      <c r="D29" s="20">
        <f t="shared" si="2"/>
        <v>829</v>
      </c>
    </row>
    <row r="30" spans="1:5" s="62" customFormat="1" ht="14.25" thickBot="1" x14ac:dyDescent="0.3">
      <c r="A30" s="35" t="s">
        <v>6</v>
      </c>
      <c r="B30" s="172">
        <v>41865</v>
      </c>
      <c r="C30" s="14">
        <v>1057</v>
      </c>
      <c r="D30" s="20">
        <f t="shared" si="2"/>
        <v>1057</v>
      </c>
    </row>
    <row r="31" spans="1:5" s="62" customFormat="1" ht="14.25" thickBot="1" x14ac:dyDescent="0.3">
      <c r="A31" s="35" t="s">
        <v>0</v>
      </c>
      <c r="B31" s="172">
        <v>41866</v>
      </c>
      <c r="C31" s="14">
        <v>786</v>
      </c>
      <c r="D31" s="20">
        <f t="shared" si="2"/>
        <v>786</v>
      </c>
    </row>
    <row r="32" spans="1:5" s="62" customFormat="1" ht="14.25" outlineLevel="1" thickBot="1" x14ac:dyDescent="0.3">
      <c r="A32" s="35" t="s">
        <v>1</v>
      </c>
      <c r="B32" s="172">
        <v>41867</v>
      </c>
      <c r="C32" s="21">
        <v>821</v>
      </c>
      <c r="D32" s="20">
        <f t="shared" si="2"/>
        <v>821</v>
      </c>
    </row>
    <row r="33" spans="1:5" s="62" customFormat="1" ht="14.25" outlineLevel="1" thickBot="1" x14ac:dyDescent="0.3">
      <c r="A33" s="35" t="s">
        <v>2</v>
      </c>
      <c r="B33" s="173">
        <v>41868</v>
      </c>
      <c r="C33" s="27">
        <v>943</v>
      </c>
      <c r="D33" s="86">
        <f t="shared" si="2"/>
        <v>943</v>
      </c>
    </row>
    <row r="34" spans="1:5" s="62" customFormat="1" ht="14.25" customHeight="1" outlineLevel="1" thickBot="1" x14ac:dyDescent="0.3">
      <c r="A34" s="134" t="s">
        <v>25</v>
      </c>
      <c r="B34" s="292" t="s">
        <v>30</v>
      </c>
      <c r="C34" s="143">
        <f>SUM(C27:C33)</f>
        <v>6134</v>
      </c>
      <c r="D34" s="147">
        <f>SUM(D27:D33)</f>
        <v>6134</v>
      </c>
    </row>
    <row r="35" spans="1:5" s="62" customFormat="1" ht="15.75" customHeight="1" outlineLevel="1" thickBot="1" x14ac:dyDescent="0.3">
      <c r="A35" s="135" t="s">
        <v>27</v>
      </c>
      <c r="B35" s="293"/>
      <c r="C35" s="136">
        <f>AVERAGE(C27:C33)</f>
        <v>876.28571428571433</v>
      </c>
      <c r="D35" s="142">
        <f>AVERAGE(D27:D33)</f>
        <v>876.28571428571433</v>
      </c>
    </row>
    <row r="36" spans="1:5" s="62" customFormat="1" ht="14.25" customHeight="1" thickBot="1" x14ac:dyDescent="0.3">
      <c r="A36" s="36" t="s">
        <v>24</v>
      </c>
      <c r="B36" s="293"/>
      <c r="C36" s="41">
        <f>SUM(C27:C31)</f>
        <v>4370</v>
      </c>
      <c r="D36" s="41">
        <f>SUM(D27:D31)</f>
        <v>4370</v>
      </c>
    </row>
    <row r="37" spans="1:5" s="62" customFormat="1" ht="15.75" customHeight="1" thickBot="1" x14ac:dyDescent="0.3">
      <c r="A37" s="36" t="s">
        <v>26</v>
      </c>
      <c r="B37" s="294"/>
      <c r="C37" s="48">
        <f>AVERAGE(C27:C31)</f>
        <v>874</v>
      </c>
      <c r="D37" s="48">
        <f>AVERAGE(D27:D31)</f>
        <v>874</v>
      </c>
    </row>
    <row r="38" spans="1:5" s="62" customFormat="1" ht="14.25" thickBot="1" x14ac:dyDescent="0.3">
      <c r="A38" s="35" t="s">
        <v>3</v>
      </c>
      <c r="B38" s="210">
        <v>41869</v>
      </c>
      <c r="C38" s="14">
        <v>838</v>
      </c>
      <c r="D38" s="18">
        <f t="shared" ref="D38:D44" si="3">SUM(C38:C38)</f>
        <v>838</v>
      </c>
    </row>
    <row r="39" spans="1:5" s="62" customFormat="1" ht="14.25" customHeight="1" thickBot="1" x14ac:dyDescent="0.3">
      <c r="A39" s="35" t="s">
        <v>4</v>
      </c>
      <c r="B39" s="172">
        <v>41870</v>
      </c>
      <c r="C39" s="14">
        <v>892</v>
      </c>
      <c r="D39" s="20">
        <f t="shared" si="3"/>
        <v>892</v>
      </c>
    </row>
    <row r="40" spans="1:5" s="62" customFormat="1" ht="14.25" thickBot="1" x14ac:dyDescent="0.3">
      <c r="A40" s="35" t="s">
        <v>5</v>
      </c>
      <c r="B40" s="172">
        <v>41871</v>
      </c>
      <c r="C40" s="14">
        <v>860</v>
      </c>
      <c r="D40" s="20">
        <f t="shared" si="3"/>
        <v>860</v>
      </c>
    </row>
    <row r="41" spans="1:5" s="62" customFormat="1" ht="14.25" thickBot="1" x14ac:dyDescent="0.3">
      <c r="A41" s="35" t="s">
        <v>6</v>
      </c>
      <c r="B41" s="172">
        <v>41872</v>
      </c>
      <c r="C41" s="14">
        <v>921</v>
      </c>
      <c r="D41" s="20">
        <f t="shared" si="3"/>
        <v>921</v>
      </c>
    </row>
    <row r="42" spans="1:5" s="62" customFormat="1" ht="14.25" thickBot="1" x14ac:dyDescent="0.3">
      <c r="A42" s="35" t="s">
        <v>0</v>
      </c>
      <c r="B42" s="172">
        <v>41873</v>
      </c>
      <c r="C42" s="14">
        <v>775</v>
      </c>
      <c r="D42" s="20">
        <f t="shared" si="3"/>
        <v>775</v>
      </c>
    </row>
    <row r="43" spans="1:5" s="62" customFormat="1" ht="14.25" outlineLevel="1" thickBot="1" x14ac:dyDescent="0.3">
      <c r="A43" s="35" t="s">
        <v>1</v>
      </c>
      <c r="B43" s="172">
        <v>41874</v>
      </c>
      <c r="C43" s="21">
        <v>688</v>
      </c>
      <c r="D43" s="20">
        <f t="shared" si="3"/>
        <v>688</v>
      </c>
      <c r="E43" s="164"/>
    </row>
    <row r="44" spans="1:5" s="62" customFormat="1" ht="14.25" outlineLevel="1" thickBot="1" x14ac:dyDescent="0.3">
      <c r="A44" s="35" t="s">
        <v>2</v>
      </c>
      <c r="B44" s="172">
        <v>41875</v>
      </c>
      <c r="C44" s="27">
        <v>660</v>
      </c>
      <c r="D44" s="86">
        <f t="shared" si="3"/>
        <v>660</v>
      </c>
      <c r="E44" s="164"/>
    </row>
    <row r="45" spans="1:5" s="62" customFormat="1" ht="14.25" customHeight="1" outlineLevel="1" thickBot="1" x14ac:dyDescent="0.3">
      <c r="A45" s="134" t="s">
        <v>25</v>
      </c>
      <c r="B45" s="292" t="s">
        <v>31</v>
      </c>
      <c r="C45" s="143">
        <f>SUM(C38:C44)</f>
        <v>5634</v>
      </c>
      <c r="D45" s="147">
        <f>SUM(D38:D44)</f>
        <v>5634</v>
      </c>
    </row>
    <row r="46" spans="1:5" s="62" customFormat="1" ht="15.75" customHeight="1" outlineLevel="1" thickBot="1" x14ac:dyDescent="0.3">
      <c r="A46" s="135" t="s">
        <v>27</v>
      </c>
      <c r="B46" s="293"/>
      <c r="C46" s="136">
        <f>AVERAGE(C38:C44)</f>
        <v>804.85714285714289</v>
      </c>
      <c r="D46" s="142">
        <f>AVERAGE(D38:D44)</f>
        <v>804.85714285714289</v>
      </c>
    </row>
    <row r="47" spans="1:5" s="62" customFormat="1" ht="14.25" customHeight="1" thickBot="1" x14ac:dyDescent="0.3">
      <c r="A47" s="36" t="s">
        <v>24</v>
      </c>
      <c r="B47" s="293"/>
      <c r="C47" s="41">
        <f>SUM(C38:C42)</f>
        <v>4286</v>
      </c>
      <c r="D47" s="41">
        <f>SUM(D38:D42)</f>
        <v>4286</v>
      </c>
    </row>
    <row r="48" spans="1:5" s="62" customFormat="1" ht="15.75" customHeight="1" thickBot="1" x14ac:dyDescent="0.3">
      <c r="A48" s="36" t="s">
        <v>26</v>
      </c>
      <c r="B48" s="294"/>
      <c r="C48" s="48">
        <f>AVERAGE(C38:C42)</f>
        <v>857.2</v>
      </c>
      <c r="D48" s="48">
        <f>AVERAGE(D38:D42)</f>
        <v>857.2</v>
      </c>
    </row>
    <row r="49" spans="1:4" s="62" customFormat="1" ht="14.25" thickBot="1" x14ac:dyDescent="0.3">
      <c r="A49" s="35" t="s">
        <v>3</v>
      </c>
      <c r="B49" s="171">
        <v>41876</v>
      </c>
      <c r="C49" s="67">
        <v>744</v>
      </c>
      <c r="D49" s="20">
        <f t="shared" ref="D49:D55" si="4">SUM(C49:C49)</f>
        <v>744</v>
      </c>
    </row>
    <row r="50" spans="1:4" s="62" customFormat="1" ht="14.25" customHeight="1" thickBot="1" x14ac:dyDescent="0.3">
      <c r="A50" s="35" t="s">
        <v>4</v>
      </c>
      <c r="B50" s="200">
        <v>41877</v>
      </c>
      <c r="C50" s="14">
        <v>819</v>
      </c>
      <c r="D50" s="20">
        <f t="shared" si="4"/>
        <v>819</v>
      </c>
    </row>
    <row r="51" spans="1:4" s="62" customFormat="1" ht="14.25" thickBot="1" x14ac:dyDescent="0.3">
      <c r="A51" s="35" t="s">
        <v>5</v>
      </c>
      <c r="B51" s="200">
        <v>41878</v>
      </c>
      <c r="C51" s="25">
        <v>862</v>
      </c>
      <c r="D51" s="20">
        <f t="shared" si="4"/>
        <v>862</v>
      </c>
    </row>
    <row r="52" spans="1:4" s="62" customFormat="1" ht="14.25" customHeight="1" thickBot="1" x14ac:dyDescent="0.3">
      <c r="A52" s="211" t="s">
        <v>6</v>
      </c>
      <c r="B52" s="200">
        <v>41879</v>
      </c>
      <c r="C52" s="14">
        <v>937</v>
      </c>
      <c r="D52" s="20">
        <f t="shared" si="4"/>
        <v>937</v>
      </c>
    </row>
    <row r="53" spans="1:4" s="62" customFormat="1" ht="14.25" customHeight="1" thickBot="1" x14ac:dyDescent="0.3">
      <c r="A53" s="211" t="s">
        <v>0</v>
      </c>
      <c r="B53" s="200">
        <v>41880</v>
      </c>
      <c r="C53" s="14">
        <v>1024</v>
      </c>
      <c r="D53" s="20">
        <f t="shared" si="4"/>
        <v>1024</v>
      </c>
    </row>
    <row r="54" spans="1:4" s="62" customFormat="1" ht="14.25" customHeight="1" outlineLevel="1" thickBot="1" x14ac:dyDescent="0.3">
      <c r="A54" s="211" t="s">
        <v>1</v>
      </c>
      <c r="B54" s="200">
        <v>41881</v>
      </c>
      <c r="C54" s="21">
        <v>798</v>
      </c>
      <c r="D54" s="20">
        <f t="shared" si="4"/>
        <v>798</v>
      </c>
    </row>
    <row r="55" spans="1:4" s="62" customFormat="1" ht="14.25" customHeight="1" outlineLevel="1" thickBot="1" x14ac:dyDescent="0.3">
      <c r="A55" s="211" t="s">
        <v>2</v>
      </c>
      <c r="B55" s="173">
        <v>41882</v>
      </c>
      <c r="C55" s="27">
        <v>802</v>
      </c>
      <c r="D55" s="20">
        <f t="shared" si="4"/>
        <v>802</v>
      </c>
    </row>
    <row r="56" spans="1:4" s="62" customFormat="1" ht="14.25" customHeight="1" outlineLevel="1" thickBot="1" x14ac:dyDescent="0.3">
      <c r="A56" s="134" t="s">
        <v>25</v>
      </c>
      <c r="B56" s="292" t="s">
        <v>32</v>
      </c>
      <c r="C56" s="143">
        <f>SUM(C49:C55)</f>
        <v>5986</v>
      </c>
      <c r="D56" s="147">
        <f>SUM(D49:D55)</f>
        <v>5986</v>
      </c>
    </row>
    <row r="57" spans="1:4" s="62" customFormat="1" ht="15.75" customHeight="1" outlineLevel="1" thickBot="1" x14ac:dyDescent="0.3">
      <c r="A57" s="135" t="s">
        <v>27</v>
      </c>
      <c r="B57" s="293"/>
      <c r="C57" s="136">
        <f>AVERAGE(C49:C55)</f>
        <v>855.14285714285711</v>
      </c>
      <c r="D57" s="142">
        <f>AVERAGE(D49:D55)</f>
        <v>855.14285714285711</v>
      </c>
    </row>
    <row r="58" spans="1:4" s="62" customFormat="1" ht="14.25" customHeight="1" thickBot="1" x14ac:dyDescent="0.3">
      <c r="A58" s="36" t="s">
        <v>24</v>
      </c>
      <c r="B58" s="293"/>
      <c r="C58" s="37">
        <f>SUM(C49:C53)</f>
        <v>4386</v>
      </c>
      <c r="D58" s="41">
        <f>SUM(D49:D53)</f>
        <v>4386</v>
      </c>
    </row>
    <row r="59" spans="1:4" s="62" customFormat="1" ht="15.75" customHeight="1" thickBot="1" x14ac:dyDescent="0.3">
      <c r="A59" s="36" t="s">
        <v>26</v>
      </c>
      <c r="B59" s="294"/>
      <c r="C59" s="43">
        <f>AVERAGE(C49:C53)</f>
        <v>877.2</v>
      </c>
      <c r="D59" s="48">
        <f>AVERAGE(D49:D53)</f>
        <v>877.2</v>
      </c>
    </row>
    <row r="60" spans="1:4" s="62" customFormat="1" hidden="1" x14ac:dyDescent="0.25">
      <c r="A60" s="211"/>
      <c r="B60" s="174"/>
      <c r="C60" s="14"/>
      <c r="D60" s="18"/>
    </row>
    <row r="61" spans="1:4" s="62" customFormat="1" ht="14.25" hidden="1" customHeight="1" x14ac:dyDescent="0.25">
      <c r="A61" s="197"/>
      <c r="B61" s="172"/>
      <c r="C61" s="14"/>
      <c r="D61" s="18"/>
    </row>
    <row r="62" spans="1:4" s="62" customFormat="1" hidden="1" x14ac:dyDescent="0.25">
      <c r="A62" s="35"/>
      <c r="B62" s="172"/>
      <c r="C62" s="14"/>
      <c r="D62" s="18"/>
    </row>
    <row r="63" spans="1:4" s="62" customFormat="1" hidden="1" x14ac:dyDescent="0.25">
      <c r="A63" s="35"/>
      <c r="B63" s="172"/>
      <c r="C63" s="14"/>
      <c r="D63" s="18"/>
    </row>
    <row r="64" spans="1:4" s="62" customFormat="1" hidden="1" x14ac:dyDescent="0.25">
      <c r="A64" s="35"/>
      <c r="B64" s="172"/>
      <c r="C64" s="14"/>
      <c r="D64" s="18"/>
    </row>
    <row r="65" spans="1:6" s="62" customFormat="1" hidden="1" outlineLevel="1" x14ac:dyDescent="0.25">
      <c r="A65" s="35"/>
      <c r="B65" s="172"/>
      <c r="C65" s="21"/>
      <c r="D65" s="18"/>
    </row>
    <row r="66" spans="1:6" s="62" customFormat="1" ht="14.25" hidden="1" outlineLevel="1" thickBot="1" x14ac:dyDescent="0.3">
      <c r="A66" s="35"/>
      <c r="B66" s="173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292" t="s">
        <v>37</v>
      </c>
      <c r="C67" s="143">
        <f>SUM(C60:C66)</f>
        <v>0</v>
      </c>
      <c r="D67" s="147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293"/>
      <c r="C68" s="136" t="e">
        <f>AVERAGE(C60:C66)</f>
        <v>#DIV/0!</v>
      </c>
      <c r="D68" s="142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3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4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2"/>
      <c r="C71" s="65"/>
      <c r="D71" s="65"/>
    </row>
    <row r="72" spans="1:6" s="62" customFormat="1" ht="42" customHeight="1" x14ac:dyDescent="0.25">
      <c r="A72" s="49"/>
      <c r="B72" s="183" t="s">
        <v>9</v>
      </c>
      <c r="D72" s="299" t="s">
        <v>67</v>
      </c>
      <c r="E72" s="321"/>
      <c r="F72" s="322"/>
    </row>
    <row r="73" spans="1:6" ht="30" customHeight="1" x14ac:dyDescent="0.25">
      <c r="A73" s="57" t="s">
        <v>34</v>
      </c>
      <c r="B73" s="184">
        <f>SUM(C58:C58, C47:C47, C36:C36, C25:C25, C14:C14, C69:C69)</f>
        <v>19082</v>
      </c>
      <c r="D73" s="297" t="s">
        <v>34</v>
      </c>
      <c r="E73" s="298"/>
      <c r="F73" s="127">
        <f>SUM(D14, D25, D36, D47, D58, D69)</f>
        <v>19082</v>
      </c>
    </row>
    <row r="74" spans="1:6" ht="30" customHeight="1" x14ac:dyDescent="0.25">
      <c r="A74" s="57" t="s">
        <v>33</v>
      </c>
      <c r="B74" s="184">
        <f>SUM(C56:C56, C45:C45, C34:C34, C23:C23, C12:C12, C67:C67 )</f>
        <v>27375</v>
      </c>
      <c r="D74" s="297" t="s">
        <v>33</v>
      </c>
      <c r="E74" s="298"/>
      <c r="F74" s="128">
        <f>SUM(D56, D45, D34, D23, D12, D67)</f>
        <v>27375</v>
      </c>
    </row>
    <row r="75" spans="1:6" ht="30" customHeight="1" x14ac:dyDescent="0.25">
      <c r="D75" s="297" t="s">
        <v>26</v>
      </c>
      <c r="E75" s="298"/>
      <c r="F75" s="128">
        <f>AVERAGE(D14, D25, D36, D47, D58, D69)</f>
        <v>3180.3333333333335</v>
      </c>
    </row>
    <row r="76" spans="1:6" ht="30" customHeight="1" x14ac:dyDescent="0.25">
      <c r="D76" s="297" t="s">
        <v>72</v>
      </c>
      <c r="E76" s="298"/>
      <c r="F76" s="127">
        <f>AVERAGE(D56, D45, D34, D23, D12, D67)</f>
        <v>4562.5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12:D13 D45 D38 D39 D40 D41 D42 D43 D44 D14:D37" emptyCellReference="1"/>
    <ignoredError sqref="D46:D48 D56:D59 D49 D50 D51 D52 D53 D54 D55" evalError="1" emptyCellReference="1"/>
    <ignoredError sqref="C60:D71" evalError="1"/>
    <ignoredError sqref="C45 C14:C37" formulaRange="1" emptyCellReference="1"/>
    <ignoredError sqref="C56:C59 C46:C48" evalError="1" formulaRange="1" emptyCellReference="1"/>
    <ignoredError sqref="C38:C44 C49:C5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78" sqref="H78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1" width="15.7109375" style="13" customWidth="1"/>
    <col min="12" max="16384" width="9.140625" style="13"/>
  </cols>
  <sheetData>
    <row r="1" spans="1:11" ht="15" customHeight="1" x14ac:dyDescent="0.25">
      <c r="B1" s="181"/>
      <c r="C1" s="302" t="s">
        <v>7</v>
      </c>
      <c r="D1" s="302" t="s">
        <v>39</v>
      </c>
      <c r="E1" s="290" t="s">
        <v>8</v>
      </c>
      <c r="F1" s="302" t="s">
        <v>73</v>
      </c>
      <c r="G1" s="302" t="s">
        <v>10</v>
      </c>
      <c r="H1" s="328"/>
      <c r="I1" s="329"/>
      <c r="J1" s="324" t="s">
        <v>23</v>
      </c>
    </row>
    <row r="2" spans="1:11" ht="15" customHeight="1" thickBot="1" x14ac:dyDescent="0.3">
      <c r="B2" s="181"/>
      <c r="C2" s="303"/>
      <c r="D2" s="303"/>
      <c r="E2" s="291"/>
      <c r="F2" s="303"/>
      <c r="G2" s="330"/>
      <c r="H2" s="331"/>
      <c r="I2" s="332"/>
      <c r="J2" s="325"/>
    </row>
    <row r="3" spans="1:11" ht="13.5" customHeight="1" x14ac:dyDescent="0.25">
      <c r="A3" s="312" t="s">
        <v>61</v>
      </c>
      <c r="B3" s="314" t="s">
        <v>62</v>
      </c>
      <c r="C3" s="316" t="s">
        <v>7</v>
      </c>
      <c r="D3" s="316" t="s">
        <v>40</v>
      </c>
      <c r="E3" s="288" t="s">
        <v>8</v>
      </c>
      <c r="F3" s="317" t="s">
        <v>73</v>
      </c>
      <c r="G3" s="316" t="s">
        <v>10</v>
      </c>
      <c r="H3" s="327" t="s">
        <v>41</v>
      </c>
      <c r="I3" s="326" t="s">
        <v>42</v>
      </c>
      <c r="J3" s="325"/>
    </row>
    <row r="4" spans="1:11" ht="14.25" thickBot="1" x14ac:dyDescent="0.3">
      <c r="A4" s="313"/>
      <c r="B4" s="315"/>
      <c r="C4" s="313"/>
      <c r="D4" s="313"/>
      <c r="E4" s="289"/>
      <c r="F4" s="318"/>
      <c r="G4" s="313"/>
      <c r="H4" s="313"/>
      <c r="I4" s="311"/>
      <c r="J4" s="325"/>
    </row>
    <row r="5" spans="1:11" s="61" customFormat="1" ht="14.25" hidden="1" thickBot="1" x14ac:dyDescent="0.3">
      <c r="A5" s="207"/>
      <c r="B5" s="176"/>
      <c r="C5" s="14"/>
      <c r="D5" s="14"/>
      <c r="E5" s="18"/>
      <c r="F5" s="187"/>
      <c r="G5" s="17"/>
      <c r="H5" s="14"/>
      <c r="I5" s="15"/>
      <c r="J5" s="71"/>
    </row>
    <row r="6" spans="1:11" s="61" customFormat="1" ht="14.25" hidden="1" thickBot="1" x14ac:dyDescent="0.3">
      <c r="A6" s="214"/>
      <c r="B6" s="167"/>
      <c r="C6" s="14"/>
      <c r="D6" s="14"/>
      <c r="E6" s="18"/>
      <c r="F6" s="187"/>
      <c r="G6" s="17"/>
      <c r="H6" s="14"/>
      <c r="I6" s="15"/>
      <c r="J6" s="71"/>
    </row>
    <row r="7" spans="1:11" s="61" customFormat="1" ht="14.25" hidden="1" thickBot="1" x14ac:dyDescent="0.3">
      <c r="A7" s="214"/>
      <c r="B7" s="167"/>
      <c r="C7" s="14"/>
      <c r="D7" s="14"/>
      <c r="E7" s="18"/>
      <c r="F7" s="187"/>
      <c r="G7" s="17"/>
      <c r="H7" s="14"/>
      <c r="I7" s="15"/>
      <c r="J7" s="71"/>
    </row>
    <row r="8" spans="1:11" s="61" customFormat="1" ht="14.25" hidden="1" thickBot="1" x14ac:dyDescent="0.3">
      <c r="A8" s="214"/>
      <c r="B8" s="167"/>
      <c r="C8" s="14"/>
      <c r="D8" s="14"/>
      <c r="E8" s="18"/>
      <c r="F8" s="187"/>
      <c r="G8" s="17"/>
      <c r="H8" s="14"/>
      <c r="I8" s="15"/>
      <c r="J8" s="71"/>
      <c r="K8" s="212"/>
    </row>
    <row r="9" spans="1:11" s="61" customFormat="1" ht="14.25" thickBot="1" x14ac:dyDescent="0.3">
      <c r="A9" s="214" t="s">
        <v>0</v>
      </c>
      <c r="B9" s="167">
        <v>41852</v>
      </c>
      <c r="C9" s="21">
        <v>368</v>
      </c>
      <c r="D9" s="14"/>
      <c r="E9" s="18">
        <v>498</v>
      </c>
      <c r="F9" s="187">
        <v>62</v>
      </c>
      <c r="G9" s="17">
        <v>349</v>
      </c>
      <c r="H9" s="14">
        <v>119</v>
      </c>
      <c r="I9" s="15">
        <v>734</v>
      </c>
      <c r="J9" s="71">
        <f t="shared" ref="J9:J10" si="0">SUM(C9:I9)</f>
        <v>2130</v>
      </c>
      <c r="K9" s="212"/>
    </row>
    <row r="10" spans="1:11" s="61" customFormat="1" ht="14.25" outlineLevel="1" thickBot="1" x14ac:dyDescent="0.3">
      <c r="A10" s="214" t="s">
        <v>1</v>
      </c>
      <c r="B10" s="167">
        <v>41853</v>
      </c>
      <c r="C10" s="21">
        <v>351</v>
      </c>
      <c r="D10" s="21"/>
      <c r="E10" s="25">
        <v>413</v>
      </c>
      <c r="F10" s="188">
        <v>67</v>
      </c>
      <c r="G10" s="21">
        <v>318</v>
      </c>
      <c r="H10" s="21">
        <v>127</v>
      </c>
      <c r="I10" s="22">
        <v>3704</v>
      </c>
      <c r="J10" s="71">
        <f t="shared" si="0"/>
        <v>4980</v>
      </c>
      <c r="K10" s="212"/>
    </row>
    <row r="11" spans="1:11" s="61" customFormat="1" ht="14.25" outlineLevel="1" thickBot="1" x14ac:dyDescent="0.3">
      <c r="A11" s="195" t="s">
        <v>2</v>
      </c>
      <c r="B11" s="167">
        <v>41854</v>
      </c>
      <c r="C11" s="27">
        <v>508</v>
      </c>
      <c r="D11" s="27"/>
      <c r="E11" s="31">
        <v>448</v>
      </c>
      <c r="F11" s="189">
        <v>84</v>
      </c>
      <c r="G11" s="27">
        <v>320</v>
      </c>
      <c r="H11" s="27">
        <v>191</v>
      </c>
      <c r="I11" s="28">
        <v>3989</v>
      </c>
      <c r="J11" s="71">
        <f>SUM(C11:I11)</f>
        <v>5540</v>
      </c>
      <c r="K11" s="212"/>
    </row>
    <row r="12" spans="1:11" s="62" customFormat="1" ht="14.25" customHeight="1" outlineLevel="1" thickBot="1" x14ac:dyDescent="0.3">
      <c r="A12" s="134" t="s">
        <v>25</v>
      </c>
      <c r="B12" s="292" t="s">
        <v>28</v>
      </c>
      <c r="C12" s="143">
        <f>SUM(C5:C11)</f>
        <v>1227</v>
      </c>
      <c r="D12" s="143">
        <f t="shared" ref="D12:J12" si="1">SUM(D5:D11)</f>
        <v>0</v>
      </c>
      <c r="E12" s="143">
        <f t="shared" si="1"/>
        <v>1359</v>
      </c>
      <c r="F12" s="146">
        <f t="shared" si="1"/>
        <v>213</v>
      </c>
      <c r="G12" s="143">
        <f t="shared" si="1"/>
        <v>987</v>
      </c>
      <c r="H12" s="143">
        <f t="shared" si="1"/>
        <v>437</v>
      </c>
      <c r="I12" s="147">
        <f t="shared" si="1"/>
        <v>8427</v>
      </c>
      <c r="J12" s="143">
        <f t="shared" si="1"/>
        <v>12650</v>
      </c>
    </row>
    <row r="13" spans="1:11" s="62" customFormat="1" ht="15.75" customHeight="1" outlineLevel="1" thickBot="1" x14ac:dyDescent="0.3">
      <c r="A13" s="135" t="s">
        <v>27</v>
      </c>
      <c r="B13" s="293"/>
      <c r="C13" s="136">
        <f>AVERAGE(C5:C11)</f>
        <v>409</v>
      </c>
      <c r="D13" s="136" t="e">
        <f t="shared" ref="D13:J13" si="2">AVERAGE(D5:D11)</f>
        <v>#DIV/0!</v>
      </c>
      <c r="E13" s="136">
        <f t="shared" si="2"/>
        <v>453</v>
      </c>
      <c r="F13" s="139">
        <f t="shared" si="2"/>
        <v>71</v>
      </c>
      <c r="G13" s="136">
        <f t="shared" si="2"/>
        <v>329</v>
      </c>
      <c r="H13" s="136">
        <f t="shared" si="2"/>
        <v>145.66666666666666</v>
      </c>
      <c r="I13" s="142">
        <f t="shared" si="2"/>
        <v>2809</v>
      </c>
      <c r="J13" s="136">
        <f t="shared" si="2"/>
        <v>4216.666666666667</v>
      </c>
    </row>
    <row r="14" spans="1:11" s="62" customFormat="1" ht="14.25" customHeight="1" thickBot="1" x14ac:dyDescent="0.3">
      <c r="A14" s="36" t="s">
        <v>24</v>
      </c>
      <c r="B14" s="293"/>
      <c r="C14" s="37">
        <f>SUM(C5:C9)</f>
        <v>368</v>
      </c>
      <c r="D14" s="37">
        <f t="shared" ref="D14:J14" si="3">SUM(D5:D9)</f>
        <v>0</v>
      </c>
      <c r="E14" s="37">
        <f t="shared" si="3"/>
        <v>498</v>
      </c>
      <c r="F14" s="40">
        <f t="shared" si="3"/>
        <v>62</v>
      </c>
      <c r="G14" s="37">
        <f t="shared" si="3"/>
        <v>349</v>
      </c>
      <c r="H14" s="37">
        <f t="shared" si="3"/>
        <v>119</v>
      </c>
      <c r="I14" s="41">
        <f t="shared" si="3"/>
        <v>734</v>
      </c>
      <c r="J14" s="37">
        <f t="shared" si="3"/>
        <v>2130</v>
      </c>
    </row>
    <row r="15" spans="1:11" s="62" customFormat="1" ht="15.75" customHeight="1" thickBot="1" x14ac:dyDescent="0.3">
      <c r="A15" s="36" t="s">
        <v>26</v>
      </c>
      <c r="B15" s="293"/>
      <c r="C15" s="43">
        <f>AVERAGE(C5:C9)</f>
        <v>368</v>
      </c>
      <c r="D15" s="43" t="e">
        <f t="shared" ref="D15:J15" si="4">AVERAGE(D5:D9)</f>
        <v>#DIV/0!</v>
      </c>
      <c r="E15" s="43">
        <f t="shared" si="4"/>
        <v>498</v>
      </c>
      <c r="F15" s="46">
        <f t="shared" si="4"/>
        <v>62</v>
      </c>
      <c r="G15" s="43">
        <f t="shared" si="4"/>
        <v>349</v>
      </c>
      <c r="H15" s="43">
        <f t="shared" si="4"/>
        <v>119</v>
      </c>
      <c r="I15" s="48">
        <f t="shared" si="4"/>
        <v>734</v>
      </c>
      <c r="J15" s="43">
        <f t="shared" si="4"/>
        <v>2130</v>
      </c>
    </row>
    <row r="16" spans="1:11" s="62" customFormat="1" ht="14.25" thickBot="1" x14ac:dyDescent="0.3">
      <c r="A16" s="35" t="s">
        <v>3</v>
      </c>
      <c r="B16" s="168">
        <v>41855</v>
      </c>
      <c r="C16" s="14">
        <v>489</v>
      </c>
      <c r="D16" s="14"/>
      <c r="E16" s="18">
        <v>572</v>
      </c>
      <c r="F16" s="187">
        <v>52</v>
      </c>
      <c r="G16" s="14">
        <v>405</v>
      </c>
      <c r="H16" s="14">
        <v>127</v>
      </c>
      <c r="I16" s="15">
        <v>651</v>
      </c>
      <c r="J16" s="19">
        <f t="shared" ref="J16:J22" si="5">SUM(C16:I16)</f>
        <v>2296</v>
      </c>
    </row>
    <row r="17" spans="1:10" s="62" customFormat="1" ht="14.25" thickBot="1" x14ac:dyDescent="0.3">
      <c r="A17" s="35" t="s">
        <v>4</v>
      </c>
      <c r="B17" s="220">
        <v>41856</v>
      </c>
      <c r="C17" s="14">
        <v>434</v>
      </c>
      <c r="D17" s="14"/>
      <c r="E17" s="18">
        <v>435</v>
      </c>
      <c r="F17" s="187">
        <v>61</v>
      </c>
      <c r="G17" s="14">
        <v>364</v>
      </c>
      <c r="H17" s="14">
        <v>175</v>
      </c>
      <c r="I17" s="15">
        <v>692</v>
      </c>
      <c r="J17" s="71">
        <f t="shared" si="5"/>
        <v>2161</v>
      </c>
    </row>
    <row r="18" spans="1:10" s="62" customFormat="1" ht="14.25" thickBot="1" x14ac:dyDescent="0.3">
      <c r="A18" s="35" t="s">
        <v>5</v>
      </c>
      <c r="B18" s="169">
        <v>41857</v>
      </c>
      <c r="C18" s="14">
        <v>345</v>
      </c>
      <c r="D18" s="14"/>
      <c r="E18" s="18">
        <v>445</v>
      </c>
      <c r="F18" s="187">
        <v>77</v>
      </c>
      <c r="G18" s="14">
        <v>350</v>
      </c>
      <c r="H18" s="14">
        <v>196</v>
      </c>
      <c r="I18" s="15">
        <v>870</v>
      </c>
      <c r="J18" s="71">
        <f t="shared" si="5"/>
        <v>2283</v>
      </c>
    </row>
    <row r="19" spans="1:10" s="62" customFormat="1" ht="14.25" thickBot="1" x14ac:dyDescent="0.3">
      <c r="A19" s="35" t="s">
        <v>6</v>
      </c>
      <c r="B19" s="169">
        <v>41858</v>
      </c>
      <c r="C19" s="14">
        <v>454</v>
      </c>
      <c r="D19" s="14"/>
      <c r="E19" s="18">
        <v>500</v>
      </c>
      <c r="F19" s="187">
        <v>55</v>
      </c>
      <c r="G19" s="14">
        <v>368</v>
      </c>
      <c r="H19" s="14">
        <v>167</v>
      </c>
      <c r="I19" s="15">
        <v>798</v>
      </c>
      <c r="J19" s="71">
        <f t="shared" si="5"/>
        <v>2342</v>
      </c>
    </row>
    <row r="20" spans="1:10" s="62" customFormat="1" ht="14.25" thickBot="1" x14ac:dyDescent="0.3">
      <c r="A20" s="35" t="s">
        <v>0</v>
      </c>
      <c r="B20" s="169">
        <v>41859</v>
      </c>
      <c r="C20" s="21">
        <v>369</v>
      </c>
      <c r="D20" s="14"/>
      <c r="E20" s="18">
        <v>462</v>
      </c>
      <c r="F20" s="187">
        <v>140</v>
      </c>
      <c r="G20" s="14">
        <v>411</v>
      </c>
      <c r="H20" s="14">
        <v>220</v>
      </c>
      <c r="I20" s="15">
        <v>1068</v>
      </c>
      <c r="J20" s="71">
        <f t="shared" si="5"/>
        <v>2670</v>
      </c>
    </row>
    <row r="21" spans="1:10" s="62" customFormat="1" ht="14.25" outlineLevel="1" thickBot="1" x14ac:dyDescent="0.3">
      <c r="A21" s="35" t="s">
        <v>1</v>
      </c>
      <c r="B21" s="169">
        <v>41860</v>
      </c>
      <c r="C21" s="21">
        <v>640</v>
      </c>
      <c r="D21" s="21"/>
      <c r="E21" s="25">
        <v>671</v>
      </c>
      <c r="F21" s="188">
        <v>133</v>
      </c>
      <c r="G21" s="21">
        <v>607</v>
      </c>
      <c r="H21" s="21">
        <v>261</v>
      </c>
      <c r="I21" s="22">
        <v>4055</v>
      </c>
      <c r="J21" s="71">
        <f t="shared" si="5"/>
        <v>6367</v>
      </c>
    </row>
    <row r="22" spans="1:10" s="62" customFormat="1" ht="14.25" outlineLevel="1" thickBot="1" x14ac:dyDescent="0.3">
      <c r="A22" s="35" t="s">
        <v>2</v>
      </c>
      <c r="B22" s="170">
        <v>41861</v>
      </c>
      <c r="C22" s="27">
        <v>667</v>
      </c>
      <c r="D22" s="27"/>
      <c r="E22" s="31">
        <v>654</v>
      </c>
      <c r="F22" s="189">
        <v>90</v>
      </c>
      <c r="G22" s="27">
        <v>371</v>
      </c>
      <c r="H22" s="27">
        <v>350</v>
      </c>
      <c r="I22" s="28">
        <v>4334</v>
      </c>
      <c r="J22" s="192">
        <f t="shared" si="5"/>
        <v>6466</v>
      </c>
    </row>
    <row r="23" spans="1:10" s="62" customFormat="1" ht="14.25" customHeight="1" outlineLevel="1" thickBot="1" x14ac:dyDescent="0.3">
      <c r="A23" s="134" t="s">
        <v>25</v>
      </c>
      <c r="B23" s="293" t="s">
        <v>29</v>
      </c>
      <c r="C23" s="143">
        <f t="shared" ref="C23:J23" si="6">SUM(C16:C22)</f>
        <v>3398</v>
      </c>
      <c r="D23" s="143">
        <f t="shared" si="6"/>
        <v>0</v>
      </c>
      <c r="E23" s="143">
        <f t="shared" si="6"/>
        <v>3739</v>
      </c>
      <c r="F23" s="146">
        <f t="shared" si="6"/>
        <v>608</v>
      </c>
      <c r="G23" s="143">
        <f t="shared" si="6"/>
        <v>2876</v>
      </c>
      <c r="H23" s="143">
        <f t="shared" si="6"/>
        <v>1496</v>
      </c>
      <c r="I23" s="147">
        <f t="shared" si="6"/>
        <v>12468</v>
      </c>
      <c r="J23" s="143">
        <f t="shared" si="6"/>
        <v>24585</v>
      </c>
    </row>
    <row r="24" spans="1:10" s="62" customFormat="1" ht="15.75" customHeight="1" outlineLevel="1" thickBot="1" x14ac:dyDescent="0.3">
      <c r="A24" s="135" t="s">
        <v>27</v>
      </c>
      <c r="B24" s="293"/>
      <c r="C24" s="136">
        <f t="shared" ref="C24:J24" si="7">AVERAGE(C16:C22)</f>
        <v>485.42857142857144</v>
      </c>
      <c r="D24" s="136" t="e">
        <f t="shared" si="7"/>
        <v>#DIV/0!</v>
      </c>
      <c r="E24" s="136">
        <f t="shared" si="7"/>
        <v>534.14285714285711</v>
      </c>
      <c r="F24" s="139">
        <f t="shared" si="7"/>
        <v>86.857142857142861</v>
      </c>
      <c r="G24" s="136">
        <f t="shared" si="7"/>
        <v>410.85714285714283</v>
      </c>
      <c r="H24" s="136">
        <f t="shared" si="7"/>
        <v>213.71428571428572</v>
      </c>
      <c r="I24" s="142">
        <f t="shared" si="7"/>
        <v>1781.1428571428571</v>
      </c>
      <c r="J24" s="136">
        <f t="shared" si="7"/>
        <v>3512.1428571428573</v>
      </c>
    </row>
    <row r="25" spans="1:10" s="62" customFormat="1" ht="14.25" customHeight="1" thickBot="1" x14ac:dyDescent="0.3">
      <c r="A25" s="36" t="s">
        <v>24</v>
      </c>
      <c r="B25" s="293"/>
      <c r="C25" s="37">
        <f>SUM(C16:C20)</f>
        <v>2091</v>
      </c>
      <c r="D25" s="37">
        <f t="shared" ref="D25:J25" si="8">SUM(D16:D20)</f>
        <v>0</v>
      </c>
      <c r="E25" s="37">
        <f t="shared" si="8"/>
        <v>2414</v>
      </c>
      <c r="F25" s="40">
        <f t="shared" si="8"/>
        <v>385</v>
      </c>
      <c r="G25" s="37">
        <f t="shared" si="8"/>
        <v>1898</v>
      </c>
      <c r="H25" s="37">
        <f t="shared" si="8"/>
        <v>885</v>
      </c>
      <c r="I25" s="41">
        <f t="shared" si="8"/>
        <v>4079</v>
      </c>
      <c r="J25" s="37">
        <f t="shared" si="8"/>
        <v>11752</v>
      </c>
    </row>
    <row r="26" spans="1:10" s="62" customFormat="1" ht="15.75" customHeight="1" thickBot="1" x14ac:dyDescent="0.3">
      <c r="A26" s="36" t="s">
        <v>26</v>
      </c>
      <c r="B26" s="294"/>
      <c r="C26" s="149">
        <f>AVERAGE(C16:C20)</f>
        <v>418.2</v>
      </c>
      <c r="D26" s="149" t="e">
        <f t="shared" ref="D26:J26" si="9">AVERAGE(D16:D20)</f>
        <v>#DIV/0!</v>
      </c>
      <c r="E26" s="149">
        <f t="shared" si="9"/>
        <v>482.8</v>
      </c>
      <c r="F26" s="190">
        <f t="shared" si="9"/>
        <v>77</v>
      </c>
      <c r="G26" s="149">
        <f t="shared" si="9"/>
        <v>379.6</v>
      </c>
      <c r="H26" s="149">
        <f t="shared" si="9"/>
        <v>177</v>
      </c>
      <c r="I26" s="191">
        <f t="shared" si="9"/>
        <v>815.8</v>
      </c>
      <c r="J26" s="149">
        <f t="shared" si="9"/>
        <v>2350.4</v>
      </c>
    </row>
    <row r="27" spans="1:10" s="62" customFormat="1" ht="14.25" thickBot="1" x14ac:dyDescent="0.3">
      <c r="A27" s="35" t="s">
        <v>3</v>
      </c>
      <c r="B27" s="210">
        <v>41862</v>
      </c>
      <c r="C27" s="14">
        <v>250</v>
      </c>
      <c r="D27" s="14"/>
      <c r="E27" s="18">
        <v>332</v>
      </c>
      <c r="F27" s="187">
        <v>177</v>
      </c>
      <c r="G27" s="14">
        <v>581</v>
      </c>
      <c r="H27" s="14">
        <v>289</v>
      </c>
      <c r="I27" s="15">
        <v>809</v>
      </c>
      <c r="J27" s="19">
        <f t="shared" ref="J27:J33" si="10">SUM(C27:I27)</f>
        <v>2438</v>
      </c>
    </row>
    <row r="28" spans="1:10" s="62" customFormat="1" ht="14.25" thickBot="1" x14ac:dyDescent="0.3">
      <c r="A28" s="35" t="s">
        <v>4</v>
      </c>
      <c r="B28" s="172">
        <v>41863</v>
      </c>
      <c r="C28" s="14">
        <v>188</v>
      </c>
      <c r="D28" s="14"/>
      <c r="E28" s="18">
        <v>278</v>
      </c>
      <c r="F28" s="187">
        <v>21</v>
      </c>
      <c r="G28" s="14">
        <v>246</v>
      </c>
      <c r="H28" s="14">
        <v>56</v>
      </c>
      <c r="I28" s="15">
        <v>570</v>
      </c>
      <c r="J28" s="71">
        <f t="shared" si="10"/>
        <v>1359</v>
      </c>
    </row>
    <row r="29" spans="1:10" s="62" customFormat="1" ht="14.25" thickBot="1" x14ac:dyDescent="0.3">
      <c r="A29" s="35" t="s">
        <v>5</v>
      </c>
      <c r="B29" s="172">
        <v>41864</v>
      </c>
      <c r="C29" s="14">
        <v>177</v>
      </c>
      <c r="D29" s="14"/>
      <c r="E29" s="18">
        <v>156</v>
      </c>
      <c r="F29" s="187">
        <v>26</v>
      </c>
      <c r="G29" s="14">
        <v>193</v>
      </c>
      <c r="H29" s="14">
        <v>139</v>
      </c>
      <c r="I29" s="15">
        <v>605</v>
      </c>
      <c r="J29" s="71">
        <f t="shared" si="10"/>
        <v>1296</v>
      </c>
    </row>
    <row r="30" spans="1:10" s="62" customFormat="1" ht="14.25" thickBot="1" x14ac:dyDescent="0.3">
      <c r="A30" s="35" t="s">
        <v>6</v>
      </c>
      <c r="B30" s="172">
        <v>41865</v>
      </c>
      <c r="C30" s="14">
        <v>603</v>
      </c>
      <c r="D30" s="14"/>
      <c r="E30" s="18">
        <v>494</v>
      </c>
      <c r="F30" s="187">
        <v>74</v>
      </c>
      <c r="G30" s="14">
        <v>287</v>
      </c>
      <c r="H30" s="14">
        <v>170</v>
      </c>
      <c r="I30" s="15">
        <v>823</v>
      </c>
      <c r="J30" s="71">
        <f t="shared" si="10"/>
        <v>2451</v>
      </c>
    </row>
    <row r="31" spans="1:10" s="62" customFormat="1" ht="14.25" thickBot="1" x14ac:dyDescent="0.3">
      <c r="A31" s="35" t="s">
        <v>0</v>
      </c>
      <c r="B31" s="172">
        <v>41866</v>
      </c>
      <c r="C31" s="21">
        <v>311</v>
      </c>
      <c r="D31" s="14"/>
      <c r="E31" s="18">
        <v>405</v>
      </c>
      <c r="F31" s="187">
        <v>53</v>
      </c>
      <c r="G31" s="14">
        <v>280</v>
      </c>
      <c r="H31" s="14">
        <v>140</v>
      </c>
      <c r="I31" s="15">
        <v>1063</v>
      </c>
      <c r="J31" s="71">
        <f t="shared" si="10"/>
        <v>2252</v>
      </c>
    </row>
    <row r="32" spans="1:10" s="62" customFormat="1" ht="14.25" outlineLevel="1" thickBot="1" x14ac:dyDescent="0.3">
      <c r="A32" s="35" t="s">
        <v>1</v>
      </c>
      <c r="B32" s="172">
        <v>41867</v>
      </c>
      <c r="C32" s="21">
        <v>648</v>
      </c>
      <c r="D32" s="21"/>
      <c r="E32" s="25">
        <v>579</v>
      </c>
      <c r="F32" s="188">
        <v>116</v>
      </c>
      <c r="G32" s="21">
        <v>425</v>
      </c>
      <c r="H32" s="21">
        <v>257</v>
      </c>
      <c r="I32" s="22">
        <v>4047</v>
      </c>
      <c r="J32" s="71">
        <f t="shared" si="10"/>
        <v>6072</v>
      </c>
    </row>
    <row r="33" spans="1:11" s="62" customFormat="1" ht="14.25" outlineLevel="1" thickBot="1" x14ac:dyDescent="0.3">
      <c r="A33" s="35" t="s">
        <v>2</v>
      </c>
      <c r="B33" s="173">
        <v>41868</v>
      </c>
      <c r="C33" s="27">
        <v>243</v>
      </c>
      <c r="D33" s="27"/>
      <c r="E33" s="31">
        <v>353</v>
      </c>
      <c r="F33" s="189">
        <v>49</v>
      </c>
      <c r="G33" s="27">
        <v>309</v>
      </c>
      <c r="H33" s="27">
        <v>188</v>
      </c>
      <c r="I33" s="28">
        <v>4652</v>
      </c>
      <c r="J33" s="192">
        <f t="shared" si="10"/>
        <v>5794</v>
      </c>
    </row>
    <row r="34" spans="1:11" s="62" customFormat="1" ht="14.25" customHeight="1" outlineLevel="1" thickBot="1" x14ac:dyDescent="0.3">
      <c r="A34" s="134" t="s">
        <v>25</v>
      </c>
      <c r="B34" s="292" t="s">
        <v>30</v>
      </c>
      <c r="C34" s="143">
        <f t="shared" ref="C34:J34" si="11">SUM(C27:C33)</f>
        <v>2420</v>
      </c>
      <c r="D34" s="143">
        <f t="shared" si="11"/>
        <v>0</v>
      </c>
      <c r="E34" s="143">
        <f t="shared" si="11"/>
        <v>2597</v>
      </c>
      <c r="F34" s="146">
        <f t="shared" si="11"/>
        <v>516</v>
      </c>
      <c r="G34" s="143">
        <f t="shared" si="11"/>
        <v>2321</v>
      </c>
      <c r="H34" s="143">
        <f t="shared" si="11"/>
        <v>1239</v>
      </c>
      <c r="I34" s="147">
        <f t="shared" si="11"/>
        <v>12569</v>
      </c>
      <c r="J34" s="143">
        <f t="shared" si="11"/>
        <v>21662</v>
      </c>
    </row>
    <row r="35" spans="1:11" s="62" customFormat="1" ht="15.75" customHeight="1" outlineLevel="1" thickBot="1" x14ac:dyDescent="0.3">
      <c r="A35" s="135" t="s">
        <v>27</v>
      </c>
      <c r="B35" s="293"/>
      <c r="C35" s="136">
        <f t="shared" ref="C35:J35" si="12">AVERAGE(C27:C33)</f>
        <v>345.71428571428572</v>
      </c>
      <c r="D35" s="136" t="e">
        <f t="shared" si="12"/>
        <v>#DIV/0!</v>
      </c>
      <c r="E35" s="136">
        <f t="shared" si="12"/>
        <v>371</v>
      </c>
      <c r="F35" s="139">
        <f t="shared" si="12"/>
        <v>73.714285714285708</v>
      </c>
      <c r="G35" s="136">
        <f t="shared" si="12"/>
        <v>331.57142857142856</v>
      </c>
      <c r="H35" s="136">
        <f t="shared" si="12"/>
        <v>177</v>
      </c>
      <c r="I35" s="142">
        <f t="shared" si="12"/>
        <v>1795.5714285714287</v>
      </c>
      <c r="J35" s="136">
        <f t="shared" si="12"/>
        <v>3094.5714285714284</v>
      </c>
    </row>
    <row r="36" spans="1:11" s="62" customFormat="1" ht="14.25" customHeight="1" thickBot="1" x14ac:dyDescent="0.3">
      <c r="A36" s="36" t="s">
        <v>24</v>
      </c>
      <c r="B36" s="293"/>
      <c r="C36" s="37">
        <f>SUM(C27:C31)</f>
        <v>1529</v>
      </c>
      <c r="D36" s="37">
        <f t="shared" ref="D36:J36" si="13">SUM(D27:D31)</f>
        <v>0</v>
      </c>
      <c r="E36" s="37">
        <f t="shared" si="13"/>
        <v>1665</v>
      </c>
      <c r="F36" s="40">
        <f t="shared" si="13"/>
        <v>351</v>
      </c>
      <c r="G36" s="37">
        <f t="shared" si="13"/>
        <v>1587</v>
      </c>
      <c r="H36" s="37">
        <f t="shared" si="13"/>
        <v>794</v>
      </c>
      <c r="I36" s="41">
        <f t="shared" si="13"/>
        <v>3870</v>
      </c>
      <c r="J36" s="37">
        <f t="shared" si="13"/>
        <v>9796</v>
      </c>
    </row>
    <row r="37" spans="1:11" s="62" customFormat="1" ht="15.75" customHeight="1" thickBot="1" x14ac:dyDescent="0.3">
      <c r="A37" s="36" t="s">
        <v>26</v>
      </c>
      <c r="B37" s="294"/>
      <c r="C37" s="43">
        <f>AVERAGE(C27:C31)</f>
        <v>305.8</v>
      </c>
      <c r="D37" s="43" t="e">
        <f t="shared" ref="D37:J37" si="14">AVERAGE(D27:D31)</f>
        <v>#DIV/0!</v>
      </c>
      <c r="E37" s="43">
        <f t="shared" si="14"/>
        <v>333</v>
      </c>
      <c r="F37" s="46">
        <f t="shared" si="14"/>
        <v>70.2</v>
      </c>
      <c r="G37" s="43">
        <f t="shared" si="14"/>
        <v>317.39999999999998</v>
      </c>
      <c r="H37" s="43">
        <f t="shared" si="14"/>
        <v>158.80000000000001</v>
      </c>
      <c r="I37" s="48">
        <f t="shared" si="14"/>
        <v>774</v>
      </c>
      <c r="J37" s="43">
        <f t="shared" si="14"/>
        <v>1959.2</v>
      </c>
    </row>
    <row r="38" spans="1:11" s="62" customFormat="1" ht="14.25" thickBot="1" x14ac:dyDescent="0.3">
      <c r="A38" s="35" t="s">
        <v>3</v>
      </c>
      <c r="B38" s="210">
        <v>41869</v>
      </c>
      <c r="C38" s="14">
        <v>464</v>
      </c>
      <c r="D38" s="14"/>
      <c r="E38" s="18">
        <v>421</v>
      </c>
      <c r="F38" s="187">
        <v>35</v>
      </c>
      <c r="G38" s="14">
        <v>253</v>
      </c>
      <c r="H38" s="14">
        <v>126</v>
      </c>
      <c r="I38" s="15">
        <v>841</v>
      </c>
      <c r="J38" s="19">
        <f t="shared" ref="J38:J44" si="15">SUM(C38:I38)</f>
        <v>2140</v>
      </c>
    </row>
    <row r="39" spans="1:11" s="62" customFormat="1" ht="14.25" thickBot="1" x14ac:dyDescent="0.3">
      <c r="A39" s="35" t="s">
        <v>4</v>
      </c>
      <c r="B39" s="172">
        <v>41870</v>
      </c>
      <c r="C39" s="14">
        <v>306</v>
      </c>
      <c r="D39" s="14"/>
      <c r="E39" s="18">
        <v>438</v>
      </c>
      <c r="F39" s="187">
        <v>61</v>
      </c>
      <c r="G39" s="14">
        <v>364</v>
      </c>
      <c r="H39" s="14">
        <v>170</v>
      </c>
      <c r="I39" s="15">
        <v>736</v>
      </c>
      <c r="J39" s="71">
        <f t="shared" si="15"/>
        <v>2075</v>
      </c>
    </row>
    <row r="40" spans="1:11" s="62" customFormat="1" ht="14.25" thickBot="1" x14ac:dyDescent="0.3">
      <c r="A40" s="35" t="s">
        <v>5</v>
      </c>
      <c r="B40" s="172">
        <v>41871</v>
      </c>
      <c r="C40" s="14">
        <v>360</v>
      </c>
      <c r="D40" s="14"/>
      <c r="E40" s="18">
        <v>395</v>
      </c>
      <c r="F40" s="187">
        <v>63</v>
      </c>
      <c r="G40" s="14">
        <v>301</v>
      </c>
      <c r="H40" s="14">
        <v>128</v>
      </c>
      <c r="I40" s="15">
        <v>877</v>
      </c>
      <c r="J40" s="71">
        <f t="shared" si="15"/>
        <v>2124</v>
      </c>
    </row>
    <row r="41" spans="1:11" s="62" customFormat="1" ht="14.25" thickBot="1" x14ac:dyDescent="0.3">
      <c r="A41" s="35" t="s">
        <v>6</v>
      </c>
      <c r="B41" s="172">
        <v>41872</v>
      </c>
      <c r="C41" s="14">
        <v>287</v>
      </c>
      <c r="D41" s="14"/>
      <c r="E41" s="18">
        <v>407</v>
      </c>
      <c r="F41" s="187">
        <v>44</v>
      </c>
      <c r="G41" s="14">
        <v>292</v>
      </c>
      <c r="H41" s="14">
        <v>172</v>
      </c>
      <c r="I41" s="15">
        <v>836</v>
      </c>
      <c r="J41" s="71">
        <f t="shared" si="15"/>
        <v>2038</v>
      </c>
    </row>
    <row r="42" spans="1:11" s="62" customFormat="1" ht="14.25" thickBot="1" x14ac:dyDescent="0.3">
      <c r="A42" s="35" t="s">
        <v>0</v>
      </c>
      <c r="B42" s="172">
        <v>41873</v>
      </c>
      <c r="C42" s="21">
        <v>243</v>
      </c>
      <c r="D42" s="14"/>
      <c r="E42" s="18">
        <v>317</v>
      </c>
      <c r="F42" s="187">
        <v>39</v>
      </c>
      <c r="G42" s="14">
        <v>255</v>
      </c>
      <c r="H42" s="14">
        <v>95</v>
      </c>
      <c r="I42" s="15">
        <v>978</v>
      </c>
      <c r="J42" s="71">
        <f t="shared" si="15"/>
        <v>1927</v>
      </c>
    </row>
    <row r="43" spans="1:11" s="62" customFormat="1" ht="14.25" outlineLevel="1" thickBot="1" x14ac:dyDescent="0.3">
      <c r="A43" s="35" t="s">
        <v>1</v>
      </c>
      <c r="B43" s="172">
        <v>41874</v>
      </c>
      <c r="C43" s="216">
        <v>331</v>
      </c>
      <c r="D43" s="21"/>
      <c r="E43" s="25">
        <v>372</v>
      </c>
      <c r="F43" s="188">
        <v>143</v>
      </c>
      <c r="G43" s="21">
        <v>274</v>
      </c>
      <c r="H43" s="21">
        <v>161</v>
      </c>
      <c r="I43" s="22">
        <v>3639</v>
      </c>
      <c r="J43" s="71">
        <f t="shared" si="15"/>
        <v>4920</v>
      </c>
      <c r="K43" s="164"/>
    </row>
    <row r="44" spans="1:11" s="62" customFormat="1" ht="14.25" outlineLevel="1" thickBot="1" x14ac:dyDescent="0.3">
      <c r="A44" s="35" t="s">
        <v>2</v>
      </c>
      <c r="B44" s="172">
        <v>41875</v>
      </c>
      <c r="C44" s="27">
        <v>304</v>
      </c>
      <c r="D44" s="27"/>
      <c r="E44" s="31">
        <v>415</v>
      </c>
      <c r="F44" s="189">
        <v>95</v>
      </c>
      <c r="G44" s="27">
        <v>374</v>
      </c>
      <c r="H44" s="27">
        <v>245</v>
      </c>
      <c r="I44" s="28">
        <v>4243</v>
      </c>
      <c r="J44" s="192">
        <f t="shared" si="15"/>
        <v>5676</v>
      </c>
      <c r="K44" s="164"/>
    </row>
    <row r="45" spans="1:11" s="62" customFormat="1" ht="14.25" customHeight="1" outlineLevel="1" thickBot="1" x14ac:dyDescent="0.3">
      <c r="A45" s="134" t="s">
        <v>25</v>
      </c>
      <c r="B45" s="292" t="s">
        <v>31</v>
      </c>
      <c r="C45" s="143">
        <f t="shared" ref="C45:J45" si="16">SUM(C38:C44)</f>
        <v>2295</v>
      </c>
      <c r="D45" s="143">
        <f t="shared" si="16"/>
        <v>0</v>
      </c>
      <c r="E45" s="143">
        <f t="shared" si="16"/>
        <v>2765</v>
      </c>
      <c r="F45" s="146">
        <f t="shared" si="16"/>
        <v>480</v>
      </c>
      <c r="G45" s="143">
        <f t="shared" si="16"/>
        <v>2113</v>
      </c>
      <c r="H45" s="143">
        <f t="shared" si="16"/>
        <v>1097</v>
      </c>
      <c r="I45" s="147">
        <f t="shared" si="16"/>
        <v>12150</v>
      </c>
      <c r="J45" s="143">
        <f t="shared" si="16"/>
        <v>20900</v>
      </c>
    </row>
    <row r="46" spans="1:11" s="62" customFormat="1" ht="15.75" customHeight="1" outlineLevel="1" thickBot="1" x14ac:dyDescent="0.3">
      <c r="A46" s="135" t="s">
        <v>27</v>
      </c>
      <c r="B46" s="293"/>
      <c r="C46" s="136">
        <f t="shared" ref="C46:J46" si="17">AVERAGE(C38:C44)</f>
        <v>327.85714285714283</v>
      </c>
      <c r="D46" s="136" t="e">
        <f t="shared" si="17"/>
        <v>#DIV/0!</v>
      </c>
      <c r="E46" s="136">
        <f t="shared" si="17"/>
        <v>395</v>
      </c>
      <c r="F46" s="139">
        <f t="shared" si="17"/>
        <v>68.571428571428569</v>
      </c>
      <c r="G46" s="136">
        <f t="shared" si="17"/>
        <v>301.85714285714283</v>
      </c>
      <c r="H46" s="136">
        <f t="shared" si="17"/>
        <v>156.71428571428572</v>
      </c>
      <c r="I46" s="142">
        <f t="shared" si="17"/>
        <v>1735.7142857142858</v>
      </c>
      <c r="J46" s="136">
        <f t="shared" si="17"/>
        <v>2985.7142857142858</v>
      </c>
    </row>
    <row r="47" spans="1:11" s="62" customFormat="1" ht="14.25" customHeight="1" thickBot="1" x14ac:dyDescent="0.3">
      <c r="A47" s="36" t="s">
        <v>24</v>
      </c>
      <c r="B47" s="293"/>
      <c r="C47" s="37">
        <f>SUM(C38:C42)</f>
        <v>1660</v>
      </c>
      <c r="D47" s="37">
        <f t="shared" ref="D47:J47" si="18">SUM(D38:D42)</f>
        <v>0</v>
      </c>
      <c r="E47" s="37">
        <f t="shared" si="18"/>
        <v>1978</v>
      </c>
      <c r="F47" s="40">
        <f t="shared" si="18"/>
        <v>242</v>
      </c>
      <c r="G47" s="37">
        <f t="shared" si="18"/>
        <v>1465</v>
      </c>
      <c r="H47" s="37">
        <f t="shared" si="18"/>
        <v>691</v>
      </c>
      <c r="I47" s="41">
        <f t="shared" si="18"/>
        <v>4268</v>
      </c>
      <c r="J47" s="37">
        <f t="shared" si="18"/>
        <v>10304</v>
      </c>
    </row>
    <row r="48" spans="1:11" s="62" customFormat="1" ht="15.75" customHeight="1" thickBot="1" x14ac:dyDescent="0.3">
      <c r="A48" s="36" t="s">
        <v>26</v>
      </c>
      <c r="B48" s="294"/>
      <c r="C48" s="43">
        <f>AVERAGE(C38:C42)</f>
        <v>332</v>
      </c>
      <c r="D48" s="43" t="e">
        <f t="shared" ref="D48:J48" si="19">AVERAGE(D38:D42)</f>
        <v>#DIV/0!</v>
      </c>
      <c r="E48" s="43">
        <f t="shared" si="19"/>
        <v>395.6</v>
      </c>
      <c r="F48" s="46">
        <f t="shared" si="19"/>
        <v>48.4</v>
      </c>
      <c r="G48" s="43">
        <f t="shared" si="19"/>
        <v>293</v>
      </c>
      <c r="H48" s="43">
        <f t="shared" si="19"/>
        <v>138.19999999999999</v>
      </c>
      <c r="I48" s="48">
        <f t="shared" si="19"/>
        <v>853.6</v>
      </c>
      <c r="J48" s="43">
        <f t="shared" si="19"/>
        <v>2060.8000000000002</v>
      </c>
    </row>
    <row r="49" spans="1:10" s="62" customFormat="1" ht="14.25" thickBot="1" x14ac:dyDescent="0.3">
      <c r="A49" s="35" t="s">
        <v>3</v>
      </c>
      <c r="B49" s="171">
        <v>41876</v>
      </c>
      <c r="C49" s="14">
        <v>322</v>
      </c>
      <c r="D49" s="14"/>
      <c r="E49" s="18">
        <v>412</v>
      </c>
      <c r="F49" s="187">
        <v>63</v>
      </c>
      <c r="G49" s="14">
        <v>337</v>
      </c>
      <c r="H49" s="14">
        <v>170</v>
      </c>
      <c r="I49" s="15">
        <v>846</v>
      </c>
      <c r="J49" s="78">
        <f t="shared" ref="J49:J55" si="20">SUM(C49:I49)</f>
        <v>2150</v>
      </c>
    </row>
    <row r="50" spans="1:10" s="62" customFormat="1" ht="14.25" thickBot="1" x14ac:dyDescent="0.3">
      <c r="A50" s="35" t="s">
        <v>4</v>
      </c>
      <c r="B50" s="200">
        <v>41877</v>
      </c>
      <c r="C50" s="14">
        <v>317</v>
      </c>
      <c r="D50" s="14"/>
      <c r="E50" s="18">
        <v>455</v>
      </c>
      <c r="F50" s="187">
        <v>52</v>
      </c>
      <c r="G50" s="14">
        <v>257</v>
      </c>
      <c r="H50" s="14">
        <v>145</v>
      </c>
      <c r="I50" s="15">
        <v>879</v>
      </c>
      <c r="J50" s="78">
        <f t="shared" si="20"/>
        <v>2105</v>
      </c>
    </row>
    <row r="51" spans="1:10" s="62" customFormat="1" ht="14.25" thickBot="1" x14ac:dyDescent="0.3">
      <c r="A51" s="35" t="s">
        <v>5</v>
      </c>
      <c r="B51" s="200">
        <v>41878</v>
      </c>
      <c r="C51" s="14">
        <v>262</v>
      </c>
      <c r="D51" s="14"/>
      <c r="E51" s="18">
        <v>399</v>
      </c>
      <c r="F51" s="187">
        <v>46</v>
      </c>
      <c r="G51" s="14">
        <v>212</v>
      </c>
      <c r="H51" s="14">
        <v>118</v>
      </c>
      <c r="I51" s="15">
        <v>932</v>
      </c>
      <c r="J51" s="78">
        <f t="shared" si="20"/>
        <v>1969</v>
      </c>
    </row>
    <row r="52" spans="1:10" s="62" customFormat="1" ht="14.25" thickBot="1" x14ac:dyDescent="0.3">
      <c r="A52" s="211" t="s">
        <v>6</v>
      </c>
      <c r="B52" s="200">
        <v>41879</v>
      </c>
      <c r="C52" s="14">
        <v>256</v>
      </c>
      <c r="D52" s="14"/>
      <c r="E52" s="18">
        <v>388</v>
      </c>
      <c r="F52" s="187">
        <v>53</v>
      </c>
      <c r="G52" s="14">
        <v>297</v>
      </c>
      <c r="H52" s="14">
        <v>197</v>
      </c>
      <c r="I52" s="15">
        <v>914</v>
      </c>
      <c r="J52" s="78">
        <f t="shared" si="20"/>
        <v>2105</v>
      </c>
    </row>
    <row r="53" spans="1:10" s="62" customFormat="1" ht="14.25" customHeight="1" thickBot="1" x14ac:dyDescent="0.3">
      <c r="A53" s="211" t="s">
        <v>0</v>
      </c>
      <c r="B53" s="200">
        <v>41880</v>
      </c>
      <c r="C53" s="21">
        <v>230</v>
      </c>
      <c r="D53" s="14"/>
      <c r="E53" s="18">
        <v>457</v>
      </c>
      <c r="F53" s="187">
        <v>111</v>
      </c>
      <c r="G53" s="14">
        <v>364</v>
      </c>
      <c r="H53" s="14">
        <v>161</v>
      </c>
      <c r="I53" s="15">
        <v>1261</v>
      </c>
      <c r="J53" s="78">
        <f t="shared" si="20"/>
        <v>2584</v>
      </c>
    </row>
    <row r="54" spans="1:10" s="62" customFormat="1" ht="14.25" customHeight="1" outlineLevel="1" thickBot="1" x14ac:dyDescent="0.3">
      <c r="A54" s="211" t="s">
        <v>1</v>
      </c>
      <c r="B54" s="200">
        <v>41881</v>
      </c>
      <c r="C54" s="21">
        <v>589</v>
      </c>
      <c r="D54" s="21"/>
      <c r="E54" s="25">
        <v>556</v>
      </c>
      <c r="F54" s="188">
        <v>140</v>
      </c>
      <c r="G54" s="21">
        <v>311</v>
      </c>
      <c r="H54" s="21">
        <v>22</v>
      </c>
      <c r="I54" s="22">
        <v>3788</v>
      </c>
      <c r="J54" s="78">
        <f t="shared" si="20"/>
        <v>5406</v>
      </c>
    </row>
    <row r="55" spans="1:10" s="62" customFormat="1" ht="14.25" customHeight="1" outlineLevel="1" thickBot="1" x14ac:dyDescent="0.3">
      <c r="A55" s="211" t="s">
        <v>2</v>
      </c>
      <c r="B55" s="173">
        <v>41882</v>
      </c>
      <c r="C55" s="27">
        <v>281</v>
      </c>
      <c r="D55" s="27"/>
      <c r="E55" s="31">
        <v>361</v>
      </c>
      <c r="F55" s="189">
        <v>82</v>
      </c>
      <c r="G55" s="27">
        <v>296</v>
      </c>
      <c r="H55" s="193">
        <v>198</v>
      </c>
      <c r="I55" s="194">
        <v>3690</v>
      </c>
      <c r="J55" s="78">
        <f t="shared" si="20"/>
        <v>4908</v>
      </c>
    </row>
    <row r="56" spans="1:10" s="62" customFormat="1" ht="14.25" customHeight="1" outlineLevel="1" thickBot="1" x14ac:dyDescent="0.3">
      <c r="A56" s="134" t="s">
        <v>25</v>
      </c>
      <c r="B56" s="292" t="s">
        <v>32</v>
      </c>
      <c r="C56" s="143">
        <f t="shared" ref="C56:J56" si="21">SUM(C49:C55)</f>
        <v>2257</v>
      </c>
      <c r="D56" s="143">
        <f t="shared" si="21"/>
        <v>0</v>
      </c>
      <c r="E56" s="143">
        <f t="shared" si="21"/>
        <v>3028</v>
      </c>
      <c r="F56" s="146">
        <f t="shared" si="21"/>
        <v>547</v>
      </c>
      <c r="G56" s="143">
        <f t="shared" si="21"/>
        <v>2074</v>
      </c>
      <c r="H56" s="143">
        <f t="shared" si="21"/>
        <v>1011</v>
      </c>
      <c r="I56" s="147">
        <f t="shared" si="21"/>
        <v>12310</v>
      </c>
      <c r="J56" s="143">
        <f t="shared" si="21"/>
        <v>21227</v>
      </c>
    </row>
    <row r="57" spans="1:10" s="62" customFormat="1" ht="15.75" customHeight="1" outlineLevel="1" thickBot="1" x14ac:dyDescent="0.3">
      <c r="A57" s="135" t="s">
        <v>27</v>
      </c>
      <c r="B57" s="293"/>
      <c r="C57" s="136">
        <f t="shared" ref="C57:J57" si="22">AVERAGE(C49:C55)</f>
        <v>322.42857142857144</v>
      </c>
      <c r="D57" s="136" t="e">
        <f t="shared" si="22"/>
        <v>#DIV/0!</v>
      </c>
      <c r="E57" s="136">
        <f t="shared" si="22"/>
        <v>432.57142857142856</v>
      </c>
      <c r="F57" s="139">
        <f t="shared" si="22"/>
        <v>78.142857142857139</v>
      </c>
      <c r="G57" s="136">
        <f t="shared" si="22"/>
        <v>296.28571428571428</v>
      </c>
      <c r="H57" s="136">
        <f t="shared" si="22"/>
        <v>144.42857142857142</v>
      </c>
      <c r="I57" s="142">
        <f t="shared" si="22"/>
        <v>1758.5714285714287</v>
      </c>
      <c r="J57" s="136">
        <f t="shared" si="22"/>
        <v>3032.4285714285716</v>
      </c>
    </row>
    <row r="58" spans="1:10" s="62" customFormat="1" ht="14.25" customHeight="1" thickBot="1" x14ac:dyDescent="0.3">
      <c r="A58" s="36" t="s">
        <v>24</v>
      </c>
      <c r="B58" s="293"/>
      <c r="C58" s="37">
        <f t="shared" ref="C58:J58" si="23">SUM(C49:C53)</f>
        <v>1387</v>
      </c>
      <c r="D58" s="37">
        <f t="shared" si="23"/>
        <v>0</v>
      </c>
      <c r="E58" s="37">
        <f t="shared" si="23"/>
        <v>2111</v>
      </c>
      <c r="F58" s="40">
        <f t="shared" si="23"/>
        <v>325</v>
      </c>
      <c r="G58" s="37">
        <f t="shared" si="23"/>
        <v>1467</v>
      </c>
      <c r="H58" s="37">
        <f t="shared" si="23"/>
        <v>791</v>
      </c>
      <c r="I58" s="41">
        <f t="shared" si="23"/>
        <v>4832</v>
      </c>
      <c r="J58" s="37">
        <f t="shared" si="23"/>
        <v>10913</v>
      </c>
    </row>
    <row r="59" spans="1:10" s="62" customFormat="1" ht="14.25" thickBot="1" x14ac:dyDescent="0.3">
      <c r="A59" s="36" t="s">
        <v>26</v>
      </c>
      <c r="B59" s="294"/>
      <c r="C59" s="43">
        <f t="shared" ref="C59:J59" si="24">AVERAGE(C49:C53)</f>
        <v>277.39999999999998</v>
      </c>
      <c r="D59" s="43" t="e">
        <f t="shared" si="24"/>
        <v>#DIV/0!</v>
      </c>
      <c r="E59" s="43">
        <f t="shared" si="24"/>
        <v>422.2</v>
      </c>
      <c r="F59" s="46">
        <f t="shared" si="24"/>
        <v>65</v>
      </c>
      <c r="G59" s="43">
        <f t="shared" si="24"/>
        <v>293.39999999999998</v>
      </c>
      <c r="H59" s="43">
        <f t="shared" si="24"/>
        <v>158.19999999999999</v>
      </c>
      <c r="I59" s="48">
        <f t="shared" si="24"/>
        <v>966.4</v>
      </c>
      <c r="J59" s="43">
        <f t="shared" si="24"/>
        <v>2182.6</v>
      </c>
    </row>
    <row r="60" spans="1:10" s="62" customFormat="1" ht="14.25" hidden="1" thickBot="1" x14ac:dyDescent="0.3">
      <c r="A60" s="211"/>
      <c r="B60" s="174"/>
      <c r="C60" s="14"/>
      <c r="D60" s="14"/>
      <c r="E60" s="18"/>
      <c r="F60" s="187"/>
      <c r="G60" s="17"/>
      <c r="H60" s="14"/>
      <c r="I60" s="15"/>
      <c r="J60" s="78"/>
    </row>
    <row r="61" spans="1:10" s="62" customFormat="1" ht="14.25" hidden="1" thickBot="1" x14ac:dyDescent="0.3">
      <c r="A61" s="197"/>
      <c r="B61" s="172"/>
      <c r="C61" s="14"/>
      <c r="D61" s="14"/>
      <c r="E61" s="18"/>
      <c r="F61" s="187"/>
      <c r="G61" s="17"/>
      <c r="H61" s="14"/>
      <c r="I61" s="15"/>
      <c r="J61" s="19"/>
    </row>
    <row r="62" spans="1:10" s="62" customFormat="1" ht="14.25" hidden="1" thickBot="1" x14ac:dyDescent="0.3">
      <c r="A62" s="35"/>
      <c r="B62" s="172"/>
      <c r="C62" s="14"/>
      <c r="D62" s="14"/>
      <c r="E62" s="18"/>
      <c r="F62" s="187"/>
      <c r="G62" s="17"/>
      <c r="H62" s="14"/>
      <c r="I62" s="15"/>
      <c r="J62" s="71"/>
    </row>
    <row r="63" spans="1:10" s="62" customFormat="1" ht="14.25" hidden="1" thickBot="1" x14ac:dyDescent="0.3">
      <c r="A63" s="35"/>
      <c r="B63" s="172"/>
      <c r="C63" s="14"/>
      <c r="D63" s="14"/>
      <c r="E63" s="18"/>
      <c r="F63" s="187"/>
      <c r="G63" s="17"/>
      <c r="H63" s="14"/>
      <c r="I63" s="15"/>
      <c r="J63" s="71"/>
    </row>
    <row r="64" spans="1:10" s="62" customFormat="1" ht="14.25" hidden="1" thickBot="1" x14ac:dyDescent="0.3">
      <c r="A64" s="35"/>
      <c r="B64" s="172"/>
      <c r="C64" s="21"/>
      <c r="D64" s="14"/>
      <c r="E64" s="18"/>
      <c r="F64" s="187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72"/>
      <c r="C65" s="21"/>
      <c r="D65" s="21"/>
      <c r="E65" s="25"/>
      <c r="F65" s="188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3"/>
      <c r="C66" s="27"/>
      <c r="D66" s="27"/>
      <c r="E66" s="31"/>
      <c r="F66" s="189"/>
      <c r="G66" s="30"/>
      <c r="H66" s="72"/>
      <c r="I66" s="73"/>
      <c r="J66" s="192"/>
    </row>
    <row r="67" spans="1:17" s="62" customFormat="1" ht="14.25" hidden="1" customHeight="1" outlineLevel="1" thickBot="1" x14ac:dyDescent="0.3">
      <c r="A67" s="134" t="s">
        <v>25</v>
      </c>
      <c r="B67" s="292" t="s">
        <v>37</v>
      </c>
      <c r="C67" s="143">
        <f t="shared" ref="C67" si="25">SUM(C60:C66)</f>
        <v>0</v>
      </c>
      <c r="D67" s="143">
        <f t="shared" ref="D67:J67" si="26">SUM(D60:D66)</f>
        <v>0</v>
      </c>
      <c r="E67" s="143">
        <f t="shared" si="26"/>
        <v>0</v>
      </c>
      <c r="F67" s="143">
        <f t="shared" si="26"/>
        <v>0</v>
      </c>
      <c r="G67" s="143">
        <f t="shared" si="26"/>
        <v>0</v>
      </c>
      <c r="H67" s="143">
        <f t="shared" si="26"/>
        <v>0</v>
      </c>
      <c r="I67" s="143">
        <f t="shared" si="26"/>
        <v>0</v>
      </c>
      <c r="J67" s="143">
        <f t="shared" si="26"/>
        <v>0</v>
      </c>
    </row>
    <row r="68" spans="1:17" s="62" customFormat="1" ht="15.75" hidden="1" customHeight="1" outlineLevel="1" thickBot="1" x14ac:dyDescent="0.3">
      <c r="A68" s="135" t="s">
        <v>27</v>
      </c>
      <c r="B68" s="293"/>
      <c r="C68" s="136" t="e">
        <f t="shared" ref="C68" si="27">AVERAGE(C60:C66)</f>
        <v>#DIV/0!</v>
      </c>
      <c r="D68" s="136" t="e">
        <f t="shared" ref="D68:J68" si="28">AVERAGE(D60:D66)</f>
        <v>#DIV/0!</v>
      </c>
      <c r="E68" s="136" t="e">
        <f t="shared" si="28"/>
        <v>#DIV/0!</v>
      </c>
      <c r="F68" s="136" t="e">
        <f t="shared" si="28"/>
        <v>#DIV/0!</v>
      </c>
      <c r="G68" s="136" t="e">
        <f t="shared" si="28"/>
        <v>#DIV/0!</v>
      </c>
      <c r="H68" s="136" t="e">
        <f t="shared" si="28"/>
        <v>#DIV/0!</v>
      </c>
      <c r="I68" s="136" t="e">
        <f t="shared" si="28"/>
        <v>#DIV/0!</v>
      </c>
      <c r="J68" s="136" t="e">
        <f t="shared" si="28"/>
        <v>#DIV/0!</v>
      </c>
    </row>
    <row r="69" spans="1:17" s="62" customFormat="1" ht="14.25" hidden="1" customHeight="1" thickBot="1" x14ac:dyDescent="0.3">
      <c r="A69" s="36" t="s">
        <v>24</v>
      </c>
      <c r="B69" s="293"/>
      <c r="C69" s="37">
        <f t="shared" ref="C69" si="29">SUM(C60:C64)</f>
        <v>0</v>
      </c>
      <c r="D69" s="37">
        <f t="shared" ref="D69:J69" si="30">SUM(D60:D64)</f>
        <v>0</v>
      </c>
      <c r="E69" s="37">
        <f t="shared" si="30"/>
        <v>0</v>
      </c>
      <c r="F69" s="37">
        <f t="shared" si="30"/>
        <v>0</v>
      </c>
      <c r="G69" s="37">
        <f t="shared" si="30"/>
        <v>0</v>
      </c>
      <c r="H69" s="37">
        <f t="shared" si="30"/>
        <v>0</v>
      </c>
      <c r="I69" s="37">
        <f t="shared" si="30"/>
        <v>0</v>
      </c>
      <c r="J69" s="37">
        <f t="shared" si="30"/>
        <v>0</v>
      </c>
    </row>
    <row r="70" spans="1:17" s="62" customFormat="1" ht="15.75" hidden="1" customHeight="1" thickBot="1" x14ac:dyDescent="0.3">
      <c r="A70" s="36" t="s">
        <v>26</v>
      </c>
      <c r="B70" s="294"/>
      <c r="C70" s="43" t="e">
        <f t="shared" ref="C70" si="31">AVERAGE(C60:C64)</f>
        <v>#DIV/0!</v>
      </c>
      <c r="D70" s="43" t="e">
        <f t="shared" ref="D70:J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  <c r="H70" s="43" t="e">
        <f t="shared" si="32"/>
        <v>#DIV/0!</v>
      </c>
      <c r="I70" s="43" t="e">
        <f t="shared" si="32"/>
        <v>#DIV/0!</v>
      </c>
      <c r="J70" s="43" t="e">
        <f t="shared" si="32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22"/>
      <c r="H72" s="79"/>
      <c r="I72" s="299" t="s">
        <v>68</v>
      </c>
      <c r="J72" s="321"/>
      <c r="K72" s="322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7035</v>
      </c>
      <c r="C73" s="50">
        <f>SUM(D58:D58, D47:D47, D36:D36, D25:D25, D14:D14, D69:D69)</f>
        <v>0</v>
      </c>
      <c r="D73" s="50">
        <f>SUM(E69, E58, E47, E36, E25, E14, )</f>
        <v>8666</v>
      </c>
      <c r="E73" s="50">
        <f xml:space="preserve"> SUM(G14:I14, G25:I25, G36:I36, G47:I47, G58:I58, G69:I69)</f>
        <v>27829</v>
      </c>
      <c r="F73" s="50">
        <f>SUM(F14,F25,F36,F47,F58,F69)</f>
        <v>1365</v>
      </c>
      <c r="G73" s="217"/>
      <c r="H73" s="80"/>
      <c r="I73" s="297" t="s">
        <v>34</v>
      </c>
      <c r="J73" s="298"/>
      <c r="K73" s="127">
        <f>SUM(J14, J25, J36, J47, J58, J69)</f>
        <v>44895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11597</v>
      </c>
      <c r="C74" s="50">
        <f>SUM(D56:D56, D45:D45, D34:D34, D23:D23, D12:D12, D67:D67 )</f>
        <v>0</v>
      </c>
      <c r="D74" s="50">
        <f>SUM(E67, E56, E45, E34, E23, E12)</f>
        <v>13488</v>
      </c>
      <c r="E74" s="50">
        <f xml:space="preserve"> SUM(G12:I12, G23:I23, G34:I34, G45:I45, G56:I56, G67:I67)</f>
        <v>73575</v>
      </c>
      <c r="F74" s="50">
        <f>SUM(F12,F23,F34,F45,F56,F67)</f>
        <v>2364</v>
      </c>
      <c r="G74" s="217"/>
      <c r="H74" s="80"/>
      <c r="I74" s="297" t="s">
        <v>33</v>
      </c>
      <c r="J74" s="298"/>
      <c r="K74" s="128">
        <f>SUM(J56, J45, J34, J23, J12, J67)</f>
        <v>101024</v>
      </c>
      <c r="L74" s="80"/>
      <c r="M74" s="80"/>
      <c r="N74" s="80"/>
    </row>
    <row r="75" spans="1:17" ht="30" customHeight="1" x14ac:dyDescent="0.25">
      <c r="I75" s="297" t="s">
        <v>26</v>
      </c>
      <c r="J75" s="298"/>
      <c r="K75" s="128">
        <f>AVERAGE(J14, J25, J36, J47, J58, J69)</f>
        <v>7482.5</v>
      </c>
    </row>
    <row r="76" spans="1:17" ht="30" customHeight="1" x14ac:dyDescent="0.25">
      <c r="I76" s="297" t="s">
        <v>72</v>
      </c>
      <c r="J76" s="298"/>
      <c r="K76" s="127">
        <f>AVERAGE(J56, J45, J34, J23, J12, J67)</f>
        <v>16837.333333333332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 C13" emptyCellReference="1"/>
    <ignoredError sqref="D13:I13" evalError="1" emptyCellReference="1"/>
    <ignoredError sqref="J9:J11 J13:J59 J12 C45 C14:C37" formulaRange="1" emptyCellReference="1"/>
    <ignoredError sqref="D55 D54 D53 D52 D51 D50 D49 D56:I59 C56:C59 D44 D43 D42 D41 D40 D39 D38 D45:I48 C46:C48 D14:I37" evalError="1" formulaRange="1" emptyCellReference="1"/>
    <ignoredError sqref="C44 C55 C38 E38:I38 C39 E39:I39 C40 E40:I40 C41 E41:I41 C42 E42:I42 C43 E43:I43 E44:I44 C49 E49:I49 C50 E50:I50 C51 E51:I51 C52 E52:I52 C53 E53:I53 C54 E54:I54 E55:I5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20" sqref="H2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1"/>
      <c r="C1" s="302" t="s">
        <v>8</v>
      </c>
      <c r="D1" s="306"/>
      <c r="E1" s="306"/>
      <c r="F1" s="306"/>
      <c r="G1" s="295"/>
      <c r="H1" s="302" t="s">
        <v>9</v>
      </c>
      <c r="I1" s="302" t="s">
        <v>10</v>
      </c>
      <c r="J1" s="306"/>
      <c r="K1" s="308" t="s">
        <v>23</v>
      </c>
    </row>
    <row r="2" spans="1:11" ht="15" customHeight="1" thickBot="1" x14ac:dyDescent="0.3">
      <c r="B2" s="181"/>
      <c r="C2" s="303"/>
      <c r="D2" s="307"/>
      <c r="E2" s="307"/>
      <c r="F2" s="307"/>
      <c r="G2" s="296"/>
      <c r="H2" s="303"/>
      <c r="I2" s="303"/>
      <c r="J2" s="307"/>
      <c r="K2" s="309"/>
    </row>
    <row r="3" spans="1:11" x14ac:dyDescent="0.25">
      <c r="A3" s="312" t="s">
        <v>61</v>
      </c>
      <c r="B3" s="314" t="s">
        <v>62</v>
      </c>
      <c r="C3" s="316" t="s">
        <v>43</v>
      </c>
      <c r="D3" s="316" t="s">
        <v>44</v>
      </c>
      <c r="E3" s="316" t="s">
        <v>45</v>
      </c>
      <c r="F3" s="310" t="s">
        <v>46</v>
      </c>
      <c r="G3" s="310" t="s">
        <v>63</v>
      </c>
      <c r="H3" s="316" t="s">
        <v>47</v>
      </c>
      <c r="I3" s="316" t="s">
        <v>48</v>
      </c>
      <c r="J3" s="319" t="s">
        <v>49</v>
      </c>
      <c r="K3" s="309"/>
    </row>
    <row r="4" spans="1:11" ht="14.25" thickBot="1" x14ac:dyDescent="0.3">
      <c r="A4" s="313"/>
      <c r="B4" s="315"/>
      <c r="C4" s="313"/>
      <c r="D4" s="313"/>
      <c r="E4" s="313"/>
      <c r="F4" s="311"/>
      <c r="G4" s="311"/>
      <c r="H4" s="313"/>
      <c r="I4" s="313"/>
      <c r="J4" s="320"/>
      <c r="K4" s="309"/>
    </row>
    <row r="5" spans="1:11" s="61" customFormat="1" ht="14.25" hidden="1" thickBot="1" x14ac:dyDescent="0.3">
      <c r="A5" s="207"/>
      <c r="B5" s="176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14"/>
      <c r="B6" s="167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14"/>
      <c r="B7" s="167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thickBot="1" x14ac:dyDescent="0.3">
      <c r="A8" s="214"/>
      <c r="B8" s="167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thickBot="1" x14ac:dyDescent="0.3">
      <c r="A9" s="214" t="s">
        <v>0</v>
      </c>
      <c r="B9" s="167">
        <v>41852</v>
      </c>
      <c r="C9" s="21">
        <v>6370</v>
      </c>
      <c r="D9" s="21">
        <v>1996</v>
      </c>
      <c r="E9" s="21">
        <v>719</v>
      </c>
      <c r="F9" s="15">
        <v>2504</v>
      </c>
      <c r="G9" s="15"/>
      <c r="H9" s="14">
        <v>852</v>
      </c>
      <c r="I9" s="14">
        <v>880</v>
      </c>
      <c r="J9" s="16">
        <v>1755</v>
      </c>
      <c r="K9" s="20">
        <f t="shared" ref="K9:K10" si="0">SUM(C9:J9)</f>
        <v>15076</v>
      </c>
    </row>
    <row r="10" spans="1:11" s="61" customFormat="1" ht="14.25" outlineLevel="1" thickBot="1" x14ac:dyDescent="0.3">
      <c r="A10" s="214" t="s">
        <v>1</v>
      </c>
      <c r="B10" s="167">
        <v>41853</v>
      </c>
      <c r="C10" s="21">
        <v>3678</v>
      </c>
      <c r="D10" s="21"/>
      <c r="E10" s="21"/>
      <c r="F10" s="22"/>
      <c r="G10" s="22">
        <v>2607</v>
      </c>
      <c r="H10" s="21"/>
      <c r="I10" s="21"/>
      <c r="J10" s="23"/>
      <c r="K10" s="20">
        <f t="shared" si="0"/>
        <v>6285</v>
      </c>
    </row>
    <row r="11" spans="1:11" s="61" customFormat="1" ht="14.25" outlineLevel="1" thickBot="1" x14ac:dyDescent="0.3">
      <c r="A11" s="195" t="s">
        <v>2</v>
      </c>
      <c r="B11" s="167">
        <v>41854</v>
      </c>
      <c r="C11" s="27">
        <v>3098</v>
      </c>
      <c r="D11" s="27"/>
      <c r="E11" s="27"/>
      <c r="F11" s="28"/>
      <c r="G11" s="28">
        <v>1382</v>
      </c>
      <c r="H11" s="27"/>
      <c r="I11" s="27"/>
      <c r="J11" s="29"/>
      <c r="K11" s="20">
        <f t="shared" ref="K11" si="1">SUM(C11:J11)</f>
        <v>4480</v>
      </c>
    </row>
    <row r="12" spans="1:11" s="62" customFormat="1" ht="14.25" customHeight="1" outlineLevel="1" thickBot="1" x14ac:dyDescent="0.3">
      <c r="A12" s="134" t="s">
        <v>25</v>
      </c>
      <c r="B12" s="292" t="s">
        <v>28</v>
      </c>
      <c r="C12" s="143">
        <f>SUM(C5:C11)</f>
        <v>13146</v>
      </c>
      <c r="D12" s="143">
        <f t="shared" ref="D12:K12" si="2">SUM(D5:D11)</f>
        <v>1996</v>
      </c>
      <c r="E12" s="143">
        <f t="shared" si="2"/>
        <v>719</v>
      </c>
      <c r="F12" s="143">
        <f t="shared" si="2"/>
        <v>2504</v>
      </c>
      <c r="G12" s="143">
        <f>SUM(G5:G11)</f>
        <v>3989</v>
      </c>
      <c r="H12" s="143">
        <f t="shared" si="2"/>
        <v>852</v>
      </c>
      <c r="I12" s="143">
        <f t="shared" si="2"/>
        <v>880</v>
      </c>
      <c r="J12" s="143">
        <f t="shared" si="2"/>
        <v>1755</v>
      </c>
      <c r="K12" s="147">
        <f t="shared" si="2"/>
        <v>25841</v>
      </c>
    </row>
    <row r="13" spans="1:11" s="62" customFormat="1" ht="15.75" customHeight="1" outlineLevel="1" thickBot="1" x14ac:dyDescent="0.3">
      <c r="A13" s="135" t="s">
        <v>27</v>
      </c>
      <c r="B13" s="293"/>
      <c r="C13" s="136">
        <f>AVERAGE(C5:C11)</f>
        <v>4382</v>
      </c>
      <c r="D13" s="136">
        <f t="shared" ref="D13:K13" si="3">AVERAGE(D5:D11)</f>
        <v>1996</v>
      </c>
      <c r="E13" s="136">
        <f t="shared" si="3"/>
        <v>719</v>
      </c>
      <c r="F13" s="136">
        <f t="shared" si="3"/>
        <v>2504</v>
      </c>
      <c r="G13" s="136">
        <f t="shared" si="3"/>
        <v>1994.5</v>
      </c>
      <c r="H13" s="136">
        <f t="shared" si="3"/>
        <v>852</v>
      </c>
      <c r="I13" s="136">
        <f t="shared" si="3"/>
        <v>880</v>
      </c>
      <c r="J13" s="136">
        <f t="shared" si="3"/>
        <v>1755</v>
      </c>
      <c r="K13" s="142">
        <f t="shared" si="3"/>
        <v>8613.6666666666661</v>
      </c>
    </row>
    <row r="14" spans="1:11" s="62" customFormat="1" ht="14.25" customHeight="1" thickBot="1" x14ac:dyDescent="0.3">
      <c r="A14" s="36" t="s">
        <v>24</v>
      </c>
      <c r="B14" s="293"/>
      <c r="C14" s="37">
        <f t="shared" ref="C14:K14" si="4">SUM(C5:C9)</f>
        <v>6370</v>
      </c>
      <c r="D14" s="37">
        <f t="shared" si="4"/>
        <v>1996</v>
      </c>
      <c r="E14" s="37">
        <f t="shared" si="4"/>
        <v>719</v>
      </c>
      <c r="F14" s="37">
        <f t="shared" si="4"/>
        <v>2504</v>
      </c>
      <c r="G14" s="37">
        <f t="shared" si="4"/>
        <v>0</v>
      </c>
      <c r="H14" s="37">
        <f t="shared" si="4"/>
        <v>852</v>
      </c>
      <c r="I14" s="37">
        <f t="shared" si="4"/>
        <v>880</v>
      </c>
      <c r="J14" s="37">
        <f t="shared" si="4"/>
        <v>1755</v>
      </c>
      <c r="K14" s="41">
        <f t="shared" si="4"/>
        <v>15076</v>
      </c>
    </row>
    <row r="15" spans="1:11" s="62" customFormat="1" ht="15.75" customHeight="1" thickBot="1" x14ac:dyDescent="0.3">
      <c r="A15" s="36" t="s">
        <v>26</v>
      </c>
      <c r="B15" s="293"/>
      <c r="C15" s="43">
        <f t="shared" ref="C15:K15" si="5">AVERAGE(C5:C9)</f>
        <v>6370</v>
      </c>
      <c r="D15" s="43">
        <f t="shared" si="5"/>
        <v>1996</v>
      </c>
      <c r="E15" s="43">
        <f t="shared" si="5"/>
        <v>719</v>
      </c>
      <c r="F15" s="43">
        <f t="shared" si="5"/>
        <v>2504</v>
      </c>
      <c r="G15" s="43" t="e">
        <f t="shared" si="5"/>
        <v>#DIV/0!</v>
      </c>
      <c r="H15" s="43">
        <f t="shared" si="5"/>
        <v>852</v>
      </c>
      <c r="I15" s="43">
        <f t="shared" si="5"/>
        <v>880</v>
      </c>
      <c r="J15" s="43">
        <f t="shared" si="5"/>
        <v>1755</v>
      </c>
      <c r="K15" s="48">
        <f t="shared" si="5"/>
        <v>15076</v>
      </c>
    </row>
    <row r="16" spans="1:11" s="62" customFormat="1" ht="14.25" thickBot="1" x14ac:dyDescent="0.3">
      <c r="A16" s="35" t="s">
        <v>3</v>
      </c>
      <c r="B16" s="168">
        <v>41855</v>
      </c>
      <c r="C16" s="14">
        <v>6079</v>
      </c>
      <c r="D16" s="14">
        <v>2213</v>
      </c>
      <c r="E16" s="14">
        <v>786</v>
      </c>
      <c r="F16" s="15">
        <v>2628</v>
      </c>
      <c r="G16" s="15"/>
      <c r="H16" s="14">
        <v>884</v>
      </c>
      <c r="I16" s="14">
        <v>1115</v>
      </c>
      <c r="J16" s="16">
        <v>2015</v>
      </c>
      <c r="K16" s="18">
        <f t="shared" ref="K16:K22" si="6">SUM(C16:J16)</f>
        <v>15720</v>
      </c>
    </row>
    <row r="17" spans="1:11" s="62" customFormat="1" ht="14.25" thickBot="1" x14ac:dyDescent="0.3">
      <c r="A17" s="35" t="s">
        <v>4</v>
      </c>
      <c r="B17" s="220">
        <v>41856</v>
      </c>
      <c r="C17" s="14">
        <v>6273</v>
      </c>
      <c r="D17" s="14">
        <v>2111</v>
      </c>
      <c r="E17" s="14">
        <v>730</v>
      </c>
      <c r="F17" s="15">
        <v>2979</v>
      </c>
      <c r="G17" s="15"/>
      <c r="H17" s="14">
        <v>957</v>
      </c>
      <c r="I17" s="14">
        <v>1103</v>
      </c>
      <c r="J17" s="16">
        <v>2064</v>
      </c>
      <c r="K17" s="20">
        <f t="shared" si="6"/>
        <v>16217</v>
      </c>
    </row>
    <row r="18" spans="1:11" s="62" customFormat="1" ht="14.25" thickBot="1" x14ac:dyDescent="0.3">
      <c r="A18" s="35" t="s">
        <v>5</v>
      </c>
      <c r="B18" s="169">
        <v>41857</v>
      </c>
      <c r="C18" s="14">
        <v>6940</v>
      </c>
      <c r="D18" s="14">
        <v>2269</v>
      </c>
      <c r="E18" s="14">
        <v>841</v>
      </c>
      <c r="F18" s="15">
        <v>2878</v>
      </c>
      <c r="G18" s="15"/>
      <c r="H18" s="14">
        <v>960</v>
      </c>
      <c r="I18" s="14">
        <v>1032</v>
      </c>
      <c r="J18" s="16">
        <v>1946</v>
      </c>
      <c r="K18" s="20">
        <f>SUM(C18:J18)</f>
        <v>16866</v>
      </c>
    </row>
    <row r="19" spans="1:11" s="62" customFormat="1" ht="14.25" thickBot="1" x14ac:dyDescent="0.3">
      <c r="A19" s="35" t="s">
        <v>6</v>
      </c>
      <c r="B19" s="169">
        <v>41858</v>
      </c>
      <c r="C19" s="14">
        <v>7156</v>
      </c>
      <c r="D19" s="14">
        <v>2221</v>
      </c>
      <c r="E19" s="14">
        <v>828</v>
      </c>
      <c r="F19" s="15">
        <v>2856</v>
      </c>
      <c r="G19" s="15"/>
      <c r="H19" s="14">
        <v>909</v>
      </c>
      <c r="I19" s="14">
        <v>1002</v>
      </c>
      <c r="J19" s="16">
        <v>1923</v>
      </c>
      <c r="K19" s="20">
        <f t="shared" si="6"/>
        <v>16895</v>
      </c>
    </row>
    <row r="20" spans="1:11" s="62" customFormat="1" ht="14.25" thickBot="1" x14ac:dyDescent="0.3">
      <c r="A20" s="35" t="s">
        <v>0</v>
      </c>
      <c r="B20" s="169">
        <v>41859</v>
      </c>
      <c r="C20" s="21">
        <v>6357</v>
      </c>
      <c r="D20" s="21">
        <v>1967</v>
      </c>
      <c r="E20" s="21">
        <v>628</v>
      </c>
      <c r="F20" s="15">
        <v>2426</v>
      </c>
      <c r="G20" s="15"/>
      <c r="H20" s="14">
        <v>752</v>
      </c>
      <c r="I20" s="14">
        <v>873</v>
      </c>
      <c r="J20" s="16">
        <v>1726</v>
      </c>
      <c r="K20" s="20">
        <f t="shared" si="6"/>
        <v>14729</v>
      </c>
    </row>
    <row r="21" spans="1:11" s="62" customFormat="1" ht="14.25" outlineLevel="1" thickBot="1" x14ac:dyDescent="0.3">
      <c r="A21" s="35" t="s">
        <v>1</v>
      </c>
      <c r="B21" s="169">
        <v>41860</v>
      </c>
      <c r="C21" s="21">
        <v>4747</v>
      </c>
      <c r="D21" s="21"/>
      <c r="E21" s="21"/>
      <c r="F21" s="22"/>
      <c r="G21" s="22">
        <v>2643</v>
      </c>
      <c r="H21" s="21"/>
      <c r="I21" s="21"/>
      <c r="J21" s="23"/>
      <c r="K21" s="20">
        <f t="shared" si="6"/>
        <v>7390</v>
      </c>
    </row>
    <row r="22" spans="1:11" s="62" customFormat="1" ht="14.25" outlineLevel="1" thickBot="1" x14ac:dyDescent="0.3">
      <c r="A22" s="35" t="s">
        <v>2</v>
      </c>
      <c r="B22" s="170">
        <v>41861</v>
      </c>
      <c r="C22" s="165">
        <v>3797</v>
      </c>
      <c r="D22" s="165"/>
      <c r="E22" s="165"/>
      <c r="F22" s="166"/>
      <c r="G22" s="166">
        <v>1409</v>
      </c>
      <c r="H22" s="27"/>
      <c r="I22" s="27"/>
      <c r="J22" s="29"/>
      <c r="K22" s="86">
        <f t="shared" si="6"/>
        <v>5206</v>
      </c>
    </row>
    <row r="23" spans="1:11" s="62" customFormat="1" ht="14.25" customHeight="1" outlineLevel="1" thickBot="1" x14ac:dyDescent="0.3">
      <c r="A23" s="134" t="s">
        <v>25</v>
      </c>
      <c r="B23" s="293" t="s">
        <v>29</v>
      </c>
      <c r="C23" s="143">
        <f t="shared" ref="C23:K23" si="7">SUM(C16:C22)</f>
        <v>41349</v>
      </c>
      <c r="D23" s="143">
        <f t="shared" si="7"/>
        <v>10781</v>
      </c>
      <c r="E23" s="143">
        <f t="shared" si="7"/>
        <v>3813</v>
      </c>
      <c r="F23" s="143">
        <f t="shared" si="7"/>
        <v>13767</v>
      </c>
      <c r="G23" s="143">
        <f t="shared" si="7"/>
        <v>4052</v>
      </c>
      <c r="H23" s="143">
        <f>SUM(H16:H22)</f>
        <v>4462</v>
      </c>
      <c r="I23" s="143">
        <f t="shared" si="7"/>
        <v>5125</v>
      </c>
      <c r="J23" s="143">
        <f t="shared" si="7"/>
        <v>9674</v>
      </c>
      <c r="K23" s="147">
        <f t="shared" si="7"/>
        <v>93023</v>
      </c>
    </row>
    <row r="24" spans="1:11" s="62" customFormat="1" ht="15.75" customHeight="1" outlineLevel="1" thickBot="1" x14ac:dyDescent="0.3">
      <c r="A24" s="135" t="s">
        <v>27</v>
      </c>
      <c r="B24" s="293"/>
      <c r="C24" s="136">
        <f t="shared" ref="C24:K24" si="8">AVERAGE(C16:C22)</f>
        <v>5907</v>
      </c>
      <c r="D24" s="136">
        <f t="shared" si="8"/>
        <v>2156.1999999999998</v>
      </c>
      <c r="E24" s="136">
        <f t="shared" si="8"/>
        <v>762.6</v>
      </c>
      <c r="F24" s="136">
        <f t="shared" si="8"/>
        <v>2753.4</v>
      </c>
      <c r="G24" s="136">
        <f t="shared" si="8"/>
        <v>2026</v>
      </c>
      <c r="H24" s="136">
        <f t="shared" si="8"/>
        <v>892.4</v>
      </c>
      <c r="I24" s="136">
        <f t="shared" si="8"/>
        <v>1025</v>
      </c>
      <c r="J24" s="136">
        <f t="shared" si="8"/>
        <v>1934.8</v>
      </c>
      <c r="K24" s="142">
        <f t="shared" si="8"/>
        <v>13289</v>
      </c>
    </row>
    <row r="25" spans="1:11" s="62" customFormat="1" ht="14.25" customHeight="1" thickBot="1" x14ac:dyDescent="0.3">
      <c r="A25" s="36" t="s">
        <v>24</v>
      </c>
      <c r="B25" s="293"/>
      <c r="C25" s="37">
        <f t="shared" ref="C25:K25" si="9">SUM(C16:C20)</f>
        <v>32805</v>
      </c>
      <c r="D25" s="37">
        <f t="shared" si="9"/>
        <v>10781</v>
      </c>
      <c r="E25" s="37">
        <f t="shared" si="9"/>
        <v>3813</v>
      </c>
      <c r="F25" s="37">
        <f t="shared" si="9"/>
        <v>13767</v>
      </c>
      <c r="G25" s="37">
        <f t="shared" si="9"/>
        <v>0</v>
      </c>
      <c r="H25" s="37">
        <f t="shared" si="9"/>
        <v>4462</v>
      </c>
      <c r="I25" s="37">
        <f t="shared" si="9"/>
        <v>5125</v>
      </c>
      <c r="J25" s="37">
        <f t="shared" si="9"/>
        <v>9674</v>
      </c>
      <c r="K25" s="41">
        <f t="shared" si="9"/>
        <v>80427</v>
      </c>
    </row>
    <row r="26" spans="1:11" s="62" customFormat="1" ht="15.75" customHeight="1" thickBot="1" x14ac:dyDescent="0.3">
      <c r="A26" s="36" t="s">
        <v>26</v>
      </c>
      <c r="B26" s="294"/>
      <c r="C26" s="43">
        <f t="shared" ref="C26:K26" si="10">AVERAGE(C16:C20)</f>
        <v>6561</v>
      </c>
      <c r="D26" s="43">
        <f t="shared" si="10"/>
        <v>2156.1999999999998</v>
      </c>
      <c r="E26" s="43">
        <f t="shared" si="10"/>
        <v>762.6</v>
      </c>
      <c r="F26" s="43">
        <f t="shared" si="10"/>
        <v>2753.4</v>
      </c>
      <c r="G26" s="43" t="e">
        <f t="shared" si="10"/>
        <v>#DIV/0!</v>
      </c>
      <c r="H26" s="43">
        <v>893</v>
      </c>
      <c r="I26" s="43">
        <f t="shared" si="10"/>
        <v>1025</v>
      </c>
      <c r="J26" s="43">
        <f t="shared" si="10"/>
        <v>1934.8</v>
      </c>
      <c r="K26" s="48">
        <f t="shared" si="10"/>
        <v>16085.4</v>
      </c>
    </row>
    <row r="27" spans="1:11" s="62" customFormat="1" ht="14.25" thickBot="1" x14ac:dyDescent="0.3">
      <c r="A27" s="35" t="s">
        <v>3</v>
      </c>
      <c r="B27" s="210">
        <v>41862</v>
      </c>
      <c r="C27" s="14">
        <v>5569</v>
      </c>
      <c r="D27" s="14">
        <v>1906</v>
      </c>
      <c r="E27" s="14">
        <v>716</v>
      </c>
      <c r="F27" s="15">
        <v>2466</v>
      </c>
      <c r="G27" s="15"/>
      <c r="H27" s="14">
        <v>914</v>
      </c>
      <c r="I27" s="14">
        <v>991</v>
      </c>
      <c r="J27" s="16">
        <v>1934</v>
      </c>
      <c r="K27" s="18">
        <f t="shared" ref="K27:K32" si="11">SUM(C27:J27)</f>
        <v>14496</v>
      </c>
    </row>
    <row r="28" spans="1:11" s="62" customFormat="1" ht="14.25" thickBot="1" x14ac:dyDescent="0.3">
      <c r="A28" s="35" t="s">
        <v>4</v>
      </c>
      <c r="B28" s="172">
        <v>41863</v>
      </c>
      <c r="C28" s="14">
        <v>5473</v>
      </c>
      <c r="D28" s="14">
        <v>1987</v>
      </c>
      <c r="E28" s="14">
        <v>732</v>
      </c>
      <c r="F28" s="15">
        <v>2556</v>
      </c>
      <c r="G28" s="15"/>
      <c r="H28" s="14">
        <v>930</v>
      </c>
      <c r="I28" s="14">
        <v>1052</v>
      </c>
      <c r="J28" s="16">
        <v>1992</v>
      </c>
      <c r="K28" s="20">
        <f t="shared" si="11"/>
        <v>14722</v>
      </c>
    </row>
    <row r="29" spans="1:11" s="62" customFormat="1" ht="14.25" thickBot="1" x14ac:dyDescent="0.3">
      <c r="A29" s="35" t="s">
        <v>5</v>
      </c>
      <c r="B29" s="172">
        <v>41864</v>
      </c>
      <c r="C29" s="14">
        <v>6000</v>
      </c>
      <c r="D29" s="14">
        <v>1752</v>
      </c>
      <c r="E29" s="14">
        <v>784</v>
      </c>
      <c r="F29" s="15">
        <v>2749</v>
      </c>
      <c r="G29" s="15"/>
      <c r="H29" s="14">
        <v>871</v>
      </c>
      <c r="I29" s="14">
        <v>997</v>
      </c>
      <c r="J29" s="16">
        <v>1904</v>
      </c>
      <c r="K29" s="20">
        <f t="shared" si="11"/>
        <v>15057</v>
      </c>
    </row>
    <row r="30" spans="1:11" s="62" customFormat="1" ht="14.25" thickBot="1" x14ac:dyDescent="0.3">
      <c r="A30" s="35" t="s">
        <v>6</v>
      </c>
      <c r="B30" s="172">
        <v>41865</v>
      </c>
      <c r="C30" s="14">
        <v>6783</v>
      </c>
      <c r="D30" s="14">
        <v>2012</v>
      </c>
      <c r="E30" s="14">
        <v>790</v>
      </c>
      <c r="F30" s="15">
        <v>2785</v>
      </c>
      <c r="G30" s="15"/>
      <c r="H30" s="14">
        <v>865</v>
      </c>
      <c r="I30" s="14">
        <v>1016</v>
      </c>
      <c r="J30" s="16">
        <v>1901</v>
      </c>
      <c r="K30" s="20">
        <f t="shared" si="11"/>
        <v>16152</v>
      </c>
    </row>
    <row r="31" spans="1:11" s="62" customFormat="1" ht="14.25" thickBot="1" x14ac:dyDescent="0.3">
      <c r="A31" s="35" t="s">
        <v>0</v>
      </c>
      <c r="B31" s="172">
        <v>41866</v>
      </c>
      <c r="C31" s="21">
        <v>6020</v>
      </c>
      <c r="D31" s="21">
        <v>1820</v>
      </c>
      <c r="E31" s="21">
        <v>702</v>
      </c>
      <c r="F31" s="15">
        <v>2500</v>
      </c>
      <c r="G31" s="15"/>
      <c r="H31" s="14">
        <v>759</v>
      </c>
      <c r="I31" s="14">
        <v>833</v>
      </c>
      <c r="J31" s="16">
        <v>1625</v>
      </c>
      <c r="K31" s="20">
        <f t="shared" si="11"/>
        <v>14259</v>
      </c>
    </row>
    <row r="32" spans="1:11" s="62" customFormat="1" ht="14.25" outlineLevel="1" thickBot="1" x14ac:dyDescent="0.3">
      <c r="A32" s="35" t="s">
        <v>1</v>
      </c>
      <c r="B32" s="172">
        <v>41867</v>
      </c>
      <c r="C32" s="21">
        <v>4422</v>
      </c>
      <c r="D32" s="21"/>
      <c r="E32" s="21"/>
      <c r="F32" s="22"/>
      <c r="G32" s="22">
        <v>2703</v>
      </c>
      <c r="H32" s="21"/>
      <c r="I32" s="21"/>
      <c r="J32" s="23"/>
      <c r="K32" s="20">
        <f t="shared" si="11"/>
        <v>7125</v>
      </c>
    </row>
    <row r="33" spans="1:12" s="62" customFormat="1" ht="14.25" outlineLevel="1" thickBot="1" x14ac:dyDescent="0.3">
      <c r="A33" s="35" t="s">
        <v>2</v>
      </c>
      <c r="B33" s="173">
        <v>41868</v>
      </c>
      <c r="C33" s="27">
        <v>3326</v>
      </c>
      <c r="D33" s="27"/>
      <c r="E33" s="27"/>
      <c r="F33" s="28"/>
      <c r="G33" s="28">
        <v>1515</v>
      </c>
      <c r="H33" s="27"/>
      <c r="I33" s="27"/>
      <c r="J33" s="29"/>
      <c r="K33" s="20">
        <f t="shared" ref="K33" si="12">SUM(C33:J33)</f>
        <v>4841</v>
      </c>
    </row>
    <row r="34" spans="1:12" s="62" customFormat="1" ht="14.25" customHeight="1" outlineLevel="1" thickBot="1" x14ac:dyDescent="0.3">
      <c r="A34" s="134" t="s">
        <v>25</v>
      </c>
      <c r="B34" s="292" t="s">
        <v>30</v>
      </c>
      <c r="C34" s="143">
        <f>SUM(C27:C33)</f>
        <v>37593</v>
      </c>
      <c r="D34" s="143">
        <f t="shared" ref="D34:K34" si="13">SUM(D27:D33)</f>
        <v>9477</v>
      </c>
      <c r="E34" s="143">
        <f t="shared" si="13"/>
        <v>3724</v>
      </c>
      <c r="F34" s="143">
        <f t="shared" si="13"/>
        <v>13056</v>
      </c>
      <c r="G34" s="143">
        <f t="shared" si="13"/>
        <v>4218</v>
      </c>
      <c r="H34" s="143">
        <f t="shared" si="13"/>
        <v>4339</v>
      </c>
      <c r="I34" s="143">
        <f t="shared" si="13"/>
        <v>4889</v>
      </c>
      <c r="J34" s="143">
        <f t="shared" si="13"/>
        <v>9356</v>
      </c>
      <c r="K34" s="147">
        <f t="shared" si="13"/>
        <v>86652</v>
      </c>
    </row>
    <row r="35" spans="1:12" s="62" customFormat="1" ht="15.75" customHeight="1" outlineLevel="1" thickBot="1" x14ac:dyDescent="0.3">
      <c r="A35" s="135" t="s">
        <v>27</v>
      </c>
      <c r="B35" s="293"/>
      <c r="C35" s="136">
        <f>AVERAGE(C27:C33)</f>
        <v>5370.4285714285716</v>
      </c>
      <c r="D35" s="136">
        <f t="shared" ref="D35:K35" si="14">AVERAGE(D27:D33)</f>
        <v>1895.4</v>
      </c>
      <c r="E35" s="136">
        <f t="shared" si="14"/>
        <v>744.8</v>
      </c>
      <c r="F35" s="136">
        <f t="shared" si="14"/>
        <v>2611.1999999999998</v>
      </c>
      <c r="G35" s="136">
        <f t="shared" si="14"/>
        <v>2109</v>
      </c>
      <c r="H35" s="136">
        <f t="shared" si="14"/>
        <v>867.8</v>
      </c>
      <c r="I35" s="136">
        <f t="shared" si="14"/>
        <v>977.8</v>
      </c>
      <c r="J35" s="136">
        <f t="shared" si="14"/>
        <v>1871.2</v>
      </c>
      <c r="K35" s="142">
        <f t="shared" si="14"/>
        <v>12378.857142857143</v>
      </c>
    </row>
    <row r="36" spans="1:12" s="62" customFormat="1" ht="14.25" customHeight="1" thickBot="1" x14ac:dyDescent="0.3">
      <c r="A36" s="36" t="s">
        <v>24</v>
      </c>
      <c r="B36" s="293"/>
      <c r="C36" s="37">
        <f>SUM(C27:C31)</f>
        <v>29845</v>
      </c>
      <c r="D36" s="37">
        <f>SUM(D27:D31)</f>
        <v>9477</v>
      </c>
      <c r="E36" s="37">
        <f t="shared" ref="E36:K36" si="15">SUM(E27:E31)</f>
        <v>3724</v>
      </c>
      <c r="F36" s="37">
        <f t="shared" si="15"/>
        <v>13056</v>
      </c>
      <c r="G36" s="37">
        <f t="shared" si="15"/>
        <v>0</v>
      </c>
      <c r="H36" s="37">
        <f t="shared" si="15"/>
        <v>4339</v>
      </c>
      <c r="I36" s="37">
        <f t="shared" si="15"/>
        <v>4889</v>
      </c>
      <c r="J36" s="37">
        <f t="shared" si="15"/>
        <v>9356</v>
      </c>
      <c r="K36" s="41">
        <f t="shared" si="15"/>
        <v>74686</v>
      </c>
    </row>
    <row r="37" spans="1:12" s="62" customFormat="1" ht="15.75" customHeight="1" thickBot="1" x14ac:dyDescent="0.3">
      <c r="A37" s="36" t="s">
        <v>26</v>
      </c>
      <c r="B37" s="294"/>
      <c r="C37" s="43">
        <f>AVERAGE(C27:C31)</f>
        <v>5969</v>
      </c>
      <c r="D37" s="43">
        <f>AVERAGE(D27:D31)</f>
        <v>1895.4</v>
      </c>
      <c r="E37" s="43">
        <f t="shared" ref="E37:K37" si="16">AVERAGE(E27:E31)</f>
        <v>744.8</v>
      </c>
      <c r="F37" s="43">
        <f t="shared" si="16"/>
        <v>2611.1999999999998</v>
      </c>
      <c r="G37" s="43" t="e">
        <f t="shared" si="16"/>
        <v>#DIV/0!</v>
      </c>
      <c r="H37" s="43">
        <f t="shared" si="16"/>
        <v>867.8</v>
      </c>
      <c r="I37" s="43">
        <f t="shared" si="16"/>
        <v>977.8</v>
      </c>
      <c r="J37" s="43">
        <f t="shared" si="16"/>
        <v>1871.2</v>
      </c>
      <c r="K37" s="48">
        <f t="shared" si="16"/>
        <v>14937.2</v>
      </c>
    </row>
    <row r="38" spans="1:12" s="62" customFormat="1" ht="14.25" thickBot="1" x14ac:dyDescent="0.3">
      <c r="A38" s="35" t="s">
        <v>3</v>
      </c>
      <c r="B38" s="210">
        <v>41869</v>
      </c>
      <c r="C38" s="14">
        <v>6650</v>
      </c>
      <c r="D38" s="14">
        <v>1918</v>
      </c>
      <c r="E38" s="17">
        <v>863</v>
      </c>
      <c r="F38" s="158">
        <v>2475</v>
      </c>
      <c r="G38" s="20"/>
      <c r="H38" s="14">
        <v>826</v>
      </c>
      <c r="I38" s="14">
        <v>1014</v>
      </c>
      <c r="J38" s="16">
        <v>1835</v>
      </c>
      <c r="K38" s="18">
        <f t="shared" ref="K38:K44" si="17">SUM(C38:J38)</f>
        <v>15581</v>
      </c>
    </row>
    <row r="39" spans="1:12" s="62" customFormat="1" ht="14.25" thickBot="1" x14ac:dyDescent="0.3">
      <c r="A39" s="35" t="s">
        <v>4</v>
      </c>
      <c r="B39" s="172">
        <v>41870</v>
      </c>
      <c r="C39" s="14">
        <v>6791</v>
      </c>
      <c r="D39" s="14">
        <v>2013</v>
      </c>
      <c r="E39" s="17">
        <v>773</v>
      </c>
      <c r="F39" s="83">
        <v>2937</v>
      </c>
      <c r="G39" s="18"/>
      <c r="H39" s="14">
        <v>851</v>
      </c>
      <c r="I39" s="14">
        <v>984</v>
      </c>
      <c r="J39" s="16">
        <v>1910</v>
      </c>
      <c r="K39" s="20">
        <f t="shared" si="17"/>
        <v>16259</v>
      </c>
    </row>
    <row r="40" spans="1:12" s="62" customFormat="1" ht="14.25" thickBot="1" x14ac:dyDescent="0.3">
      <c r="A40" s="35" t="s">
        <v>5</v>
      </c>
      <c r="B40" s="172">
        <v>41871</v>
      </c>
      <c r="C40" s="14">
        <v>6897</v>
      </c>
      <c r="D40" s="14">
        <v>2066</v>
      </c>
      <c r="E40" s="17">
        <v>844</v>
      </c>
      <c r="F40" s="83">
        <v>2916</v>
      </c>
      <c r="G40" s="18"/>
      <c r="H40" s="14">
        <v>835</v>
      </c>
      <c r="I40" s="14">
        <v>1018</v>
      </c>
      <c r="J40" s="16">
        <v>1835</v>
      </c>
      <c r="K40" s="20">
        <f t="shared" si="17"/>
        <v>16411</v>
      </c>
    </row>
    <row r="41" spans="1:12" s="62" customFormat="1" ht="14.25" thickBot="1" x14ac:dyDescent="0.3">
      <c r="A41" s="35" t="s">
        <v>6</v>
      </c>
      <c r="B41" s="172">
        <v>41872</v>
      </c>
      <c r="C41" s="14">
        <v>6391</v>
      </c>
      <c r="D41" s="14">
        <v>1816</v>
      </c>
      <c r="E41" s="17">
        <v>741</v>
      </c>
      <c r="F41" s="83">
        <v>2915</v>
      </c>
      <c r="G41" s="18"/>
      <c r="H41" s="14">
        <v>839</v>
      </c>
      <c r="I41" s="14">
        <v>946</v>
      </c>
      <c r="J41" s="16">
        <v>1820</v>
      </c>
      <c r="K41" s="20">
        <f t="shared" si="17"/>
        <v>15468</v>
      </c>
    </row>
    <row r="42" spans="1:12" s="62" customFormat="1" ht="14.25" thickBot="1" x14ac:dyDescent="0.3">
      <c r="A42" s="35" t="s">
        <v>0</v>
      </c>
      <c r="B42" s="172">
        <v>41873</v>
      </c>
      <c r="C42" s="21">
        <v>4789</v>
      </c>
      <c r="D42" s="21">
        <v>1584</v>
      </c>
      <c r="E42" s="24">
        <v>800</v>
      </c>
      <c r="F42" s="84">
        <v>2416</v>
      </c>
      <c r="G42" s="18"/>
      <c r="H42" s="14">
        <v>693</v>
      </c>
      <c r="I42" s="14">
        <v>817</v>
      </c>
      <c r="J42" s="16">
        <v>1512</v>
      </c>
      <c r="K42" s="20">
        <f t="shared" si="17"/>
        <v>12611</v>
      </c>
    </row>
    <row r="43" spans="1:12" s="62" customFormat="1" ht="14.25" outlineLevel="1" thickBot="1" x14ac:dyDescent="0.3">
      <c r="A43" s="35" t="s">
        <v>1</v>
      </c>
      <c r="B43" s="172">
        <v>41874</v>
      </c>
      <c r="C43" s="21">
        <v>3643</v>
      </c>
      <c r="D43" s="21"/>
      <c r="E43" s="21"/>
      <c r="F43" s="84"/>
      <c r="G43" s="25">
        <v>2195</v>
      </c>
      <c r="H43" s="21"/>
      <c r="I43" s="21"/>
      <c r="J43" s="23"/>
      <c r="K43" s="20">
        <f t="shared" si="17"/>
        <v>5838</v>
      </c>
      <c r="L43" s="164"/>
    </row>
    <row r="44" spans="1:12" s="62" customFormat="1" ht="14.25" outlineLevel="1" thickBot="1" x14ac:dyDescent="0.3">
      <c r="A44" s="35" t="s">
        <v>2</v>
      </c>
      <c r="B44" s="172">
        <v>41875</v>
      </c>
      <c r="C44" s="27">
        <v>3665</v>
      </c>
      <c r="D44" s="27"/>
      <c r="E44" s="27"/>
      <c r="F44" s="85"/>
      <c r="G44" s="76">
        <v>2292</v>
      </c>
      <c r="H44" s="27"/>
      <c r="I44" s="27"/>
      <c r="J44" s="29"/>
      <c r="K44" s="86">
        <f t="shared" si="17"/>
        <v>5957</v>
      </c>
      <c r="L44" s="164"/>
    </row>
    <row r="45" spans="1:12" s="62" customFormat="1" ht="14.25" customHeight="1" outlineLevel="1" thickBot="1" x14ac:dyDescent="0.3">
      <c r="A45" s="134" t="s">
        <v>25</v>
      </c>
      <c r="B45" s="292" t="s">
        <v>31</v>
      </c>
      <c r="C45" s="143">
        <f t="shared" ref="C45:K45" si="18">SUM(C38:C44)</f>
        <v>38826</v>
      </c>
      <c r="D45" s="143">
        <f t="shared" si="18"/>
        <v>9397</v>
      </c>
      <c r="E45" s="143">
        <f t="shared" si="18"/>
        <v>4021</v>
      </c>
      <c r="F45" s="143">
        <f t="shared" si="18"/>
        <v>13659</v>
      </c>
      <c r="G45" s="143">
        <f t="shared" si="18"/>
        <v>4487</v>
      </c>
      <c r="H45" s="143">
        <f t="shared" si="18"/>
        <v>4044</v>
      </c>
      <c r="I45" s="143">
        <f t="shared" si="18"/>
        <v>4779</v>
      </c>
      <c r="J45" s="143">
        <f t="shared" si="18"/>
        <v>8912</v>
      </c>
      <c r="K45" s="147">
        <f t="shared" si="18"/>
        <v>88125</v>
      </c>
    </row>
    <row r="46" spans="1:12" s="62" customFormat="1" ht="15.75" customHeight="1" outlineLevel="1" thickBot="1" x14ac:dyDescent="0.3">
      <c r="A46" s="135" t="s">
        <v>27</v>
      </c>
      <c r="B46" s="293"/>
      <c r="C46" s="136">
        <f t="shared" ref="C46:K46" si="19">AVERAGE(C38:C44)</f>
        <v>5546.5714285714284</v>
      </c>
      <c r="D46" s="136">
        <f t="shared" si="19"/>
        <v>1879.4</v>
      </c>
      <c r="E46" s="136">
        <f t="shared" si="19"/>
        <v>804.2</v>
      </c>
      <c r="F46" s="136">
        <f t="shared" si="19"/>
        <v>2731.8</v>
      </c>
      <c r="G46" s="136">
        <f t="shared" si="19"/>
        <v>2243.5</v>
      </c>
      <c r="H46" s="136">
        <f t="shared" si="19"/>
        <v>808.8</v>
      </c>
      <c r="I46" s="136">
        <f t="shared" si="19"/>
        <v>955.8</v>
      </c>
      <c r="J46" s="136">
        <f t="shared" si="19"/>
        <v>1782.4</v>
      </c>
      <c r="K46" s="142">
        <f t="shared" si="19"/>
        <v>12589.285714285714</v>
      </c>
    </row>
    <row r="47" spans="1:12" s="62" customFormat="1" ht="14.25" customHeight="1" thickBot="1" x14ac:dyDescent="0.3">
      <c r="A47" s="36" t="s">
        <v>24</v>
      </c>
      <c r="B47" s="293"/>
      <c r="C47" s="37">
        <f t="shared" ref="C47:K47" si="20">SUM(C38:C42)</f>
        <v>31518</v>
      </c>
      <c r="D47" s="37">
        <f t="shared" si="20"/>
        <v>9397</v>
      </c>
      <c r="E47" s="37">
        <f t="shared" si="20"/>
        <v>4021</v>
      </c>
      <c r="F47" s="37">
        <f t="shared" si="20"/>
        <v>13659</v>
      </c>
      <c r="G47" s="37">
        <f t="shared" si="20"/>
        <v>0</v>
      </c>
      <c r="H47" s="37">
        <f t="shared" si="20"/>
        <v>4044</v>
      </c>
      <c r="I47" s="37">
        <f t="shared" si="20"/>
        <v>4779</v>
      </c>
      <c r="J47" s="37">
        <f t="shared" si="20"/>
        <v>8912</v>
      </c>
      <c r="K47" s="41">
        <f t="shared" si="20"/>
        <v>76330</v>
      </c>
    </row>
    <row r="48" spans="1:12" s="62" customFormat="1" ht="15.75" customHeight="1" thickBot="1" x14ac:dyDescent="0.3">
      <c r="A48" s="36" t="s">
        <v>26</v>
      </c>
      <c r="B48" s="294"/>
      <c r="C48" s="43">
        <f t="shared" ref="C48:K48" si="21">AVERAGE(C38:C42)</f>
        <v>6303.6</v>
      </c>
      <c r="D48" s="43">
        <f t="shared" si="21"/>
        <v>1879.4</v>
      </c>
      <c r="E48" s="43">
        <f t="shared" si="21"/>
        <v>804.2</v>
      </c>
      <c r="F48" s="43">
        <f t="shared" si="21"/>
        <v>2731.8</v>
      </c>
      <c r="G48" s="43" t="e">
        <f t="shared" si="21"/>
        <v>#DIV/0!</v>
      </c>
      <c r="H48" s="43">
        <f t="shared" si="21"/>
        <v>808.8</v>
      </c>
      <c r="I48" s="43">
        <f t="shared" si="21"/>
        <v>955.8</v>
      </c>
      <c r="J48" s="43">
        <f t="shared" si="21"/>
        <v>1782.4</v>
      </c>
      <c r="K48" s="48">
        <f t="shared" si="21"/>
        <v>15266</v>
      </c>
    </row>
    <row r="49" spans="1:11" s="62" customFormat="1" ht="14.25" thickBot="1" x14ac:dyDescent="0.3">
      <c r="A49" s="35" t="s">
        <v>3</v>
      </c>
      <c r="B49" s="171">
        <v>41876</v>
      </c>
      <c r="C49" s="20">
        <v>4999</v>
      </c>
      <c r="D49" s="221">
        <v>1725</v>
      </c>
      <c r="E49" s="14">
        <v>741</v>
      </c>
      <c r="F49" s="15">
        <v>2276</v>
      </c>
      <c r="G49" s="15"/>
      <c r="H49" s="14">
        <v>829</v>
      </c>
      <c r="I49" s="14">
        <v>915</v>
      </c>
      <c r="J49" s="219">
        <v>1780</v>
      </c>
      <c r="K49" s="18">
        <f>SUM(C49:J49)</f>
        <v>13265</v>
      </c>
    </row>
    <row r="50" spans="1:11" s="62" customFormat="1" ht="14.25" thickBot="1" x14ac:dyDescent="0.3">
      <c r="A50" s="35" t="s">
        <v>4</v>
      </c>
      <c r="B50" s="200">
        <v>41877</v>
      </c>
      <c r="C50" s="18">
        <v>5844</v>
      </c>
      <c r="D50" s="198">
        <v>1905</v>
      </c>
      <c r="E50" s="14">
        <v>808</v>
      </c>
      <c r="F50" s="15">
        <v>2584</v>
      </c>
      <c r="G50" s="15"/>
      <c r="H50" s="14">
        <v>790</v>
      </c>
      <c r="I50" s="14">
        <v>965</v>
      </c>
      <c r="J50" s="16">
        <v>1839</v>
      </c>
      <c r="K50" s="20">
        <f t="shared" ref="K50:K55" si="22">SUM(C50:J50)</f>
        <v>14735</v>
      </c>
    </row>
    <row r="51" spans="1:11" s="62" customFormat="1" ht="14.25" thickBot="1" x14ac:dyDescent="0.3">
      <c r="A51" s="35" t="s">
        <v>5</v>
      </c>
      <c r="B51" s="200">
        <v>41878</v>
      </c>
      <c r="C51" s="18">
        <v>5406</v>
      </c>
      <c r="D51" s="198">
        <v>1895</v>
      </c>
      <c r="E51" s="14">
        <v>661</v>
      </c>
      <c r="F51" s="15">
        <v>2542</v>
      </c>
      <c r="G51" s="15"/>
      <c r="H51" s="14">
        <v>728</v>
      </c>
      <c r="I51" s="14">
        <v>918</v>
      </c>
      <c r="J51" s="16">
        <v>1679</v>
      </c>
      <c r="K51" s="20">
        <f t="shared" si="22"/>
        <v>13829</v>
      </c>
    </row>
    <row r="52" spans="1:11" s="62" customFormat="1" ht="14.25" customHeight="1" thickBot="1" x14ac:dyDescent="0.3">
      <c r="A52" s="211" t="s">
        <v>6</v>
      </c>
      <c r="B52" s="200">
        <v>41879</v>
      </c>
      <c r="C52" s="25">
        <v>5829</v>
      </c>
      <c r="D52" s="198">
        <v>1567</v>
      </c>
      <c r="E52" s="14">
        <v>711</v>
      </c>
      <c r="F52" s="15">
        <v>2462</v>
      </c>
      <c r="G52" s="15"/>
      <c r="H52" s="14">
        <v>692</v>
      </c>
      <c r="I52" s="14">
        <v>908</v>
      </c>
      <c r="J52" s="16">
        <v>1624</v>
      </c>
      <c r="K52" s="20">
        <f t="shared" si="22"/>
        <v>13793</v>
      </c>
    </row>
    <row r="53" spans="1:11" s="62" customFormat="1" ht="14.25" customHeight="1" thickBot="1" x14ac:dyDescent="0.3">
      <c r="A53" s="211" t="s">
        <v>0</v>
      </c>
      <c r="B53" s="200">
        <v>41880</v>
      </c>
      <c r="C53" s="14">
        <v>4622</v>
      </c>
      <c r="D53" s="14">
        <v>1441</v>
      </c>
      <c r="E53" s="21">
        <v>480</v>
      </c>
      <c r="F53" s="15">
        <v>2138</v>
      </c>
      <c r="G53" s="15"/>
      <c r="H53" s="14">
        <v>548</v>
      </c>
      <c r="I53" s="14">
        <v>693</v>
      </c>
      <c r="J53" s="16">
        <v>1245</v>
      </c>
      <c r="K53" s="20">
        <f t="shared" si="22"/>
        <v>11167</v>
      </c>
    </row>
    <row r="54" spans="1:11" s="62" customFormat="1" ht="14.25" customHeight="1" outlineLevel="1" thickBot="1" x14ac:dyDescent="0.3">
      <c r="A54" s="211" t="s">
        <v>1</v>
      </c>
      <c r="B54" s="200">
        <v>41881</v>
      </c>
      <c r="C54" s="21">
        <v>3823</v>
      </c>
      <c r="D54" s="21"/>
      <c r="E54" s="21"/>
      <c r="F54" s="22"/>
      <c r="G54" s="22">
        <v>1990</v>
      </c>
      <c r="H54" s="21"/>
      <c r="I54" s="21"/>
      <c r="J54" s="23"/>
      <c r="K54" s="20">
        <f t="shared" si="22"/>
        <v>5813</v>
      </c>
    </row>
    <row r="55" spans="1:11" s="62" customFormat="1" ht="14.25" customHeight="1" outlineLevel="1" thickBot="1" x14ac:dyDescent="0.3">
      <c r="A55" s="211" t="s">
        <v>2</v>
      </c>
      <c r="B55" s="173">
        <v>41882</v>
      </c>
      <c r="C55" s="27">
        <v>2701</v>
      </c>
      <c r="D55" s="27"/>
      <c r="E55" s="27"/>
      <c r="F55" s="28"/>
      <c r="G55" s="28">
        <v>1301</v>
      </c>
      <c r="H55" s="27"/>
      <c r="I55" s="27"/>
      <c r="J55" s="29"/>
      <c r="K55" s="20">
        <f t="shared" si="22"/>
        <v>4002</v>
      </c>
    </row>
    <row r="56" spans="1:11" s="62" customFormat="1" ht="14.25" customHeight="1" outlineLevel="1" thickBot="1" x14ac:dyDescent="0.3">
      <c r="A56" s="134" t="s">
        <v>25</v>
      </c>
      <c r="B56" s="292" t="s">
        <v>32</v>
      </c>
      <c r="C56" s="143">
        <f>SUM(C49:C55)</f>
        <v>33224</v>
      </c>
      <c r="D56" s="143">
        <f t="shared" ref="D56:K56" si="23">SUM(D49:D55)</f>
        <v>8533</v>
      </c>
      <c r="E56" s="143">
        <f t="shared" si="23"/>
        <v>3401</v>
      </c>
      <c r="F56" s="143">
        <f t="shared" si="23"/>
        <v>12002</v>
      </c>
      <c r="G56" s="143">
        <f t="shared" si="23"/>
        <v>3291</v>
      </c>
      <c r="H56" s="143">
        <f t="shared" si="23"/>
        <v>3587</v>
      </c>
      <c r="I56" s="143">
        <f t="shared" si="23"/>
        <v>4399</v>
      </c>
      <c r="J56" s="143">
        <f t="shared" si="23"/>
        <v>8167</v>
      </c>
      <c r="K56" s="143">
        <f t="shared" si="23"/>
        <v>76604</v>
      </c>
    </row>
    <row r="57" spans="1:11" s="62" customFormat="1" ht="15.75" customHeight="1" outlineLevel="1" thickBot="1" x14ac:dyDescent="0.3">
      <c r="A57" s="135" t="s">
        <v>27</v>
      </c>
      <c r="B57" s="293"/>
      <c r="C57" s="136">
        <f t="shared" ref="C57" si="24">AVERAGE(C49:C55)</f>
        <v>4746.2857142857147</v>
      </c>
      <c r="D57" s="136">
        <f t="shared" ref="D57:K57" si="25">AVERAGE(D49:D55)</f>
        <v>1706.6</v>
      </c>
      <c r="E57" s="136">
        <f t="shared" si="25"/>
        <v>680.2</v>
      </c>
      <c r="F57" s="136">
        <f t="shared" si="25"/>
        <v>2400.4</v>
      </c>
      <c r="G57" s="136">
        <f t="shared" si="25"/>
        <v>1645.5</v>
      </c>
      <c r="H57" s="136">
        <f t="shared" si="25"/>
        <v>717.4</v>
      </c>
      <c r="I57" s="136">
        <f t="shared" si="25"/>
        <v>879.8</v>
      </c>
      <c r="J57" s="136">
        <f t="shared" si="25"/>
        <v>1633.4</v>
      </c>
      <c r="K57" s="136">
        <f t="shared" si="25"/>
        <v>10943.428571428571</v>
      </c>
    </row>
    <row r="58" spans="1:11" s="62" customFormat="1" ht="14.25" customHeight="1" thickBot="1" x14ac:dyDescent="0.3">
      <c r="A58" s="36" t="s">
        <v>24</v>
      </c>
      <c r="B58" s="293"/>
      <c r="C58" s="37">
        <f t="shared" ref="C58" si="26">SUM(C49:C53)</f>
        <v>26700</v>
      </c>
      <c r="D58" s="37">
        <f t="shared" ref="D58:K58" si="27">SUM(D49:D53)</f>
        <v>8533</v>
      </c>
      <c r="E58" s="37">
        <f t="shared" si="27"/>
        <v>3401</v>
      </c>
      <c r="F58" s="37">
        <f t="shared" si="27"/>
        <v>12002</v>
      </c>
      <c r="G58" s="37">
        <f t="shared" si="27"/>
        <v>0</v>
      </c>
      <c r="H58" s="37">
        <f t="shared" si="27"/>
        <v>3587</v>
      </c>
      <c r="I58" s="37">
        <f t="shared" si="27"/>
        <v>4399</v>
      </c>
      <c r="J58" s="37">
        <f t="shared" si="27"/>
        <v>8167</v>
      </c>
      <c r="K58" s="37">
        <f t="shared" si="27"/>
        <v>66789</v>
      </c>
    </row>
    <row r="59" spans="1:11" s="62" customFormat="1" ht="15.75" customHeight="1" thickBot="1" x14ac:dyDescent="0.3">
      <c r="A59" s="36" t="s">
        <v>26</v>
      </c>
      <c r="B59" s="294"/>
      <c r="C59" s="43">
        <f t="shared" ref="C59" si="28">AVERAGE(C49:C53)</f>
        <v>5340</v>
      </c>
      <c r="D59" s="43">
        <f t="shared" ref="D59:K59" si="29">AVERAGE(D49:D53)</f>
        <v>1706.6</v>
      </c>
      <c r="E59" s="43">
        <f t="shared" si="29"/>
        <v>680.2</v>
      </c>
      <c r="F59" s="43">
        <f t="shared" si="29"/>
        <v>2400.4</v>
      </c>
      <c r="G59" s="43" t="e">
        <f t="shared" si="29"/>
        <v>#DIV/0!</v>
      </c>
      <c r="H59" s="43">
        <f t="shared" si="29"/>
        <v>717.4</v>
      </c>
      <c r="I59" s="43">
        <f t="shared" si="29"/>
        <v>879.8</v>
      </c>
      <c r="J59" s="43">
        <f t="shared" si="29"/>
        <v>1633.4</v>
      </c>
      <c r="K59" s="43">
        <f t="shared" si="29"/>
        <v>13357.8</v>
      </c>
    </row>
    <row r="60" spans="1:11" s="62" customFormat="1" ht="14.25" hidden="1" thickBot="1" x14ac:dyDescent="0.3">
      <c r="A60" s="211"/>
      <c r="B60" s="174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197"/>
      <c r="B61" s="172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2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2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2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2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3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292" t="s">
        <v>37</v>
      </c>
      <c r="C67" s="143">
        <f>SUM(C60:C66)</f>
        <v>0</v>
      </c>
      <c r="D67" s="143">
        <f t="shared" ref="D67:K67" si="30">SUM(D60:D66)</f>
        <v>0</v>
      </c>
      <c r="E67" s="143">
        <f t="shared" si="30"/>
        <v>0</v>
      </c>
      <c r="F67" s="143">
        <f t="shared" si="30"/>
        <v>0</v>
      </c>
      <c r="G67" s="143">
        <f t="shared" si="30"/>
        <v>0</v>
      </c>
      <c r="H67" s="143">
        <f t="shared" si="30"/>
        <v>0</v>
      </c>
      <c r="I67" s="143">
        <f t="shared" si="30"/>
        <v>0</v>
      </c>
      <c r="J67" s="143">
        <f t="shared" si="30"/>
        <v>0</v>
      </c>
      <c r="K67" s="143">
        <f t="shared" si="30"/>
        <v>0</v>
      </c>
    </row>
    <row r="68" spans="1:15" s="62" customFormat="1" ht="15.75" hidden="1" customHeight="1" outlineLevel="1" thickBot="1" x14ac:dyDescent="0.3">
      <c r="A68" s="135" t="s">
        <v>27</v>
      </c>
      <c r="B68" s="293"/>
      <c r="C68" s="136" t="e">
        <f>AVERAGE(C60:C66)</f>
        <v>#DIV/0!</v>
      </c>
      <c r="D68" s="136" t="e">
        <f t="shared" ref="D68:K68" si="31">AVERAGE(D60:D66)</f>
        <v>#DIV/0!</v>
      </c>
      <c r="E68" s="136" t="e">
        <f t="shared" si="31"/>
        <v>#DIV/0!</v>
      </c>
      <c r="F68" s="136" t="e">
        <f t="shared" si="31"/>
        <v>#DIV/0!</v>
      </c>
      <c r="G68" s="136" t="e">
        <f t="shared" si="31"/>
        <v>#DIV/0!</v>
      </c>
      <c r="H68" s="136" t="e">
        <f t="shared" si="31"/>
        <v>#DIV/0!</v>
      </c>
      <c r="I68" s="136" t="e">
        <f t="shared" si="31"/>
        <v>#DIV/0!</v>
      </c>
      <c r="J68" s="136" t="e">
        <f t="shared" si="31"/>
        <v>#DIV/0!</v>
      </c>
      <c r="K68" s="136" t="e">
        <f t="shared" si="31"/>
        <v>#DIV/0!</v>
      </c>
    </row>
    <row r="69" spans="1:15" s="62" customFormat="1" ht="14.25" hidden="1" customHeight="1" thickBot="1" x14ac:dyDescent="0.3">
      <c r="A69" s="36" t="s">
        <v>24</v>
      </c>
      <c r="B69" s="293"/>
      <c r="C69" s="37">
        <f>SUM(C60:C64)</f>
        <v>0</v>
      </c>
      <c r="D69" s="37">
        <f t="shared" ref="D69:K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7">
        <f t="shared" si="32"/>
        <v>0</v>
      </c>
    </row>
    <row r="70" spans="1:15" s="62" customFormat="1" ht="15.75" hidden="1" customHeight="1" thickBot="1" x14ac:dyDescent="0.3">
      <c r="A70" s="36" t="s">
        <v>26</v>
      </c>
      <c r="B70" s="294"/>
      <c r="C70" s="43" t="e">
        <f>AVERAGE(C60:C64)</f>
        <v>#DIV/0!</v>
      </c>
      <c r="D70" s="43" t="e">
        <f t="shared" ref="D70:K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  <c r="K70" s="43" t="e">
        <f t="shared" si="33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299" t="s">
        <v>69</v>
      </c>
      <c r="G72" s="321"/>
      <c r="H72" s="322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238088</v>
      </c>
      <c r="C73" s="82">
        <f>SUM(H58:H58, H47:H47, H36:H36, H25:H25, H14:H14, H69:H69)</f>
        <v>17284</v>
      </c>
      <c r="D73" s="82">
        <f>SUM(I58:J58, I47:J47, I36:J36, I25:J25, I14:J14, I69:J69)</f>
        <v>57936</v>
      </c>
      <c r="E73" s="80"/>
      <c r="F73" s="297" t="s">
        <v>34</v>
      </c>
      <c r="G73" s="298"/>
      <c r="H73" s="127">
        <f>SUM(K14, K25, K36, K47, K58, K69)</f>
        <v>313308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295025</v>
      </c>
      <c r="C74" s="50">
        <f>SUM(H56:H56, H45:H45, H34:H34, H23:H23, H12:H12, H67:H67 )</f>
        <v>17284</v>
      </c>
      <c r="D74" s="50">
        <f>SUM(I56:J56, I45:J45, I34:J34, I23:J23, I12:J12, I67:J67)</f>
        <v>57936</v>
      </c>
      <c r="E74" s="80"/>
      <c r="F74" s="297" t="s">
        <v>33</v>
      </c>
      <c r="G74" s="298"/>
      <c r="H74" s="128">
        <f>SUM(K56, K45, K34, K23, K12, K67)</f>
        <v>370245</v>
      </c>
      <c r="I74" s="80"/>
      <c r="J74" s="80"/>
      <c r="K74" s="80"/>
      <c r="L74" s="80"/>
    </row>
    <row r="75" spans="1:15" ht="30" customHeight="1" x14ac:dyDescent="0.25">
      <c r="F75" s="297" t="s">
        <v>26</v>
      </c>
      <c r="G75" s="298"/>
      <c r="H75" s="128">
        <f>AVERAGE(K14, K25, K36, K47, K58, K69)</f>
        <v>52218</v>
      </c>
    </row>
    <row r="76" spans="1:15" ht="30" customHeight="1" x14ac:dyDescent="0.25">
      <c r="F76" s="297" t="s">
        <v>72</v>
      </c>
      <c r="G76" s="298"/>
      <c r="H76" s="127">
        <f>AVERAGE(K56, K45, K34, K23, K12, K67)</f>
        <v>61707.5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3" emptyCellReferenc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35" sqref="I35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1"/>
      <c r="C1" s="302" t="s">
        <v>10</v>
      </c>
      <c r="D1" s="306"/>
      <c r="E1" s="302" t="s">
        <v>16</v>
      </c>
      <c r="F1" s="295"/>
      <c r="G1" s="308" t="s">
        <v>23</v>
      </c>
    </row>
    <row r="2" spans="1:8" ht="15" customHeight="1" thickBot="1" x14ac:dyDescent="0.3">
      <c r="B2" s="181"/>
      <c r="C2" s="303"/>
      <c r="D2" s="307"/>
      <c r="E2" s="303"/>
      <c r="F2" s="296"/>
      <c r="G2" s="309"/>
    </row>
    <row r="3" spans="1:8" x14ac:dyDescent="0.25">
      <c r="A3" s="312" t="s">
        <v>61</v>
      </c>
      <c r="B3" s="314" t="s">
        <v>62</v>
      </c>
      <c r="C3" s="316" t="s">
        <v>50</v>
      </c>
      <c r="D3" s="333" t="s">
        <v>51</v>
      </c>
      <c r="E3" s="316" t="s">
        <v>64</v>
      </c>
      <c r="F3" s="310" t="s">
        <v>51</v>
      </c>
      <c r="G3" s="309"/>
    </row>
    <row r="4" spans="1:8" ht="14.25" thickBot="1" x14ac:dyDescent="0.3">
      <c r="A4" s="313"/>
      <c r="B4" s="315"/>
      <c r="C4" s="313"/>
      <c r="D4" s="334"/>
      <c r="E4" s="313"/>
      <c r="F4" s="311"/>
      <c r="G4" s="309"/>
    </row>
    <row r="5" spans="1:8" s="61" customFormat="1" ht="14.25" hidden="1" thickBot="1" x14ac:dyDescent="0.3">
      <c r="A5" s="207"/>
      <c r="B5" s="176"/>
      <c r="C5" s="14"/>
      <c r="D5" s="83"/>
      <c r="E5" s="21"/>
      <c r="F5" s="22"/>
      <c r="G5" s="20"/>
    </row>
    <row r="6" spans="1:8" s="61" customFormat="1" ht="14.25" hidden="1" thickBot="1" x14ac:dyDescent="0.3">
      <c r="A6" s="214"/>
      <c r="B6" s="167"/>
      <c r="C6" s="14"/>
      <c r="D6" s="83"/>
      <c r="E6" s="21"/>
      <c r="F6" s="22"/>
      <c r="G6" s="20"/>
    </row>
    <row r="7" spans="1:8" s="61" customFormat="1" ht="14.25" hidden="1" thickBot="1" x14ac:dyDescent="0.3">
      <c r="A7" s="214"/>
      <c r="B7" s="167"/>
      <c r="C7" s="14"/>
      <c r="D7" s="83"/>
      <c r="E7" s="21"/>
      <c r="F7" s="22"/>
      <c r="G7" s="20"/>
    </row>
    <row r="8" spans="1:8" s="61" customFormat="1" ht="14.25" hidden="1" thickBot="1" x14ac:dyDescent="0.3">
      <c r="A8" s="214"/>
      <c r="B8" s="167"/>
      <c r="C8" s="14"/>
      <c r="D8" s="83"/>
      <c r="E8" s="21"/>
      <c r="F8" s="22"/>
      <c r="G8" s="20"/>
      <c r="H8" s="212"/>
    </row>
    <row r="9" spans="1:8" s="61" customFormat="1" ht="14.25" thickBot="1" x14ac:dyDescent="0.3">
      <c r="A9" s="214" t="s">
        <v>0</v>
      </c>
      <c r="B9" s="167">
        <v>41852</v>
      </c>
      <c r="C9" s="14">
        <v>953</v>
      </c>
      <c r="D9" s="83">
        <v>1240</v>
      </c>
      <c r="E9" s="21">
        <v>645</v>
      </c>
      <c r="F9" s="22">
        <v>895</v>
      </c>
      <c r="G9" s="20">
        <f>SUM(C9:F9)</f>
        <v>3733</v>
      </c>
      <c r="H9" s="212"/>
    </row>
    <row r="10" spans="1:8" s="61" customFormat="1" ht="14.25" outlineLevel="1" thickBot="1" x14ac:dyDescent="0.3">
      <c r="A10" s="214" t="s">
        <v>1</v>
      </c>
      <c r="B10" s="167">
        <v>41853</v>
      </c>
      <c r="C10" s="21"/>
      <c r="D10" s="84">
        <v>386</v>
      </c>
      <c r="E10" s="21"/>
      <c r="F10" s="22">
        <v>304</v>
      </c>
      <c r="G10" s="20">
        <f t="shared" ref="G10" si="0">SUM(C10:F10)</f>
        <v>690</v>
      </c>
      <c r="H10" s="212"/>
    </row>
    <row r="11" spans="1:8" s="61" customFormat="1" ht="14.25" outlineLevel="1" thickBot="1" x14ac:dyDescent="0.3">
      <c r="A11" s="195" t="s">
        <v>2</v>
      </c>
      <c r="B11" s="167">
        <v>41854</v>
      </c>
      <c r="C11" s="27"/>
      <c r="D11" s="85">
        <v>448</v>
      </c>
      <c r="E11" s="27"/>
      <c r="F11" s="28">
        <v>523</v>
      </c>
      <c r="G11" s="20">
        <f t="shared" ref="G11" si="1">SUM(C11:F11)</f>
        <v>971</v>
      </c>
      <c r="H11" s="212"/>
    </row>
    <row r="12" spans="1:8" s="62" customFormat="1" ht="14.25" customHeight="1" outlineLevel="1" thickBot="1" x14ac:dyDescent="0.3">
      <c r="A12" s="134" t="s">
        <v>25</v>
      </c>
      <c r="B12" s="292" t="s">
        <v>28</v>
      </c>
      <c r="C12" s="143">
        <f>SUM(C5:C11)</f>
        <v>953</v>
      </c>
      <c r="D12" s="151">
        <f>SUM(D5:D11)</f>
        <v>2074</v>
      </c>
      <c r="E12" s="143">
        <f>SUM(E5:E11)</f>
        <v>645</v>
      </c>
      <c r="F12" s="143">
        <f>SUM(F5:F11)</f>
        <v>1722</v>
      </c>
      <c r="G12" s="147">
        <f>SUM(G5:G11)</f>
        <v>5394</v>
      </c>
    </row>
    <row r="13" spans="1:8" s="62" customFormat="1" ht="15.75" customHeight="1" outlineLevel="1" thickBot="1" x14ac:dyDescent="0.3">
      <c r="A13" s="135" t="s">
        <v>27</v>
      </c>
      <c r="B13" s="293"/>
      <c r="C13" s="136">
        <f>AVERAGE(C5:C11)</f>
        <v>953</v>
      </c>
      <c r="D13" s="152">
        <f>AVERAGE(D5:D11)</f>
        <v>691.33333333333337</v>
      </c>
      <c r="E13" s="136">
        <f>AVERAGE(E5:E11)</f>
        <v>645</v>
      </c>
      <c r="F13" s="136">
        <f>AVERAGE(F5:F11)</f>
        <v>574</v>
      </c>
      <c r="G13" s="142">
        <f>AVERAGE(G5:G11)</f>
        <v>1798</v>
      </c>
    </row>
    <row r="14" spans="1:8" s="62" customFormat="1" ht="14.25" customHeight="1" thickBot="1" x14ac:dyDescent="0.3">
      <c r="A14" s="36" t="s">
        <v>24</v>
      </c>
      <c r="B14" s="293"/>
      <c r="C14" s="37">
        <f>SUM(C5:C9)</f>
        <v>953</v>
      </c>
      <c r="D14" s="37">
        <f>SUM(D5:D9)</f>
        <v>1240</v>
      </c>
      <c r="E14" s="37">
        <f t="shared" ref="E14:F14" si="2">SUM(E5:E9)</f>
        <v>645</v>
      </c>
      <c r="F14" s="37">
        <f t="shared" si="2"/>
        <v>895</v>
      </c>
      <c r="G14" s="37">
        <f>SUM(G5:G9)</f>
        <v>3733</v>
      </c>
    </row>
    <row r="15" spans="1:8" s="62" customFormat="1" ht="15.75" customHeight="1" thickBot="1" x14ac:dyDescent="0.3">
      <c r="A15" s="36" t="s">
        <v>26</v>
      </c>
      <c r="B15" s="293"/>
      <c r="C15" s="43">
        <f>AVERAGE(C5:C9)</f>
        <v>953</v>
      </c>
      <c r="D15" s="43">
        <f>AVERAGE(D5:D9)</f>
        <v>1240</v>
      </c>
      <c r="E15" s="43">
        <f t="shared" ref="E15:F15" si="3">AVERAGE(E5:E9)</f>
        <v>645</v>
      </c>
      <c r="F15" s="43">
        <f t="shared" si="3"/>
        <v>895</v>
      </c>
      <c r="G15" s="43">
        <f>AVERAGE(G5:G9)</f>
        <v>3733</v>
      </c>
    </row>
    <row r="16" spans="1:8" s="62" customFormat="1" ht="14.25" thickBot="1" x14ac:dyDescent="0.3">
      <c r="A16" s="35" t="s">
        <v>3</v>
      </c>
      <c r="B16" s="168">
        <v>41855</v>
      </c>
      <c r="C16" s="14">
        <v>1087</v>
      </c>
      <c r="D16" s="83">
        <v>1152</v>
      </c>
      <c r="E16" s="14">
        <v>702</v>
      </c>
      <c r="F16" s="15">
        <v>846</v>
      </c>
      <c r="G16" s="18">
        <f>SUM(C16:F16)</f>
        <v>3787</v>
      </c>
    </row>
    <row r="17" spans="1:8" s="62" customFormat="1" ht="14.25" thickBot="1" x14ac:dyDescent="0.3">
      <c r="A17" s="35" t="s">
        <v>4</v>
      </c>
      <c r="B17" s="220">
        <v>41856</v>
      </c>
      <c r="C17" s="14">
        <v>1167</v>
      </c>
      <c r="D17" s="83">
        <v>1223</v>
      </c>
      <c r="E17" s="21">
        <v>773</v>
      </c>
      <c r="F17" s="22">
        <v>1064</v>
      </c>
      <c r="G17" s="20">
        <f>SUM(C17:F17)</f>
        <v>4227</v>
      </c>
    </row>
    <row r="18" spans="1:8" s="62" customFormat="1" ht="14.25" thickBot="1" x14ac:dyDescent="0.3">
      <c r="A18" s="35" t="s">
        <v>5</v>
      </c>
      <c r="B18" s="169">
        <v>41857</v>
      </c>
      <c r="C18" s="14">
        <v>1208</v>
      </c>
      <c r="D18" s="83">
        <v>1131</v>
      </c>
      <c r="E18" s="21">
        <v>739</v>
      </c>
      <c r="F18" s="22">
        <v>805</v>
      </c>
      <c r="G18" s="20">
        <f>SUM(C18:F18)</f>
        <v>3883</v>
      </c>
    </row>
    <row r="19" spans="1:8" s="62" customFormat="1" ht="14.25" thickBot="1" x14ac:dyDescent="0.3">
      <c r="A19" s="35" t="s">
        <v>6</v>
      </c>
      <c r="B19" s="169">
        <v>41858</v>
      </c>
      <c r="C19" s="14">
        <v>1216</v>
      </c>
      <c r="D19" s="83">
        <v>1344</v>
      </c>
      <c r="E19" s="21">
        <v>750</v>
      </c>
      <c r="F19" s="22">
        <v>1040</v>
      </c>
      <c r="G19" s="20">
        <f t="shared" ref="G19:G21" si="4">SUM(C19:F19)</f>
        <v>4350</v>
      </c>
    </row>
    <row r="20" spans="1:8" s="62" customFormat="1" ht="14.25" thickBot="1" x14ac:dyDescent="0.3">
      <c r="A20" s="35" t="s">
        <v>0</v>
      </c>
      <c r="B20" s="169">
        <v>41859</v>
      </c>
      <c r="C20" s="14">
        <v>1043</v>
      </c>
      <c r="D20" s="83">
        <v>1204</v>
      </c>
      <c r="E20" s="21">
        <v>676</v>
      </c>
      <c r="F20" s="22">
        <v>1084</v>
      </c>
      <c r="G20" s="20">
        <f t="shared" si="4"/>
        <v>4007</v>
      </c>
    </row>
    <row r="21" spans="1:8" s="62" customFormat="1" ht="14.25" outlineLevel="1" thickBot="1" x14ac:dyDescent="0.3">
      <c r="A21" s="35" t="s">
        <v>1</v>
      </c>
      <c r="B21" s="169">
        <v>41860</v>
      </c>
      <c r="C21" s="21"/>
      <c r="D21" s="84">
        <v>1839</v>
      </c>
      <c r="E21" s="21"/>
      <c r="F21" s="22">
        <v>1747</v>
      </c>
      <c r="G21" s="20">
        <f t="shared" si="4"/>
        <v>3586</v>
      </c>
      <c r="H21" s="215"/>
    </row>
    <row r="22" spans="1:8" s="62" customFormat="1" ht="14.25" outlineLevel="1" thickBot="1" x14ac:dyDescent="0.3">
      <c r="A22" s="35" t="s">
        <v>2</v>
      </c>
      <c r="B22" s="170">
        <v>41861</v>
      </c>
      <c r="C22" s="27"/>
      <c r="D22" s="85">
        <v>1655</v>
      </c>
      <c r="E22" s="27"/>
      <c r="F22" s="28">
        <v>1542</v>
      </c>
      <c r="G22" s="86">
        <f>SUM(C22:F22)</f>
        <v>3197</v>
      </c>
    </row>
    <row r="23" spans="1:8" s="62" customFormat="1" ht="14.25" customHeight="1" outlineLevel="1" thickBot="1" x14ac:dyDescent="0.3">
      <c r="A23" s="134" t="s">
        <v>25</v>
      </c>
      <c r="B23" s="293" t="s">
        <v>29</v>
      </c>
      <c r="C23" s="143">
        <f>SUM(C16:C22)</f>
        <v>5721</v>
      </c>
      <c r="D23" s="143">
        <f t="shared" ref="D23:G23" si="5">SUM(D16:D22)</f>
        <v>9548</v>
      </c>
      <c r="E23" s="143">
        <f t="shared" si="5"/>
        <v>3640</v>
      </c>
      <c r="F23" s="143">
        <f t="shared" si="5"/>
        <v>8128</v>
      </c>
      <c r="G23" s="143">
        <f t="shared" si="5"/>
        <v>27037</v>
      </c>
    </row>
    <row r="24" spans="1:8" s="62" customFormat="1" ht="15.75" customHeight="1" outlineLevel="1" thickBot="1" x14ac:dyDescent="0.3">
      <c r="A24" s="135" t="s">
        <v>27</v>
      </c>
      <c r="B24" s="293"/>
      <c r="C24" s="136">
        <f>AVERAGE(C16:C22)</f>
        <v>1144.2</v>
      </c>
      <c r="D24" s="136">
        <f t="shared" ref="D24:G24" si="6">AVERAGE(D16:D22)</f>
        <v>1364</v>
      </c>
      <c r="E24" s="136">
        <f t="shared" si="6"/>
        <v>728</v>
      </c>
      <c r="F24" s="136">
        <f t="shared" si="6"/>
        <v>1161.1428571428571</v>
      </c>
      <c r="G24" s="136">
        <f t="shared" si="6"/>
        <v>3862.4285714285716</v>
      </c>
    </row>
    <row r="25" spans="1:8" s="62" customFormat="1" ht="14.25" customHeight="1" thickBot="1" x14ac:dyDescent="0.3">
      <c r="A25" s="36" t="s">
        <v>24</v>
      </c>
      <c r="B25" s="293"/>
      <c r="C25" s="37">
        <f>SUM(C16:C20)</f>
        <v>5721</v>
      </c>
      <c r="D25" s="37">
        <f t="shared" ref="D25:G25" si="7">SUM(D16:D20)</f>
        <v>6054</v>
      </c>
      <c r="E25" s="37">
        <f>SUM(E16:E20)</f>
        <v>3640</v>
      </c>
      <c r="F25" s="37">
        <f t="shared" si="7"/>
        <v>4839</v>
      </c>
      <c r="G25" s="37">
        <f t="shared" si="7"/>
        <v>20254</v>
      </c>
    </row>
    <row r="26" spans="1:8" s="62" customFormat="1" ht="15.75" customHeight="1" thickBot="1" x14ac:dyDescent="0.3">
      <c r="A26" s="36" t="s">
        <v>26</v>
      </c>
      <c r="B26" s="294"/>
      <c r="C26" s="43">
        <f>AVERAGE(C16:C20)</f>
        <v>1144.2</v>
      </c>
      <c r="D26" s="43">
        <f t="shared" ref="D26:G26" si="8">AVERAGE(D16:D20)</f>
        <v>1210.8</v>
      </c>
      <c r="E26" s="43">
        <f t="shared" si="8"/>
        <v>728</v>
      </c>
      <c r="F26" s="43">
        <f t="shared" si="8"/>
        <v>967.8</v>
      </c>
      <c r="G26" s="43">
        <f t="shared" si="8"/>
        <v>4050.8</v>
      </c>
    </row>
    <row r="27" spans="1:8" s="62" customFormat="1" ht="14.25" thickBot="1" x14ac:dyDescent="0.3">
      <c r="A27" s="35" t="s">
        <v>3</v>
      </c>
      <c r="B27" s="210">
        <v>41862</v>
      </c>
      <c r="C27" s="14">
        <v>1356</v>
      </c>
      <c r="D27" s="83">
        <v>1058</v>
      </c>
      <c r="E27" s="14">
        <v>888</v>
      </c>
      <c r="F27" s="15">
        <v>917</v>
      </c>
      <c r="G27" s="18">
        <f t="shared" ref="G27:G33" si="9">SUM(C27:F27)</f>
        <v>4219</v>
      </c>
    </row>
    <row r="28" spans="1:8" s="62" customFormat="1" ht="14.25" thickBot="1" x14ac:dyDescent="0.3">
      <c r="A28" s="35" t="s">
        <v>4</v>
      </c>
      <c r="B28" s="172">
        <v>41863</v>
      </c>
      <c r="C28" s="14">
        <v>1134</v>
      </c>
      <c r="D28" s="83">
        <v>1069</v>
      </c>
      <c r="E28" s="21">
        <v>641</v>
      </c>
      <c r="F28" s="22">
        <v>700</v>
      </c>
      <c r="G28" s="20">
        <f t="shared" si="9"/>
        <v>3544</v>
      </c>
    </row>
    <row r="29" spans="1:8" s="62" customFormat="1" ht="14.25" thickBot="1" x14ac:dyDescent="0.3">
      <c r="A29" s="35" t="s">
        <v>5</v>
      </c>
      <c r="B29" s="172">
        <v>41864</v>
      </c>
      <c r="C29" s="14">
        <v>1061</v>
      </c>
      <c r="D29" s="83">
        <v>1083</v>
      </c>
      <c r="E29" s="21">
        <v>711</v>
      </c>
      <c r="F29" s="22">
        <v>739</v>
      </c>
      <c r="G29" s="20">
        <f t="shared" si="9"/>
        <v>3594</v>
      </c>
    </row>
    <row r="30" spans="1:8" s="62" customFormat="1" ht="14.25" thickBot="1" x14ac:dyDescent="0.3">
      <c r="A30" s="35" t="s">
        <v>6</v>
      </c>
      <c r="B30" s="172">
        <v>41865</v>
      </c>
      <c r="C30" s="14">
        <v>1299</v>
      </c>
      <c r="D30" s="83">
        <v>1210</v>
      </c>
      <c r="E30" s="21">
        <v>665</v>
      </c>
      <c r="F30" s="22">
        <v>847</v>
      </c>
      <c r="G30" s="20">
        <f t="shared" si="9"/>
        <v>4021</v>
      </c>
    </row>
    <row r="31" spans="1:8" s="62" customFormat="1" ht="14.25" thickBot="1" x14ac:dyDescent="0.3">
      <c r="A31" s="35" t="s">
        <v>0</v>
      </c>
      <c r="B31" s="172">
        <v>41866</v>
      </c>
      <c r="C31" s="14">
        <v>828</v>
      </c>
      <c r="D31" s="83">
        <v>1289</v>
      </c>
      <c r="E31" s="21">
        <v>681</v>
      </c>
      <c r="F31" s="22">
        <v>1046</v>
      </c>
      <c r="G31" s="20">
        <f t="shared" si="9"/>
        <v>3844</v>
      </c>
    </row>
    <row r="32" spans="1:8" s="62" customFormat="1" ht="14.25" outlineLevel="1" thickBot="1" x14ac:dyDescent="0.3">
      <c r="A32" s="35" t="s">
        <v>1</v>
      </c>
      <c r="B32" s="172">
        <v>41867</v>
      </c>
      <c r="C32" s="21"/>
      <c r="D32" s="84">
        <v>1247</v>
      </c>
      <c r="E32" s="21"/>
      <c r="F32" s="22">
        <v>1504</v>
      </c>
      <c r="G32" s="20">
        <f t="shared" si="9"/>
        <v>2751</v>
      </c>
    </row>
    <row r="33" spans="1:8" s="62" customFormat="1" ht="14.25" outlineLevel="1" thickBot="1" x14ac:dyDescent="0.3">
      <c r="A33" s="35" t="s">
        <v>2</v>
      </c>
      <c r="B33" s="173">
        <v>41868</v>
      </c>
      <c r="C33" s="27"/>
      <c r="D33" s="85">
        <v>620</v>
      </c>
      <c r="E33" s="27"/>
      <c r="F33" s="28">
        <v>751</v>
      </c>
      <c r="G33" s="86">
        <f t="shared" si="9"/>
        <v>1371</v>
      </c>
    </row>
    <row r="34" spans="1:8" s="62" customFormat="1" ht="14.25" customHeight="1" outlineLevel="1" thickBot="1" x14ac:dyDescent="0.3">
      <c r="A34" s="134" t="s">
        <v>25</v>
      </c>
      <c r="B34" s="292" t="s">
        <v>30</v>
      </c>
      <c r="C34" s="143">
        <f>SUM(C27:C33)</f>
        <v>5678</v>
      </c>
      <c r="D34" s="143">
        <f t="shared" ref="D34:G34" si="10">SUM(D27:D33)</f>
        <v>7576</v>
      </c>
      <c r="E34" s="143">
        <f t="shared" si="10"/>
        <v>3586</v>
      </c>
      <c r="F34" s="143">
        <f t="shared" si="10"/>
        <v>6504</v>
      </c>
      <c r="G34" s="143">
        <f t="shared" si="10"/>
        <v>23344</v>
      </c>
    </row>
    <row r="35" spans="1:8" s="62" customFormat="1" ht="15.75" customHeight="1" outlineLevel="1" thickBot="1" x14ac:dyDescent="0.3">
      <c r="A35" s="135" t="s">
        <v>27</v>
      </c>
      <c r="B35" s="293"/>
      <c r="C35" s="136">
        <f>AVERAGE(C27:C33)</f>
        <v>1135.5999999999999</v>
      </c>
      <c r="D35" s="136">
        <f t="shared" ref="D35:G35" si="11">AVERAGE(D27:D33)</f>
        <v>1082.2857142857142</v>
      </c>
      <c r="E35" s="136">
        <f t="shared" si="11"/>
        <v>717.2</v>
      </c>
      <c r="F35" s="136">
        <f t="shared" si="11"/>
        <v>929.14285714285711</v>
      </c>
      <c r="G35" s="136">
        <f t="shared" si="11"/>
        <v>3334.8571428571427</v>
      </c>
    </row>
    <row r="36" spans="1:8" s="62" customFormat="1" ht="14.25" customHeight="1" thickBot="1" x14ac:dyDescent="0.3">
      <c r="A36" s="36" t="s">
        <v>24</v>
      </c>
      <c r="B36" s="293"/>
      <c r="C36" s="37">
        <f>SUM(C27:C31)</f>
        <v>5678</v>
      </c>
      <c r="D36" s="37">
        <f t="shared" ref="D36:G36" si="12">SUM(D27:D31)</f>
        <v>5709</v>
      </c>
      <c r="E36" s="37">
        <f t="shared" si="12"/>
        <v>3586</v>
      </c>
      <c r="F36" s="37">
        <f t="shared" si="12"/>
        <v>4249</v>
      </c>
      <c r="G36" s="37">
        <f t="shared" si="12"/>
        <v>19222</v>
      </c>
    </row>
    <row r="37" spans="1:8" s="62" customFormat="1" ht="15.75" customHeight="1" thickBot="1" x14ac:dyDescent="0.3">
      <c r="A37" s="36" t="s">
        <v>26</v>
      </c>
      <c r="B37" s="294"/>
      <c r="C37" s="43">
        <f>AVERAGE(C27:C31)</f>
        <v>1135.5999999999999</v>
      </c>
      <c r="D37" s="43">
        <f t="shared" ref="D37:G37" si="13">AVERAGE(D27:D31)</f>
        <v>1141.8</v>
      </c>
      <c r="E37" s="43">
        <f t="shared" si="13"/>
        <v>717.2</v>
      </c>
      <c r="F37" s="43">
        <f>AVERAGE(F27:F31)</f>
        <v>849.8</v>
      </c>
      <c r="G37" s="43">
        <f t="shared" si="13"/>
        <v>3844.4</v>
      </c>
    </row>
    <row r="38" spans="1:8" s="62" customFormat="1" ht="15.75" customHeight="1" thickBot="1" x14ac:dyDescent="0.3">
      <c r="A38" s="35" t="s">
        <v>3</v>
      </c>
      <c r="B38" s="210">
        <v>41869</v>
      </c>
      <c r="C38" s="14">
        <v>1121</v>
      </c>
      <c r="D38" s="83">
        <v>1095</v>
      </c>
      <c r="E38" s="14">
        <v>670</v>
      </c>
      <c r="F38" s="15">
        <v>898</v>
      </c>
      <c r="G38" s="18">
        <f t="shared" ref="G38:G44" si="14">SUM(C38:F38)</f>
        <v>3784</v>
      </c>
    </row>
    <row r="39" spans="1:8" s="62" customFormat="1" ht="14.25" thickBot="1" x14ac:dyDescent="0.3">
      <c r="A39" s="35" t="s">
        <v>4</v>
      </c>
      <c r="B39" s="172">
        <v>41870</v>
      </c>
      <c r="C39" s="14">
        <v>964</v>
      </c>
      <c r="D39" s="83">
        <v>1257</v>
      </c>
      <c r="E39" s="21">
        <v>722</v>
      </c>
      <c r="F39" s="22">
        <v>868</v>
      </c>
      <c r="G39" s="20">
        <f t="shared" si="14"/>
        <v>3811</v>
      </c>
    </row>
    <row r="40" spans="1:8" s="62" customFormat="1" ht="14.25" thickBot="1" x14ac:dyDescent="0.3">
      <c r="A40" s="35" t="s">
        <v>5</v>
      </c>
      <c r="B40" s="172">
        <v>41871</v>
      </c>
      <c r="C40" s="14">
        <v>1008</v>
      </c>
      <c r="D40" s="83">
        <v>1138</v>
      </c>
      <c r="E40" s="21">
        <v>732</v>
      </c>
      <c r="F40" s="22">
        <v>911</v>
      </c>
      <c r="G40" s="20">
        <f t="shared" si="14"/>
        <v>3789</v>
      </c>
    </row>
    <row r="41" spans="1:8" s="62" customFormat="1" ht="14.25" thickBot="1" x14ac:dyDescent="0.3">
      <c r="A41" s="35" t="s">
        <v>6</v>
      </c>
      <c r="B41" s="172">
        <v>41872</v>
      </c>
      <c r="C41" s="14">
        <v>1093</v>
      </c>
      <c r="D41" s="83">
        <v>1056</v>
      </c>
      <c r="E41" s="21">
        <v>698</v>
      </c>
      <c r="F41" s="22">
        <v>718</v>
      </c>
      <c r="G41" s="20">
        <f t="shared" si="14"/>
        <v>3565</v>
      </c>
    </row>
    <row r="42" spans="1:8" s="62" customFormat="1" ht="14.25" thickBot="1" x14ac:dyDescent="0.3">
      <c r="A42" s="35" t="s">
        <v>0</v>
      </c>
      <c r="B42" s="172">
        <v>41873</v>
      </c>
      <c r="C42" s="14">
        <v>832</v>
      </c>
      <c r="D42" s="83">
        <v>980</v>
      </c>
      <c r="E42" s="21">
        <v>506</v>
      </c>
      <c r="F42" s="22">
        <v>735</v>
      </c>
      <c r="G42" s="20">
        <f t="shared" si="14"/>
        <v>3053</v>
      </c>
    </row>
    <row r="43" spans="1:8" s="62" customFormat="1" ht="14.25" outlineLevel="1" thickBot="1" x14ac:dyDescent="0.3">
      <c r="A43" s="35" t="s">
        <v>1</v>
      </c>
      <c r="B43" s="172">
        <v>41874</v>
      </c>
      <c r="C43" s="21"/>
      <c r="D43" s="84">
        <v>667</v>
      </c>
      <c r="E43" s="21"/>
      <c r="F43" s="22">
        <v>646</v>
      </c>
      <c r="G43" s="20">
        <f t="shared" si="14"/>
        <v>1313</v>
      </c>
      <c r="H43" s="164"/>
    </row>
    <row r="44" spans="1:8" s="62" customFormat="1" ht="14.25" outlineLevel="1" thickBot="1" x14ac:dyDescent="0.3">
      <c r="A44" s="35" t="s">
        <v>2</v>
      </c>
      <c r="B44" s="172">
        <v>41875</v>
      </c>
      <c r="C44" s="27"/>
      <c r="D44" s="85">
        <v>1284</v>
      </c>
      <c r="E44" s="27"/>
      <c r="F44" s="28">
        <v>1353</v>
      </c>
      <c r="G44" s="86">
        <f t="shared" si="14"/>
        <v>2637</v>
      </c>
      <c r="H44" s="209"/>
    </row>
    <row r="45" spans="1:8" s="62" customFormat="1" ht="14.25" customHeight="1" outlineLevel="1" thickBot="1" x14ac:dyDescent="0.3">
      <c r="A45" s="134" t="s">
        <v>25</v>
      </c>
      <c r="B45" s="292" t="s">
        <v>31</v>
      </c>
      <c r="C45" s="143">
        <f>SUM(C38:C44)</f>
        <v>5018</v>
      </c>
      <c r="D45" s="143">
        <f t="shared" ref="D45:G45" si="15">SUM(D38:D44)</f>
        <v>7477</v>
      </c>
      <c r="E45" s="143">
        <f t="shared" si="15"/>
        <v>3328</v>
      </c>
      <c r="F45" s="143">
        <f>SUM(F38:F44)</f>
        <v>6129</v>
      </c>
      <c r="G45" s="143">
        <f t="shared" si="15"/>
        <v>21952</v>
      </c>
    </row>
    <row r="46" spans="1:8" s="62" customFormat="1" ht="15.75" customHeight="1" outlineLevel="1" thickBot="1" x14ac:dyDescent="0.3">
      <c r="A46" s="135" t="s">
        <v>27</v>
      </c>
      <c r="B46" s="293"/>
      <c r="C46" s="136">
        <f>AVERAGE(C38:C44)</f>
        <v>1003.6</v>
      </c>
      <c r="D46" s="136">
        <f t="shared" ref="D46:G46" si="16">AVERAGE(D38:D44)</f>
        <v>1068.1428571428571</v>
      </c>
      <c r="E46" s="136">
        <f t="shared" si="16"/>
        <v>665.6</v>
      </c>
      <c r="F46" s="136">
        <f>AVERAGE(F38:F44)</f>
        <v>875.57142857142856</v>
      </c>
      <c r="G46" s="136">
        <f t="shared" si="16"/>
        <v>3136</v>
      </c>
    </row>
    <row r="47" spans="1:8" s="62" customFormat="1" ht="14.25" customHeight="1" thickBot="1" x14ac:dyDescent="0.3">
      <c r="A47" s="36" t="s">
        <v>24</v>
      </c>
      <c r="B47" s="293"/>
      <c r="C47" s="37">
        <f>SUM(C38:C42)</f>
        <v>5018</v>
      </c>
      <c r="D47" s="37">
        <f t="shared" ref="D47:G47" si="17">SUM(D38:D42)</f>
        <v>5526</v>
      </c>
      <c r="E47" s="37">
        <f t="shared" si="17"/>
        <v>3328</v>
      </c>
      <c r="F47" s="37">
        <f>SUM(F38:F42)</f>
        <v>4130</v>
      </c>
      <c r="G47" s="37">
        <f t="shared" si="17"/>
        <v>18002</v>
      </c>
    </row>
    <row r="48" spans="1:8" s="62" customFormat="1" ht="15.75" customHeight="1" thickBot="1" x14ac:dyDescent="0.3">
      <c r="A48" s="36" t="s">
        <v>26</v>
      </c>
      <c r="B48" s="294"/>
      <c r="C48" s="43">
        <f>AVERAGE(C38:C42)</f>
        <v>1003.6</v>
      </c>
      <c r="D48" s="43">
        <f t="shared" ref="D48:G48" si="18">AVERAGE(D38:D42)</f>
        <v>1105.2</v>
      </c>
      <c r="E48" s="43">
        <f t="shared" si="18"/>
        <v>665.6</v>
      </c>
      <c r="F48" s="43">
        <f>AVERAGE(F38:F42)</f>
        <v>826</v>
      </c>
      <c r="G48" s="43">
        <f t="shared" si="18"/>
        <v>3600.4</v>
      </c>
    </row>
    <row r="49" spans="1:8" s="62" customFormat="1" ht="14.25" thickBot="1" x14ac:dyDescent="0.3">
      <c r="A49" s="35" t="s">
        <v>3</v>
      </c>
      <c r="B49" s="171">
        <v>41876</v>
      </c>
      <c r="C49" s="67">
        <v>1125</v>
      </c>
      <c r="D49" s="158">
        <v>1041</v>
      </c>
      <c r="E49" s="70">
        <v>623</v>
      </c>
      <c r="F49" s="68">
        <v>814</v>
      </c>
      <c r="G49" s="20">
        <f t="shared" ref="G49:G55" si="19">SUM(C49:F49)</f>
        <v>3603</v>
      </c>
      <c r="H49" s="209"/>
    </row>
    <row r="50" spans="1:8" s="62" customFormat="1" ht="14.25" thickBot="1" x14ac:dyDescent="0.3">
      <c r="A50" s="35" t="s">
        <v>4</v>
      </c>
      <c r="B50" s="200">
        <v>41877</v>
      </c>
      <c r="C50" s="14">
        <v>1013</v>
      </c>
      <c r="D50" s="83">
        <v>1047</v>
      </c>
      <c r="E50" s="17">
        <v>649</v>
      </c>
      <c r="F50" s="22">
        <v>859</v>
      </c>
      <c r="G50" s="20">
        <f t="shared" si="19"/>
        <v>3568</v>
      </c>
      <c r="H50" s="209"/>
    </row>
    <row r="51" spans="1:8" s="62" customFormat="1" ht="14.25" thickBot="1" x14ac:dyDescent="0.3">
      <c r="A51" s="35" t="s">
        <v>5</v>
      </c>
      <c r="B51" s="200">
        <v>41878</v>
      </c>
      <c r="C51" s="14">
        <v>1012</v>
      </c>
      <c r="D51" s="83">
        <v>1069</v>
      </c>
      <c r="E51" s="17">
        <v>675</v>
      </c>
      <c r="F51" s="22">
        <v>963</v>
      </c>
      <c r="G51" s="20">
        <f t="shared" si="19"/>
        <v>3719</v>
      </c>
      <c r="H51" s="209"/>
    </row>
    <row r="52" spans="1:8" s="62" customFormat="1" ht="14.25" thickBot="1" x14ac:dyDescent="0.3">
      <c r="A52" s="211" t="s">
        <v>6</v>
      </c>
      <c r="B52" s="200">
        <v>41879</v>
      </c>
      <c r="C52" s="14">
        <v>974</v>
      </c>
      <c r="D52" s="83">
        <v>956</v>
      </c>
      <c r="E52" s="17">
        <v>657</v>
      </c>
      <c r="F52" s="22">
        <v>971</v>
      </c>
      <c r="G52" s="20">
        <f t="shared" si="19"/>
        <v>3558</v>
      </c>
    </row>
    <row r="53" spans="1:8" s="62" customFormat="1" ht="14.25" customHeight="1" thickBot="1" x14ac:dyDescent="0.3">
      <c r="A53" s="211" t="s">
        <v>0</v>
      </c>
      <c r="B53" s="200">
        <v>41880</v>
      </c>
      <c r="C53" s="14">
        <v>721</v>
      </c>
      <c r="D53" s="83">
        <v>958</v>
      </c>
      <c r="E53" s="17">
        <v>563</v>
      </c>
      <c r="F53" s="22">
        <v>892</v>
      </c>
      <c r="G53" s="20">
        <f t="shared" si="19"/>
        <v>3134</v>
      </c>
    </row>
    <row r="54" spans="1:8" s="62" customFormat="1" ht="14.25" customHeight="1" outlineLevel="1" thickBot="1" x14ac:dyDescent="0.3">
      <c r="A54" s="211" t="s">
        <v>1</v>
      </c>
      <c r="B54" s="200">
        <v>41881</v>
      </c>
      <c r="C54" s="21"/>
      <c r="D54" s="84">
        <v>1658</v>
      </c>
      <c r="E54" s="21"/>
      <c r="F54" s="22">
        <v>1565</v>
      </c>
      <c r="G54" s="20">
        <f t="shared" si="19"/>
        <v>3223</v>
      </c>
    </row>
    <row r="55" spans="1:8" s="62" customFormat="1" ht="14.25" customHeight="1" outlineLevel="1" thickBot="1" x14ac:dyDescent="0.3">
      <c r="A55" s="211" t="s">
        <v>2</v>
      </c>
      <c r="B55" s="173">
        <v>41882</v>
      </c>
      <c r="C55" s="72"/>
      <c r="D55" s="159">
        <v>592</v>
      </c>
      <c r="E55" s="72"/>
      <c r="F55" s="73">
        <v>770</v>
      </c>
      <c r="G55" s="20">
        <f t="shared" si="19"/>
        <v>1362</v>
      </c>
    </row>
    <row r="56" spans="1:8" s="62" customFormat="1" ht="14.25" customHeight="1" outlineLevel="1" thickBot="1" x14ac:dyDescent="0.3">
      <c r="A56" s="134" t="s">
        <v>25</v>
      </c>
      <c r="B56" s="292" t="s">
        <v>32</v>
      </c>
      <c r="C56" s="157">
        <f>SUM(C49:C55)</f>
        <v>4845</v>
      </c>
      <c r="D56" s="157">
        <f t="shared" ref="D56:G56" si="20">SUM(D49:D55)</f>
        <v>7321</v>
      </c>
      <c r="E56" s="157">
        <f>SUM(E49:E55)</f>
        <v>3167</v>
      </c>
      <c r="F56" s="157">
        <f t="shared" si="20"/>
        <v>6834</v>
      </c>
      <c r="G56" s="157">
        <f t="shared" si="20"/>
        <v>22167</v>
      </c>
    </row>
    <row r="57" spans="1:8" s="62" customFormat="1" ht="15.75" customHeight="1" outlineLevel="1" thickBot="1" x14ac:dyDescent="0.3">
      <c r="A57" s="135" t="s">
        <v>27</v>
      </c>
      <c r="B57" s="293"/>
      <c r="C57" s="136">
        <f>AVERAGE(C49:C55)</f>
        <v>969</v>
      </c>
      <c r="D57" s="136">
        <f t="shared" ref="D57:G57" si="21">AVERAGE(D49:D55)</f>
        <v>1045.8571428571429</v>
      </c>
      <c r="E57" s="136">
        <f>AVERAGE(E49:E55)</f>
        <v>633.4</v>
      </c>
      <c r="F57" s="136">
        <f t="shared" si="21"/>
        <v>976.28571428571433</v>
      </c>
      <c r="G57" s="136">
        <f t="shared" si="21"/>
        <v>3166.7142857142858</v>
      </c>
    </row>
    <row r="58" spans="1:8" s="62" customFormat="1" ht="14.25" customHeight="1" thickBot="1" x14ac:dyDescent="0.3">
      <c r="A58" s="36" t="s">
        <v>24</v>
      </c>
      <c r="B58" s="293"/>
      <c r="C58" s="37">
        <f>SUM(C49:C53)</f>
        <v>4845</v>
      </c>
      <c r="D58" s="37">
        <f>SUM(D49:D53)</f>
        <v>5071</v>
      </c>
      <c r="E58" s="37">
        <f>SUM(E49:E53)</f>
        <v>3167</v>
      </c>
      <c r="F58" s="37">
        <f t="shared" ref="F58:G58" si="22">SUM(F49:F53)</f>
        <v>4499</v>
      </c>
      <c r="G58" s="37">
        <f t="shared" si="22"/>
        <v>17582</v>
      </c>
    </row>
    <row r="59" spans="1:8" s="62" customFormat="1" ht="15.75" customHeight="1" thickBot="1" x14ac:dyDescent="0.3">
      <c r="A59" s="36" t="s">
        <v>26</v>
      </c>
      <c r="B59" s="294"/>
      <c r="C59" s="43">
        <f>AVERAGE(C49:C53)</f>
        <v>969</v>
      </c>
      <c r="D59" s="43">
        <f>AVERAGE(D49:D53)</f>
        <v>1014.2</v>
      </c>
      <c r="E59" s="43">
        <f>AVERAGE(E49:E53)</f>
        <v>633.4</v>
      </c>
      <c r="F59" s="43">
        <f t="shared" ref="F59:G59" si="23">AVERAGE(F49:F53)</f>
        <v>899.8</v>
      </c>
      <c r="G59" s="43">
        <f t="shared" si="23"/>
        <v>3516.4</v>
      </c>
    </row>
    <row r="60" spans="1:8" s="62" customFormat="1" hidden="1" x14ac:dyDescent="0.25">
      <c r="A60" s="211"/>
      <c r="B60" s="174"/>
      <c r="C60" s="14"/>
      <c r="D60" s="83"/>
      <c r="E60" s="14"/>
      <c r="F60" s="15"/>
      <c r="G60" s="18"/>
    </row>
    <row r="61" spans="1:8" s="62" customFormat="1" ht="14.25" hidden="1" customHeight="1" thickBot="1" x14ac:dyDescent="0.3">
      <c r="A61" s="197"/>
      <c r="B61" s="172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186"/>
      <c r="B62" s="172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6"/>
      <c r="B63" s="172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6"/>
      <c r="B64" s="172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6"/>
      <c r="B65" s="172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6"/>
      <c r="B66" s="173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292" t="s">
        <v>37</v>
      </c>
      <c r="C67" s="143">
        <f>SUM(C60:C66)</f>
        <v>0</v>
      </c>
      <c r="D67" s="143">
        <f t="shared" ref="D67:G67" si="24">SUM(D60:D66)</f>
        <v>0</v>
      </c>
      <c r="E67" s="143">
        <f t="shared" si="24"/>
        <v>0</v>
      </c>
      <c r="F67" s="143">
        <f t="shared" si="24"/>
        <v>0</v>
      </c>
      <c r="G67" s="143">
        <f t="shared" si="24"/>
        <v>0</v>
      </c>
    </row>
    <row r="68" spans="1:7" s="62" customFormat="1" ht="15.75" hidden="1" customHeight="1" outlineLevel="1" thickBot="1" x14ac:dyDescent="0.3">
      <c r="A68" s="135" t="s">
        <v>27</v>
      </c>
      <c r="B68" s="293"/>
      <c r="C68" s="136" t="e">
        <f>AVERAGE(C60:C66)</f>
        <v>#DIV/0!</v>
      </c>
      <c r="D68" s="136" t="e">
        <f t="shared" ref="D68:G68" si="25">AVERAGE(D60:D66)</f>
        <v>#DIV/0!</v>
      </c>
      <c r="E68" s="136" t="e">
        <f t="shared" si="25"/>
        <v>#DIV/0!</v>
      </c>
      <c r="F68" s="136" t="e">
        <f t="shared" si="25"/>
        <v>#DIV/0!</v>
      </c>
      <c r="G68" s="136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293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294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299" t="s">
        <v>70</v>
      </c>
      <c r="F72" s="321"/>
      <c r="G72" s="322"/>
    </row>
    <row r="73" spans="1:7" ht="30" customHeight="1" x14ac:dyDescent="0.25">
      <c r="A73" s="57" t="s">
        <v>34</v>
      </c>
      <c r="B73" s="50">
        <f>SUM(C58:D58, C47:D47, C36:D36, C25:D25, C14:D14, C69:D69)</f>
        <v>45815</v>
      </c>
      <c r="C73" s="50">
        <f>SUM(E69:F69, E58:F58, E47:F47, E36:F36, E25:F25, E14:F14)</f>
        <v>32978</v>
      </c>
      <c r="D73" s="153"/>
      <c r="E73" s="297" t="s">
        <v>34</v>
      </c>
      <c r="F73" s="298"/>
      <c r="G73" s="127">
        <f>SUM(G14, G25, G36, G47, G58, G69)</f>
        <v>78793</v>
      </c>
    </row>
    <row r="74" spans="1:7" ht="30" customHeight="1" x14ac:dyDescent="0.25">
      <c r="A74" s="57" t="s">
        <v>33</v>
      </c>
      <c r="B74" s="50">
        <f>SUM(C56:D56, C45:D45, C34:D34, C23:D23, C12:D12, C67:D67)</f>
        <v>56211</v>
      </c>
      <c r="C74" s="50">
        <f>SUM(E67:F67, E56:F56, E45:F45, E34:F34, E23:F23, E12:F12)</f>
        <v>43683</v>
      </c>
      <c r="D74" s="153"/>
      <c r="E74" s="297" t="s">
        <v>33</v>
      </c>
      <c r="F74" s="298"/>
      <c r="G74" s="128">
        <f>SUM(G56, G45, G34, G23, G12, G67)</f>
        <v>99894</v>
      </c>
    </row>
    <row r="75" spans="1:7" ht="30" customHeight="1" x14ac:dyDescent="0.25">
      <c r="E75" s="297" t="s">
        <v>26</v>
      </c>
      <c r="F75" s="298"/>
      <c r="G75" s="128">
        <f>AVERAGE(G14, G25, G36, G47, G58, G69)</f>
        <v>13132.166666666666</v>
      </c>
    </row>
    <row r="76" spans="1:7" ht="30" customHeight="1" x14ac:dyDescent="0.25">
      <c r="E76" s="297" t="s">
        <v>72</v>
      </c>
      <c r="F76" s="298"/>
      <c r="G76" s="127">
        <f>AVERAGE(G56, G45, G34, G23, G12, G67)</f>
        <v>16649</v>
      </c>
    </row>
    <row r="78" spans="1:7" x14ac:dyDescent="0.25">
      <c r="C78" s="21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C13:F13 C45 C43:C44 D12:F12 C15:C37" emptyCellReference="1"/>
    <ignoredError sqref="C46:C48 C56:C59 C54:C55" evalError="1" emptyCellReference="1"/>
    <ignoredError sqref="G10:G55 D14:F14 D15:F37 E43:E44 D45:F45" formulaRange="1" emptyCellReference="1"/>
    <ignoredError sqref="G9 G56:G59 D49:F53 D43:D44 F43:F44 D38:F42 D54:D55 F54:F55" formulaRange="1"/>
    <ignoredError sqref="E54:E55 D56:F59 D46:F48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46" sqref="D46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5"/>
      <c r="C1" s="302" t="s">
        <v>56</v>
      </c>
      <c r="D1" s="306"/>
      <c r="E1" s="302"/>
      <c r="F1" s="295"/>
      <c r="G1" s="308" t="s">
        <v>23</v>
      </c>
    </row>
    <row r="2" spans="1:7" ht="15" customHeight="1" thickBot="1" x14ac:dyDescent="0.3">
      <c r="B2" s="185"/>
      <c r="C2" s="303"/>
      <c r="D2" s="307"/>
      <c r="E2" s="303"/>
      <c r="F2" s="296"/>
      <c r="G2" s="309"/>
    </row>
    <row r="3" spans="1:7" x14ac:dyDescent="0.25">
      <c r="A3" s="312" t="s">
        <v>61</v>
      </c>
      <c r="B3" s="314" t="s">
        <v>62</v>
      </c>
      <c r="C3" s="316" t="s">
        <v>59</v>
      </c>
      <c r="D3" s="333" t="s">
        <v>60</v>
      </c>
      <c r="E3" s="316"/>
      <c r="F3" s="333"/>
      <c r="G3" s="309"/>
    </row>
    <row r="4" spans="1:7" ht="14.25" thickBot="1" x14ac:dyDescent="0.3">
      <c r="A4" s="313"/>
      <c r="B4" s="315"/>
      <c r="C4" s="313"/>
      <c r="D4" s="334"/>
      <c r="E4" s="313"/>
      <c r="F4" s="334"/>
      <c r="G4" s="309"/>
    </row>
    <row r="5" spans="1:7" s="93" customFormat="1" ht="14.25" hidden="1" thickBot="1" x14ac:dyDescent="0.3">
      <c r="A5" s="207"/>
      <c r="B5" s="176"/>
      <c r="C5" s="88"/>
      <c r="D5" s="89"/>
      <c r="E5" s="90"/>
      <c r="F5" s="91"/>
      <c r="G5" s="92"/>
    </row>
    <row r="6" spans="1:7" s="93" customFormat="1" ht="14.25" hidden="1" thickBot="1" x14ac:dyDescent="0.3">
      <c r="A6" s="207"/>
      <c r="B6" s="167"/>
      <c r="C6" s="88"/>
      <c r="D6" s="89"/>
      <c r="E6" s="90"/>
      <c r="F6" s="91"/>
      <c r="G6" s="92"/>
    </row>
    <row r="7" spans="1:7" s="93" customFormat="1" ht="14.25" hidden="1" thickBot="1" x14ac:dyDescent="0.3">
      <c r="A7" s="207"/>
      <c r="B7" s="167"/>
      <c r="C7" s="88"/>
      <c r="D7" s="89"/>
      <c r="E7" s="90"/>
      <c r="F7" s="91"/>
      <c r="G7" s="92"/>
    </row>
    <row r="8" spans="1:7" s="93" customFormat="1" ht="14.25" hidden="1" thickBot="1" x14ac:dyDescent="0.3">
      <c r="A8" s="214"/>
      <c r="B8" s="167"/>
      <c r="C8" s="88"/>
      <c r="D8" s="89"/>
      <c r="E8" s="90"/>
      <c r="F8" s="91"/>
      <c r="G8" s="92"/>
    </row>
    <row r="9" spans="1:7" s="93" customFormat="1" ht="14.25" hidden="1" thickBot="1" x14ac:dyDescent="0.3">
      <c r="A9" s="214"/>
      <c r="B9" s="167"/>
      <c r="C9" s="88"/>
      <c r="D9" s="89"/>
      <c r="E9" s="90"/>
      <c r="F9" s="91"/>
      <c r="G9" s="92"/>
    </row>
    <row r="10" spans="1:7" s="93" customFormat="1" ht="14.25" outlineLevel="1" thickBot="1" x14ac:dyDescent="0.3">
      <c r="A10" s="214" t="s">
        <v>1</v>
      </c>
      <c r="B10" s="167">
        <v>41853</v>
      </c>
      <c r="C10" s="90"/>
      <c r="D10" s="94">
        <v>125</v>
      </c>
      <c r="E10" s="90"/>
      <c r="F10" s="91"/>
      <c r="G10" s="92">
        <f>SUM(C10:F10)</f>
        <v>125</v>
      </c>
    </row>
    <row r="11" spans="1:7" s="93" customFormat="1" ht="14.25" outlineLevel="1" thickBot="1" x14ac:dyDescent="0.3">
      <c r="A11" s="195" t="s">
        <v>2</v>
      </c>
      <c r="B11" s="167">
        <v>41854</v>
      </c>
      <c r="C11" s="95"/>
      <c r="D11" s="96">
        <v>146</v>
      </c>
      <c r="E11" s="95"/>
      <c r="F11" s="97"/>
      <c r="G11" s="92">
        <f t="shared" ref="G11" si="0">SUM(C11:F11)</f>
        <v>146</v>
      </c>
    </row>
    <row r="12" spans="1:7" s="99" customFormat="1" ht="14.25" customHeight="1" outlineLevel="1" thickBot="1" x14ac:dyDescent="0.3">
      <c r="A12" s="134" t="s">
        <v>25</v>
      </c>
      <c r="B12" s="292" t="s">
        <v>28</v>
      </c>
      <c r="C12" s="155">
        <f>SUM(C5:C11)</f>
        <v>0</v>
      </c>
      <c r="D12" s="155">
        <f t="shared" ref="D12:G12" si="1">SUM(D5:D11)</f>
        <v>271</v>
      </c>
      <c r="E12" s="155">
        <f t="shared" si="1"/>
        <v>0</v>
      </c>
      <c r="F12" s="155">
        <f t="shared" si="1"/>
        <v>0</v>
      </c>
      <c r="G12" s="155">
        <f t="shared" si="1"/>
        <v>271</v>
      </c>
    </row>
    <row r="13" spans="1:7" s="99" customFormat="1" ht="14.25" outlineLevel="1" thickBot="1" x14ac:dyDescent="0.3">
      <c r="A13" s="135" t="s">
        <v>27</v>
      </c>
      <c r="B13" s="293"/>
      <c r="C13" s="156" t="e">
        <f>AVERAGE(C5:C11)</f>
        <v>#DIV/0!</v>
      </c>
      <c r="D13" s="156">
        <f t="shared" ref="D13:G13" si="2">AVERAGE(D5:D11)</f>
        <v>135.5</v>
      </c>
      <c r="E13" s="156" t="e">
        <f t="shared" si="2"/>
        <v>#DIV/0!</v>
      </c>
      <c r="F13" s="156" t="e">
        <f t="shared" si="2"/>
        <v>#DIV/0!</v>
      </c>
      <c r="G13" s="156">
        <f t="shared" si="2"/>
        <v>135.5</v>
      </c>
    </row>
    <row r="14" spans="1:7" s="99" customFormat="1" ht="14.25" thickBot="1" x14ac:dyDescent="0.3">
      <c r="A14" s="36" t="s">
        <v>24</v>
      </c>
      <c r="B14" s="293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294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8"/>
      <c r="C16" s="88"/>
      <c r="D16" s="89"/>
      <c r="E16" s="88"/>
      <c r="F16" s="100"/>
      <c r="G16" s="218"/>
    </row>
    <row r="17" spans="1:7" s="99" customFormat="1" ht="14.25" hidden="1" thickBot="1" x14ac:dyDescent="0.3">
      <c r="A17" s="35"/>
      <c r="B17" s="169"/>
      <c r="C17" s="88"/>
      <c r="D17" s="89"/>
      <c r="E17" s="90"/>
      <c r="F17" s="91"/>
      <c r="G17" s="218"/>
    </row>
    <row r="18" spans="1:7" s="99" customFormat="1" ht="14.25" hidden="1" thickBot="1" x14ac:dyDescent="0.3">
      <c r="A18" s="35"/>
      <c r="B18" s="169"/>
      <c r="C18" s="88"/>
      <c r="D18" s="89"/>
      <c r="E18" s="90"/>
      <c r="F18" s="91"/>
      <c r="G18" s="218"/>
    </row>
    <row r="19" spans="1:7" s="99" customFormat="1" ht="14.25" hidden="1" thickBot="1" x14ac:dyDescent="0.3">
      <c r="A19" s="35"/>
      <c r="B19" s="169"/>
      <c r="C19" s="88"/>
      <c r="D19" s="89"/>
      <c r="E19" s="90"/>
      <c r="F19" s="91"/>
      <c r="G19" s="218"/>
    </row>
    <row r="20" spans="1:7" s="99" customFormat="1" ht="14.25" hidden="1" thickBot="1" x14ac:dyDescent="0.3">
      <c r="A20" s="35"/>
      <c r="B20" s="169"/>
      <c r="C20" s="88"/>
      <c r="D20" s="89"/>
      <c r="E20" s="90"/>
      <c r="F20" s="91"/>
      <c r="G20" s="218"/>
    </row>
    <row r="21" spans="1:7" s="99" customFormat="1" ht="14.25" outlineLevel="1" thickBot="1" x14ac:dyDescent="0.3">
      <c r="A21" s="211" t="s">
        <v>1</v>
      </c>
      <c r="B21" s="169">
        <v>41860</v>
      </c>
      <c r="C21" s="90"/>
      <c r="D21" s="94">
        <v>149</v>
      </c>
      <c r="E21" s="90"/>
      <c r="F21" s="91"/>
      <c r="G21" s="218">
        <f>SUM(C21:F21)</f>
        <v>149</v>
      </c>
    </row>
    <row r="22" spans="1:7" s="99" customFormat="1" ht="14.25" outlineLevel="1" thickBot="1" x14ac:dyDescent="0.3">
      <c r="A22" s="35" t="s">
        <v>2</v>
      </c>
      <c r="B22" s="169">
        <v>41861</v>
      </c>
      <c r="C22" s="95"/>
      <c r="D22" s="96">
        <v>149</v>
      </c>
      <c r="E22" s="95"/>
      <c r="F22" s="97"/>
      <c r="G22" s="218">
        <f t="shared" ref="G22" si="5">SUM(C22:F22)</f>
        <v>149</v>
      </c>
    </row>
    <row r="23" spans="1:7" s="99" customFormat="1" ht="14.25" customHeight="1" outlineLevel="1" thickBot="1" x14ac:dyDescent="0.3">
      <c r="A23" s="134" t="s">
        <v>25</v>
      </c>
      <c r="B23" s="292" t="s">
        <v>29</v>
      </c>
      <c r="C23" s="155">
        <f>SUM(C16:C22)</f>
        <v>0</v>
      </c>
      <c r="D23" s="155">
        <f t="shared" ref="D23:G23" si="6">SUM(D16:D22)</f>
        <v>298</v>
      </c>
      <c r="E23" s="155">
        <f t="shared" si="6"/>
        <v>0</v>
      </c>
      <c r="F23" s="155">
        <f t="shared" si="6"/>
        <v>0</v>
      </c>
      <c r="G23" s="155">
        <f t="shared" si="6"/>
        <v>298</v>
      </c>
    </row>
    <row r="24" spans="1:7" s="99" customFormat="1" ht="14.25" outlineLevel="1" thickBot="1" x14ac:dyDescent="0.3">
      <c r="A24" s="135" t="s">
        <v>27</v>
      </c>
      <c r="B24" s="293"/>
      <c r="C24" s="156" t="e">
        <f>AVERAGE(C16:C22)</f>
        <v>#DIV/0!</v>
      </c>
      <c r="D24" s="156">
        <f t="shared" ref="D24:G24" si="7">AVERAGE(D16:D22)</f>
        <v>149</v>
      </c>
      <c r="E24" s="156" t="e">
        <f t="shared" si="7"/>
        <v>#DIV/0!</v>
      </c>
      <c r="F24" s="156" t="e">
        <f t="shared" si="7"/>
        <v>#DIV/0!</v>
      </c>
      <c r="G24" s="156">
        <f t="shared" si="7"/>
        <v>149</v>
      </c>
    </row>
    <row r="25" spans="1:7" s="99" customFormat="1" ht="14.25" thickBot="1" x14ac:dyDescent="0.3">
      <c r="A25" s="36" t="s">
        <v>24</v>
      </c>
      <c r="B25" s="293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294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10"/>
      <c r="C27" s="88"/>
      <c r="D27" s="89"/>
      <c r="E27" s="88"/>
      <c r="F27" s="100"/>
      <c r="G27" s="218"/>
    </row>
    <row r="28" spans="1:7" s="99" customFormat="1" ht="14.25" hidden="1" thickBot="1" x14ac:dyDescent="0.3">
      <c r="A28" s="35"/>
      <c r="B28" s="172"/>
      <c r="C28" s="88"/>
      <c r="D28" s="89"/>
      <c r="E28" s="90"/>
      <c r="F28" s="91"/>
      <c r="G28" s="218"/>
    </row>
    <row r="29" spans="1:7" s="99" customFormat="1" ht="14.25" hidden="1" thickBot="1" x14ac:dyDescent="0.3">
      <c r="A29" s="35"/>
      <c r="B29" s="172"/>
      <c r="C29" s="88"/>
      <c r="D29" s="89"/>
      <c r="E29" s="90"/>
      <c r="F29" s="91"/>
      <c r="G29" s="218"/>
    </row>
    <row r="30" spans="1:7" s="99" customFormat="1" ht="14.25" hidden="1" thickBot="1" x14ac:dyDescent="0.3">
      <c r="A30" s="35"/>
      <c r="B30" s="172"/>
      <c r="C30" s="88"/>
      <c r="D30" s="89"/>
      <c r="E30" s="90"/>
      <c r="F30" s="91"/>
      <c r="G30" s="218"/>
    </row>
    <row r="31" spans="1:7" s="99" customFormat="1" ht="14.25" hidden="1" thickBot="1" x14ac:dyDescent="0.3">
      <c r="A31" s="35"/>
      <c r="B31" s="172"/>
      <c r="C31" s="88"/>
      <c r="D31" s="89"/>
      <c r="E31" s="90"/>
      <c r="F31" s="91"/>
      <c r="G31" s="218"/>
    </row>
    <row r="32" spans="1:7" s="99" customFormat="1" ht="14.25" outlineLevel="1" thickBot="1" x14ac:dyDescent="0.3">
      <c r="A32" s="35" t="s">
        <v>1</v>
      </c>
      <c r="B32" s="172">
        <v>41867</v>
      </c>
      <c r="C32" s="90"/>
      <c r="D32" s="94">
        <v>117</v>
      </c>
      <c r="E32" s="90"/>
      <c r="F32" s="91"/>
      <c r="G32" s="218">
        <f t="shared" ref="G32:G33" si="10">SUM(C32:F32)</f>
        <v>117</v>
      </c>
    </row>
    <row r="33" spans="1:8" s="99" customFormat="1" ht="14.25" outlineLevel="1" thickBot="1" x14ac:dyDescent="0.3">
      <c r="A33" s="35" t="s">
        <v>2</v>
      </c>
      <c r="B33" s="173">
        <v>41868</v>
      </c>
      <c r="C33" s="95"/>
      <c r="D33" s="96">
        <v>144</v>
      </c>
      <c r="E33" s="95"/>
      <c r="F33" s="97"/>
      <c r="G33" s="218">
        <f t="shared" si="10"/>
        <v>144</v>
      </c>
    </row>
    <row r="34" spans="1:8" s="99" customFormat="1" ht="14.25" customHeight="1" outlineLevel="1" thickBot="1" x14ac:dyDescent="0.3">
      <c r="A34" s="134" t="s">
        <v>25</v>
      </c>
      <c r="B34" s="292" t="s">
        <v>30</v>
      </c>
      <c r="C34" s="155">
        <f>SUM(C27:C33)</f>
        <v>0</v>
      </c>
      <c r="D34" s="155">
        <f t="shared" ref="D34:G34" si="11">SUM(D27:D33)</f>
        <v>261</v>
      </c>
      <c r="E34" s="155">
        <f t="shared" si="11"/>
        <v>0</v>
      </c>
      <c r="F34" s="155">
        <f t="shared" si="11"/>
        <v>0</v>
      </c>
      <c r="G34" s="155">
        <f t="shared" si="11"/>
        <v>261</v>
      </c>
    </row>
    <row r="35" spans="1:8" s="99" customFormat="1" ht="14.25" outlineLevel="1" thickBot="1" x14ac:dyDescent="0.3">
      <c r="A35" s="135" t="s">
        <v>27</v>
      </c>
      <c r="B35" s="293"/>
      <c r="C35" s="156" t="e">
        <f>AVERAGE(C27:C33)</f>
        <v>#DIV/0!</v>
      </c>
      <c r="D35" s="156">
        <f t="shared" ref="D35:G35" si="12">AVERAGE(D27:D33)</f>
        <v>130.5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130.5</v>
      </c>
    </row>
    <row r="36" spans="1:8" s="99" customFormat="1" ht="14.25" thickBot="1" x14ac:dyDescent="0.3">
      <c r="A36" s="36" t="s">
        <v>24</v>
      </c>
      <c r="B36" s="293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294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10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72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72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72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72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 t="s">
        <v>1</v>
      </c>
      <c r="B43" s="220">
        <v>41874</v>
      </c>
      <c r="C43" s="90">
        <v>149</v>
      </c>
      <c r="D43" s="94"/>
      <c r="E43" s="90"/>
      <c r="F43" s="91"/>
      <c r="G43" s="92">
        <f t="shared" ref="G43:G44" si="15">SUM(C43:F43)</f>
        <v>149</v>
      </c>
      <c r="H43" s="164"/>
    </row>
    <row r="44" spans="1:8" s="99" customFormat="1" ht="14.25" outlineLevel="1" thickBot="1" x14ac:dyDescent="0.3">
      <c r="A44" s="35" t="s">
        <v>2</v>
      </c>
      <c r="B44" s="172">
        <v>41875</v>
      </c>
      <c r="C44" s="95">
        <v>135</v>
      </c>
      <c r="D44" s="96"/>
      <c r="E44" s="95"/>
      <c r="F44" s="97"/>
      <c r="G44" s="98">
        <f t="shared" si="15"/>
        <v>135</v>
      </c>
      <c r="H44" s="164"/>
    </row>
    <row r="45" spans="1:8" s="99" customFormat="1" ht="14.25" customHeight="1" outlineLevel="1" thickBot="1" x14ac:dyDescent="0.3">
      <c r="A45" s="134" t="s">
        <v>25</v>
      </c>
      <c r="B45" s="292" t="s">
        <v>31</v>
      </c>
      <c r="C45" s="155">
        <f>SUM(C38:C44)</f>
        <v>284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284</v>
      </c>
    </row>
    <row r="46" spans="1:8" s="99" customFormat="1" ht="14.25" outlineLevel="1" thickBot="1" x14ac:dyDescent="0.3">
      <c r="A46" s="135" t="s">
        <v>27</v>
      </c>
      <c r="B46" s="293"/>
      <c r="C46" s="156">
        <f>AVERAGE(C38:C44)</f>
        <v>142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142</v>
      </c>
    </row>
    <row r="47" spans="1:8" s="99" customFormat="1" ht="14.25" thickBot="1" x14ac:dyDescent="0.3">
      <c r="A47" s="36" t="s">
        <v>24</v>
      </c>
      <c r="B47" s="293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294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71"/>
      <c r="C49" s="201"/>
      <c r="D49" s="202"/>
      <c r="E49" s="88"/>
      <c r="F49" s="100"/>
      <c r="G49" s="101"/>
    </row>
    <row r="50" spans="1:7" s="99" customFormat="1" ht="14.25" hidden="1" thickBot="1" x14ac:dyDescent="0.3">
      <c r="A50" s="35"/>
      <c r="B50" s="200"/>
      <c r="C50" s="203"/>
      <c r="D50" s="204"/>
      <c r="E50" s="90"/>
      <c r="F50" s="91"/>
      <c r="G50" s="92"/>
    </row>
    <row r="51" spans="1:7" s="99" customFormat="1" ht="14.25" hidden="1" thickBot="1" x14ac:dyDescent="0.3">
      <c r="A51" s="35"/>
      <c r="B51" s="200"/>
      <c r="C51" s="88"/>
      <c r="D51" s="100"/>
      <c r="E51" s="90"/>
      <c r="F51" s="91"/>
      <c r="G51" s="92"/>
    </row>
    <row r="52" spans="1:7" s="99" customFormat="1" ht="14.25" hidden="1" thickBot="1" x14ac:dyDescent="0.3">
      <c r="A52" s="211"/>
      <c r="B52" s="200"/>
      <c r="C52" s="88"/>
      <c r="D52" s="100"/>
      <c r="E52" s="90"/>
      <c r="F52" s="91"/>
      <c r="G52" s="92"/>
    </row>
    <row r="53" spans="1:7" s="99" customFormat="1" ht="14.25" hidden="1" thickBot="1" x14ac:dyDescent="0.3">
      <c r="A53" s="211"/>
      <c r="B53" s="200"/>
      <c r="C53" s="88"/>
      <c r="D53" s="100"/>
      <c r="E53" s="90"/>
      <c r="F53" s="91"/>
      <c r="G53" s="92"/>
    </row>
    <row r="54" spans="1:7" s="99" customFormat="1" ht="14.25" customHeight="1" outlineLevel="1" thickBot="1" x14ac:dyDescent="0.3">
      <c r="A54" s="211" t="s">
        <v>1</v>
      </c>
      <c r="B54" s="200">
        <v>41881</v>
      </c>
      <c r="C54" s="90"/>
      <c r="D54" s="91">
        <v>126</v>
      </c>
      <c r="E54" s="90"/>
      <c r="F54" s="91"/>
      <c r="G54" s="92">
        <f>SUM(C54:F54)</f>
        <v>126</v>
      </c>
    </row>
    <row r="55" spans="1:7" s="99" customFormat="1" ht="14.25" customHeight="1" outlineLevel="1" thickBot="1" x14ac:dyDescent="0.3">
      <c r="A55" s="211" t="s">
        <v>2</v>
      </c>
      <c r="B55" s="173">
        <v>41882</v>
      </c>
      <c r="C55" s="205"/>
      <c r="D55" s="206">
        <v>139</v>
      </c>
      <c r="E55" s="95"/>
      <c r="F55" s="97"/>
      <c r="G55" s="92">
        <f>SUM(C55:F55)</f>
        <v>139</v>
      </c>
    </row>
    <row r="56" spans="1:7" s="99" customFormat="1" ht="14.25" customHeight="1" outlineLevel="1" thickBot="1" x14ac:dyDescent="0.3">
      <c r="A56" s="134" t="s">
        <v>25</v>
      </c>
      <c r="B56" s="292" t="s">
        <v>32</v>
      </c>
      <c r="C56" s="155">
        <f>SUM(C49:C55)</f>
        <v>0</v>
      </c>
      <c r="D56" s="155">
        <f t="shared" ref="D56:G56" si="20">SUM(D49:D55)</f>
        <v>265</v>
      </c>
      <c r="E56" s="155">
        <f t="shared" si="20"/>
        <v>0</v>
      </c>
      <c r="F56" s="155">
        <f t="shared" si="20"/>
        <v>0</v>
      </c>
      <c r="G56" s="155">
        <f t="shared" si="20"/>
        <v>265</v>
      </c>
    </row>
    <row r="57" spans="1:7" s="99" customFormat="1" ht="14.25" outlineLevel="1" thickBot="1" x14ac:dyDescent="0.3">
      <c r="A57" s="135" t="s">
        <v>27</v>
      </c>
      <c r="B57" s="293"/>
      <c r="C57" s="156" t="e">
        <f>AVERAGE(C49:C55)</f>
        <v>#DIV/0!</v>
      </c>
      <c r="D57" s="156">
        <f t="shared" ref="D57:G57" si="21">AVERAGE(D49:D55)</f>
        <v>132.5</v>
      </c>
      <c r="E57" s="156" t="e">
        <f t="shared" si="21"/>
        <v>#DIV/0!</v>
      </c>
      <c r="F57" s="156" t="e">
        <f t="shared" si="21"/>
        <v>#DIV/0!</v>
      </c>
      <c r="G57" s="156">
        <f t="shared" si="21"/>
        <v>132.5</v>
      </c>
    </row>
    <row r="58" spans="1:7" s="99" customFormat="1" ht="14.25" thickBot="1" x14ac:dyDescent="0.3">
      <c r="A58" s="36" t="s">
        <v>24</v>
      </c>
      <c r="B58" s="293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thickBot="1" x14ac:dyDescent="0.3">
      <c r="A59" s="36" t="s">
        <v>26</v>
      </c>
      <c r="B59" s="294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6"/>
      <c r="B60" s="174"/>
      <c r="C60" s="88"/>
      <c r="D60" s="89"/>
      <c r="E60" s="88"/>
      <c r="F60" s="100"/>
      <c r="G60" s="101"/>
    </row>
    <row r="61" spans="1:7" s="99" customFormat="1" ht="14.25" hidden="1" thickBot="1" x14ac:dyDescent="0.3">
      <c r="A61" s="197"/>
      <c r="B61" s="172"/>
      <c r="C61" s="88"/>
      <c r="D61" s="89"/>
      <c r="E61" s="90"/>
      <c r="F61" s="91"/>
      <c r="G61" s="92"/>
    </row>
    <row r="62" spans="1:7" s="99" customFormat="1" ht="14.25" hidden="1" thickBot="1" x14ac:dyDescent="0.3">
      <c r="A62" s="186"/>
      <c r="B62" s="172"/>
      <c r="C62" s="88"/>
      <c r="D62" s="89"/>
      <c r="E62" s="90"/>
      <c r="F62" s="91"/>
      <c r="G62" s="92"/>
    </row>
    <row r="63" spans="1:7" s="99" customFormat="1" ht="14.25" hidden="1" thickBot="1" x14ac:dyDescent="0.3">
      <c r="A63" s="186"/>
      <c r="B63" s="172"/>
      <c r="C63" s="88"/>
      <c r="D63" s="89"/>
      <c r="E63" s="90"/>
      <c r="F63" s="91"/>
      <c r="G63" s="92"/>
    </row>
    <row r="64" spans="1:7" s="99" customFormat="1" ht="14.25" hidden="1" thickBot="1" x14ac:dyDescent="0.3">
      <c r="A64" s="186"/>
      <c r="B64" s="172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6"/>
      <c r="B65" s="172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6"/>
      <c r="B66" s="173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292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293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293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294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299" t="s">
        <v>71</v>
      </c>
      <c r="F72" s="321"/>
      <c r="G72" s="322"/>
    </row>
    <row r="73" spans="1:7" ht="30" customHeight="1" x14ac:dyDescent="0.25">
      <c r="B73" s="57" t="s">
        <v>33</v>
      </c>
      <c r="C73" s="104">
        <f>SUM(C56:D56, C45:D45, C34:D34, C23:D23, C12:D12, C67:D67)</f>
        <v>1379</v>
      </c>
      <c r="D73" s="104">
        <f>SUM(E67:F67, E56:F56, E45:F45, E34:F34, E23:F23, E12:F12)</f>
        <v>0</v>
      </c>
      <c r="E73" s="297" t="s">
        <v>33</v>
      </c>
      <c r="F73" s="298"/>
      <c r="G73" s="127">
        <f>SUM(G12, G23, G34, G45, G56, G67)</f>
        <v>1379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5" t="s">
        <v>34</v>
      </c>
      <c r="F74" s="335"/>
      <c r="G74" s="128">
        <f>SUM(G58, G47, G36, G25, G14, G69)</f>
        <v>0</v>
      </c>
    </row>
    <row r="75" spans="1:7" ht="30" customHeight="1" x14ac:dyDescent="0.25">
      <c r="E75" s="297" t="s">
        <v>72</v>
      </c>
      <c r="F75" s="298"/>
      <c r="G75" s="128">
        <f>AVERAGE(G12, G23, G34, G45, G56, G67)</f>
        <v>229.83333333333334</v>
      </c>
    </row>
    <row r="76" spans="1:7" ht="30" customHeight="1" x14ac:dyDescent="0.25">
      <c r="E76" s="335" t="s">
        <v>26</v>
      </c>
      <c r="F76" s="335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9 E54:F54 C55 E55:F55 C14:C42 E14:F42 E45:F53 E56:F59" evalError="1" emptyCellReference="1"/>
    <ignoredError sqref="G10:G12" formulaRange="1" emptyCellReference="1"/>
    <ignoredError sqref="G13:G59 D56:D59 D44 D43 D45:D53 D14:D42 C54 C47:C53" evalError="1" formulaRange="1" emptyCellReference="1"/>
    <ignoredError sqref="D54:D55 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4C66F6-FD46-46C8-8FAE-6474948930A1}"/>
</file>

<file path=customXml/itemProps2.xml><?xml version="1.0" encoding="utf-8"?>
<ds:datastoreItem xmlns:ds="http://schemas.openxmlformats.org/officeDocument/2006/customXml" ds:itemID="{B8C4A95E-9ED4-4D33-A62E-214145F4FE48}"/>
</file>

<file path=customXml/itemProps3.xml><?xml version="1.0" encoding="utf-8"?>
<ds:datastoreItem xmlns:ds="http://schemas.openxmlformats.org/officeDocument/2006/customXml" ds:itemID="{31D1519D-5EE8-47A7-8FF5-39EFFB8590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2019-03-19T17:11:33Z</dcterms:created>
  <dcterms:modified xsi:type="dcterms:W3CDTF">2019-03-19T17:11:33Z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