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6165" windowWidth="19200" windowHeight="582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52" i="4" l="1"/>
  <c r="D51" i="4"/>
  <c r="D50" i="4"/>
  <c r="D49" i="4"/>
  <c r="E15" i="2" l="1"/>
  <c r="D14" i="2"/>
  <c r="E14" i="2"/>
  <c r="K34" i="3" l="1"/>
  <c r="K35" i="3"/>
  <c r="K36" i="3"/>
  <c r="K37" i="3"/>
  <c r="G6" i="4" l="1"/>
  <c r="G7" i="4"/>
  <c r="G8" i="4"/>
  <c r="G9" i="4"/>
  <c r="G10" i="4"/>
  <c r="K6" i="1"/>
  <c r="K7" i="1"/>
  <c r="K8" i="1"/>
  <c r="K9" i="1"/>
  <c r="K10" i="1"/>
  <c r="D6" i="5" l="1"/>
  <c r="D7" i="5"/>
  <c r="D8" i="5"/>
  <c r="D9" i="5"/>
  <c r="D10" i="5"/>
  <c r="T6" i="3" l="1"/>
  <c r="T7" i="3"/>
  <c r="T49" i="3" l="1"/>
  <c r="T50" i="3"/>
  <c r="T51" i="3"/>
  <c r="J60" i="2" l="1"/>
  <c r="K56" i="3" l="1"/>
  <c r="K57" i="3"/>
  <c r="K58" i="3"/>
  <c r="K59" i="3"/>
  <c r="E56" i="3" l="1"/>
  <c r="E12" i="1"/>
  <c r="E13" i="1"/>
  <c r="E14" i="1"/>
  <c r="J12" i="3"/>
  <c r="D50" i="5" l="1"/>
  <c r="D51" i="5"/>
  <c r="D52" i="5"/>
  <c r="D49" i="5"/>
  <c r="D39" i="5"/>
  <c r="D40" i="5"/>
  <c r="D41" i="5"/>
  <c r="D42" i="5"/>
  <c r="D43" i="5"/>
  <c r="D44" i="5"/>
  <c r="D38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G52" i="4" l="1"/>
  <c r="K52" i="1"/>
  <c r="J52" i="2"/>
  <c r="T52" i="3"/>
  <c r="J7" i="2" l="1"/>
  <c r="J8" i="2"/>
  <c r="J9" i="2"/>
  <c r="J10" i="2"/>
  <c r="J6" i="2"/>
  <c r="T8" i="3"/>
  <c r="T9" i="3"/>
  <c r="T10" i="3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G51" i="4" l="1"/>
  <c r="K51" i="1"/>
  <c r="J51" i="2"/>
  <c r="C45" i="4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G50" i="4" l="1"/>
  <c r="G49" i="4"/>
  <c r="K49" i="1"/>
  <c r="K50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4" i="6"/>
  <c r="C24" i="3"/>
  <c r="H42" i="6"/>
  <c r="K42" i="6"/>
  <c r="B38" i="6"/>
  <c r="B44" i="6"/>
  <c r="Q10" i="6"/>
  <c r="B12" i="6"/>
  <c r="T70" i="3"/>
  <c r="D46" i="5" l="1"/>
  <c r="D48" i="5"/>
  <c r="D45" i="5"/>
  <c r="D47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<sst xmlns="http://schemas.openxmlformats.org/spreadsheetml/2006/main" count="665" uniqueCount="81">
  <si>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</si>
  <si>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</si>
  <si>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</si>
  <si>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</si>
  <si>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</si>
  <si>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</si>
  <si>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</si>
  <si>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</si>
  <si>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</si>
  <si>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</si>
  <si>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</si>
  <si>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</si>
  <si>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</si>
  <si>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</si>
  <si>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</si>
  <si>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</si>
  <si>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</si>
  <si>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</si>
  <si>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</si>
  <si>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</si>
  <si>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</si>
  <si>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</si>
  <si>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</si>
  <si>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</si>
  <si>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</si>
  <si>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</si>
  <si>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</si>
  <si>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</si>
  <si>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</si>
  <si>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</si>
  <si>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</si>
  <si>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</si>
  <si>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</si>
  <si>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</si>
  <si>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</si>
  <si>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</si>
  <si>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</si>
  <si>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</si>
  <si>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</si>
  <si>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</si>
  <si>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</si>
  <si>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</si>
  <si>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</si>
  <si>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</si>
  <si>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</si>
  <si>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</si>
  <si>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</si>
  <si>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</si>
  <si>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</si>
  <si>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</si>
  <si>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</si>
  <si>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</si>
  <si>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</si>
  <si>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</si>
  <si>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</si>
  <si>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</si>
  <si>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</si>
  <si>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</si>
  <si>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</si>
  <si>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</si>
  <si>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</si>
  <si>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</si>
  <si>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</si>
  <si>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</si>
  <si>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</si>
  <si>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</si>
  <si>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</si>
  <si>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</si>
  <si>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</si>
  <si>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</si>
  <si>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</si>
  <si>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</si>
  <si>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</si>
  <si>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</si>
  <si>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December Monthly Totals</t>
  </si>
  <si>
    <t>Tueday</t>
  </si>
  <si>
    <t>12.01.15 - 12.04.15</t>
  </si>
  <si>
    <t>12.07.15 - 12.11.15</t>
  </si>
  <si>
    <t>12.14.15 - 12.18.15</t>
  </si>
  <si>
    <t>12.21.15 - 12.25.15</t>
  </si>
  <si>
    <t>12.29.15 - 10.31.15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</si>
</sst>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/dd/yy;@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8" fillId="0" borderId="18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164" fontId="1" fillId="0" borderId="39" xfId="0" applyNumberFormat="1" applyFont="1" applyFill="1" applyBorder="1" applyAlignment="1">
      <alignment horizontal="right"/>
    </xf>
    <xf numFmtId="41" fontId="27" fillId="0" borderId="42" xfId="0" applyNumberFormat="1" applyFont="1" applyBorder="1" applyAlignment="1">
      <alignment vertical="center"/>
    </xf>
    <xf numFmtId="0" fontId="28" fillId="0" borderId="21" xfId="0" applyFont="1" applyFill="1" applyBorder="1" applyAlignment="1">
      <alignment horizontal="center" wrapText="1"/>
    </xf>
    <xf numFmtId="0" fontId="28" fillId="0" borderId="9" xfId="0" applyFont="1" applyFill="1" applyBorder="1" applyAlignment="1">
      <alignment horizontal="center" wrapText="1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E1" zoomScaleNormal="100" workbookViewId="0">
      <selection activeCell="N4" sqref="N4:N5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72" t="s">
        <v>52</v>
      </c>
      <c r="B1" s="273"/>
      <c r="C1" s="108"/>
      <c r="D1" s="272" t="s">
        <v>52</v>
      </c>
      <c r="E1" s="273"/>
      <c r="F1" s="60"/>
      <c r="G1" s="272" t="s">
        <v>52</v>
      </c>
      <c r="H1" s="273"/>
      <c r="I1" s="109"/>
      <c r="J1" s="272" t="s">
        <v>52</v>
      </c>
      <c r="K1" s="273"/>
      <c r="L1" s="109"/>
      <c r="M1" s="272" t="s">
        <v>52</v>
      </c>
      <c r="N1" s="273"/>
      <c r="P1" s="272" t="s">
        <v>52</v>
      </c>
      <c r="Q1" s="273"/>
      <c r="R1" s="108"/>
    </row>
    <row r="2" spans="1:20" ht="15.75" customHeight="1" x14ac:dyDescent="0.25">
      <c r="A2" s="274" t="s">
        <v>76</v>
      </c>
      <c r="B2" s="275"/>
      <c r="C2" s="110"/>
      <c r="D2" s="274" t="s">
        <v>77</v>
      </c>
      <c r="E2" s="275"/>
      <c r="F2" s="111"/>
      <c r="G2" s="274" t="s">
        <v>78</v>
      </c>
      <c r="H2" s="275"/>
      <c r="I2" s="109"/>
      <c r="J2" s="274" t="s">
        <v>79</v>
      </c>
      <c r="K2" s="275"/>
      <c r="L2" s="109"/>
      <c r="M2" s="274" t="s">
        <v>80</v>
      </c>
      <c r="N2" s="315"/>
      <c r="P2" s="316"/>
      <c r="Q2" s="317"/>
      <c r="R2" s="110"/>
    </row>
    <row r="3" spans="1:20" ht="14.25" thickBot="1" x14ac:dyDescent="0.3">
      <c r="A3" s="276" t="s">
        <v>53</v>
      </c>
      <c r="B3" s="277"/>
      <c r="C3" s="108"/>
      <c r="D3" s="276" t="s">
        <v>53</v>
      </c>
      <c r="E3" s="277"/>
      <c r="F3" s="109"/>
      <c r="G3" s="276" t="s">
        <v>53</v>
      </c>
      <c r="H3" s="277"/>
      <c r="I3" s="109"/>
      <c r="J3" s="276" t="s">
        <v>53</v>
      </c>
      <c r="K3" s="278"/>
      <c r="L3" s="109"/>
      <c r="M3" s="276" t="s">
        <v>53</v>
      </c>
      <c r="N3" s="277"/>
      <c r="P3" s="276" t="s">
        <v>53</v>
      </c>
      <c r="Q3" s="277"/>
      <c r="R3" s="108"/>
    </row>
    <row r="4" spans="1:20" s="125" customFormat="1" ht="12.95" customHeight="1" x14ac:dyDescent="0.25">
      <c r="A4" s="285" t="s">
        <v>54</v>
      </c>
      <c r="B4" s="279">
        <f>SUM('NY Waterway'!K14)</f>
        <v>61441</v>
      </c>
      <c r="C4" s="7"/>
      <c r="D4" s="285" t="s">
        <v>54</v>
      </c>
      <c r="E4" s="279">
        <f>SUM('NY Waterway'!K25)</f>
        <v>79081</v>
      </c>
      <c r="F4" s="112"/>
      <c r="G4" s="285" t="s">
        <v>54</v>
      </c>
      <c r="H4" s="279">
        <f>SUM('NY Waterway'!K36)</f>
        <v>76330</v>
      </c>
      <c r="I4" s="112"/>
      <c r="J4" s="285" t="s">
        <v>54</v>
      </c>
      <c r="K4" s="279">
        <f>SUM('NY Waterway'!K47)</f>
        <v>42991</v>
      </c>
      <c r="L4" s="112"/>
      <c r="M4" s="285" t="s">
        <v>54</v>
      </c>
      <c r="N4" s="279">
        <f>SUM('NY Waterway'!K58)</f>
        <v>46469</v>
      </c>
      <c r="P4" s="285" t="s">
        <v>54</v>
      </c>
      <c r="Q4" s="279">
        <f>SUM('NY Waterway'!K69)</f>
        <v>0</v>
      </c>
      <c r="R4" s="7"/>
    </row>
    <row r="5" spans="1:20" s="125" customFormat="1" ht="12.95" customHeight="1" thickBot="1" x14ac:dyDescent="0.3">
      <c r="A5" s="286"/>
      <c r="B5" s="280"/>
      <c r="C5" s="8"/>
      <c r="D5" s="286"/>
      <c r="E5" s="280"/>
      <c r="F5" s="112"/>
      <c r="G5" s="286"/>
      <c r="H5" s="287"/>
      <c r="I5" s="112"/>
      <c r="J5" s="286"/>
      <c r="K5" s="287"/>
      <c r="L5" s="112"/>
      <c r="M5" s="286"/>
      <c r="N5" s="287"/>
      <c r="P5" s="286"/>
      <c r="Q5" s="287"/>
      <c r="R5" s="7"/>
    </row>
    <row r="6" spans="1:20" s="125" customFormat="1" ht="12.95" customHeight="1" x14ac:dyDescent="0.25">
      <c r="A6" s="281" t="s">
        <v>55</v>
      </c>
      <c r="B6" s="279">
        <f>SUM('Billy Bey'!T14)</f>
        <v>57782</v>
      </c>
      <c r="C6" s="7"/>
      <c r="D6" s="281" t="s">
        <v>55</v>
      </c>
      <c r="E6" s="279">
        <f>SUM('Billy Bey'!T25)</f>
        <v>77292</v>
      </c>
      <c r="F6" s="112"/>
      <c r="G6" s="281" t="s">
        <v>55</v>
      </c>
      <c r="H6" s="283">
        <f>SUM('Billy Bey'!T36)</f>
        <v>71977</v>
      </c>
      <c r="I6" s="112"/>
      <c r="J6" s="281" t="s">
        <v>55</v>
      </c>
      <c r="K6" s="283">
        <f>SUM('Billy Bey'!T47)</f>
        <v>40337</v>
      </c>
      <c r="L6" s="112"/>
      <c r="M6" s="281" t="s">
        <v>55</v>
      </c>
      <c r="N6" s="283">
        <f>SUM('Billy Bey'!T58)</f>
        <v>34518</v>
      </c>
      <c r="P6" s="281" t="s">
        <v>55</v>
      </c>
      <c r="Q6" s="283">
        <f>SUM('Billy Bey'!T69)</f>
        <v>0</v>
      </c>
      <c r="R6" s="9"/>
    </row>
    <row r="7" spans="1:20" s="125" customFormat="1" ht="12.95" customHeight="1" thickBot="1" x14ac:dyDescent="0.3">
      <c r="A7" s="282"/>
      <c r="B7" s="280"/>
      <c r="C7" s="8"/>
      <c r="D7" s="282"/>
      <c r="E7" s="280"/>
      <c r="F7" s="112"/>
      <c r="G7" s="282"/>
      <c r="H7" s="284"/>
      <c r="I7" s="112"/>
      <c r="J7" s="282"/>
      <c r="K7" s="284"/>
      <c r="L7" s="112"/>
      <c r="M7" s="282"/>
      <c r="N7" s="284"/>
      <c r="P7" s="282"/>
      <c r="Q7" s="284"/>
      <c r="R7" s="9"/>
    </row>
    <row r="8" spans="1:20" s="125" customFormat="1" ht="12.95" customHeight="1" x14ac:dyDescent="0.25">
      <c r="A8" s="285" t="s">
        <v>56</v>
      </c>
      <c r="B8" s="279">
        <f>SUM(SeaStreak!G14)</f>
        <v>13247</v>
      </c>
      <c r="C8" s="7"/>
      <c r="D8" s="285" t="s">
        <v>56</v>
      </c>
      <c r="E8" s="279">
        <f>SUM(SeaStreak!G25)</f>
        <v>17760</v>
      </c>
      <c r="F8" s="112"/>
      <c r="G8" s="285" t="s">
        <v>56</v>
      </c>
      <c r="H8" s="279">
        <f>SUM(SeaStreak!G36)</f>
        <v>17563</v>
      </c>
      <c r="I8" s="112"/>
      <c r="J8" s="285" t="s">
        <v>56</v>
      </c>
      <c r="K8" s="279">
        <f>SUM(SeaStreak!G47)</f>
        <v>10923</v>
      </c>
      <c r="L8" s="112"/>
      <c r="M8" s="285" t="s">
        <v>56</v>
      </c>
      <c r="N8" s="279">
        <f>SUM(SeaStreak!G58)</f>
        <v>7780</v>
      </c>
      <c r="P8" s="285" t="s">
        <v>56</v>
      </c>
      <c r="Q8" s="279">
        <f>SUM(SeaStreak!G69)</f>
        <v>0</v>
      </c>
      <c r="R8" s="7"/>
    </row>
    <row r="9" spans="1:20" s="125" customFormat="1" ht="12.95" customHeight="1" thickBot="1" x14ac:dyDescent="0.3">
      <c r="A9" s="290"/>
      <c r="B9" s="280"/>
      <c r="C9" s="113"/>
      <c r="D9" s="290"/>
      <c r="E9" s="287"/>
      <c r="F9" s="112"/>
      <c r="G9" s="290"/>
      <c r="H9" s="287"/>
      <c r="I9" s="112"/>
      <c r="J9" s="290"/>
      <c r="K9" s="287"/>
      <c r="L9" s="112"/>
      <c r="M9" s="290"/>
      <c r="N9" s="287"/>
      <c r="P9" s="290"/>
      <c r="Q9" s="287"/>
      <c r="R9" s="7"/>
    </row>
    <row r="10" spans="1:20" s="125" customFormat="1" ht="12.95" customHeight="1" x14ac:dyDescent="0.25">
      <c r="A10" s="281" t="s">
        <v>57</v>
      </c>
      <c r="B10" s="279">
        <f>SUM('New York Water Taxi'!J14)</f>
        <v>2926</v>
      </c>
      <c r="C10" s="9"/>
      <c r="D10" s="281" t="s">
        <v>57</v>
      </c>
      <c r="E10" s="283">
        <f>SUM('New York Water Taxi'!J25)</f>
        <v>4605</v>
      </c>
      <c r="F10" s="112"/>
      <c r="G10" s="281" t="s">
        <v>57</v>
      </c>
      <c r="H10" s="283">
        <f>SUM('New York Water Taxi'!J36)</f>
        <v>3586</v>
      </c>
      <c r="I10" s="112"/>
      <c r="J10" s="281" t="s">
        <v>57</v>
      </c>
      <c r="K10" s="283">
        <f>SUM('New York Water Taxi'!J47)</f>
        <v>5890</v>
      </c>
      <c r="L10" s="112"/>
      <c r="M10" s="281" t="s">
        <v>57</v>
      </c>
      <c r="N10" s="283">
        <f>SUM('New York Water Taxi'!J58)</f>
        <v>8074</v>
      </c>
      <c r="P10" s="281" t="s">
        <v>57</v>
      </c>
      <c r="Q10" s="283">
        <f>SUM('New York Water Taxi'!J69)</f>
        <v>0</v>
      </c>
      <c r="R10" s="9"/>
    </row>
    <row r="11" spans="1:20" s="125" customFormat="1" ht="12.95" customHeight="1" thickBot="1" x14ac:dyDescent="0.3">
      <c r="A11" s="288"/>
      <c r="B11" s="280"/>
      <c r="C11" s="114"/>
      <c r="D11" s="288"/>
      <c r="E11" s="289"/>
      <c r="F11" s="112"/>
      <c r="G11" s="288"/>
      <c r="H11" s="284"/>
      <c r="I11" s="112"/>
      <c r="J11" s="288"/>
      <c r="K11" s="284"/>
      <c r="L11" s="112"/>
      <c r="M11" s="288"/>
      <c r="N11" s="284"/>
      <c r="P11" s="288"/>
      <c r="Q11" s="284"/>
      <c r="R11" s="9"/>
    </row>
    <row r="12" spans="1:20" s="125" customFormat="1" ht="12.95" customHeight="1" x14ac:dyDescent="0.25">
      <c r="A12" s="295" t="s">
        <v>38</v>
      </c>
      <c r="B12" s="279">
        <f>SUM('Liberty Landing Ferry'!D14)</f>
        <v>1690</v>
      </c>
      <c r="C12" s="9"/>
      <c r="D12" s="295" t="s">
        <v>38</v>
      </c>
      <c r="E12" s="283">
        <f>SUM('Liberty Landing Ferry'!D25)</f>
        <v>2287</v>
      </c>
      <c r="F12" s="112"/>
      <c r="G12" s="295" t="s">
        <v>38</v>
      </c>
      <c r="H12" s="283">
        <f>SUM('Liberty Landing Ferry'!D36)</f>
        <v>1345</v>
      </c>
      <c r="I12" s="112"/>
      <c r="J12" s="295" t="s">
        <v>38</v>
      </c>
      <c r="K12" s="283">
        <f>SUM('Liberty Landing Ferry'!D47)</f>
        <v>1678</v>
      </c>
      <c r="L12" s="112"/>
      <c r="M12" s="295" t="s">
        <v>38</v>
      </c>
      <c r="N12" s="283">
        <f>SUM('Liberty Landing Ferry'!D58)</f>
        <v>2573</v>
      </c>
      <c r="P12" s="295" t="s">
        <v>38</v>
      </c>
      <c r="Q12" s="283">
        <f>SUM('Liberty Landing Ferry'!D69)</f>
        <v>0</v>
      </c>
      <c r="R12" s="9"/>
    </row>
    <row r="13" spans="1:20" s="125" customFormat="1" ht="12.95" customHeight="1" thickBot="1" x14ac:dyDescent="0.3">
      <c r="A13" s="296"/>
      <c r="B13" s="280"/>
      <c r="C13" s="114"/>
      <c r="D13" s="296"/>
      <c r="E13" s="289"/>
      <c r="F13" s="112"/>
      <c r="G13" s="296"/>
      <c r="H13" s="284"/>
      <c r="I13" s="112"/>
      <c r="J13" s="296"/>
      <c r="K13" s="284"/>
      <c r="L13" s="112"/>
      <c r="M13" s="296"/>
      <c r="N13" s="284"/>
      <c r="P13" s="296"/>
      <c r="Q13" s="284"/>
      <c r="R13" s="9"/>
    </row>
    <row r="14" spans="1:20" s="116" customFormat="1" ht="12.95" customHeight="1" thickBot="1" x14ac:dyDescent="0.25">
      <c r="A14" s="291" t="s">
        <v>23</v>
      </c>
      <c r="B14" s="293">
        <f>SUM(B4:B13)</f>
        <v>137086</v>
      </c>
      <c r="C14" s="10"/>
      <c r="D14" s="291" t="s">
        <v>23</v>
      </c>
      <c r="E14" s="293">
        <f>SUM(E4:E13)</f>
        <v>181025</v>
      </c>
      <c r="F14" s="115"/>
      <c r="G14" s="291" t="s">
        <v>23</v>
      </c>
      <c r="H14" s="293">
        <f>SUM(H4:H13)</f>
        <v>170801</v>
      </c>
      <c r="I14" s="115"/>
      <c r="J14" s="291" t="s">
        <v>23</v>
      </c>
      <c r="K14" s="293">
        <f>SUM(K4:K13)</f>
        <v>101819</v>
      </c>
      <c r="L14" s="115"/>
      <c r="M14" s="291" t="s">
        <v>23</v>
      </c>
      <c r="N14" s="293">
        <f>SUM(N4:N13)</f>
        <v>99414</v>
      </c>
      <c r="P14" s="291" t="s">
        <v>23</v>
      </c>
      <c r="Q14" s="293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26142.433333333334</v>
      </c>
    </row>
    <row r="15" spans="1:20" s="116" customFormat="1" ht="12.95" customHeight="1" thickBot="1" x14ac:dyDescent="0.3">
      <c r="A15" s="292"/>
      <c r="B15" s="294"/>
      <c r="C15" s="117"/>
      <c r="D15" s="292"/>
      <c r="E15" s="294"/>
      <c r="F15" s="115"/>
      <c r="G15" s="292"/>
      <c r="H15" s="294"/>
      <c r="I15" s="115"/>
      <c r="J15" s="292"/>
      <c r="K15" s="294"/>
      <c r="L15" s="115"/>
      <c r="M15" s="292"/>
      <c r="N15" s="294"/>
      <c r="P15" s="292"/>
      <c r="Q15" s="318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99" t="s">
        <v>58</v>
      </c>
      <c r="B17" s="300"/>
      <c r="C17" s="108"/>
      <c r="D17" s="299" t="s">
        <v>58</v>
      </c>
      <c r="E17" s="300"/>
      <c r="F17" s="109"/>
      <c r="G17" s="299" t="s">
        <v>58</v>
      </c>
      <c r="H17" s="300"/>
      <c r="I17" s="109"/>
      <c r="J17" s="299" t="s">
        <v>58</v>
      </c>
      <c r="K17" s="301"/>
      <c r="L17" s="109"/>
      <c r="M17" s="299" t="s">
        <v>58</v>
      </c>
      <c r="N17" s="300"/>
      <c r="P17" s="299" t="s">
        <v>58</v>
      </c>
      <c r="Q17" s="300"/>
      <c r="R17" s="108"/>
    </row>
    <row r="18" spans="1:20" ht="12.95" customHeight="1" x14ac:dyDescent="0.25">
      <c r="A18" s="285" t="s">
        <v>10</v>
      </c>
      <c r="B18" s="279">
        <f>SUM('Billy Bey'!G14:K14, 'New York Water Taxi'!G14:I14, 'NY Waterway'!I14:J14, SeaStreak!C14:D14)</f>
        <v>46087</v>
      </c>
      <c r="C18" s="7"/>
      <c r="D18" s="285" t="s">
        <v>10</v>
      </c>
      <c r="E18" s="279">
        <f>SUM('Billy Bey'!G25:K25, 'New York Water Taxi'!G25:I25, 'NY Waterway'!I25:J25, SeaStreak!C25:D25)</f>
        <v>59992</v>
      </c>
      <c r="F18" s="109"/>
      <c r="G18" s="285" t="s">
        <v>10</v>
      </c>
      <c r="H18" s="279">
        <f>SUM('Billy Bey'!G36:K36, 'New York Water Taxi'!G36:I36, 'NY Waterway'!I36:J36, SeaStreak!C36:D36)</f>
        <v>58588</v>
      </c>
      <c r="I18" s="109"/>
      <c r="J18" s="285" t="s">
        <v>10</v>
      </c>
      <c r="K18" s="279">
        <f>SUM('Billy Bey'!G47:K47, 'New York Water Taxi'!G47:I47, 'NY Waterway'!I47:J47, SeaStreak!C47:D47)</f>
        <v>34048</v>
      </c>
      <c r="L18" s="109"/>
      <c r="M18" s="285" t="s">
        <v>10</v>
      </c>
      <c r="N18" s="279">
        <f>SUM('Billy Bey'!G58:K58, 'New York Water Taxi'!G58:I58, 'NY Waterway'!I58:J58, SeaStreak!C58:D58)</f>
        <v>28898</v>
      </c>
      <c r="P18" s="285" t="s">
        <v>10</v>
      </c>
      <c r="Q18" s="279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86"/>
      <c r="B19" s="280"/>
      <c r="C19" s="8"/>
      <c r="D19" s="286"/>
      <c r="E19" s="280"/>
      <c r="F19" s="109"/>
      <c r="G19" s="286"/>
      <c r="H19" s="280"/>
      <c r="I19" s="109"/>
      <c r="J19" s="286"/>
      <c r="K19" s="280"/>
      <c r="L19" s="109"/>
      <c r="M19" s="286"/>
      <c r="N19" s="280"/>
      <c r="P19" s="286"/>
      <c r="Q19" s="280"/>
      <c r="R19" s="8"/>
    </row>
    <row r="20" spans="1:20" ht="12.95" customHeight="1" x14ac:dyDescent="0.25">
      <c r="A20" s="281" t="s">
        <v>8</v>
      </c>
      <c r="B20" s="283">
        <f>SUM('Billy Bey'!C14:D14, 'New York Water Taxi'!E14, 'NY Waterway'!C14:G14)</f>
        <v>45629</v>
      </c>
      <c r="C20" s="9"/>
      <c r="D20" s="281" t="s">
        <v>8</v>
      </c>
      <c r="E20" s="283">
        <f>SUM('Billy Bey'!C25:D25, 'New York Water Taxi'!E25, 'NY Waterway'!C25:G25)</f>
        <v>61454</v>
      </c>
      <c r="F20" s="109"/>
      <c r="G20" s="281" t="s">
        <v>8</v>
      </c>
      <c r="H20" s="283">
        <f>SUM('Billy Bey'!C36:D36, 'New York Water Taxi'!E36, 'NY Waterway'!C36:G36)</f>
        <v>58811</v>
      </c>
      <c r="I20" s="109"/>
      <c r="J20" s="281" t="s">
        <v>8</v>
      </c>
      <c r="K20" s="283">
        <f>SUM('Billy Bey'!C47:D47, 'NY Waterway'!C47:G47, 'New York Water Taxi'!E47)</f>
        <v>34428</v>
      </c>
      <c r="L20" s="109"/>
      <c r="M20" s="281" t="s">
        <v>8</v>
      </c>
      <c r="N20" s="283">
        <f>SUM('Billy Bey'!C58:D58, 'NY Waterway'!C58:G58, 'New York Water Taxi'!E58)</f>
        <v>39982</v>
      </c>
      <c r="P20" s="281" t="s">
        <v>8</v>
      </c>
      <c r="Q20" s="283">
        <f>SUM('Billy Bey'!C69:D69, 'NY Waterway'!C69:G69, 'New York Water Taxi'!E69)</f>
        <v>0</v>
      </c>
      <c r="R20" s="9"/>
    </row>
    <row r="21" spans="1:20" ht="12.95" customHeight="1" thickBot="1" x14ac:dyDescent="0.3">
      <c r="A21" s="298"/>
      <c r="B21" s="297"/>
      <c r="C21" s="111"/>
      <c r="D21" s="298"/>
      <c r="E21" s="284"/>
      <c r="F21" s="109"/>
      <c r="G21" s="298"/>
      <c r="H21" s="297"/>
      <c r="I21" s="109"/>
      <c r="J21" s="298"/>
      <c r="K21" s="297"/>
      <c r="L21" s="109"/>
      <c r="M21" s="298"/>
      <c r="N21" s="297"/>
      <c r="P21" s="298"/>
      <c r="Q21" s="297"/>
      <c r="R21" s="111"/>
    </row>
    <row r="22" spans="1:20" ht="12.95" customHeight="1" x14ac:dyDescent="0.25">
      <c r="A22" s="285" t="s">
        <v>16</v>
      </c>
      <c r="B22" s="279">
        <f>SUM('Billy Bey'!L14, SeaStreak!E14:F14)</f>
        <v>8188</v>
      </c>
      <c r="C22" s="7"/>
      <c r="D22" s="285" t="s">
        <v>16</v>
      </c>
      <c r="E22" s="279">
        <f>SUM('Billy Bey'!L25, SeaStreak!E25:F25)</f>
        <v>10749</v>
      </c>
      <c r="F22" s="109"/>
      <c r="G22" s="285" t="s">
        <v>16</v>
      </c>
      <c r="H22" s="279">
        <f>SUM('Billy Bey'!L36, SeaStreak!E36:F36)</f>
        <v>10099</v>
      </c>
      <c r="I22" s="109"/>
      <c r="J22" s="285" t="s">
        <v>16</v>
      </c>
      <c r="K22" s="279">
        <f>SUM('Billy Bey'!L47, SeaStreak!E47:F47)</f>
        <v>6670</v>
      </c>
      <c r="L22" s="109"/>
      <c r="M22" s="285" t="s">
        <v>16</v>
      </c>
      <c r="N22" s="279">
        <f>SUM('Billy Bey'!L58, SeaStreak!E58:F58)</f>
        <v>5308</v>
      </c>
      <c r="P22" s="285" t="s">
        <v>16</v>
      </c>
      <c r="Q22" s="279">
        <f>SUM('Billy Bey'!L69, SeaStreak!E69:F69)</f>
        <v>0</v>
      </c>
      <c r="R22" s="7"/>
    </row>
    <row r="23" spans="1:20" ht="12.95" customHeight="1" thickBot="1" x14ac:dyDescent="0.3">
      <c r="A23" s="290"/>
      <c r="B23" s="302"/>
      <c r="C23" s="113"/>
      <c r="D23" s="290"/>
      <c r="E23" s="302"/>
      <c r="F23" s="109"/>
      <c r="G23" s="290"/>
      <c r="H23" s="302"/>
      <c r="I23" s="109"/>
      <c r="J23" s="290"/>
      <c r="K23" s="302"/>
      <c r="L23" s="109"/>
      <c r="M23" s="290"/>
      <c r="N23" s="302"/>
      <c r="P23" s="290"/>
      <c r="Q23" s="302"/>
      <c r="R23" s="113"/>
    </row>
    <row r="24" spans="1:20" ht="12.95" customHeight="1" x14ac:dyDescent="0.25">
      <c r="A24" s="281" t="s">
        <v>9</v>
      </c>
      <c r="B24" s="283">
        <f>SUM('Billy Bey'!E14:F14, 'Liberty Landing Ferry'!C14, 'NY Waterway'!H14)</f>
        <v>26984</v>
      </c>
      <c r="C24" s="9"/>
      <c r="D24" s="281" t="s">
        <v>9</v>
      </c>
      <c r="E24" s="303">
        <f>SUM('Billy Bey'!E25:F25, 'Liberty Landing Ferry'!C25, 'NY Waterway'!H25)</f>
        <v>36464</v>
      </c>
      <c r="F24" s="109"/>
      <c r="G24" s="281" t="s">
        <v>9</v>
      </c>
      <c r="H24" s="283">
        <f>SUM('Billy Bey'!E36:F36, 'Liberty Landing Ferry'!C36, 'NY Waterway'!H36)</f>
        <v>32984</v>
      </c>
      <c r="I24" s="109"/>
      <c r="J24" s="281" t="s">
        <v>9</v>
      </c>
      <c r="K24" s="283">
        <f>SUM('Billy Bey'!E47:F47, 'Liberty Landing Ferry'!C47, 'NY Waterway'!H47)</f>
        <v>19735</v>
      </c>
      <c r="L24" s="109"/>
      <c r="M24" s="281" t="s">
        <v>9</v>
      </c>
      <c r="N24" s="283">
        <f>SUM('Billy Bey'!E58:F58, 'Liberty Landing Ferry'!C58, 'NY Waterway'!H58)</f>
        <v>16970</v>
      </c>
      <c r="P24" s="281" t="s">
        <v>9</v>
      </c>
      <c r="Q24" s="283">
        <f>SUM('Billy Bey'!E69:F69, 'Liberty Landing Ferry'!C69, 'NY Waterway'!H69)</f>
        <v>0</v>
      </c>
      <c r="R24" s="9"/>
    </row>
    <row r="25" spans="1:20" ht="12.95" customHeight="1" thickBot="1" x14ac:dyDescent="0.3">
      <c r="A25" s="288"/>
      <c r="B25" s="289"/>
      <c r="C25" s="114"/>
      <c r="D25" s="288"/>
      <c r="E25" s="289"/>
      <c r="F25" s="109"/>
      <c r="G25" s="288"/>
      <c r="H25" s="289"/>
      <c r="I25" s="109"/>
      <c r="J25" s="288"/>
      <c r="K25" s="289"/>
      <c r="L25" s="109"/>
      <c r="M25" s="288"/>
      <c r="N25" s="289"/>
      <c r="P25" s="288"/>
      <c r="Q25" s="289"/>
      <c r="R25" s="114"/>
      <c r="S25" s="123"/>
      <c r="T25" s="123"/>
    </row>
    <row r="26" spans="1:20" s="123" customFormat="1" ht="12.95" customHeight="1" x14ac:dyDescent="0.2">
      <c r="A26" s="281" t="s">
        <v>7</v>
      </c>
      <c r="B26" s="303">
        <f>SUM('New York Water Taxi'!C14)</f>
        <v>591</v>
      </c>
      <c r="C26" s="10"/>
      <c r="D26" s="281" t="s">
        <v>7</v>
      </c>
      <c r="E26" s="303">
        <f>SUM('New York Water Taxi'!C25)</f>
        <v>1144</v>
      </c>
      <c r="F26" s="122"/>
      <c r="G26" s="281" t="s">
        <v>7</v>
      </c>
      <c r="H26" s="303">
        <f>SUM('New York Water Taxi'!C36)</f>
        <v>773</v>
      </c>
      <c r="I26" s="122"/>
      <c r="J26" s="281" t="s">
        <v>7</v>
      </c>
      <c r="K26" s="303">
        <f>SUM('New York Water Taxi'!C47)</f>
        <v>1700</v>
      </c>
      <c r="L26" s="122"/>
      <c r="M26" s="281" t="s">
        <v>7</v>
      </c>
      <c r="N26" s="303">
        <f>SUM('New York Water Taxi'!C58)</f>
        <v>1711</v>
      </c>
      <c r="P26" s="281" t="s">
        <v>7</v>
      </c>
      <c r="Q26" s="303">
        <f>SUM('New York Water Taxi'!C69)</f>
        <v>0</v>
      </c>
      <c r="R26" s="11"/>
    </row>
    <row r="27" spans="1:20" s="123" customFormat="1" ht="12.95" customHeight="1" thickBot="1" x14ac:dyDescent="0.3">
      <c r="A27" s="288"/>
      <c r="B27" s="304"/>
      <c r="C27" s="117"/>
      <c r="D27" s="288"/>
      <c r="E27" s="304"/>
      <c r="F27" s="122"/>
      <c r="G27" s="288"/>
      <c r="H27" s="304"/>
      <c r="I27" s="122"/>
      <c r="J27" s="288"/>
      <c r="K27" s="304"/>
      <c r="L27" s="122"/>
      <c r="M27" s="288"/>
      <c r="N27" s="304"/>
      <c r="P27" s="288"/>
      <c r="Q27" s="304"/>
      <c r="R27" s="12"/>
      <c r="S27" s="124"/>
      <c r="T27" s="124"/>
    </row>
    <row r="28" spans="1:20" ht="12.75" customHeight="1" x14ac:dyDescent="0.25">
      <c r="A28" s="281" t="s">
        <v>39</v>
      </c>
      <c r="B28" s="303">
        <f>SUM('New York Water Taxi'!D14)</f>
        <v>0</v>
      </c>
      <c r="C28" s="109"/>
      <c r="D28" s="281" t="s">
        <v>39</v>
      </c>
      <c r="E28" s="303">
        <f>SUM('New York Water Taxi'!D25)</f>
        <v>0</v>
      </c>
      <c r="F28" s="109"/>
      <c r="G28" s="281" t="s">
        <v>39</v>
      </c>
      <c r="H28" s="303">
        <f>SUM('New York Water Taxi'!D36)</f>
        <v>0</v>
      </c>
      <c r="I28" s="109"/>
      <c r="J28" s="281" t="s">
        <v>39</v>
      </c>
      <c r="K28" s="303">
        <f>SUM('New York Water Taxi'!D47)</f>
        <v>0</v>
      </c>
      <c r="L28" s="109"/>
      <c r="M28" s="281" t="s">
        <v>39</v>
      </c>
      <c r="N28" s="303">
        <f>SUM('New York Water Taxi'!D58)</f>
        <v>0</v>
      </c>
      <c r="P28" s="281" t="s">
        <v>39</v>
      </c>
      <c r="Q28" s="303">
        <f>SUM('New York Water Taxi'!D69)</f>
        <v>0</v>
      </c>
      <c r="R28" s="11"/>
    </row>
    <row r="29" spans="1:20" ht="14.25" thickBot="1" x14ac:dyDescent="0.3">
      <c r="A29" s="288"/>
      <c r="B29" s="305"/>
      <c r="C29" s="109"/>
      <c r="D29" s="288"/>
      <c r="E29" s="305"/>
      <c r="F29" s="109"/>
      <c r="G29" s="288"/>
      <c r="H29" s="305"/>
      <c r="I29" s="109"/>
      <c r="J29" s="288"/>
      <c r="K29" s="305"/>
      <c r="L29" s="109"/>
      <c r="M29" s="288"/>
      <c r="N29" s="305"/>
      <c r="P29" s="288"/>
      <c r="Q29" s="305"/>
      <c r="R29" s="126"/>
    </row>
    <row r="30" spans="1:20" ht="12.75" customHeight="1" x14ac:dyDescent="0.25">
      <c r="A30" s="281" t="s">
        <v>73</v>
      </c>
      <c r="B30" s="303">
        <f>SUM('New York Water Taxi'!F14)</f>
        <v>35</v>
      </c>
      <c r="C30" s="109"/>
      <c r="D30" s="281" t="s">
        <v>73</v>
      </c>
      <c r="E30" s="303">
        <f>SUM('New York Water Taxi'!F25)</f>
        <v>71</v>
      </c>
      <c r="F30" s="109"/>
      <c r="G30" s="281" t="s">
        <v>73</v>
      </c>
      <c r="H30" s="303">
        <f>SUM('New York Water Taxi'!F36)</f>
        <v>50</v>
      </c>
      <c r="I30" s="109"/>
      <c r="J30" s="281" t="s">
        <v>73</v>
      </c>
      <c r="K30" s="303">
        <f>SUM('New York Water Taxi'!F47)</f>
        <v>65</v>
      </c>
      <c r="L30" s="109"/>
      <c r="M30" s="281" t="s">
        <v>73</v>
      </c>
      <c r="N30" s="303">
        <f>SUM('New York Water Taxi'!F58)</f>
        <v>133</v>
      </c>
      <c r="P30" s="281" t="s">
        <v>73</v>
      </c>
      <c r="Q30" s="303">
        <f>SUM('New York Water Taxi'!F69)</f>
        <v>0</v>
      </c>
      <c r="R30" s="11"/>
    </row>
    <row r="31" spans="1:20" ht="14.25" customHeight="1" thickBot="1" x14ac:dyDescent="0.3">
      <c r="A31" s="288"/>
      <c r="B31" s="320"/>
      <c r="C31" s="109"/>
      <c r="D31" s="288"/>
      <c r="E31" s="320"/>
      <c r="F31" s="109"/>
      <c r="G31" s="288"/>
      <c r="H31" s="320"/>
      <c r="I31" s="109"/>
      <c r="J31" s="319"/>
      <c r="K31" s="308"/>
      <c r="L31" s="109"/>
      <c r="M31" s="319"/>
      <c r="N31" s="308"/>
      <c r="P31" s="319"/>
      <c r="Q31" s="308"/>
      <c r="R31" s="11"/>
    </row>
    <row r="32" spans="1:20" x14ac:dyDescent="0.25">
      <c r="A32" s="306" t="s">
        <v>11</v>
      </c>
      <c r="B32" s="303">
        <f>SUM('Billy Bey'!M14)</f>
        <v>1308</v>
      </c>
      <c r="C32" s="109"/>
      <c r="D32" s="306" t="s">
        <v>11</v>
      </c>
      <c r="E32" s="303">
        <f>SUM('Billy Bey'!M25)</f>
        <v>1823</v>
      </c>
      <c r="F32" s="109"/>
      <c r="G32" s="306" t="s">
        <v>11</v>
      </c>
      <c r="H32" s="303">
        <f>SUM('Billy Bey'!M36)</f>
        <v>1532</v>
      </c>
      <c r="I32" s="109"/>
      <c r="J32" s="306" t="s">
        <v>11</v>
      </c>
      <c r="K32" s="303">
        <f>SUM('Billy Bey'!M47)</f>
        <v>861</v>
      </c>
      <c r="L32" s="109"/>
      <c r="M32" s="306" t="s">
        <v>11</v>
      </c>
      <c r="N32" s="303">
        <f>SUM('Billy Bey'!M58)</f>
        <v>1544</v>
      </c>
      <c r="P32" s="306" t="s">
        <v>11</v>
      </c>
      <c r="Q32" s="303">
        <f>SUM('Billy Bey'!M69)</f>
        <v>0</v>
      </c>
      <c r="R32" s="11"/>
    </row>
    <row r="33" spans="1:18" ht="14.25" thickBot="1" x14ac:dyDescent="0.3">
      <c r="A33" s="307"/>
      <c r="B33" s="308"/>
      <c r="C33" s="109"/>
      <c r="D33" s="307"/>
      <c r="E33" s="308"/>
      <c r="F33" s="109"/>
      <c r="G33" s="307"/>
      <c r="H33" s="308"/>
      <c r="I33" s="109"/>
      <c r="J33" s="307"/>
      <c r="K33" s="308"/>
      <c r="L33" s="109"/>
      <c r="M33" s="307"/>
      <c r="N33" s="308"/>
      <c r="P33" s="307"/>
      <c r="Q33" s="308"/>
      <c r="R33" s="11"/>
    </row>
    <row r="34" spans="1:18" ht="12.75" customHeight="1" x14ac:dyDescent="0.25">
      <c r="A34" s="306" t="s">
        <v>12</v>
      </c>
      <c r="B34" s="303">
        <f>SUM('Billy Bey'!N14)</f>
        <v>908</v>
      </c>
      <c r="C34" s="109"/>
      <c r="D34" s="306" t="s">
        <v>12</v>
      </c>
      <c r="E34" s="303">
        <f>SUM('Billy Bey'!N25)</f>
        <v>1479</v>
      </c>
      <c r="F34" s="109"/>
      <c r="G34" s="306" t="s">
        <v>12</v>
      </c>
      <c r="H34" s="303">
        <f>SUM('Billy Bey'!N36)</f>
        <v>1188</v>
      </c>
      <c r="I34" s="109"/>
      <c r="J34" s="306" t="s">
        <v>12</v>
      </c>
      <c r="K34" s="303">
        <f>SUM('Billy Bey'!N47)</f>
        <v>602</v>
      </c>
      <c r="L34" s="109"/>
      <c r="M34" s="306" t="s">
        <v>12</v>
      </c>
      <c r="N34" s="303">
        <f>SUM('Billy Bey'!N58)</f>
        <v>677</v>
      </c>
      <c r="P34" s="306" t="s">
        <v>12</v>
      </c>
      <c r="Q34" s="303">
        <f>SUM('Billy Bey'!N69)</f>
        <v>0</v>
      </c>
      <c r="R34" s="11"/>
    </row>
    <row r="35" spans="1:18" ht="13.5" customHeight="1" thickBot="1" x14ac:dyDescent="0.3">
      <c r="A35" s="307"/>
      <c r="B35" s="308"/>
      <c r="C35" s="109"/>
      <c r="D35" s="307"/>
      <c r="E35" s="308"/>
      <c r="F35" s="109"/>
      <c r="G35" s="307"/>
      <c r="H35" s="308"/>
      <c r="I35" s="109"/>
      <c r="J35" s="307"/>
      <c r="K35" s="308"/>
      <c r="L35" s="109"/>
      <c r="M35" s="307"/>
      <c r="N35" s="308"/>
      <c r="P35" s="307"/>
      <c r="Q35" s="308"/>
      <c r="R35" s="11"/>
    </row>
    <row r="36" spans="1:18" ht="12.75" customHeight="1" x14ac:dyDescent="0.25">
      <c r="A36" s="306" t="s">
        <v>13</v>
      </c>
      <c r="B36" s="303">
        <f>SUM('Billy Bey'!O14)</f>
        <v>3027</v>
      </c>
      <c r="C36" s="109"/>
      <c r="D36" s="306" t="s">
        <v>13</v>
      </c>
      <c r="E36" s="303">
        <f>SUM('Billy Bey'!O25)</f>
        <v>4138</v>
      </c>
      <c r="F36" s="109"/>
      <c r="G36" s="306" t="s">
        <v>13</v>
      </c>
      <c r="H36" s="303">
        <f>SUM('Billy Bey'!O36)</f>
        <v>3602</v>
      </c>
      <c r="I36" s="109"/>
      <c r="J36" s="306" t="s">
        <v>13</v>
      </c>
      <c r="K36" s="303">
        <f>SUM('Billy Bey'!O47)</f>
        <v>1916</v>
      </c>
      <c r="L36" s="109"/>
      <c r="M36" s="306" t="s">
        <v>13</v>
      </c>
      <c r="N36" s="303">
        <f>SUM('Billy Bey'!O58)</f>
        <v>2142</v>
      </c>
      <c r="P36" s="306" t="s">
        <v>13</v>
      </c>
      <c r="Q36" s="303">
        <f>SUM('Billy Bey'!O69)</f>
        <v>0</v>
      </c>
      <c r="R36" s="11"/>
    </row>
    <row r="37" spans="1:18" ht="13.5" customHeight="1" thickBot="1" x14ac:dyDescent="0.3">
      <c r="A37" s="307"/>
      <c r="B37" s="308"/>
      <c r="C37" s="109"/>
      <c r="D37" s="307"/>
      <c r="E37" s="308"/>
      <c r="F37" s="109"/>
      <c r="G37" s="307"/>
      <c r="H37" s="308"/>
      <c r="I37" s="109"/>
      <c r="J37" s="307"/>
      <c r="K37" s="308"/>
      <c r="L37" s="109"/>
      <c r="M37" s="307"/>
      <c r="N37" s="308"/>
      <c r="P37" s="307"/>
      <c r="Q37" s="308"/>
      <c r="R37" s="11"/>
    </row>
    <row r="38" spans="1:18" ht="12.75" customHeight="1" x14ac:dyDescent="0.25">
      <c r="A38" s="306" t="s">
        <v>14</v>
      </c>
      <c r="B38" s="303">
        <f>SUM('Billy Bey'!P14)</f>
        <v>1175</v>
      </c>
      <c r="C38" s="109"/>
      <c r="D38" s="306" t="s">
        <v>14</v>
      </c>
      <c r="E38" s="303">
        <f>SUM('Billy Bey'!P25)</f>
        <v>1762</v>
      </c>
      <c r="F38" s="109"/>
      <c r="G38" s="306" t="s">
        <v>14</v>
      </c>
      <c r="H38" s="303">
        <f>SUM('Billy Bey'!P36)</f>
        <v>1463</v>
      </c>
      <c r="I38" s="109"/>
      <c r="J38" s="306" t="s">
        <v>14</v>
      </c>
      <c r="K38" s="303">
        <f>SUM('Billy Bey'!P47)</f>
        <v>783</v>
      </c>
      <c r="L38" s="109"/>
      <c r="M38" s="306" t="s">
        <v>14</v>
      </c>
      <c r="N38" s="303">
        <f>SUM('Billy Bey'!P58)</f>
        <v>877</v>
      </c>
      <c r="P38" s="306" t="s">
        <v>14</v>
      </c>
      <c r="Q38" s="303">
        <f>SUM('Billy Bey'!P69)</f>
        <v>0</v>
      </c>
      <c r="R38" s="11"/>
    </row>
    <row r="39" spans="1:18" ht="13.5" customHeight="1" thickBot="1" x14ac:dyDescent="0.3">
      <c r="A39" s="307"/>
      <c r="B39" s="308"/>
      <c r="C39" s="109"/>
      <c r="D39" s="307"/>
      <c r="E39" s="308"/>
      <c r="F39" s="109"/>
      <c r="G39" s="307"/>
      <c r="H39" s="308"/>
      <c r="I39" s="109"/>
      <c r="J39" s="307"/>
      <c r="K39" s="308"/>
      <c r="L39" s="109"/>
      <c r="M39" s="307"/>
      <c r="N39" s="308"/>
      <c r="P39" s="307"/>
      <c r="Q39" s="308"/>
      <c r="R39" s="11"/>
    </row>
    <row r="40" spans="1:18" ht="12.75" customHeight="1" x14ac:dyDescent="0.25">
      <c r="A40" s="306" t="s">
        <v>35</v>
      </c>
      <c r="B40" s="303">
        <f>SUM('Billy Bey'!Q14)</f>
        <v>1319</v>
      </c>
      <c r="C40" s="109"/>
      <c r="D40" s="306" t="s">
        <v>35</v>
      </c>
      <c r="E40" s="303">
        <f>SUM('Billy Bey'!Q25)</f>
        <v>1949</v>
      </c>
      <c r="F40" s="109"/>
      <c r="G40" s="306" t="s">
        <v>35</v>
      </c>
      <c r="H40" s="303">
        <f>SUM('Billy Bey'!Q36)</f>
        <v>1711</v>
      </c>
      <c r="I40" s="109"/>
      <c r="J40" s="306" t="s">
        <v>35</v>
      </c>
      <c r="K40" s="303">
        <f>SUM('Billy Bey'!Q47)</f>
        <v>1011</v>
      </c>
      <c r="L40" s="109"/>
      <c r="M40" s="306" t="s">
        <v>35</v>
      </c>
      <c r="N40" s="303">
        <f>SUM('Billy Bey'!Q58)</f>
        <v>1172</v>
      </c>
      <c r="P40" s="306" t="s">
        <v>35</v>
      </c>
      <c r="Q40" s="303">
        <f>SUM('Billy Bey'!Q69)</f>
        <v>0</v>
      </c>
      <c r="R40" s="11"/>
    </row>
    <row r="41" spans="1:18" ht="13.5" customHeight="1" thickBot="1" x14ac:dyDescent="0.3">
      <c r="A41" s="307"/>
      <c r="B41" s="308"/>
      <c r="C41" s="109"/>
      <c r="D41" s="307"/>
      <c r="E41" s="308"/>
      <c r="F41" s="109"/>
      <c r="G41" s="307"/>
      <c r="H41" s="308"/>
      <c r="I41" s="109"/>
      <c r="J41" s="307"/>
      <c r="K41" s="308"/>
      <c r="L41" s="109"/>
      <c r="M41" s="307"/>
      <c r="N41" s="308"/>
      <c r="P41" s="307"/>
      <c r="Q41" s="308"/>
      <c r="R41" s="11"/>
    </row>
    <row r="42" spans="1:18" ht="12.75" customHeight="1" x14ac:dyDescent="0.25">
      <c r="A42" s="306" t="s">
        <v>15</v>
      </c>
      <c r="B42" s="303">
        <f>SUM('Billy Bey'!R14)</f>
        <v>0</v>
      </c>
      <c r="C42" s="109"/>
      <c r="D42" s="306" t="s">
        <v>15</v>
      </c>
      <c r="E42" s="303">
        <f>SUM('Billy Bey'!R25)</f>
        <v>0</v>
      </c>
      <c r="F42" s="109"/>
      <c r="G42" s="306" t="s">
        <v>15</v>
      </c>
      <c r="H42" s="303">
        <f>SUM('Billy Bey'!R36)</f>
        <v>0</v>
      </c>
      <c r="I42" s="109"/>
      <c r="J42" s="306" t="s">
        <v>15</v>
      </c>
      <c r="K42" s="303">
        <f>SUM('Billy Bey'!R47)</f>
        <v>0</v>
      </c>
      <c r="L42" s="109"/>
      <c r="M42" s="306" t="s">
        <v>15</v>
      </c>
      <c r="N42" s="303">
        <f>SUM('Billy Bey'!R58)</f>
        <v>0</v>
      </c>
      <c r="P42" s="306" t="s">
        <v>15</v>
      </c>
      <c r="Q42" s="303">
        <f>SUM('Billy Bey'!R69)</f>
        <v>0</v>
      </c>
      <c r="R42" s="11"/>
    </row>
    <row r="43" spans="1:18" ht="13.5" customHeight="1" thickBot="1" x14ac:dyDescent="0.3">
      <c r="A43" s="307"/>
      <c r="B43" s="308"/>
      <c r="C43" s="109"/>
      <c r="D43" s="307"/>
      <c r="E43" s="308"/>
      <c r="F43" s="109"/>
      <c r="G43" s="307"/>
      <c r="H43" s="308"/>
      <c r="I43" s="109"/>
      <c r="J43" s="307"/>
      <c r="K43" s="308"/>
      <c r="L43" s="109"/>
      <c r="M43" s="307"/>
      <c r="N43" s="308"/>
      <c r="P43" s="307"/>
      <c r="Q43" s="308"/>
      <c r="R43" s="11"/>
    </row>
    <row r="44" spans="1:18" ht="13.5" customHeight="1" x14ac:dyDescent="0.25">
      <c r="A44" s="310" t="s">
        <v>36</v>
      </c>
      <c r="B44" s="303">
        <f>SUM('Billy Bey'!S14)</f>
        <v>0</v>
      </c>
      <c r="C44" s="109"/>
      <c r="D44" s="310" t="s">
        <v>36</v>
      </c>
      <c r="E44" s="303">
        <f>SUM('Billy Bey'!S25)</f>
        <v>0</v>
      </c>
      <c r="F44" s="109"/>
      <c r="G44" s="310" t="s">
        <v>36</v>
      </c>
      <c r="H44" s="311">
        <f>SUM('Billy Bey'!S36)</f>
        <v>0</v>
      </c>
      <c r="I44" s="109"/>
      <c r="J44" s="310" t="s">
        <v>36</v>
      </c>
      <c r="K44" s="311">
        <f>SUM('Billy Bey'!S47)</f>
        <v>0</v>
      </c>
      <c r="L44" s="109"/>
      <c r="M44" s="310" t="s">
        <v>36</v>
      </c>
      <c r="N44" s="311">
        <f>SUM('Billy Bey'!S58)</f>
        <v>0</v>
      </c>
      <c r="P44" s="310" t="s">
        <v>36</v>
      </c>
      <c r="Q44" s="311">
        <f>SUM('Billy Bey'!S69)</f>
        <v>0</v>
      </c>
      <c r="R44" s="11"/>
    </row>
    <row r="45" spans="1:18" ht="13.5" customHeight="1" thickBot="1" x14ac:dyDescent="0.3">
      <c r="A45" s="307"/>
      <c r="B45" s="308"/>
      <c r="C45" s="109"/>
      <c r="D45" s="307"/>
      <c r="E45" s="308"/>
      <c r="F45" s="109"/>
      <c r="G45" s="307"/>
      <c r="H45" s="308"/>
      <c r="I45" s="109"/>
      <c r="J45" s="307"/>
      <c r="K45" s="308"/>
      <c r="L45" s="109"/>
      <c r="M45" s="307"/>
      <c r="N45" s="308"/>
      <c r="P45" s="307"/>
      <c r="Q45" s="308"/>
      <c r="R45" s="11"/>
    </row>
    <row r="46" spans="1:18" ht="13.5" customHeight="1" x14ac:dyDescent="0.25">
      <c r="A46" s="312" t="s">
        <v>23</v>
      </c>
      <c r="B46" s="293">
        <f>SUM(B18:B45)</f>
        <v>135251</v>
      </c>
      <c r="C46" s="109"/>
      <c r="D46" s="312" t="s">
        <v>23</v>
      </c>
      <c r="E46" s="293">
        <f>SUM(E18:E45)</f>
        <v>181025</v>
      </c>
      <c r="F46" s="109"/>
      <c r="G46" s="312" t="s">
        <v>23</v>
      </c>
      <c r="H46" s="293">
        <f>SUM(H18:H45)</f>
        <v>170801</v>
      </c>
      <c r="I46" s="109"/>
      <c r="J46" s="314" t="s">
        <v>23</v>
      </c>
      <c r="K46" s="309">
        <f>SUM(K18:K45)</f>
        <v>101819</v>
      </c>
      <c r="L46" s="109"/>
      <c r="M46" s="312" t="s">
        <v>23</v>
      </c>
      <c r="N46" s="309">
        <f>SUM(N18:N45)</f>
        <v>99414</v>
      </c>
      <c r="P46" s="314" t="s">
        <v>23</v>
      </c>
      <c r="Q46" s="309">
        <f>SUM(Q18:Q45)</f>
        <v>0</v>
      </c>
      <c r="R46" s="11"/>
    </row>
    <row r="47" spans="1:18" ht="13.5" customHeight="1" thickBot="1" x14ac:dyDescent="0.3">
      <c r="A47" s="313"/>
      <c r="B47" s="294"/>
      <c r="C47" s="109"/>
      <c r="D47" s="313"/>
      <c r="E47" s="294"/>
      <c r="F47" s="109"/>
      <c r="G47" s="313"/>
      <c r="H47" s="294"/>
      <c r="I47" s="109"/>
      <c r="J47" s="313"/>
      <c r="K47" s="294"/>
      <c r="L47" s="109"/>
      <c r="M47" s="313"/>
      <c r="N47" s="294"/>
      <c r="P47" s="313"/>
      <c r="Q47" s="294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opLeftCell="A10" zoomScaleNormal="100" workbookViewId="0">
      <selection activeCell="B20" sqref="B20:B2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1" t="s">
        <v>74</v>
      </c>
      <c r="B1" s="322"/>
    </row>
    <row r="2" spans="1:2" ht="15.75" thickBot="1" x14ac:dyDescent="0.3">
      <c r="A2" s="323"/>
      <c r="B2" s="324"/>
    </row>
    <row r="3" spans="1:2" ht="15.75" thickBot="1" x14ac:dyDescent="0.3">
      <c r="A3" s="299" t="s">
        <v>53</v>
      </c>
      <c r="B3" s="325"/>
    </row>
    <row r="4" spans="1:2" ht="12.75" customHeight="1" x14ac:dyDescent="0.25">
      <c r="A4" s="285" t="s">
        <v>54</v>
      </c>
      <c r="B4" s="279">
        <f>SUM('NY Waterway'!H74)</f>
        <v>369947</v>
      </c>
    </row>
    <row r="5" spans="1:2" ht="13.5" customHeight="1" thickBot="1" x14ac:dyDescent="0.3">
      <c r="A5" s="286"/>
      <c r="B5" s="287"/>
    </row>
    <row r="6" spans="1:2" ht="12.75" customHeight="1" x14ac:dyDescent="0.25">
      <c r="A6" s="281" t="s">
        <v>55</v>
      </c>
      <c r="B6" s="283">
        <f>SUM('Billy Bey'!T73)</f>
        <v>307430</v>
      </c>
    </row>
    <row r="7" spans="1:2" ht="13.5" customHeight="1" thickBot="1" x14ac:dyDescent="0.3">
      <c r="A7" s="326"/>
      <c r="B7" s="284"/>
    </row>
    <row r="8" spans="1:2" ht="12.75" customHeight="1" x14ac:dyDescent="0.25">
      <c r="A8" s="285" t="s">
        <v>56</v>
      </c>
      <c r="B8" s="279">
        <f>SUM(SeaStreak!G74)</f>
        <v>73453</v>
      </c>
    </row>
    <row r="9" spans="1:2" ht="13.5" customHeight="1" thickBot="1" x14ac:dyDescent="0.3">
      <c r="A9" s="327"/>
      <c r="B9" s="287"/>
    </row>
    <row r="10" spans="1:2" ht="12.75" customHeight="1" x14ac:dyDescent="0.25">
      <c r="A10" s="281" t="s">
        <v>57</v>
      </c>
      <c r="B10" s="283">
        <f>SUM('New York Water Taxi'!K74)</f>
        <v>46415</v>
      </c>
    </row>
    <row r="11" spans="1:2" ht="13.5" customHeight="1" thickBot="1" x14ac:dyDescent="0.3">
      <c r="A11" s="328"/>
      <c r="B11" s="284"/>
    </row>
    <row r="12" spans="1:2" ht="12.75" customHeight="1" x14ac:dyDescent="0.25">
      <c r="A12" s="295" t="s">
        <v>38</v>
      </c>
      <c r="B12" s="283">
        <f>SUM('Liberty Landing Ferry'!F74)</f>
        <v>12552</v>
      </c>
    </row>
    <row r="13" spans="1:2" ht="13.5" customHeight="1" thickBot="1" x14ac:dyDescent="0.3">
      <c r="A13" s="329"/>
      <c r="B13" s="284"/>
    </row>
    <row r="14" spans="1:2" x14ac:dyDescent="0.25">
      <c r="A14" s="291" t="s">
        <v>23</v>
      </c>
      <c r="B14" s="293">
        <f>SUM(B4:B13)</f>
        <v>809797</v>
      </c>
    </row>
    <row r="15" spans="1:2" ht="15.75" thickBot="1" x14ac:dyDescent="0.3">
      <c r="A15" s="330"/>
      <c r="B15" s="331"/>
    </row>
    <row r="16" spans="1:2" ht="15.75" thickBot="1" x14ac:dyDescent="0.3">
      <c r="A16" s="58"/>
      <c r="B16" s="59"/>
    </row>
    <row r="17" spans="1:2" ht="15.75" thickBot="1" x14ac:dyDescent="0.3">
      <c r="A17" s="299" t="s">
        <v>58</v>
      </c>
      <c r="B17" s="325"/>
    </row>
    <row r="18" spans="1:2" x14ac:dyDescent="0.25">
      <c r="A18" s="285" t="s">
        <v>10</v>
      </c>
      <c r="B18" s="279">
        <f>SUM('Billy Bey'!F73, 'New York Water Taxi'!E74, 'NY Waterway'!D74, SeaStreak!B74)</f>
        <v>246571</v>
      </c>
    </row>
    <row r="19" spans="1:2" ht="15.75" thickBot="1" x14ac:dyDescent="0.3">
      <c r="A19" s="286"/>
      <c r="B19" s="280"/>
    </row>
    <row r="20" spans="1:2" x14ac:dyDescent="0.25">
      <c r="A20" s="281" t="s">
        <v>8</v>
      </c>
      <c r="B20" s="283">
        <f>SUM('Billy Bey'!D73, 'NY Waterway'!B74, 'New York Water Taxi'!D74)</f>
        <v>308026</v>
      </c>
    </row>
    <row r="21" spans="1:2" ht="15.75" thickBot="1" x14ac:dyDescent="0.3">
      <c r="A21" s="326"/>
      <c r="B21" s="332"/>
    </row>
    <row r="22" spans="1:2" x14ac:dyDescent="0.25">
      <c r="A22" s="285" t="s">
        <v>16</v>
      </c>
      <c r="B22" s="279">
        <f>SUM('Billy Bey'!G73, SeaStreak!C74)</f>
        <v>46609</v>
      </c>
    </row>
    <row r="23" spans="1:2" ht="15.75" thickBot="1" x14ac:dyDescent="0.3">
      <c r="A23" s="327"/>
      <c r="B23" s="333"/>
    </row>
    <row r="24" spans="1:2" ht="12.75" customHeight="1" x14ac:dyDescent="0.25">
      <c r="A24" s="281" t="s">
        <v>9</v>
      </c>
      <c r="B24" s="279">
        <f>SUM('Billy Bey'!E73, 'Liberty Landing Ferry'!B74, 'NY Waterway'!C74)</f>
        <v>150531</v>
      </c>
    </row>
    <row r="25" spans="1:2" ht="15.75" thickBot="1" x14ac:dyDescent="0.3">
      <c r="A25" s="328"/>
      <c r="B25" s="333"/>
    </row>
    <row r="26" spans="1:2" x14ac:dyDescent="0.25">
      <c r="A26" s="281" t="s">
        <v>7</v>
      </c>
      <c r="B26" s="303">
        <f>SUM('New York Water Taxi'!B74)</f>
        <v>9571</v>
      </c>
    </row>
    <row r="27" spans="1:2" ht="15.75" thickBot="1" x14ac:dyDescent="0.3">
      <c r="A27" s="328"/>
      <c r="B27" s="304"/>
    </row>
    <row r="28" spans="1:2" x14ac:dyDescent="0.25">
      <c r="A28" s="281" t="s">
        <v>39</v>
      </c>
      <c r="B28" s="303">
        <f>SUM('New York Water Taxi'!C74)</f>
        <v>0</v>
      </c>
    </row>
    <row r="29" spans="1:2" ht="15.75" thickBot="1" x14ac:dyDescent="0.3">
      <c r="A29" s="328"/>
      <c r="B29" s="334"/>
    </row>
    <row r="30" spans="1:2" ht="13.5" customHeight="1" x14ac:dyDescent="0.25">
      <c r="A30" s="306" t="s">
        <v>11</v>
      </c>
      <c r="B30" s="303">
        <f>SUM('Billy Bey'!H73)</f>
        <v>9841</v>
      </c>
    </row>
    <row r="31" spans="1:2" ht="14.25" customHeight="1" thickBot="1" x14ac:dyDescent="0.3">
      <c r="A31" s="307"/>
      <c r="B31" s="308"/>
    </row>
    <row r="32" spans="1:2" ht="14.25" customHeight="1" x14ac:dyDescent="0.25">
      <c r="A32" s="306" t="s">
        <v>73</v>
      </c>
      <c r="B32" s="303">
        <f>SUM('New York Water Taxi'!F74)</f>
        <v>615</v>
      </c>
    </row>
    <row r="33" spans="1:2" ht="14.25" customHeight="1" thickBot="1" x14ac:dyDescent="0.3">
      <c r="A33" s="307"/>
      <c r="B33" s="320"/>
    </row>
    <row r="34" spans="1:2" ht="13.5" customHeight="1" x14ac:dyDescent="0.25">
      <c r="A34" s="306" t="s">
        <v>12</v>
      </c>
      <c r="B34" s="303">
        <f>SUM('Billy Bey'!I73)</f>
        <v>5378</v>
      </c>
    </row>
    <row r="35" spans="1:2" ht="14.25" customHeight="1" thickBot="1" x14ac:dyDescent="0.3">
      <c r="A35" s="307"/>
      <c r="B35" s="308"/>
    </row>
    <row r="36" spans="1:2" ht="13.5" customHeight="1" x14ac:dyDescent="0.25">
      <c r="A36" s="306" t="s">
        <v>13</v>
      </c>
      <c r="B36" s="311">
        <f>SUM('Billy Bey'!J73)</f>
        <v>17071</v>
      </c>
    </row>
    <row r="37" spans="1:2" ht="14.25" customHeight="1" thickBot="1" x14ac:dyDescent="0.3">
      <c r="A37" s="307"/>
      <c r="B37" s="311"/>
    </row>
    <row r="38" spans="1:2" ht="13.5" customHeight="1" x14ac:dyDescent="0.25">
      <c r="A38" s="306" t="s">
        <v>14</v>
      </c>
      <c r="B38" s="303">
        <f>SUM('Billy Bey'!K73)</f>
        <v>6879</v>
      </c>
    </row>
    <row r="39" spans="1:2" ht="14.25" customHeight="1" thickBot="1" x14ac:dyDescent="0.3">
      <c r="A39" s="307"/>
      <c r="B39" s="308"/>
    </row>
    <row r="40" spans="1:2" ht="13.5" customHeight="1" x14ac:dyDescent="0.25">
      <c r="A40" s="306" t="s">
        <v>35</v>
      </c>
      <c r="B40" s="311">
        <f>SUM('Billy Bey'!L73)</f>
        <v>8705</v>
      </c>
    </row>
    <row r="41" spans="1:2" ht="14.25" customHeight="1" thickBot="1" x14ac:dyDescent="0.3">
      <c r="A41" s="307"/>
      <c r="B41" s="308"/>
    </row>
    <row r="42" spans="1:2" ht="14.25" customHeight="1" x14ac:dyDescent="0.25">
      <c r="A42" s="306" t="s">
        <v>15</v>
      </c>
      <c r="B42" s="303">
        <f>SUM('Billy Bey'!M73)</f>
        <v>0</v>
      </c>
    </row>
    <row r="43" spans="1:2" ht="14.25" customHeight="1" thickBot="1" x14ac:dyDescent="0.3">
      <c r="A43" s="307"/>
      <c r="B43" s="308"/>
    </row>
    <row r="44" spans="1:2" ht="14.25" customHeight="1" x14ac:dyDescent="0.25">
      <c r="A44" s="306" t="s">
        <v>36</v>
      </c>
      <c r="B44" s="311">
        <f>SUM('Billy Bey'!N73)</f>
        <v>0</v>
      </c>
    </row>
    <row r="45" spans="1:2" ht="14.25" customHeight="1" thickBot="1" x14ac:dyDescent="0.3">
      <c r="A45" s="307"/>
      <c r="B45" s="308"/>
    </row>
    <row r="46" spans="1:2" x14ac:dyDescent="0.25">
      <c r="A46" s="312" t="s">
        <v>23</v>
      </c>
      <c r="B46" s="293">
        <f>SUM(B18:B45)</f>
        <v>809797</v>
      </c>
    </row>
    <row r="47" spans="1:2" ht="15.75" thickBot="1" x14ac:dyDescent="0.3">
      <c r="A47" s="335"/>
      <c r="B47" s="331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Q52" sqref="Q52"/>
    </sheetView>
  </sheetViews>
  <sheetFormatPr defaultRowHeight="15" outlineLevelRow="1" x14ac:dyDescent="0.25"/>
  <cols>
    <col min="1" max="1" width="18.7109375" style="1" bestFit="1" customWidth="1"/>
    <col min="2" max="2" width="10.7109375" style="174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46"/>
      <c r="C1" s="363" t="s">
        <v>8</v>
      </c>
      <c r="D1" s="356"/>
      <c r="E1" s="361" t="s">
        <v>9</v>
      </c>
      <c r="F1" s="356"/>
      <c r="G1" s="361" t="s">
        <v>10</v>
      </c>
      <c r="H1" s="363"/>
      <c r="I1" s="363"/>
      <c r="J1" s="363"/>
      <c r="K1" s="356"/>
      <c r="L1" s="361" t="s">
        <v>16</v>
      </c>
      <c r="M1" s="369" t="s">
        <v>11</v>
      </c>
      <c r="N1" s="356" t="s">
        <v>12</v>
      </c>
      <c r="O1" s="369" t="s">
        <v>13</v>
      </c>
      <c r="P1" s="369" t="s">
        <v>14</v>
      </c>
      <c r="Q1" s="369" t="s">
        <v>35</v>
      </c>
      <c r="R1" s="369" t="s">
        <v>15</v>
      </c>
      <c r="S1" s="369" t="s">
        <v>36</v>
      </c>
      <c r="T1" s="367" t="s">
        <v>23</v>
      </c>
    </row>
    <row r="2" spans="1:21" ht="15" customHeight="1" thickBot="1" x14ac:dyDescent="0.3">
      <c r="A2" s="34"/>
      <c r="B2" s="247"/>
      <c r="C2" s="364"/>
      <c r="D2" s="357"/>
      <c r="E2" s="362"/>
      <c r="F2" s="357"/>
      <c r="G2" s="362"/>
      <c r="H2" s="364"/>
      <c r="I2" s="364"/>
      <c r="J2" s="364"/>
      <c r="K2" s="357"/>
      <c r="L2" s="362"/>
      <c r="M2" s="370"/>
      <c r="N2" s="357"/>
      <c r="O2" s="370"/>
      <c r="P2" s="370"/>
      <c r="Q2" s="370"/>
      <c r="R2" s="370"/>
      <c r="S2" s="370"/>
      <c r="T2" s="368"/>
    </row>
    <row r="3" spans="1:21" x14ac:dyDescent="0.25">
      <c r="A3" s="338" t="s">
        <v>61</v>
      </c>
      <c r="B3" s="340" t="s">
        <v>62</v>
      </c>
      <c r="C3" s="347" t="s">
        <v>17</v>
      </c>
      <c r="D3" s="349" t="s">
        <v>18</v>
      </c>
      <c r="E3" s="351" t="s">
        <v>17</v>
      </c>
      <c r="F3" s="349" t="s">
        <v>19</v>
      </c>
      <c r="G3" s="351" t="s">
        <v>17</v>
      </c>
      <c r="H3" s="354" t="s">
        <v>20</v>
      </c>
      <c r="I3" s="354" t="s">
        <v>21</v>
      </c>
      <c r="J3" s="354" t="s">
        <v>19</v>
      </c>
      <c r="K3" s="349" t="s">
        <v>22</v>
      </c>
      <c r="L3" s="353" t="s">
        <v>22</v>
      </c>
      <c r="M3" s="342" t="s">
        <v>22</v>
      </c>
      <c r="N3" s="365" t="s">
        <v>22</v>
      </c>
      <c r="O3" s="342" t="s">
        <v>22</v>
      </c>
      <c r="P3" s="342" t="s">
        <v>22</v>
      </c>
      <c r="Q3" s="342" t="s">
        <v>22</v>
      </c>
      <c r="R3" s="342" t="s">
        <v>22</v>
      </c>
      <c r="S3" s="342" t="s">
        <v>22</v>
      </c>
      <c r="T3" s="368"/>
    </row>
    <row r="4" spans="1:21" ht="15.75" thickBot="1" x14ac:dyDescent="0.3">
      <c r="A4" s="339"/>
      <c r="B4" s="341"/>
      <c r="C4" s="348"/>
      <c r="D4" s="350"/>
      <c r="E4" s="352"/>
      <c r="F4" s="350"/>
      <c r="G4" s="352"/>
      <c r="H4" s="355"/>
      <c r="I4" s="355"/>
      <c r="J4" s="355"/>
      <c r="K4" s="350"/>
      <c r="L4" s="339"/>
      <c r="M4" s="343"/>
      <c r="N4" s="366"/>
      <c r="O4" s="343"/>
      <c r="P4" s="343"/>
      <c r="Q4" s="343"/>
      <c r="R4" s="343"/>
      <c r="S4" s="343"/>
      <c r="T4" s="368"/>
    </row>
    <row r="5" spans="1:21" s="2" customFormat="1" ht="15.75" hidden="1" thickBot="1" x14ac:dyDescent="0.3">
      <c r="A5" s="204"/>
      <c r="B5" s="248"/>
      <c r="C5" s="191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201" t="s">
        <v>75</v>
      </c>
      <c r="B6" s="266">
        <v>42339</v>
      </c>
      <c r="C6" s="192">
        <v>545</v>
      </c>
      <c r="D6" s="15"/>
      <c r="E6" s="14">
        <v>2912</v>
      </c>
      <c r="F6" s="15">
        <v>2085</v>
      </c>
      <c r="G6" s="14">
        <v>1609</v>
      </c>
      <c r="H6" s="16">
        <v>711</v>
      </c>
      <c r="I6" s="16">
        <v>396</v>
      </c>
      <c r="J6" s="16">
        <v>2928</v>
      </c>
      <c r="K6" s="160">
        <v>377</v>
      </c>
      <c r="L6" s="17">
        <v>516</v>
      </c>
      <c r="M6" s="18">
        <v>278</v>
      </c>
      <c r="N6" s="19">
        <v>203</v>
      </c>
      <c r="O6" s="18">
        <v>657</v>
      </c>
      <c r="P6" s="18">
        <v>234</v>
      </c>
      <c r="Q6" s="18">
        <v>288</v>
      </c>
      <c r="R6" s="18"/>
      <c r="S6" s="18"/>
      <c r="T6" s="20">
        <f t="shared" ref="T6:T10" si="0">SUM(C6:S6)</f>
        <v>13739</v>
      </c>
    </row>
    <row r="7" spans="1:21" s="2" customFormat="1" ht="15.75" outlineLevel="1" thickBot="1" x14ac:dyDescent="0.3">
      <c r="A7" s="201" t="s">
        <v>5</v>
      </c>
      <c r="B7" s="266">
        <v>42340</v>
      </c>
      <c r="C7" s="192">
        <v>483</v>
      </c>
      <c r="D7" s="22"/>
      <c r="E7" s="21">
        <v>3203</v>
      </c>
      <c r="F7" s="22">
        <v>2072</v>
      </c>
      <c r="G7" s="21">
        <v>1649</v>
      </c>
      <c r="H7" s="23">
        <v>681</v>
      </c>
      <c r="I7" s="23">
        <v>374</v>
      </c>
      <c r="J7" s="23">
        <v>3037</v>
      </c>
      <c r="K7" s="22">
        <v>570</v>
      </c>
      <c r="L7" s="158">
        <v>664</v>
      </c>
      <c r="M7" s="25">
        <v>217</v>
      </c>
      <c r="N7" s="26">
        <v>207</v>
      </c>
      <c r="O7" s="25">
        <v>839</v>
      </c>
      <c r="P7" s="25">
        <v>318</v>
      </c>
      <c r="Q7" s="25">
        <v>314</v>
      </c>
      <c r="R7" s="25"/>
      <c r="S7" s="25"/>
      <c r="T7" s="20">
        <f t="shared" si="0"/>
        <v>14628</v>
      </c>
    </row>
    <row r="8" spans="1:21" s="2" customFormat="1" ht="15.75" outlineLevel="1" thickBot="1" x14ac:dyDescent="0.3">
      <c r="A8" s="35" t="s">
        <v>6</v>
      </c>
      <c r="B8" s="249">
        <v>42341</v>
      </c>
      <c r="C8" s="199">
        <v>577</v>
      </c>
      <c r="D8" s="28"/>
      <c r="E8" s="27">
        <v>3570</v>
      </c>
      <c r="F8" s="28">
        <v>2143</v>
      </c>
      <c r="G8" s="27">
        <v>1566</v>
      </c>
      <c r="H8" s="29">
        <v>547</v>
      </c>
      <c r="I8" s="29">
        <v>360</v>
      </c>
      <c r="J8" s="29">
        <v>2893</v>
      </c>
      <c r="K8" s="28">
        <v>637</v>
      </c>
      <c r="L8" s="171">
        <v>600</v>
      </c>
      <c r="M8" s="31">
        <v>380</v>
      </c>
      <c r="N8" s="32">
        <v>249</v>
      </c>
      <c r="O8" s="31">
        <v>754</v>
      </c>
      <c r="P8" s="31">
        <v>309</v>
      </c>
      <c r="Q8" s="31">
        <v>314</v>
      </c>
      <c r="R8" s="31"/>
      <c r="S8" s="31"/>
      <c r="T8" s="20">
        <f t="shared" si="0"/>
        <v>14899</v>
      </c>
      <c r="U8" s="202"/>
    </row>
    <row r="9" spans="1:21" s="2" customFormat="1" ht="15.75" outlineLevel="1" thickBot="1" x14ac:dyDescent="0.3">
      <c r="A9" s="35" t="s">
        <v>0</v>
      </c>
      <c r="B9" s="249">
        <v>42342</v>
      </c>
      <c r="C9" s="199">
        <v>562</v>
      </c>
      <c r="D9" s="28"/>
      <c r="E9" s="27">
        <v>3396</v>
      </c>
      <c r="F9" s="28">
        <v>2177</v>
      </c>
      <c r="G9" s="27">
        <v>1332</v>
      </c>
      <c r="H9" s="29">
        <v>515</v>
      </c>
      <c r="I9" s="29">
        <v>394</v>
      </c>
      <c r="J9" s="29">
        <v>2782</v>
      </c>
      <c r="K9" s="28">
        <v>617</v>
      </c>
      <c r="L9" s="171">
        <v>565</v>
      </c>
      <c r="M9" s="31">
        <v>433</v>
      </c>
      <c r="N9" s="32">
        <v>249</v>
      </c>
      <c r="O9" s="31">
        <v>777</v>
      </c>
      <c r="P9" s="31">
        <v>314</v>
      </c>
      <c r="Q9" s="31">
        <v>403</v>
      </c>
      <c r="R9" s="31"/>
      <c r="S9" s="31"/>
      <c r="T9" s="20">
        <f t="shared" si="0"/>
        <v>14516</v>
      </c>
      <c r="U9" s="202"/>
    </row>
    <row r="10" spans="1:21" s="2" customFormat="1" ht="15.75" outlineLevel="1" thickBot="1" x14ac:dyDescent="0.3">
      <c r="A10" s="35" t="s">
        <v>1</v>
      </c>
      <c r="B10" s="250">
        <v>42343</v>
      </c>
      <c r="C10" s="199"/>
      <c r="D10" s="28"/>
      <c r="E10" s="27">
        <v>2143</v>
      </c>
      <c r="F10" s="28"/>
      <c r="G10" s="27"/>
      <c r="H10" s="29"/>
      <c r="I10" s="29"/>
      <c r="J10" s="29"/>
      <c r="K10" s="28">
        <v>176</v>
      </c>
      <c r="L10" s="171">
        <v>226</v>
      </c>
      <c r="M10" s="31">
        <v>381</v>
      </c>
      <c r="N10" s="32">
        <v>58</v>
      </c>
      <c r="O10" s="31">
        <v>351</v>
      </c>
      <c r="P10" s="31">
        <v>106</v>
      </c>
      <c r="Q10" s="31">
        <v>295</v>
      </c>
      <c r="R10" s="31"/>
      <c r="S10" s="31"/>
      <c r="T10" s="20">
        <f t="shared" si="0"/>
        <v>3736</v>
      </c>
      <c r="U10" s="202"/>
    </row>
    <row r="11" spans="1:21" s="2" customFormat="1" ht="15.75" outlineLevel="1" thickBot="1" x14ac:dyDescent="0.3">
      <c r="A11" s="35" t="s">
        <v>2</v>
      </c>
      <c r="B11" s="267">
        <v>42344</v>
      </c>
      <c r="C11" s="199"/>
      <c r="D11" s="28"/>
      <c r="E11" s="27">
        <v>1640</v>
      </c>
      <c r="F11" s="28"/>
      <c r="G11" s="27"/>
      <c r="H11" s="29"/>
      <c r="I11" s="29"/>
      <c r="J11" s="29"/>
      <c r="K11" s="28">
        <v>159</v>
      </c>
      <c r="L11" s="30">
        <v>296</v>
      </c>
      <c r="M11" s="31">
        <v>295</v>
      </c>
      <c r="N11" s="32">
        <v>63</v>
      </c>
      <c r="O11" s="31">
        <v>308</v>
      </c>
      <c r="P11" s="31">
        <v>83</v>
      </c>
      <c r="Q11" s="31">
        <v>101</v>
      </c>
      <c r="R11" s="31"/>
      <c r="S11" s="31"/>
      <c r="T11" s="20">
        <f t="shared" ref="T11" si="1">SUM(C11:S11)</f>
        <v>2945</v>
      </c>
      <c r="U11" s="202"/>
    </row>
    <row r="12" spans="1:21" s="3" customFormat="1" ht="15.75" customHeight="1" outlineLevel="1" thickBot="1" x14ac:dyDescent="0.3">
      <c r="A12" s="235" t="s">
        <v>25</v>
      </c>
      <c r="B12" s="344" t="s">
        <v>28</v>
      </c>
      <c r="C12" s="236">
        <f t="shared" ref="C12:T12" si="2">SUM(C5:C11)</f>
        <v>2167</v>
      </c>
      <c r="D12" s="130">
        <f t="shared" si="2"/>
        <v>0</v>
      </c>
      <c r="E12" s="130">
        <f t="shared" si="2"/>
        <v>16864</v>
      </c>
      <c r="F12" s="130">
        <f t="shared" si="2"/>
        <v>8477</v>
      </c>
      <c r="G12" s="130">
        <f t="shared" si="2"/>
        <v>6156</v>
      </c>
      <c r="H12" s="130">
        <f t="shared" si="2"/>
        <v>2454</v>
      </c>
      <c r="I12" s="130">
        <f t="shared" si="2"/>
        <v>1524</v>
      </c>
      <c r="J12" s="130">
        <f t="shared" si="2"/>
        <v>11640</v>
      </c>
      <c r="K12" s="130">
        <f t="shared" ref="K12:Q12" si="3">SUM(K5:K11)</f>
        <v>2536</v>
      </c>
      <c r="L12" s="130">
        <f t="shared" si="3"/>
        <v>2867</v>
      </c>
      <c r="M12" s="130">
        <f t="shared" si="3"/>
        <v>1984</v>
      </c>
      <c r="N12" s="130">
        <f t="shared" si="3"/>
        <v>1029</v>
      </c>
      <c r="O12" s="130">
        <f t="shared" si="3"/>
        <v>3686</v>
      </c>
      <c r="P12" s="130">
        <f t="shared" si="3"/>
        <v>1364</v>
      </c>
      <c r="Q12" s="130">
        <f t="shared" si="3"/>
        <v>1715</v>
      </c>
      <c r="R12" s="130">
        <f t="shared" si="2"/>
        <v>0</v>
      </c>
      <c r="S12" s="130">
        <f t="shared" si="2"/>
        <v>0</v>
      </c>
      <c r="T12" s="130">
        <f t="shared" si="2"/>
        <v>64463</v>
      </c>
    </row>
    <row r="13" spans="1:21" s="3" customFormat="1" ht="15.75" outlineLevel="1" thickBot="1" x14ac:dyDescent="0.3">
      <c r="A13" s="135" t="s">
        <v>27</v>
      </c>
      <c r="B13" s="345"/>
      <c r="C13" s="237">
        <f t="shared" ref="C13:T13" si="4">AVERAGE(C5:C11)</f>
        <v>541.75</v>
      </c>
      <c r="D13" s="132" t="e">
        <f t="shared" si="4"/>
        <v>#DIV/0!</v>
      </c>
      <c r="E13" s="132">
        <f t="shared" si="4"/>
        <v>2810.6666666666665</v>
      </c>
      <c r="F13" s="132">
        <f t="shared" si="4"/>
        <v>2119.25</v>
      </c>
      <c r="G13" s="132">
        <f t="shared" si="4"/>
        <v>1539</v>
      </c>
      <c r="H13" s="132">
        <f t="shared" si="4"/>
        <v>613.5</v>
      </c>
      <c r="I13" s="132">
        <f t="shared" si="4"/>
        <v>381</v>
      </c>
      <c r="J13" s="132">
        <f t="shared" si="4"/>
        <v>2910</v>
      </c>
      <c r="K13" s="132">
        <f t="shared" ref="K13:Q13" si="5">AVERAGE(K5:K11)</f>
        <v>422.66666666666669</v>
      </c>
      <c r="L13" s="132">
        <f t="shared" si="5"/>
        <v>477.83333333333331</v>
      </c>
      <c r="M13" s="132">
        <f t="shared" si="5"/>
        <v>330.66666666666669</v>
      </c>
      <c r="N13" s="132">
        <f t="shared" si="5"/>
        <v>171.5</v>
      </c>
      <c r="O13" s="132">
        <f t="shared" si="5"/>
        <v>614.33333333333337</v>
      </c>
      <c r="P13" s="132">
        <f t="shared" si="5"/>
        <v>227.33333333333334</v>
      </c>
      <c r="Q13" s="132">
        <f t="shared" si="5"/>
        <v>285.83333333333331</v>
      </c>
      <c r="R13" s="132" t="e">
        <f t="shared" si="4"/>
        <v>#DIV/0!</v>
      </c>
      <c r="S13" s="132" t="e">
        <f t="shared" si="4"/>
        <v>#DIV/0!</v>
      </c>
      <c r="T13" s="132">
        <f t="shared" si="4"/>
        <v>10743.833333333334</v>
      </c>
    </row>
    <row r="14" spans="1:21" s="3" customFormat="1" ht="15.75" thickBot="1" x14ac:dyDescent="0.3">
      <c r="A14" s="36" t="s">
        <v>24</v>
      </c>
      <c r="B14" s="345"/>
      <c r="C14" s="238">
        <f>SUM(C5:C9)</f>
        <v>2167</v>
      </c>
      <c r="D14" s="53">
        <f t="shared" ref="D14:T14" si="6">SUM(D5:D9)</f>
        <v>0</v>
      </c>
      <c r="E14" s="53">
        <f t="shared" si="6"/>
        <v>13081</v>
      </c>
      <c r="F14" s="53">
        <f t="shared" si="6"/>
        <v>8477</v>
      </c>
      <c r="G14" s="53">
        <f t="shared" si="6"/>
        <v>6156</v>
      </c>
      <c r="H14" s="53">
        <f t="shared" si="6"/>
        <v>2454</v>
      </c>
      <c r="I14" s="53">
        <f t="shared" si="6"/>
        <v>1524</v>
      </c>
      <c r="J14" s="53">
        <f t="shared" si="6"/>
        <v>11640</v>
      </c>
      <c r="K14" s="53">
        <f t="shared" ref="K14:Q14" si="7">SUM(K5:K9)</f>
        <v>2201</v>
      </c>
      <c r="L14" s="53">
        <f t="shared" si="7"/>
        <v>2345</v>
      </c>
      <c r="M14" s="53">
        <f t="shared" si="7"/>
        <v>1308</v>
      </c>
      <c r="N14" s="53">
        <f t="shared" si="7"/>
        <v>908</v>
      </c>
      <c r="O14" s="53">
        <f t="shared" si="7"/>
        <v>3027</v>
      </c>
      <c r="P14" s="53">
        <f t="shared" si="7"/>
        <v>1175</v>
      </c>
      <c r="Q14" s="53">
        <f t="shared" si="7"/>
        <v>1319</v>
      </c>
      <c r="R14" s="53">
        <f t="shared" si="6"/>
        <v>0</v>
      </c>
      <c r="S14" s="53">
        <f t="shared" si="6"/>
        <v>0</v>
      </c>
      <c r="T14" s="53">
        <f t="shared" si="6"/>
        <v>57782</v>
      </c>
    </row>
    <row r="15" spans="1:21" s="3" customFormat="1" ht="15.75" thickBot="1" x14ac:dyDescent="0.3">
      <c r="A15" s="36" t="s">
        <v>26</v>
      </c>
      <c r="B15" s="345"/>
      <c r="C15" s="239">
        <f>AVERAGE(C5:C9)</f>
        <v>541.75</v>
      </c>
      <c r="D15" s="55" t="e">
        <f t="shared" ref="D15:T15" si="8">AVERAGE(D5:D9)</f>
        <v>#DIV/0!</v>
      </c>
      <c r="E15" s="55">
        <f t="shared" si="8"/>
        <v>3270.25</v>
      </c>
      <c r="F15" s="55">
        <f t="shared" si="8"/>
        <v>2119.25</v>
      </c>
      <c r="G15" s="55">
        <f t="shared" si="8"/>
        <v>1539</v>
      </c>
      <c r="H15" s="55">
        <f t="shared" si="8"/>
        <v>613.5</v>
      </c>
      <c r="I15" s="55">
        <f t="shared" si="8"/>
        <v>381</v>
      </c>
      <c r="J15" s="55">
        <f t="shared" si="8"/>
        <v>2910</v>
      </c>
      <c r="K15" s="55">
        <f t="shared" ref="K15:Q15" si="9">AVERAGE(K5:K9)</f>
        <v>550.25</v>
      </c>
      <c r="L15" s="55">
        <f t="shared" si="9"/>
        <v>586.25</v>
      </c>
      <c r="M15" s="55">
        <f t="shared" si="9"/>
        <v>327</v>
      </c>
      <c r="N15" s="55">
        <f t="shared" si="9"/>
        <v>227</v>
      </c>
      <c r="O15" s="55">
        <f t="shared" si="9"/>
        <v>756.75</v>
      </c>
      <c r="P15" s="55">
        <f t="shared" si="9"/>
        <v>293.75</v>
      </c>
      <c r="Q15" s="55">
        <f t="shared" si="9"/>
        <v>329.75</v>
      </c>
      <c r="R15" s="55" t="e">
        <f t="shared" si="8"/>
        <v>#DIV/0!</v>
      </c>
      <c r="S15" s="55" t="e">
        <f t="shared" si="8"/>
        <v>#DIV/0!</v>
      </c>
      <c r="T15" s="55">
        <f t="shared" si="8"/>
        <v>14445.5</v>
      </c>
    </row>
    <row r="16" spans="1:21" s="3" customFormat="1" ht="15.75" thickBot="1" x14ac:dyDescent="0.3">
      <c r="A16" s="35" t="s">
        <v>3</v>
      </c>
      <c r="B16" s="251">
        <v>42345</v>
      </c>
      <c r="C16" s="191">
        <v>586</v>
      </c>
      <c r="D16" s="15"/>
      <c r="E16" s="14">
        <v>3053</v>
      </c>
      <c r="F16" s="15">
        <v>2613</v>
      </c>
      <c r="G16" s="14">
        <v>1909</v>
      </c>
      <c r="H16" s="16">
        <v>633</v>
      </c>
      <c r="I16" s="16">
        <v>373</v>
      </c>
      <c r="J16" s="16">
        <v>3093</v>
      </c>
      <c r="K16" s="15">
        <v>655</v>
      </c>
      <c r="L16" s="17">
        <v>715</v>
      </c>
      <c r="M16" s="18">
        <v>316</v>
      </c>
      <c r="N16" s="19">
        <v>273</v>
      </c>
      <c r="O16" s="18">
        <v>921</v>
      </c>
      <c r="P16" s="18">
        <v>400</v>
      </c>
      <c r="Q16" s="18">
        <v>366</v>
      </c>
      <c r="R16" s="18"/>
      <c r="S16" s="18"/>
      <c r="T16" s="18">
        <f t="shared" ref="T16:T22" si="10">SUM(C16:S16)</f>
        <v>15906</v>
      </c>
    </row>
    <row r="17" spans="1:20" s="3" customFormat="1" ht="15.75" thickBot="1" x14ac:dyDescent="0.3">
      <c r="A17" s="35" t="s">
        <v>4</v>
      </c>
      <c r="B17" s="252">
        <v>42346</v>
      </c>
      <c r="C17" s="191">
        <v>580</v>
      </c>
      <c r="D17" s="15"/>
      <c r="E17" s="14">
        <v>3313</v>
      </c>
      <c r="F17" s="15">
        <v>2146</v>
      </c>
      <c r="G17" s="14">
        <v>1627</v>
      </c>
      <c r="H17" s="16">
        <v>728</v>
      </c>
      <c r="I17" s="16">
        <v>381</v>
      </c>
      <c r="J17" s="16">
        <v>2762</v>
      </c>
      <c r="K17" s="15">
        <v>533</v>
      </c>
      <c r="L17" s="17">
        <v>582</v>
      </c>
      <c r="M17" s="18">
        <v>310</v>
      </c>
      <c r="N17" s="19">
        <v>302</v>
      </c>
      <c r="O17" s="18">
        <v>759</v>
      </c>
      <c r="P17" s="18">
        <v>333</v>
      </c>
      <c r="Q17" s="18">
        <v>344</v>
      </c>
      <c r="R17" s="18"/>
      <c r="S17" s="18"/>
      <c r="T17" s="20">
        <f t="shared" si="10"/>
        <v>14700</v>
      </c>
    </row>
    <row r="18" spans="1:20" s="3" customFormat="1" ht="15.75" thickBot="1" x14ac:dyDescent="0.3">
      <c r="A18" s="35" t="s">
        <v>5</v>
      </c>
      <c r="B18" s="252">
        <v>42347</v>
      </c>
      <c r="C18" s="215">
        <v>548</v>
      </c>
      <c r="D18" s="15"/>
      <c r="E18" s="14">
        <v>3972</v>
      </c>
      <c r="F18" s="15">
        <v>2134</v>
      </c>
      <c r="G18" s="14">
        <v>1761</v>
      </c>
      <c r="H18" s="16">
        <v>688</v>
      </c>
      <c r="I18" s="16">
        <v>320</v>
      </c>
      <c r="J18" s="16">
        <v>2958</v>
      </c>
      <c r="K18" s="15">
        <v>550</v>
      </c>
      <c r="L18" s="17">
        <v>667</v>
      </c>
      <c r="M18" s="18">
        <v>358</v>
      </c>
      <c r="N18" s="19">
        <v>296</v>
      </c>
      <c r="O18" s="18">
        <v>917</v>
      </c>
      <c r="P18" s="18">
        <v>349</v>
      </c>
      <c r="Q18" s="18">
        <v>325</v>
      </c>
      <c r="R18" s="18"/>
      <c r="S18" s="18"/>
      <c r="T18" s="20">
        <f t="shared" si="10"/>
        <v>15843</v>
      </c>
    </row>
    <row r="19" spans="1:20" s="3" customFormat="1" ht="15.75" thickBot="1" x14ac:dyDescent="0.3">
      <c r="A19" s="35" t="s">
        <v>6</v>
      </c>
      <c r="B19" s="252">
        <v>42348</v>
      </c>
      <c r="C19" s="191">
        <v>552</v>
      </c>
      <c r="D19" s="15"/>
      <c r="E19" s="14">
        <v>3944</v>
      </c>
      <c r="F19" s="15">
        <v>2125</v>
      </c>
      <c r="G19" s="14">
        <v>1701</v>
      </c>
      <c r="H19" s="16">
        <v>652</v>
      </c>
      <c r="I19" s="16">
        <v>359</v>
      </c>
      <c r="J19" s="16">
        <v>2948</v>
      </c>
      <c r="K19" s="15">
        <v>611</v>
      </c>
      <c r="L19" s="17">
        <v>614</v>
      </c>
      <c r="M19" s="18">
        <v>440</v>
      </c>
      <c r="N19" s="19">
        <v>370</v>
      </c>
      <c r="O19" s="18">
        <v>813</v>
      </c>
      <c r="P19" s="18">
        <v>325</v>
      </c>
      <c r="Q19" s="18">
        <v>471</v>
      </c>
      <c r="R19" s="18"/>
      <c r="S19" s="18"/>
      <c r="T19" s="20">
        <f t="shared" si="10"/>
        <v>15925</v>
      </c>
    </row>
    <row r="20" spans="1:20" s="3" customFormat="1" ht="15.75" thickBot="1" x14ac:dyDescent="0.3">
      <c r="A20" s="35" t="s">
        <v>0</v>
      </c>
      <c r="B20" s="252">
        <v>42349</v>
      </c>
      <c r="C20" s="192">
        <v>476</v>
      </c>
      <c r="D20" s="15"/>
      <c r="E20" s="14">
        <v>3690</v>
      </c>
      <c r="F20" s="15">
        <v>2282</v>
      </c>
      <c r="G20" s="14">
        <v>1306</v>
      </c>
      <c r="H20" s="16">
        <v>457</v>
      </c>
      <c r="I20" s="16">
        <v>388</v>
      </c>
      <c r="J20" s="16">
        <v>2734</v>
      </c>
      <c r="K20" s="15">
        <v>722</v>
      </c>
      <c r="L20" s="17">
        <v>700</v>
      </c>
      <c r="M20" s="18">
        <v>399</v>
      </c>
      <c r="N20" s="19">
        <v>238</v>
      </c>
      <c r="O20" s="18">
        <v>728</v>
      </c>
      <c r="P20" s="18">
        <v>355</v>
      </c>
      <c r="Q20" s="18">
        <v>443</v>
      </c>
      <c r="R20" s="18"/>
      <c r="S20" s="18"/>
      <c r="T20" s="20">
        <f t="shared" si="10"/>
        <v>14918</v>
      </c>
    </row>
    <row r="21" spans="1:20" s="3" customFormat="1" ht="15.75" outlineLevel="1" thickBot="1" x14ac:dyDescent="0.3">
      <c r="A21" s="35" t="s">
        <v>1</v>
      </c>
      <c r="B21" s="252">
        <v>42350</v>
      </c>
      <c r="C21" s="192"/>
      <c r="D21" s="22"/>
      <c r="E21" s="21">
        <v>2585</v>
      </c>
      <c r="F21" s="22"/>
      <c r="G21" s="21"/>
      <c r="H21" s="23"/>
      <c r="I21" s="23"/>
      <c r="J21" s="23"/>
      <c r="K21" s="22">
        <v>231</v>
      </c>
      <c r="L21" s="24">
        <v>371</v>
      </c>
      <c r="M21" s="25">
        <v>451</v>
      </c>
      <c r="N21" s="26">
        <v>53</v>
      </c>
      <c r="O21" s="25">
        <v>414</v>
      </c>
      <c r="P21" s="25">
        <v>123</v>
      </c>
      <c r="Q21" s="25">
        <v>312</v>
      </c>
      <c r="R21" s="25"/>
      <c r="S21" s="25"/>
      <c r="T21" s="20">
        <f t="shared" si="10"/>
        <v>4540</v>
      </c>
    </row>
    <row r="22" spans="1:20" s="3" customFormat="1" ht="15.75" outlineLevel="1" thickBot="1" x14ac:dyDescent="0.3">
      <c r="A22" s="35" t="s">
        <v>2</v>
      </c>
      <c r="B22" s="252">
        <v>42351</v>
      </c>
      <c r="C22" s="199"/>
      <c r="D22" s="28"/>
      <c r="E22" s="27">
        <v>2281</v>
      </c>
      <c r="F22" s="28"/>
      <c r="G22" s="27"/>
      <c r="H22" s="29"/>
      <c r="I22" s="29"/>
      <c r="J22" s="29"/>
      <c r="K22" s="28">
        <v>243</v>
      </c>
      <c r="L22" s="30">
        <v>340</v>
      </c>
      <c r="M22" s="31">
        <v>641</v>
      </c>
      <c r="N22" s="32">
        <v>236</v>
      </c>
      <c r="O22" s="31">
        <v>362</v>
      </c>
      <c r="P22" s="31">
        <v>240</v>
      </c>
      <c r="Q22" s="31">
        <v>392</v>
      </c>
      <c r="R22" s="31"/>
      <c r="S22" s="31"/>
      <c r="T22" s="86">
        <f t="shared" si="10"/>
        <v>4735</v>
      </c>
    </row>
    <row r="23" spans="1:20" s="3" customFormat="1" ht="15.75" customHeight="1" outlineLevel="1" thickBot="1" x14ac:dyDescent="0.3">
      <c r="A23" s="235" t="s">
        <v>25</v>
      </c>
      <c r="B23" s="344" t="s">
        <v>29</v>
      </c>
      <c r="C23" s="236">
        <f t="shared" ref="C23" si="11">SUM(C16:C22)</f>
        <v>2742</v>
      </c>
      <c r="D23" s="130">
        <f t="shared" ref="D23:T23" si="12">SUM(D16:D22)</f>
        <v>0</v>
      </c>
      <c r="E23" s="130">
        <f t="shared" si="12"/>
        <v>22838</v>
      </c>
      <c r="F23" s="130">
        <f t="shared" si="12"/>
        <v>11300</v>
      </c>
      <c r="G23" s="130">
        <f t="shared" si="12"/>
        <v>8304</v>
      </c>
      <c r="H23" s="130">
        <f t="shared" si="12"/>
        <v>3158</v>
      </c>
      <c r="I23" s="130">
        <f t="shared" si="12"/>
        <v>1821</v>
      </c>
      <c r="J23" s="130">
        <f t="shared" si="12"/>
        <v>14495</v>
      </c>
      <c r="K23" s="130">
        <f>SUM(K16:K22)</f>
        <v>3545</v>
      </c>
      <c r="L23" s="130">
        <f>SUM(L16:L22)</f>
        <v>3989</v>
      </c>
      <c r="M23" s="130">
        <f t="shared" si="12"/>
        <v>2915</v>
      </c>
      <c r="N23" s="130">
        <f t="shared" si="12"/>
        <v>1768</v>
      </c>
      <c r="O23" s="130">
        <f t="shared" si="12"/>
        <v>4914</v>
      </c>
      <c r="P23" s="130">
        <f t="shared" si="12"/>
        <v>2125</v>
      </c>
      <c r="Q23" s="130">
        <f t="shared" si="12"/>
        <v>2653</v>
      </c>
      <c r="R23" s="130">
        <f t="shared" si="12"/>
        <v>0</v>
      </c>
      <c r="S23" s="130">
        <f t="shared" si="12"/>
        <v>0</v>
      </c>
      <c r="T23" s="130">
        <f t="shared" si="12"/>
        <v>86567</v>
      </c>
    </row>
    <row r="24" spans="1:20" s="3" customFormat="1" ht="15.75" outlineLevel="1" thickBot="1" x14ac:dyDescent="0.3">
      <c r="A24" s="135" t="s">
        <v>27</v>
      </c>
      <c r="B24" s="345"/>
      <c r="C24" s="237">
        <f t="shared" ref="C24" si="13">AVERAGE(C16:C22)</f>
        <v>548.4</v>
      </c>
      <c r="D24" s="132" t="e">
        <f t="shared" ref="D24:T24" si="14">AVERAGE(D16:D22)</f>
        <v>#DIV/0!</v>
      </c>
      <c r="E24" s="132">
        <f t="shared" si="14"/>
        <v>3262.5714285714284</v>
      </c>
      <c r="F24" s="132">
        <f t="shared" si="14"/>
        <v>2260</v>
      </c>
      <c r="G24" s="132">
        <f t="shared" si="14"/>
        <v>1660.8</v>
      </c>
      <c r="H24" s="132">
        <f t="shared" si="14"/>
        <v>631.6</v>
      </c>
      <c r="I24" s="132">
        <f t="shared" si="14"/>
        <v>364.2</v>
      </c>
      <c r="J24" s="132">
        <f t="shared" si="14"/>
        <v>2899</v>
      </c>
      <c r="K24" s="132">
        <f>AVERAGE(K16:K22)</f>
        <v>506.42857142857144</v>
      </c>
      <c r="L24" s="132">
        <f>AVERAGE(L16:L22)</f>
        <v>569.85714285714289</v>
      </c>
      <c r="M24" s="132">
        <f t="shared" si="14"/>
        <v>416.42857142857144</v>
      </c>
      <c r="N24" s="132">
        <f t="shared" si="14"/>
        <v>252.57142857142858</v>
      </c>
      <c r="O24" s="132">
        <f t="shared" si="14"/>
        <v>702</v>
      </c>
      <c r="P24" s="132">
        <f t="shared" si="14"/>
        <v>303.57142857142856</v>
      </c>
      <c r="Q24" s="132">
        <f t="shared" si="14"/>
        <v>379</v>
      </c>
      <c r="R24" s="132" t="e">
        <f t="shared" si="14"/>
        <v>#DIV/0!</v>
      </c>
      <c r="S24" s="132" t="e">
        <f t="shared" si="14"/>
        <v>#DIV/0!</v>
      </c>
      <c r="T24" s="132">
        <f t="shared" si="14"/>
        <v>12366.714285714286</v>
      </c>
    </row>
    <row r="25" spans="1:20" s="3" customFormat="1" ht="15.75" thickBot="1" x14ac:dyDescent="0.3">
      <c r="A25" s="36" t="s">
        <v>24</v>
      </c>
      <c r="B25" s="345"/>
      <c r="C25" s="238">
        <f>SUM(C16:C20)</f>
        <v>2742</v>
      </c>
      <c r="D25" s="53">
        <f t="shared" ref="D25:T25" si="15">SUM(D16:D20)</f>
        <v>0</v>
      </c>
      <c r="E25" s="53">
        <f t="shared" si="15"/>
        <v>17972</v>
      </c>
      <c r="F25" s="53">
        <f t="shared" si="15"/>
        <v>11300</v>
      </c>
      <c r="G25" s="53">
        <f t="shared" si="15"/>
        <v>8304</v>
      </c>
      <c r="H25" s="53">
        <f t="shared" si="15"/>
        <v>3158</v>
      </c>
      <c r="I25" s="53">
        <f t="shared" si="15"/>
        <v>1821</v>
      </c>
      <c r="J25" s="53">
        <f t="shared" si="15"/>
        <v>14495</v>
      </c>
      <c r="K25" s="53">
        <f>SUM(K16:K20)</f>
        <v>3071</v>
      </c>
      <c r="L25" s="53">
        <f>SUM(L16:L20)</f>
        <v>3278</v>
      </c>
      <c r="M25" s="53">
        <f t="shared" si="15"/>
        <v>1823</v>
      </c>
      <c r="N25" s="53">
        <f t="shared" si="15"/>
        <v>1479</v>
      </c>
      <c r="O25" s="53">
        <f t="shared" si="15"/>
        <v>4138</v>
      </c>
      <c r="P25" s="53">
        <f t="shared" si="15"/>
        <v>1762</v>
      </c>
      <c r="Q25" s="53">
        <f t="shared" si="15"/>
        <v>1949</v>
      </c>
      <c r="R25" s="53">
        <f t="shared" si="15"/>
        <v>0</v>
      </c>
      <c r="S25" s="53">
        <f t="shared" si="15"/>
        <v>0</v>
      </c>
      <c r="T25" s="53">
        <f t="shared" si="15"/>
        <v>77292</v>
      </c>
    </row>
    <row r="26" spans="1:20" s="3" customFormat="1" ht="15.75" thickBot="1" x14ac:dyDescent="0.3">
      <c r="A26" s="36" t="s">
        <v>26</v>
      </c>
      <c r="B26" s="346"/>
      <c r="C26" s="239">
        <f>AVERAGE(C16:C20)</f>
        <v>548.4</v>
      </c>
      <c r="D26" s="55" t="e">
        <f t="shared" ref="D26:T26" si="16">AVERAGE(D16:D20)</f>
        <v>#DIV/0!</v>
      </c>
      <c r="E26" s="55">
        <f t="shared" si="16"/>
        <v>3594.4</v>
      </c>
      <c r="F26" s="55">
        <f t="shared" si="16"/>
        <v>2260</v>
      </c>
      <c r="G26" s="55">
        <f t="shared" si="16"/>
        <v>1660.8</v>
      </c>
      <c r="H26" s="55">
        <f t="shared" si="16"/>
        <v>631.6</v>
      </c>
      <c r="I26" s="55">
        <f t="shared" si="16"/>
        <v>364.2</v>
      </c>
      <c r="J26" s="55">
        <f t="shared" si="16"/>
        <v>2899</v>
      </c>
      <c r="K26" s="55">
        <f>AVERAGE(K16:K20)</f>
        <v>614.20000000000005</v>
      </c>
      <c r="L26" s="55">
        <f>AVERAGE(L16:L20)</f>
        <v>655.6</v>
      </c>
      <c r="M26" s="55">
        <f t="shared" si="16"/>
        <v>364.6</v>
      </c>
      <c r="N26" s="55">
        <f t="shared" si="16"/>
        <v>295.8</v>
      </c>
      <c r="O26" s="55">
        <f t="shared" si="16"/>
        <v>827.6</v>
      </c>
      <c r="P26" s="55">
        <f t="shared" si="16"/>
        <v>352.4</v>
      </c>
      <c r="Q26" s="55">
        <f t="shared" si="16"/>
        <v>389.8</v>
      </c>
      <c r="R26" s="55" t="e">
        <f t="shared" si="16"/>
        <v>#DIV/0!</v>
      </c>
      <c r="S26" s="55" t="e">
        <f t="shared" si="16"/>
        <v>#DIV/0!</v>
      </c>
      <c r="T26" s="55">
        <f t="shared" si="16"/>
        <v>15458.4</v>
      </c>
    </row>
    <row r="27" spans="1:20" s="3" customFormat="1" ht="15.75" thickBot="1" x14ac:dyDescent="0.3">
      <c r="A27" s="35" t="s">
        <v>3</v>
      </c>
      <c r="B27" s="253">
        <v>42352</v>
      </c>
      <c r="C27" s="191">
        <v>535</v>
      </c>
      <c r="D27" s="15"/>
      <c r="E27" s="14">
        <v>3422</v>
      </c>
      <c r="F27" s="15">
        <v>2157</v>
      </c>
      <c r="G27" s="14">
        <v>1856</v>
      </c>
      <c r="H27" s="16">
        <v>584</v>
      </c>
      <c r="I27" s="16">
        <v>351</v>
      </c>
      <c r="J27" s="16">
        <v>2641</v>
      </c>
      <c r="K27" s="218">
        <v>610</v>
      </c>
      <c r="L27" s="219">
        <v>652</v>
      </c>
      <c r="M27" s="214">
        <v>301</v>
      </c>
      <c r="N27" s="220">
        <v>285</v>
      </c>
      <c r="O27" s="214">
        <v>779</v>
      </c>
      <c r="P27" s="214">
        <v>325</v>
      </c>
      <c r="Q27" s="214">
        <v>353</v>
      </c>
      <c r="R27" s="214"/>
      <c r="S27" s="214"/>
      <c r="T27" s="18">
        <f t="shared" ref="T27:T33" si="17">SUM(C27:S27)</f>
        <v>14851</v>
      </c>
    </row>
    <row r="28" spans="1:20" s="3" customFormat="1" ht="15.75" thickBot="1" x14ac:dyDescent="0.3">
      <c r="A28" s="35" t="s">
        <v>4</v>
      </c>
      <c r="B28" s="254">
        <v>42353</v>
      </c>
      <c r="C28" s="191">
        <v>570</v>
      </c>
      <c r="D28" s="15"/>
      <c r="E28" s="14">
        <v>3975</v>
      </c>
      <c r="F28" s="15">
        <v>2238</v>
      </c>
      <c r="G28" s="14">
        <v>1567</v>
      </c>
      <c r="H28" s="16">
        <v>644</v>
      </c>
      <c r="I28" s="16">
        <v>371</v>
      </c>
      <c r="J28" s="16">
        <v>2950</v>
      </c>
      <c r="K28" s="218">
        <v>536</v>
      </c>
      <c r="L28" s="219">
        <v>708</v>
      </c>
      <c r="M28" s="214">
        <v>372</v>
      </c>
      <c r="N28" s="220">
        <v>279</v>
      </c>
      <c r="O28" s="214">
        <v>792</v>
      </c>
      <c r="P28" s="214">
        <v>307</v>
      </c>
      <c r="Q28" s="214">
        <v>385</v>
      </c>
      <c r="R28" s="214"/>
      <c r="S28" s="214"/>
      <c r="T28" s="20">
        <f t="shared" si="17"/>
        <v>15694</v>
      </c>
    </row>
    <row r="29" spans="1:20" s="3" customFormat="1" ht="15.75" thickBot="1" x14ac:dyDescent="0.3">
      <c r="A29" s="35" t="s">
        <v>5</v>
      </c>
      <c r="B29" s="254">
        <v>42354</v>
      </c>
      <c r="C29" s="191">
        <v>556</v>
      </c>
      <c r="D29" s="15"/>
      <c r="E29" s="14">
        <v>3709</v>
      </c>
      <c r="F29" s="15">
        <v>2154</v>
      </c>
      <c r="G29" s="14">
        <v>1588</v>
      </c>
      <c r="H29" s="16">
        <v>660</v>
      </c>
      <c r="I29" s="16">
        <v>349</v>
      </c>
      <c r="J29" s="16">
        <v>3686</v>
      </c>
      <c r="K29" s="218">
        <v>525</v>
      </c>
      <c r="L29" s="219">
        <v>558</v>
      </c>
      <c r="M29" s="214">
        <v>341</v>
      </c>
      <c r="N29" s="220">
        <v>243</v>
      </c>
      <c r="O29" s="214">
        <v>734</v>
      </c>
      <c r="P29" s="214">
        <v>282</v>
      </c>
      <c r="Q29" s="214">
        <v>330</v>
      </c>
      <c r="R29" s="214"/>
      <c r="S29" s="214"/>
      <c r="T29" s="20">
        <f t="shared" si="17"/>
        <v>15715</v>
      </c>
    </row>
    <row r="30" spans="1:20" s="3" customFormat="1" ht="15.75" thickBot="1" x14ac:dyDescent="0.3">
      <c r="A30" s="35" t="s">
        <v>6</v>
      </c>
      <c r="B30" s="254">
        <v>42355</v>
      </c>
      <c r="C30" s="191">
        <v>486</v>
      </c>
      <c r="D30" s="15"/>
      <c r="E30" s="14">
        <v>2465</v>
      </c>
      <c r="F30" s="15">
        <v>2021</v>
      </c>
      <c r="G30" s="14">
        <v>1495</v>
      </c>
      <c r="H30" s="16">
        <v>598</v>
      </c>
      <c r="I30" s="16">
        <v>395</v>
      </c>
      <c r="J30" s="16">
        <v>3019</v>
      </c>
      <c r="K30" s="218">
        <v>503</v>
      </c>
      <c r="L30" s="219">
        <v>495</v>
      </c>
      <c r="M30" s="214">
        <v>209</v>
      </c>
      <c r="N30" s="220">
        <v>175</v>
      </c>
      <c r="O30" s="214">
        <v>639</v>
      </c>
      <c r="P30" s="214">
        <v>266</v>
      </c>
      <c r="Q30" s="214">
        <v>322</v>
      </c>
      <c r="R30" s="214"/>
      <c r="S30" s="214"/>
      <c r="T30" s="20">
        <f>SUM(C30:S30)</f>
        <v>13088</v>
      </c>
    </row>
    <row r="31" spans="1:20" s="3" customFormat="1" ht="15.75" thickBot="1" x14ac:dyDescent="0.3">
      <c r="A31" s="35" t="s">
        <v>0</v>
      </c>
      <c r="B31" s="254">
        <v>42356</v>
      </c>
      <c r="C31" s="192">
        <v>432</v>
      </c>
      <c r="D31" s="15"/>
      <c r="E31" s="14">
        <v>2979</v>
      </c>
      <c r="F31" s="15">
        <v>1793</v>
      </c>
      <c r="G31" s="14">
        <v>1287</v>
      </c>
      <c r="H31" s="16">
        <v>480</v>
      </c>
      <c r="I31" s="16">
        <v>336</v>
      </c>
      <c r="J31" s="16">
        <v>2541</v>
      </c>
      <c r="K31" s="218">
        <v>491</v>
      </c>
      <c r="L31" s="219">
        <v>513</v>
      </c>
      <c r="M31" s="214">
        <v>309</v>
      </c>
      <c r="N31" s="220">
        <v>206</v>
      </c>
      <c r="O31" s="214">
        <v>658</v>
      </c>
      <c r="P31" s="214">
        <v>283</v>
      </c>
      <c r="Q31" s="214">
        <v>321</v>
      </c>
      <c r="R31" s="214"/>
      <c r="S31" s="214"/>
      <c r="T31" s="20">
        <f t="shared" si="17"/>
        <v>12629</v>
      </c>
    </row>
    <row r="32" spans="1:20" s="3" customFormat="1" ht="15.75" outlineLevel="1" thickBot="1" x14ac:dyDescent="0.3">
      <c r="A32" s="35" t="s">
        <v>1</v>
      </c>
      <c r="B32" s="254">
        <v>42357</v>
      </c>
      <c r="C32" s="192"/>
      <c r="D32" s="22"/>
      <c r="E32" s="21">
        <v>1531</v>
      </c>
      <c r="F32" s="22"/>
      <c r="G32" s="21"/>
      <c r="H32" s="23"/>
      <c r="I32" s="23"/>
      <c r="J32" s="23"/>
      <c r="K32" s="221">
        <v>95</v>
      </c>
      <c r="L32" s="222">
        <v>140</v>
      </c>
      <c r="M32" s="223">
        <v>124</v>
      </c>
      <c r="N32" s="224">
        <v>34</v>
      </c>
      <c r="O32" s="223">
        <v>176</v>
      </c>
      <c r="P32" s="223">
        <v>80</v>
      </c>
      <c r="Q32" s="223">
        <v>91</v>
      </c>
      <c r="R32" s="223"/>
      <c r="S32" s="223"/>
      <c r="T32" s="20">
        <f t="shared" si="17"/>
        <v>2271</v>
      </c>
    </row>
    <row r="33" spans="1:21" s="3" customFormat="1" ht="15.75" outlineLevel="1" thickBot="1" x14ac:dyDescent="0.3">
      <c r="A33" s="35" t="s">
        <v>2</v>
      </c>
      <c r="B33" s="254">
        <v>42358</v>
      </c>
      <c r="C33" s="199"/>
      <c r="D33" s="28"/>
      <c r="E33" s="21">
        <v>1263</v>
      </c>
      <c r="F33" s="28"/>
      <c r="G33" s="27"/>
      <c r="H33" s="29"/>
      <c r="I33" s="29"/>
      <c r="J33" s="29"/>
      <c r="K33" s="163">
        <v>147</v>
      </c>
      <c r="L33" s="225">
        <v>148</v>
      </c>
      <c r="M33" s="226">
        <v>243</v>
      </c>
      <c r="N33" s="227">
        <v>27</v>
      </c>
      <c r="O33" s="223">
        <v>199</v>
      </c>
      <c r="P33" s="228">
        <v>70</v>
      </c>
      <c r="Q33" s="228">
        <v>70</v>
      </c>
      <c r="R33" s="228"/>
      <c r="S33" s="228"/>
      <c r="T33" s="86">
        <f t="shared" si="17"/>
        <v>2167</v>
      </c>
    </row>
    <row r="34" spans="1:21" s="3" customFormat="1" ht="15.75" customHeight="1" outlineLevel="1" thickBot="1" x14ac:dyDescent="0.3">
      <c r="A34" s="235" t="s">
        <v>25</v>
      </c>
      <c r="B34" s="344" t="s">
        <v>30</v>
      </c>
      <c r="C34" s="236">
        <f t="shared" ref="C34:T34" si="18">SUM(C27:C33)</f>
        <v>2579</v>
      </c>
      <c r="D34" s="130">
        <f t="shared" si="18"/>
        <v>0</v>
      </c>
      <c r="E34" s="233">
        <f t="shared" si="18"/>
        <v>19344</v>
      </c>
      <c r="F34" s="130">
        <f t="shared" si="18"/>
        <v>10363</v>
      </c>
      <c r="G34" s="130">
        <f t="shared" si="18"/>
        <v>7793</v>
      </c>
      <c r="H34" s="130">
        <f t="shared" si="18"/>
        <v>2966</v>
      </c>
      <c r="I34" s="130">
        <f t="shared" si="18"/>
        <v>1802</v>
      </c>
      <c r="J34" s="130">
        <f t="shared" si="18"/>
        <v>14837</v>
      </c>
      <c r="K34" s="130">
        <f t="shared" si="18"/>
        <v>2907</v>
      </c>
      <c r="L34" s="130">
        <f>SUM(L27:L33)</f>
        <v>3214</v>
      </c>
      <c r="M34" s="130">
        <f t="shared" si="18"/>
        <v>1899</v>
      </c>
      <c r="N34" s="130">
        <f t="shared" si="18"/>
        <v>1249</v>
      </c>
      <c r="O34" s="130">
        <f t="shared" si="18"/>
        <v>3977</v>
      </c>
      <c r="P34" s="130">
        <f t="shared" si="18"/>
        <v>1613</v>
      </c>
      <c r="Q34" s="130">
        <f t="shared" si="18"/>
        <v>1872</v>
      </c>
      <c r="R34" s="130">
        <f t="shared" si="18"/>
        <v>0</v>
      </c>
      <c r="S34" s="130">
        <f t="shared" si="18"/>
        <v>0</v>
      </c>
      <c r="T34" s="131">
        <f t="shared" si="18"/>
        <v>76415</v>
      </c>
    </row>
    <row r="35" spans="1:21" s="3" customFormat="1" ht="15.75" outlineLevel="1" thickBot="1" x14ac:dyDescent="0.3">
      <c r="A35" s="135" t="s">
        <v>27</v>
      </c>
      <c r="B35" s="345"/>
      <c r="C35" s="237">
        <f t="shared" ref="C35:T35" si="19">AVERAGE(C27:C33)</f>
        <v>515.79999999999995</v>
      </c>
      <c r="D35" s="132" t="e">
        <f t="shared" si="19"/>
        <v>#DIV/0!</v>
      </c>
      <c r="E35" s="132">
        <f>AVERAGE(E27:E33)</f>
        <v>2763.4285714285716</v>
      </c>
      <c r="F35" s="132">
        <f t="shared" si="19"/>
        <v>2072.6</v>
      </c>
      <c r="G35" s="132">
        <f t="shared" si="19"/>
        <v>1558.6</v>
      </c>
      <c r="H35" s="132">
        <f t="shared" si="19"/>
        <v>593.20000000000005</v>
      </c>
      <c r="I35" s="132">
        <f t="shared" si="19"/>
        <v>360.4</v>
      </c>
      <c r="J35" s="132">
        <f t="shared" si="19"/>
        <v>2967.4</v>
      </c>
      <c r="K35" s="132">
        <f t="shared" si="19"/>
        <v>415.28571428571428</v>
      </c>
      <c r="L35" s="132">
        <f t="shared" si="19"/>
        <v>459.14285714285717</v>
      </c>
      <c r="M35" s="132">
        <f t="shared" si="19"/>
        <v>271.28571428571428</v>
      </c>
      <c r="N35" s="132">
        <f t="shared" si="19"/>
        <v>178.42857142857142</v>
      </c>
      <c r="O35" s="132">
        <f t="shared" si="19"/>
        <v>568.14285714285711</v>
      </c>
      <c r="P35" s="132">
        <f t="shared" si="19"/>
        <v>230.42857142857142</v>
      </c>
      <c r="Q35" s="132">
        <f t="shared" si="19"/>
        <v>267.42857142857144</v>
      </c>
      <c r="R35" s="132" t="e">
        <f t="shared" si="19"/>
        <v>#DIV/0!</v>
      </c>
      <c r="S35" s="132" t="e">
        <f t="shared" si="19"/>
        <v>#DIV/0!</v>
      </c>
      <c r="T35" s="133">
        <f t="shared" si="19"/>
        <v>10916.428571428571</v>
      </c>
    </row>
    <row r="36" spans="1:21" s="3" customFormat="1" ht="15.75" customHeight="1" thickBot="1" x14ac:dyDescent="0.3">
      <c r="A36" s="36" t="s">
        <v>24</v>
      </c>
      <c r="B36" s="345"/>
      <c r="C36" s="238">
        <f t="shared" ref="C36:T36" si="20">SUM(C27:C31)</f>
        <v>2579</v>
      </c>
      <c r="D36" s="53">
        <f t="shared" si="20"/>
        <v>0</v>
      </c>
      <c r="E36" s="53">
        <f>SUM(E27:E31)</f>
        <v>16550</v>
      </c>
      <c r="F36" s="53">
        <f t="shared" si="20"/>
        <v>10363</v>
      </c>
      <c r="G36" s="53">
        <f t="shared" si="20"/>
        <v>7793</v>
      </c>
      <c r="H36" s="53">
        <f t="shared" si="20"/>
        <v>2966</v>
      </c>
      <c r="I36" s="53">
        <f t="shared" si="20"/>
        <v>1802</v>
      </c>
      <c r="J36" s="53">
        <f t="shared" si="20"/>
        <v>14837</v>
      </c>
      <c r="K36" s="53">
        <f t="shared" si="20"/>
        <v>2665</v>
      </c>
      <c r="L36" s="53">
        <f t="shared" si="20"/>
        <v>2926</v>
      </c>
      <c r="M36" s="53">
        <f t="shared" si="20"/>
        <v>1532</v>
      </c>
      <c r="N36" s="53">
        <f t="shared" si="20"/>
        <v>1188</v>
      </c>
      <c r="O36" s="53">
        <f t="shared" si="20"/>
        <v>3602</v>
      </c>
      <c r="P36" s="53">
        <f t="shared" si="20"/>
        <v>1463</v>
      </c>
      <c r="Q36" s="53">
        <f t="shared" si="20"/>
        <v>1711</v>
      </c>
      <c r="R36" s="53">
        <f t="shared" si="20"/>
        <v>0</v>
      </c>
      <c r="S36" s="53">
        <f t="shared" si="20"/>
        <v>0</v>
      </c>
      <c r="T36" s="54">
        <f t="shared" si="20"/>
        <v>71977</v>
      </c>
    </row>
    <row r="37" spans="1:21" s="3" customFormat="1" ht="15.75" thickBot="1" x14ac:dyDescent="0.3">
      <c r="A37" s="36" t="s">
        <v>26</v>
      </c>
      <c r="B37" s="346"/>
      <c r="C37" s="239">
        <f t="shared" ref="C37:T37" si="21">AVERAGE(C27:C31)</f>
        <v>515.79999999999995</v>
      </c>
      <c r="D37" s="55" t="e">
        <f t="shared" si="21"/>
        <v>#DIV/0!</v>
      </c>
      <c r="E37" s="55">
        <f>AVERAGE(E27:E31)</f>
        <v>3310</v>
      </c>
      <c r="F37" s="55">
        <f t="shared" si="21"/>
        <v>2072.6</v>
      </c>
      <c r="G37" s="55">
        <f t="shared" si="21"/>
        <v>1558.6</v>
      </c>
      <c r="H37" s="55">
        <f t="shared" si="21"/>
        <v>593.20000000000005</v>
      </c>
      <c r="I37" s="55">
        <f t="shared" si="21"/>
        <v>360.4</v>
      </c>
      <c r="J37" s="55">
        <f t="shared" si="21"/>
        <v>2967.4</v>
      </c>
      <c r="K37" s="55">
        <f t="shared" si="21"/>
        <v>533</v>
      </c>
      <c r="L37" s="55">
        <f t="shared" si="21"/>
        <v>585.20000000000005</v>
      </c>
      <c r="M37" s="55">
        <f t="shared" si="21"/>
        <v>306.39999999999998</v>
      </c>
      <c r="N37" s="55">
        <f t="shared" si="21"/>
        <v>237.6</v>
      </c>
      <c r="O37" s="55">
        <f t="shared" si="21"/>
        <v>720.4</v>
      </c>
      <c r="P37" s="55">
        <f t="shared" si="21"/>
        <v>292.60000000000002</v>
      </c>
      <c r="Q37" s="55">
        <f t="shared" si="21"/>
        <v>342.2</v>
      </c>
      <c r="R37" s="55" t="e">
        <f t="shared" si="21"/>
        <v>#DIV/0!</v>
      </c>
      <c r="S37" s="55" t="e">
        <f t="shared" si="21"/>
        <v>#DIV/0!</v>
      </c>
      <c r="T37" s="56">
        <f t="shared" si="21"/>
        <v>14395.4</v>
      </c>
    </row>
    <row r="38" spans="1:21" s="3" customFormat="1" ht="15.75" thickBot="1" x14ac:dyDescent="0.3">
      <c r="A38" s="35" t="s">
        <v>3</v>
      </c>
      <c r="B38" s="255">
        <v>42359</v>
      </c>
      <c r="C38" s="191">
        <v>407</v>
      </c>
      <c r="D38" s="15"/>
      <c r="E38" s="14">
        <v>2748</v>
      </c>
      <c r="F38" s="15">
        <v>1866</v>
      </c>
      <c r="G38" s="14">
        <v>1674</v>
      </c>
      <c r="H38" s="16">
        <v>541</v>
      </c>
      <c r="I38" s="16">
        <v>292</v>
      </c>
      <c r="J38" s="16">
        <v>2527</v>
      </c>
      <c r="K38" s="15">
        <v>538</v>
      </c>
      <c r="L38" s="17">
        <v>636</v>
      </c>
      <c r="M38" s="18">
        <v>268</v>
      </c>
      <c r="N38" s="19">
        <v>188</v>
      </c>
      <c r="O38" s="18">
        <v>566</v>
      </c>
      <c r="P38" s="18">
        <v>264</v>
      </c>
      <c r="Q38" s="18">
        <v>314</v>
      </c>
      <c r="R38" s="18"/>
      <c r="S38" s="18"/>
      <c r="T38" s="18">
        <f t="shared" ref="T38:T44" si="22">SUM(C38:S38)</f>
        <v>12829</v>
      </c>
    </row>
    <row r="39" spans="1:21" s="3" customFormat="1" ht="15.75" thickBot="1" x14ac:dyDescent="0.3">
      <c r="A39" s="35" t="s">
        <v>4</v>
      </c>
      <c r="B39" s="256">
        <v>42360</v>
      </c>
      <c r="C39" s="191">
        <v>447</v>
      </c>
      <c r="D39" s="15"/>
      <c r="E39" s="14">
        <v>3026</v>
      </c>
      <c r="F39" s="15">
        <v>1732</v>
      </c>
      <c r="G39" s="14">
        <v>1243</v>
      </c>
      <c r="H39" s="16">
        <v>550</v>
      </c>
      <c r="I39" s="16">
        <v>284</v>
      </c>
      <c r="J39" s="16">
        <v>2454</v>
      </c>
      <c r="K39" s="15">
        <v>489</v>
      </c>
      <c r="L39" s="17">
        <v>524</v>
      </c>
      <c r="M39" s="18">
        <v>271</v>
      </c>
      <c r="N39" s="19">
        <v>222</v>
      </c>
      <c r="O39" s="18">
        <v>710</v>
      </c>
      <c r="P39" s="18">
        <v>247</v>
      </c>
      <c r="Q39" s="18">
        <v>344</v>
      </c>
      <c r="R39" s="18"/>
      <c r="S39" s="18"/>
      <c r="T39" s="20">
        <f t="shared" si="22"/>
        <v>12543</v>
      </c>
    </row>
    <row r="40" spans="1:21" s="3" customFormat="1" ht="15.75" thickBot="1" x14ac:dyDescent="0.3">
      <c r="A40" s="35" t="s">
        <v>5</v>
      </c>
      <c r="B40" s="256">
        <v>42361</v>
      </c>
      <c r="C40" s="191">
        <v>302</v>
      </c>
      <c r="D40" s="15"/>
      <c r="E40" s="14">
        <v>2600</v>
      </c>
      <c r="F40" s="15">
        <v>1225</v>
      </c>
      <c r="G40" s="14">
        <v>997</v>
      </c>
      <c r="H40" s="16">
        <v>440</v>
      </c>
      <c r="I40" s="16">
        <v>340</v>
      </c>
      <c r="J40" s="16">
        <v>1969</v>
      </c>
      <c r="K40" s="15">
        <v>401</v>
      </c>
      <c r="L40" s="17">
        <v>475</v>
      </c>
      <c r="M40" s="18">
        <v>192</v>
      </c>
      <c r="N40" s="19">
        <v>140</v>
      </c>
      <c r="O40" s="18">
        <v>460</v>
      </c>
      <c r="P40" s="18">
        <v>185</v>
      </c>
      <c r="Q40" s="18">
        <v>249</v>
      </c>
      <c r="R40" s="18"/>
      <c r="S40" s="18"/>
      <c r="T40" s="20">
        <f t="shared" si="22"/>
        <v>9975</v>
      </c>
    </row>
    <row r="41" spans="1:21" s="3" customFormat="1" ht="15.75" thickBot="1" x14ac:dyDescent="0.3">
      <c r="A41" s="35" t="s">
        <v>6</v>
      </c>
      <c r="B41" s="256">
        <v>42362</v>
      </c>
      <c r="C41" s="191">
        <v>140</v>
      </c>
      <c r="D41" s="15"/>
      <c r="E41" s="14">
        <v>1743</v>
      </c>
      <c r="F41" s="15">
        <v>715</v>
      </c>
      <c r="G41" s="14">
        <v>496</v>
      </c>
      <c r="H41" s="16">
        <v>92</v>
      </c>
      <c r="I41" s="16">
        <v>123</v>
      </c>
      <c r="J41" s="16">
        <v>792</v>
      </c>
      <c r="K41" s="15">
        <v>153</v>
      </c>
      <c r="L41" s="17">
        <v>183</v>
      </c>
      <c r="M41" s="18">
        <v>130</v>
      </c>
      <c r="N41" s="19">
        <v>52</v>
      </c>
      <c r="O41" s="18">
        <v>180</v>
      </c>
      <c r="P41" s="18">
        <v>87</v>
      </c>
      <c r="Q41" s="18">
        <v>104</v>
      </c>
      <c r="R41" s="18"/>
      <c r="S41" s="18"/>
      <c r="T41" s="20">
        <f t="shared" si="22"/>
        <v>4990</v>
      </c>
    </row>
    <row r="42" spans="1:21" s="3" customFormat="1" ht="15.75" thickBot="1" x14ac:dyDescent="0.3">
      <c r="A42" s="35" t="s">
        <v>0</v>
      </c>
      <c r="B42" s="256">
        <v>42363</v>
      </c>
      <c r="C42" s="192"/>
      <c r="D42" s="15"/>
      <c r="E42" s="14"/>
      <c r="F42" s="15"/>
      <c r="G42" s="14"/>
      <c r="H42" s="16"/>
      <c r="I42" s="16"/>
      <c r="J42" s="16"/>
      <c r="K42" s="15"/>
      <c r="L42" s="17"/>
      <c r="M42" s="18"/>
      <c r="N42" s="19"/>
      <c r="O42" s="18"/>
      <c r="P42" s="18"/>
      <c r="Q42" s="18"/>
      <c r="R42" s="18"/>
      <c r="S42" s="18"/>
      <c r="T42" s="20">
        <f t="shared" si="22"/>
        <v>0</v>
      </c>
    </row>
    <row r="43" spans="1:21" s="3" customFormat="1" ht="15.75" outlineLevel="1" thickBot="1" x14ac:dyDescent="0.3">
      <c r="A43" s="35" t="s">
        <v>1</v>
      </c>
      <c r="B43" s="256">
        <v>42364</v>
      </c>
      <c r="C43" s="192"/>
      <c r="D43" s="22"/>
      <c r="E43" s="21">
        <v>1487</v>
      </c>
      <c r="F43" s="22"/>
      <c r="G43" s="21"/>
      <c r="H43" s="23"/>
      <c r="I43" s="23"/>
      <c r="J43" s="23"/>
      <c r="K43" s="22">
        <v>151</v>
      </c>
      <c r="L43" s="24">
        <v>181</v>
      </c>
      <c r="M43" s="25">
        <v>338</v>
      </c>
      <c r="N43" s="26">
        <v>17</v>
      </c>
      <c r="O43" s="25">
        <v>215</v>
      </c>
      <c r="P43" s="25">
        <v>41</v>
      </c>
      <c r="Q43" s="25">
        <v>141</v>
      </c>
      <c r="R43" s="25"/>
      <c r="S43" s="25"/>
      <c r="T43" s="20">
        <f t="shared" si="22"/>
        <v>2571</v>
      </c>
      <c r="U43" s="161"/>
    </row>
    <row r="44" spans="1:21" s="3" customFormat="1" ht="15.75" outlineLevel="1" thickBot="1" x14ac:dyDescent="0.3">
      <c r="A44" s="35" t="s">
        <v>2</v>
      </c>
      <c r="B44" s="256">
        <v>42365</v>
      </c>
      <c r="C44" s="199"/>
      <c r="D44" s="28"/>
      <c r="E44" s="27">
        <v>1485</v>
      </c>
      <c r="F44" s="28"/>
      <c r="G44" s="27"/>
      <c r="H44" s="29"/>
      <c r="I44" s="29"/>
      <c r="J44" s="29"/>
      <c r="K44" s="28">
        <v>144</v>
      </c>
      <c r="L44" s="30">
        <v>156</v>
      </c>
      <c r="M44" s="31">
        <v>300</v>
      </c>
      <c r="N44" s="32">
        <v>36</v>
      </c>
      <c r="O44" s="25">
        <v>221</v>
      </c>
      <c r="P44" s="31">
        <v>76</v>
      </c>
      <c r="Q44" s="31">
        <v>141</v>
      </c>
      <c r="R44" s="31"/>
      <c r="S44" s="31"/>
      <c r="T44" s="86">
        <f t="shared" si="22"/>
        <v>2559</v>
      </c>
      <c r="U44" s="161"/>
    </row>
    <row r="45" spans="1:21" s="3" customFormat="1" ht="15.75" customHeight="1" outlineLevel="1" thickBot="1" x14ac:dyDescent="0.3">
      <c r="A45" s="235" t="s">
        <v>25</v>
      </c>
      <c r="B45" s="344" t="s">
        <v>31</v>
      </c>
      <c r="C45" s="236">
        <f t="shared" ref="C45:T45" si="23">SUM(C38:C44)</f>
        <v>1296</v>
      </c>
      <c r="D45" s="130">
        <f t="shared" si="23"/>
        <v>0</v>
      </c>
      <c r="E45" s="130">
        <f t="shared" si="23"/>
        <v>13089</v>
      </c>
      <c r="F45" s="130">
        <f t="shared" si="23"/>
        <v>5538</v>
      </c>
      <c r="G45" s="130">
        <f t="shared" si="23"/>
        <v>4410</v>
      </c>
      <c r="H45" s="130">
        <f t="shared" si="23"/>
        <v>1623</v>
      </c>
      <c r="I45" s="130">
        <f t="shared" si="23"/>
        <v>1039</v>
      </c>
      <c r="J45" s="130">
        <f t="shared" si="23"/>
        <v>7742</v>
      </c>
      <c r="K45" s="130">
        <f t="shared" si="23"/>
        <v>1876</v>
      </c>
      <c r="L45" s="130">
        <f t="shared" si="23"/>
        <v>2155</v>
      </c>
      <c r="M45" s="130">
        <f t="shared" si="23"/>
        <v>1499</v>
      </c>
      <c r="N45" s="130">
        <f t="shared" si="23"/>
        <v>655</v>
      </c>
      <c r="O45" s="130">
        <f t="shared" si="23"/>
        <v>2352</v>
      </c>
      <c r="P45" s="130">
        <f t="shared" si="23"/>
        <v>900</v>
      </c>
      <c r="Q45" s="130">
        <f t="shared" si="23"/>
        <v>1293</v>
      </c>
      <c r="R45" s="130">
        <f t="shared" si="23"/>
        <v>0</v>
      </c>
      <c r="S45" s="130">
        <f t="shared" si="23"/>
        <v>0</v>
      </c>
      <c r="T45" s="131">
        <f t="shared" si="23"/>
        <v>45467</v>
      </c>
    </row>
    <row r="46" spans="1:21" s="3" customFormat="1" ht="15.75" outlineLevel="1" thickBot="1" x14ac:dyDescent="0.3">
      <c r="A46" s="135" t="s">
        <v>27</v>
      </c>
      <c r="B46" s="345"/>
      <c r="C46" s="237">
        <f t="shared" ref="C46:T46" si="24">AVERAGE(C38:C44)</f>
        <v>324</v>
      </c>
      <c r="D46" s="132" t="e">
        <f t="shared" si="24"/>
        <v>#DIV/0!</v>
      </c>
      <c r="E46" s="132">
        <f t="shared" si="24"/>
        <v>2181.5</v>
      </c>
      <c r="F46" s="132">
        <f t="shared" si="24"/>
        <v>1384.5</v>
      </c>
      <c r="G46" s="132">
        <f t="shared" si="24"/>
        <v>1102.5</v>
      </c>
      <c r="H46" s="132">
        <f t="shared" si="24"/>
        <v>405.75</v>
      </c>
      <c r="I46" s="132">
        <f t="shared" si="24"/>
        <v>259.75</v>
      </c>
      <c r="J46" s="132">
        <f t="shared" si="24"/>
        <v>1935.5</v>
      </c>
      <c r="K46" s="132">
        <f t="shared" si="24"/>
        <v>312.66666666666669</v>
      </c>
      <c r="L46" s="132">
        <f t="shared" si="24"/>
        <v>359.16666666666669</v>
      </c>
      <c r="M46" s="132">
        <f t="shared" si="24"/>
        <v>249.83333333333334</v>
      </c>
      <c r="N46" s="132">
        <f t="shared" si="24"/>
        <v>109.16666666666667</v>
      </c>
      <c r="O46" s="132">
        <f t="shared" si="24"/>
        <v>392</v>
      </c>
      <c r="P46" s="132">
        <f t="shared" si="24"/>
        <v>150</v>
      </c>
      <c r="Q46" s="132">
        <f t="shared" si="24"/>
        <v>215.5</v>
      </c>
      <c r="R46" s="132" t="e">
        <f t="shared" si="24"/>
        <v>#DIV/0!</v>
      </c>
      <c r="S46" s="132" t="e">
        <f t="shared" si="24"/>
        <v>#DIV/0!</v>
      </c>
      <c r="T46" s="133">
        <f t="shared" si="24"/>
        <v>6495.2857142857147</v>
      </c>
    </row>
    <row r="47" spans="1:21" s="3" customFormat="1" ht="15.75" customHeight="1" thickBot="1" x14ac:dyDescent="0.3">
      <c r="A47" s="36" t="s">
        <v>24</v>
      </c>
      <c r="B47" s="345"/>
      <c r="C47" s="238">
        <f t="shared" ref="C47:T47" si="25">SUM(C38:C42)</f>
        <v>1296</v>
      </c>
      <c r="D47" s="53">
        <f t="shared" si="25"/>
        <v>0</v>
      </c>
      <c r="E47" s="53">
        <f t="shared" si="25"/>
        <v>10117</v>
      </c>
      <c r="F47" s="53">
        <f t="shared" si="25"/>
        <v>5538</v>
      </c>
      <c r="G47" s="53">
        <f t="shared" si="25"/>
        <v>4410</v>
      </c>
      <c r="H47" s="53">
        <f t="shared" si="25"/>
        <v>1623</v>
      </c>
      <c r="I47" s="53">
        <f t="shared" si="25"/>
        <v>1039</v>
      </c>
      <c r="J47" s="53">
        <f t="shared" si="25"/>
        <v>7742</v>
      </c>
      <c r="K47" s="53">
        <f t="shared" si="25"/>
        <v>1581</v>
      </c>
      <c r="L47" s="53">
        <f t="shared" si="25"/>
        <v>1818</v>
      </c>
      <c r="M47" s="53">
        <f t="shared" si="25"/>
        <v>861</v>
      </c>
      <c r="N47" s="53">
        <f t="shared" si="25"/>
        <v>602</v>
      </c>
      <c r="O47" s="53">
        <f t="shared" si="25"/>
        <v>1916</v>
      </c>
      <c r="P47" s="53">
        <f t="shared" si="25"/>
        <v>783</v>
      </c>
      <c r="Q47" s="53">
        <f t="shared" si="25"/>
        <v>1011</v>
      </c>
      <c r="R47" s="53">
        <f t="shared" si="25"/>
        <v>0</v>
      </c>
      <c r="S47" s="53">
        <f t="shared" si="25"/>
        <v>0</v>
      </c>
      <c r="T47" s="54">
        <f t="shared" si="25"/>
        <v>40337</v>
      </c>
    </row>
    <row r="48" spans="1:21" s="3" customFormat="1" ht="15.75" thickBot="1" x14ac:dyDescent="0.3">
      <c r="A48" s="36" t="s">
        <v>26</v>
      </c>
      <c r="B48" s="346"/>
      <c r="C48" s="239">
        <f t="shared" ref="C48:T48" si="26">AVERAGE(C38:C42)</f>
        <v>324</v>
      </c>
      <c r="D48" s="55" t="e">
        <f t="shared" si="26"/>
        <v>#DIV/0!</v>
      </c>
      <c r="E48" s="55">
        <f t="shared" si="26"/>
        <v>2529.25</v>
      </c>
      <c r="F48" s="55">
        <f t="shared" si="26"/>
        <v>1384.5</v>
      </c>
      <c r="G48" s="55">
        <f t="shared" si="26"/>
        <v>1102.5</v>
      </c>
      <c r="H48" s="55">
        <f t="shared" si="26"/>
        <v>405.75</v>
      </c>
      <c r="I48" s="55">
        <f t="shared" si="26"/>
        <v>259.75</v>
      </c>
      <c r="J48" s="55">
        <f t="shared" si="26"/>
        <v>1935.5</v>
      </c>
      <c r="K48" s="55">
        <f t="shared" si="26"/>
        <v>395.25</v>
      </c>
      <c r="L48" s="55">
        <f t="shared" si="26"/>
        <v>454.5</v>
      </c>
      <c r="M48" s="55">
        <f t="shared" si="26"/>
        <v>215.25</v>
      </c>
      <c r="N48" s="55">
        <f t="shared" si="26"/>
        <v>150.5</v>
      </c>
      <c r="O48" s="55">
        <f t="shared" si="26"/>
        <v>479</v>
      </c>
      <c r="P48" s="55">
        <f t="shared" si="26"/>
        <v>195.75</v>
      </c>
      <c r="Q48" s="55">
        <f t="shared" si="26"/>
        <v>252.75</v>
      </c>
      <c r="R48" s="55" t="e">
        <f t="shared" si="26"/>
        <v>#DIV/0!</v>
      </c>
      <c r="S48" s="55" t="e">
        <f t="shared" si="26"/>
        <v>#DIV/0!</v>
      </c>
      <c r="T48" s="56">
        <f t="shared" si="26"/>
        <v>8067.4</v>
      </c>
    </row>
    <row r="49" spans="1:20" s="3" customFormat="1" ht="15.75" thickBot="1" x14ac:dyDescent="0.3">
      <c r="A49" s="35" t="s">
        <v>3</v>
      </c>
      <c r="B49" s="257">
        <v>42366</v>
      </c>
      <c r="C49" s="240">
        <v>315</v>
      </c>
      <c r="D49" s="68"/>
      <c r="E49" s="67">
        <v>2038</v>
      </c>
      <c r="F49" s="68">
        <v>1286</v>
      </c>
      <c r="G49" s="67">
        <v>1101</v>
      </c>
      <c r="H49" s="69">
        <v>315</v>
      </c>
      <c r="I49" s="69">
        <v>253</v>
      </c>
      <c r="J49" s="69">
        <v>1797</v>
      </c>
      <c r="K49" s="68">
        <v>537</v>
      </c>
      <c r="L49" s="70">
        <v>598</v>
      </c>
      <c r="M49" s="20">
        <v>484</v>
      </c>
      <c r="N49" s="71">
        <v>244</v>
      </c>
      <c r="O49" s="20">
        <v>648</v>
      </c>
      <c r="P49" s="20">
        <v>254</v>
      </c>
      <c r="Q49" s="20">
        <v>394</v>
      </c>
      <c r="R49" s="20"/>
      <c r="S49" s="20"/>
      <c r="T49" s="216">
        <f t="shared" ref="T49:T52" si="27">SUM(C49:S49)</f>
        <v>10264</v>
      </c>
    </row>
    <row r="50" spans="1:20" s="3" customFormat="1" ht="15.75" thickBot="1" x14ac:dyDescent="0.3">
      <c r="A50" s="35" t="s">
        <v>4</v>
      </c>
      <c r="B50" s="258">
        <v>42367</v>
      </c>
      <c r="C50" s="192">
        <v>289</v>
      </c>
      <c r="D50" s="22"/>
      <c r="E50" s="21">
        <v>1579</v>
      </c>
      <c r="F50" s="22">
        <v>1069</v>
      </c>
      <c r="G50" s="21">
        <v>793</v>
      </c>
      <c r="H50" s="23">
        <v>394</v>
      </c>
      <c r="I50" s="23">
        <v>225</v>
      </c>
      <c r="J50" s="23">
        <v>1716</v>
      </c>
      <c r="K50" s="217">
        <v>482</v>
      </c>
      <c r="L50" s="24">
        <v>518</v>
      </c>
      <c r="M50" s="25">
        <v>234</v>
      </c>
      <c r="N50" s="26">
        <v>176</v>
      </c>
      <c r="O50" s="25">
        <v>598</v>
      </c>
      <c r="P50" s="25">
        <v>269</v>
      </c>
      <c r="Q50" s="25">
        <v>259</v>
      </c>
      <c r="R50" s="25"/>
      <c r="S50" s="25"/>
      <c r="T50" s="216">
        <f t="shared" si="27"/>
        <v>8601</v>
      </c>
    </row>
    <row r="51" spans="1:20" s="3" customFormat="1" ht="15.75" thickBot="1" x14ac:dyDescent="0.3">
      <c r="A51" s="35" t="s">
        <v>5</v>
      </c>
      <c r="B51" s="258">
        <v>42368</v>
      </c>
      <c r="C51" s="191">
        <v>289</v>
      </c>
      <c r="D51" s="15"/>
      <c r="E51" s="14">
        <v>2010</v>
      </c>
      <c r="F51" s="15">
        <v>1219</v>
      </c>
      <c r="G51" s="14">
        <v>808</v>
      </c>
      <c r="H51" s="16">
        <v>305</v>
      </c>
      <c r="I51" s="16">
        <v>237</v>
      </c>
      <c r="J51" s="16">
        <v>1499</v>
      </c>
      <c r="K51" s="15">
        <v>634</v>
      </c>
      <c r="L51" s="17">
        <v>628</v>
      </c>
      <c r="M51" s="18">
        <v>543</v>
      </c>
      <c r="N51" s="19">
        <v>198</v>
      </c>
      <c r="O51" s="18">
        <v>699</v>
      </c>
      <c r="P51" s="18">
        <v>277</v>
      </c>
      <c r="Q51" s="18">
        <v>329</v>
      </c>
      <c r="R51" s="18"/>
      <c r="S51" s="18"/>
      <c r="T51" s="216">
        <f t="shared" si="27"/>
        <v>9675</v>
      </c>
    </row>
    <row r="52" spans="1:20" s="3" customFormat="1" ht="15.75" thickBot="1" x14ac:dyDescent="0.3">
      <c r="A52" s="35" t="s">
        <v>6</v>
      </c>
      <c r="B52" s="258">
        <v>42369</v>
      </c>
      <c r="C52" s="191">
        <v>145</v>
      </c>
      <c r="D52" s="15"/>
      <c r="E52" s="14">
        <v>2001</v>
      </c>
      <c r="F52" s="15">
        <v>749</v>
      </c>
      <c r="G52" s="14">
        <v>547</v>
      </c>
      <c r="H52" s="16">
        <v>118</v>
      </c>
      <c r="I52" s="16">
        <v>111</v>
      </c>
      <c r="J52" s="16">
        <v>908</v>
      </c>
      <c r="K52" s="15">
        <v>329</v>
      </c>
      <c r="L52" s="17">
        <v>264</v>
      </c>
      <c r="M52" s="18">
        <v>283</v>
      </c>
      <c r="N52" s="19">
        <v>59</v>
      </c>
      <c r="O52" s="18">
        <v>197</v>
      </c>
      <c r="P52" s="18">
        <v>77</v>
      </c>
      <c r="Q52" s="18">
        <v>190</v>
      </c>
      <c r="R52" s="18"/>
      <c r="S52" s="18"/>
      <c r="T52" s="216">
        <f t="shared" si="27"/>
        <v>5978</v>
      </c>
    </row>
    <row r="53" spans="1:20" s="3" customFormat="1" ht="15.75" hidden="1" thickBot="1" x14ac:dyDescent="0.3">
      <c r="A53" s="35"/>
      <c r="B53" s="258"/>
      <c r="C53" s="192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9"/>
      <c r="R53" s="18"/>
      <c r="S53" s="18"/>
      <c r="T53" s="216"/>
    </row>
    <row r="54" spans="1:20" s="3" customFormat="1" ht="15.75" hidden="1" outlineLevel="1" thickBot="1" x14ac:dyDescent="0.3">
      <c r="A54" s="35"/>
      <c r="B54" s="258"/>
      <c r="C54" s="192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16"/>
    </row>
    <row r="55" spans="1:20" s="3" customFormat="1" ht="15.75" hidden="1" outlineLevel="1" thickBot="1" x14ac:dyDescent="0.3">
      <c r="A55" s="201"/>
      <c r="B55" s="258"/>
      <c r="C55" s="199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235" t="s">
        <v>25</v>
      </c>
      <c r="B56" s="344" t="s">
        <v>32</v>
      </c>
      <c r="C56" s="236">
        <f t="shared" ref="C56:T56" si="28">SUM(C49:C55)</f>
        <v>1038</v>
      </c>
      <c r="D56" s="130">
        <f t="shared" si="28"/>
        <v>0</v>
      </c>
      <c r="E56" s="130">
        <f>SUM(E49:E55)</f>
        <v>7628</v>
      </c>
      <c r="F56" s="130">
        <f t="shared" si="28"/>
        <v>4323</v>
      </c>
      <c r="G56" s="130">
        <f t="shared" si="28"/>
        <v>3249</v>
      </c>
      <c r="H56" s="130">
        <f t="shared" si="28"/>
        <v>1132</v>
      </c>
      <c r="I56" s="130">
        <f t="shared" si="28"/>
        <v>826</v>
      </c>
      <c r="J56" s="130">
        <f t="shared" si="28"/>
        <v>5920</v>
      </c>
      <c r="K56" s="130">
        <f t="shared" si="28"/>
        <v>1982</v>
      </c>
      <c r="L56" s="130">
        <f t="shared" si="28"/>
        <v>2008</v>
      </c>
      <c r="M56" s="130">
        <f>SUM(M49:M55)</f>
        <v>1544</v>
      </c>
      <c r="N56" s="130">
        <f t="shared" si="28"/>
        <v>677</v>
      </c>
      <c r="O56" s="130">
        <f t="shared" si="28"/>
        <v>2142</v>
      </c>
      <c r="P56" s="130">
        <f t="shared" si="28"/>
        <v>877</v>
      </c>
      <c r="Q56" s="130">
        <f t="shared" si="28"/>
        <v>1172</v>
      </c>
      <c r="R56" s="130">
        <f t="shared" si="28"/>
        <v>0</v>
      </c>
      <c r="S56" s="130">
        <f t="shared" si="28"/>
        <v>0</v>
      </c>
      <c r="T56" s="131">
        <f t="shared" si="28"/>
        <v>34518</v>
      </c>
    </row>
    <row r="57" spans="1:20" s="3" customFormat="1" ht="15.75" outlineLevel="1" thickBot="1" x14ac:dyDescent="0.3">
      <c r="A57" s="135" t="s">
        <v>27</v>
      </c>
      <c r="B57" s="345"/>
      <c r="C57" s="237">
        <f t="shared" ref="C57:T57" si="29">AVERAGE(C49:C55)</f>
        <v>259.5</v>
      </c>
      <c r="D57" s="132" t="e">
        <f t="shared" si="29"/>
        <v>#DIV/0!</v>
      </c>
      <c r="E57" s="132">
        <f t="shared" si="29"/>
        <v>1907</v>
      </c>
      <c r="F57" s="132">
        <f t="shared" si="29"/>
        <v>1080.75</v>
      </c>
      <c r="G57" s="132">
        <f t="shared" si="29"/>
        <v>812.25</v>
      </c>
      <c r="H57" s="132">
        <f t="shared" si="29"/>
        <v>283</v>
      </c>
      <c r="I57" s="132">
        <f t="shared" si="29"/>
        <v>206.5</v>
      </c>
      <c r="J57" s="132">
        <f t="shared" si="29"/>
        <v>1480</v>
      </c>
      <c r="K57" s="132">
        <f t="shared" si="29"/>
        <v>495.5</v>
      </c>
      <c r="L57" s="132">
        <f t="shared" si="29"/>
        <v>502</v>
      </c>
      <c r="M57" s="132">
        <f t="shared" si="29"/>
        <v>386</v>
      </c>
      <c r="N57" s="132">
        <f t="shared" si="29"/>
        <v>169.25</v>
      </c>
      <c r="O57" s="132">
        <f t="shared" si="29"/>
        <v>535.5</v>
      </c>
      <c r="P57" s="132">
        <f t="shared" si="29"/>
        <v>219.25</v>
      </c>
      <c r="Q57" s="132">
        <f t="shared" si="29"/>
        <v>293</v>
      </c>
      <c r="R57" s="132" t="e">
        <f t="shared" si="29"/>
        <v>#DIV/0!</v>
      </c>
      <c r="S57" s="132" t="e">
        <f t="shared" si="29"/>
        <v>#DIV/0!</v>
      </c>
      <c r="T57" s="133">
        <f t="shared" si="29"/>
        <v>8629.5</v>
      </c>
    </row>
    <row r="58" spans="1:20" s="3" customFormat="1" ht="15.75" customHeight="1" thickBot="1" x14ac:dyDescent="0.3">
      <c r="A58" s="36" t="s">
        <v>24</v>
      </c>
      <c r="B58" s="345"/>
      <c r="C58" s="238">
        <f t="shared" ref="C58:T58" si="30">SUM(C49:C53)</f>
        <v>1038</v>
      </c>
      <c r="D58" s="53">
        <f t="shared" si="30"/>
        <v>0</v>
      </c>
      <c r="E58" s="53">
        <f>SUM(E49:E53)</f>
        <v>7628</v>
      </c>
      <c r="F58" s="53">
        <f t="shared" si="30"/>
        <v>4323</v>
      </c>
      <c r="G58" s="53">
        <f t="shared" si="30"/>
        <v>3249</v>
      </c>
      <c r="H58" s="53">
        <f t="shared" si="30"/>
        <v>1132</v>
      </c>
      <c r="I58" s="53">
        <f t="shared" si="30"/>
        <v>826</v>
      </c>
      <c r="J58" s="53">
        <f t="shared" si="30"/>
        <v>5920</v>
      </c>
      <c r="K58" s="53">
        <f t="shared" si="30"/>
        <v>1982</v>
      </c>
      <c r="L58" s="53">
        <f t="shared" si="30"/>
        <v>2008</v>
      </c>
      <c r="M58" s="53">
        <f t="shared" si="30"/>
        <v>1544</v>
      </c>
      <c r="N58" s="53">
        <f t="shared" si="30"/>
        <v>677</v>
      </c>
      <c r="O58" s="53">
        <f t="shared" si="30"/>
        <v>2142</v>
      </c>
      <c r="P58" s="53">
        <f t="shared" si="30"/>
        <v>877</v>
      </c>
      <c r="Q58" s="53">
        <f t="shared" si="30"/>
        <v>1172</v>
      </c>
      <c r="R58" s="53">
        <f t="shared" si="30"/>
        <v>0</v>
      </c>
      <c r="S58" s="53">
        <f t="shared" si="30"/>
        <v>0</v>
      </c>
      <c r="T58" s="54">
        <f t="shared" si="30"/>
        <v>34518</v>
      </c>
    </row>
    <row r="59" spans="1:20" s="3" customFormat="1" ht="15.75" thickBot="1" x14ac:dyDescent="0.3">
      <c r="A59" s="36" t="s">
        <v>26</v>
      </c>
      <c r="B59" s="346"/>
      <c r="C59" s="239">
        <f t="shared" ref="C59:T59" si="31">AVERAGE(C49:C53)</f>
        <v>259.5</v>
      </c>
      <c r="D59" s="55" t="e">
        <f t="shared" si="31"/>
        <v>#DIV/0!</v>
      </c>
      <c r="E59" s="55">
        <f>AVERAGE(E49:E53)</f>
        <v>1907</v>
      </c>
      <c r="F59" s="55">
        <f t="shared" si="31"/>
        <v>1080.75</v>
      </c>
      <c r="G59" s="55">
        <f t="shared" si="31"/>
        <v>812.25</v>
      </c>
      <c r="H59" s="55">
        <f t="shared" si="31"/>
        <v>283</v>
      </c>
      <c r="I59" s="55">
        <f t="shared" si="31"/>
        <v>206.5</v>
      </c>
      <c r="J59" s="55">
        <f t="shared" si="31"/>
        <v>1480</v>
      </c>
      <c r="K59" s="55">
        <f t="shared" si="31"/>
        <v>495.5</v>
      </c>
      <c r="L59" s="55">
        <f t="shared" si="31"/>
        <v>502</v>
      </c>
      <c r="M59" s="55">
        <f t="shared" si="31"/>
        <v>386</v>
      </c>
      <c r="N59" s="55">
        <f t="shared" si="31"/>
        <v>169.25</v>
      </c>
      <c r="O59" s="55">
        <f t="shared" si="31"/>
        <v>535.5</v>
      </c>
      <c r="P59" s="55">
        <f t="shared" si="31"/>
        <v>219.25</v>
      </c>
      <c r="Q59" s="55">
        <f t="shared" si="31"/>
        <v>293</v>
      </c>
      <c r="R59" s="55" t="e">
        <f t="shared" si="31"/>
        <v>#DIV/0!</v>
      </c>
      <c r="S59" s="55" t="e">
        <f t="shared" si="31"/>
        <v>#DIV/0!</v>
      </c>
      <c r="T59" s="56">
        <f t="shared" si="31"/>
        <v>8629.5</v>
      </c>
    </row>
    <row r="60" spans="1:20" s="3" customFormat="1" ht="15.75" hidden="1" customHeight="1" thickBot="1" x14ac:dyDescent="0.3">
      <c r="A60" s="201"/>
      <c r="B60" s="259"/>
      <c r="C60" s="240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1"/>
      <c r="B61" s="257"/>
      <c r="C61" s="191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1"/>
      <c r="B62" s="257"/>
      <c r="C62" s="191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1"/>
      <c r="B63" s="257"/>
      <c r="C63" s="191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57"/>
      <c r="C64" s="192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57"/>
      <c r="C65" s="192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60"/>
      <c r="C66" s="241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235" t="s">
        <v>25</v>
      </c>
      <c r="B67" s="344" t="s">
        <v>37</v>
      </c>
      <c r="C67" s="242">
        <f t="shared" ref="C67:T67" si="32">SUM(C60:C66)</f>
        <v>0</v>
      </c>
      <c r="D67" s="144">
        <f t="shared" si="32"/>
        <v>0</v>
      </c>
      <c r="E67" s="143">
        <f t="shared" si="32"/>
        <v>0</v>
      </c>
      <c r="F67" s="144">
        <f t="shared" si="32"/>
        <v>0</v>
      </c>
      <c r="G67" s="143">
        <f t="shared" si="32"/>
        <v>0</v>
      </c>
      <c r="H67" s="145">
        <f t="shared" si="32"/>
        <v>0</v>
      </c>
      <c r="I67" s="145">
        <f t="shared" si="32"/>
        <v>0</v>
      </c>
      <c r="J67" s="145">
        <f t="shared" si="32"/>
        <v>0</v>
      </c>
      <c r="K67" s="144">
        <f t="shared" si="32"/>
        <v>0</v>
      </c>
      <c r="L67" s="146">
        <f t="shared" si="32"/>
        <v>0</v>
      </c>
      <c r="M67" s="147">
        <f t="shared" si="32"/>
        <v>0</v>
      </c>
      <c r="N67" s="148">
        <f t="shared" si="32"/>
        <v>0</v>
      </c>
      <c r="O67" s="147">
        <f t="shared" si="32"/>
        <v>0</v>
      </c>
      <c r="P67" s="147">
        <f t="shared" si="32"/>
        <v>0</v>
      </c>
      <c r="Q67" s="147">
        <f t="shared" si="32"/>
        <v>0</v>
      </c>
      <c r="R67" s="147">
        <f t="shared" si="32"/>
        <v>0</v>
      </c>
      <c r="S67" s="147">
        <f t="shared" si="32"/>
        <v>0</v>
      </c>
      <c r="T67" s="147">
        <f t="shared" si="32"/>
        <v>0</v>
      </c>
    </row>
    <row r="68" spans="1:20" s="3" customFormat="1" ht="15.75" hidden="1" customHeight="1" outlineLevel="1" thickBot="1" x14ac:dyDescent="0.3">
      <c r="A68" s="135" t="s">
        <v>27</v>
      </c>
      <c r="B68" s="345"/>
      <c r="C68" s="243" t="e">
        <f t="shared" ref="C68:T68" si="33">AVERAGE(C60:C66)</f>
        <v>#DIV/0!</v>
      </c>
      <c r="D68" s="137" t="e">
        <f t="shared" si="33"/>
        <v>#DIV/0!</v>
      </c>
      <c r="E68" s="136" t="e">
        <f t="shared" si="33"/>
        <v>#DIV/0!</v>
      </c>
      <c r="F68" s="137" t="e">
        <f t="shared" si="33"/>
        <v>#DIV/0!</v>
      </c>
      <c r="G68" s="136" t="e">
        <f t="shared" si="33"/>
        <v>#DIV/0!</v>
      </c>
      <c r="H68" s="138" t="e">
        <f t="shared" si="33"/>
        <v>#DIV/0!</v>
      </c>
      <c r="I68" s="138" t="e">
        <f t="shared" si="33"/>
        <v>#DIV/0!</v>
      </c>
      <c r="J68" s="138" t="e">
        <f t="shared" si="33"/>
        <v>#DIV/0!</v>
      </c>
      <c r="K68" s="137" t="e">
        <f t="shared" si="33"/>
        <v>#DIV/0!</v>
      </c>
      <c r="L68" s="139" t="e">
        <f t="shared" si="33"/>
        <v>#DIV/0!</v>
      </c>
      <c r="M68" s="140" t="e">
        <f t="shared" si="33"/>
        <v>#DIV/0!</v>
      </c>
      <c r="N68" s="141" t="e">
        <f t="shared" si="33"/>
        <v>#DIV/0!</v>
      </c>
      <c r="O68" s="142" t="e">
        <f t="shared" si="33"/>
        <v>#DIV/0!</v>
      </c>
      <c r="P68" s="142" t="e">
        <f t="shared" si="33"/>
        <v>#DIV/0!</v>
      </c>
      <c r="Q68" s="142" t="e">
        <f t="shared" si="33"/>
        <v>#DIV/0!</v>
      </c>
      <c r="R68" s="142" t="e">
        <f t="shared" si="33"/>
        <v>#DIV/0!</v>
      </c>
      <c r="S68" s="142" t="e">
        <f t="shared" si="33"/>
        <v>#DIV/0!</v>
      </c>
      <c r="T68" s="142" t="e">
        <f t="shared" si="33"/>
        <v>#DIV/0!</v>
      </c>
    </row>
    <row r="69" spans="1:20" s="3" customFormat="1" ht="15.75" hidden="1" customHeight="1" thickBot="1" x14ac:dyDescent="0.3">
      <c r="A69" s="36" t="s">
        <v>24</v>
      </c>
      <c r="B69" s="345"/>
      <c r="C69" s="244">
        <f t="shared" ref="C69:T69" si="34">SUM(C60:C64)</f>
        <v>0</v>
      </c>
      <c r="D69" s="38">
        <f t="shared" si="34"/>
        <v>0</v>
      </c>
      <c r="E69" s="37">
        <f t="shared" si="34"/>
        <v>0</v>
      </c>
      <c r="F69" s="38">
        <f t="shared" si="34"/>
        <v>0</v>
      </c>
      <c r="G69" s="37">
        <f t="shared" si="34"/>
        <v>0</v>
      </c>
      <c r="H69" s="39">
        <f t="shared" si="34"/>
        <v>0</v>
      </c>
      <c r="I69" s="39">
        <f t="shared" si="34"/>
        <v>0</v>
      </c>
      <c r="J69" s="39">
        <f t="shared" si="34"/>
        <v>0</v>
      </c>
      <c r="K69" s="38">
        <f t="shared" si="34"/>
        <v>0</v>
      </c>
      <c r="L69" s="40">
        <f t="shared" si="34"/>
        <v>0</v>
      </c>
      <c r="M69" s="41">
        <f t="shared" si="34"/>
        <v>0</v>
      </c>
      <c r="N69" s="42">
        <f t="shared" si="34"/>
        <v>0</v>
      </c>
      <c r="O69" s="41">
        <f t="shared" si="34"/>
        <v>0</v>
      </c>
      <c r="P69" s="41">
        <f t="shared" si="34"/>
        <v>0</v>
      </c>
      <c r="Q69" s="41">
        <f t="shared" si="34"/>
        <v>0</v>
      </c>
      <c r="R69" s="41">
        <f t="shared" si="34"/>
        <v>0</v>
      </c>
      <c r="S69" s="41">
        <f t="shared" si="34"/>
        <v>0</v>
      </c>
      <c r="T69" s="41">
        <f t="shared" si="34"/>
        <v>0</v>
      </c>
    </row>
    <row r="70" spans="1:20" s="3" customFormat="1" ht="15.75" hidden="1" customHeight="1" thickBot="1" x14ac:dyDescent="0.3">
      <c r="A70" s="36" t="s">
        <v>26</v>
      </c>
      <c r="B70" s="346"/>
      <c r="C70" s="245" t="e">
        <f t="shared" ref="C70:T70" si="35">AVERAGE(C60:C64)</f>
        <v>#DIV/0!</v>
      </c>
      <c r="D70" s="44" t="e">
        <f t="shared" si="35"/>
        <v>#DIV/0!</v>
      </c>
      <c r="E70" s="43" t="e">
        <f t="shared" si="35"/>
        <v>#DIV/0!</v>
      </c>
      <c r="F70" s="44" t="e">
        <f t="shared" si="35"/>
        <v>#DIV/0!</v>
      </c>
      <c r="G70" s="43" t="e">
        <f t="shared" si="35"/>
        <v>#DIV/0!</v>
      </c>
      <c r="H70" s="45" t="e">
        <f t="shared" si="35"/>
        <v>#DIV/0!</v>
      </c>
      <c r="I70" s="45" t="e">
        <f t="shared" si="35"/>
        <v>#DIV/0!</v>
      </c>
      <c r="J70" s="45" t="e">
        <f t="shared" si="35"/>
        <v>#DIV/0!</v>
      </c>
      <c r="K70" s="44" t="e">
        <f t="shared" si="35"/>
        <v>#DIV/0!</v>
      </c>
      <c r="L70" s="46" t="e">
        <f t="shared" si="35"/>
        <v>#DIV/0!</v>
      </c>
      <c r="M70" s="48" t="e">
        <f t="shared" si="35"/>
        <v>#DIV/0!</v>
      </c>
      <c r="N70" s="47" t="e">
        <f t="shared" si="35"/>
        <v>#DIV/0!</v>
      </c>
      <c r="O70" s="48" t="e">
        <f t="shared" si="35"/>
        <v>#DIV/0!</v>
      </c>
      <c r="P70" s="48" t="e">
        <f t="shared" si="35"/>
        <v>#DIV/0!</v>
      </c>
      <c r="Q70" s="48" t="e">
        <f t="shared" si="35"/>
        <v>#DIV/0!</v>
      </c>
      <c r="R70" s="48" t="e">
        <f t="shared" si="35"/>
        <v>#DIV/0!</v>
      </c>
      <c r="S70" s="48" t="e">
        <f t="shared" si="35"/>
        <v>#DIV/0!</v>
      </c>
      <c r="T70" s="48" t="e">
        <f t="shared" si="35"/>
        <v>#DIV/0!</v>
      </c>
    </row>
    <row r="71" spans="1:20" s="3" customFormat="1" x14ac:dyDescent="0.25">
      <c r="A71" s="4"/>
      <c r="B71" s="17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3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58" t="s">
        <v>66</v>
      </c>
      <c r="S72" s="359"/>
      <c r="T72" s="360"/>
    </row>
    <row r="73" spans="1:20" ht="29.25" customHeight="1" x14ac:dyDescent="0.25">
      <c r="C73" s="57" t="s">
        <v>33</v>
      </c>
      <c r="D73" s="50">
        <f>SUM(C56:D56, C45:D45, C34:D34, C23:D23, C12:D12, C67:D67  )</f>
        <v>9822</v>
      </c>
      <c r="E73" s="50">
        <f>SUM(E56:F56, E45:F45, E34:F34, E23:F23, E12:F12, E67:F67 )</f>
        <v>119764</v>
      </c>
      <c r="F73" s="50">
        <f>SUM(G56:K56, G45:K45, G34:K34, G23:K23, G12:K12, G67:K67)</f>
        <v>115737</v>
      </c>
      <c r="G73" s="50">
        <f t="shared" ref="G73:N73" si="36">SUM(L56, L45, L34, L23, L12, L67)</f>
        <v>14233</v>
      </c>
      <c r="H73" s="50">
        <f t="shared" si="36"/>
        <v>9841</v>
      </c>
      <c r="I73" s="50">
        <f t="shared" si="36"/>
        <v>5378</v>
      </c>
      <c r="J73" s="50">
        <f t="shared" si="36"/>
        <v>17071</v>
      </c>
      <c r="K73" s="50">
        <f t="shared" si="36"/>
        <v>6879</v>
      </c>
      <c r="L73" s="50">
        <f t="shared" si="36"/>
        <v>8705</v>
      </c>
      <c r="M73" s="50">
        <f t="shared" si="36"/>
        <v>0</v>
      </c>
      <c r="N73" s="50">
        <f t="shared" si="36"/>
        <v>0</v>
      </c>
      <c r="O73" s="80"/>
      <c r="R73" s="336" t="s">
        <v>33</v>
      </c>
      <c r="S73" s="337"/>
      <c r="T73" s="128">
        <f>SUM(T56, T45, T34, T23, T12, T67)</f>
        <v>307430</v>
      </c>
    </row>
    <row r="74" spans="1:20" ht="29.25" customHeight="1" x14ac:dyDescent="0.25">
      <c r="C74" s="57" t="s">
        <v>34</v>
      </c>
      <c r="D74" s="50">
        <f>SUM(C58:D58, C47:D47, C36:D36, C25:D25, C14:D14, C69:D69 )</f>
        <v>9822</v>
      </c>
      <c r="E74" s="50">
        <f>SUM(E58:F58, E47:F47, E36:F36, E25:F25, E14:F14, E69:F69)</f>
        <v>105349</v>
      </c>
      <c r="F74" s="50">
        <f>SUM(G58:K58, G47:K47, G36:K36, G25:K25, G14:K14, G69:K69)</f>
        <v>114391</v>
      </c>
      <c r="G74" s="50">
        <f t="shared" ref="G74:N74" si="37">SUM(L58, L47, L36, L25, L14, L69)</f>
        <v>12375</v>
      </c>
      <c r="H74" s="50">
        <f t="shared" si="37"/>
        <v>7068</v>
      </c>
      <c r="I74" s="50">
        <f t="shared" si="37"/>
        <v>4854</v>
      </c>
      <c r="J74" s="50">
        <f t="shared" si="37"/>
        <v>14825</v>
      </c>
      <c r="K74" s="50">
        <f t="shared" si="37"/>
        <v>6060</v>
      </c>
      <c r="L74" s="50">
        <f t="shared" si="37"/>
        <v>7162</v>
      </c>
      <c r="M74" s="50">
        <f t="shared" si="37"/>
        <v>0</v>
      </c>
      <c r="N74" s="50">
        <f t="shared" si="37"/>
        <v>0</v>
      </c>
      <c r="O74" s="80"/>
      <c r="R74" s="336" t="s">
        <v>34</v>
      </c>
      <c r="S74" s="337"/>
      <c r="T74" s="127">
        <f>SUM(T14, T25, T36, T47, T58, T69)</f>
        <v>281906</v>
      </c>
    </row>
    <row r="75" spans="1:20" ht="30" customHeight="1" x14ac:dyDescent="0.25">
      <c r="R75" s="336" t="s">
        <v>72</v>
      </c>
      <c r="S75" s="337"/>
      <c r="T75" s="128">
        <f>AVERAGE(T56, T45, T34, T23, T12, T67)</f>
        <v>51238.333333333336</v>
      </c>
    </row>
    <row r="76" spans="1:20" ht="30" customHeight="1" x14ac:dyDescent="0.25">
      <c r="R76" s="336" t="s">
        <v>26</v>
      </c>
      <c r="S76" s="337"/>
      <c r="T76" s="127">
        <f>AVERAGE(T14, T25, T36, T47, T58, T69)</f>
        <v>46984.333333333336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:E15" evalError="1" formulaRange="1" emptyCellReference="1"/>
    <ignoredError sqref="T11 E36:E37 E58:E59 T8: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C36" sqref="C36"/>
    </sheetView>
  </sheetViews>
  <sheetFormatPr defaultRowHeight="13.5" outlineLevelRow="1" x14ac:dyDescent="0.25"/>
  <cols>
    <col min="1" max="1" width="18.7109375" style="13" bestFit="1" customWidth="1"/>
    <col min="2" max="2" width="10.7109375" style="17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69" t="s">
        <v>9</v>
      </c>
      <c r="D1" s="367" t="s">
        <v>23</v>
      </c>
    </row>
    <row r="2" spans="1:4" ht="15" customHeight="1" thickBot="1" x14ac:dyDescent="0.3">
      <c r="C2" s="376"/>
      <c r="D2" s="368"/>
    </row>
    <row r="3" spans="1:4" ht="15" customHeight="1" x14ac:dyDescent="0.25">
      <c r="A3" s="371" t="s">
        <v>61</v>
      </c>
      <c r="B3" s="372" t="s">
        <v>62</v>
      </c>
      <c r="C3" s="351" t="s">
        <v>38</v>
      </c>
      <c r="D3" s="368"/>
    </row>
    <row r="4" spans="1:4" ht="14.25" thickBot="1" x14ac:dyDescent="0.3">
      <c r="A4" s="352"/>
      <c r="B4" s="373"/>
      <c r="C4" s="352"/>
      <c r="D4" s="368"/>
    </row>
    <row r="5" spans="1:4" s="61" customFormat="1" ht="14.25" hidden="1" thickBot="1" x14ac:dyDescent="0.3">
      <c r="A5" s="204"/>
      <c r="B5" s="248"/>
      <c r="C5" s="14"/>
      <c r="D5" s="20"/>
    </row>
    <row r="6" spans="1:4" s="61" customFormat="1" ht="14.25" customHeight="1" thickBot="1" x14ac:dyDescent="0.3">
      <c r="A6" s="201" t="s">
        <v>75</v>
      </c>
      <c r="B6" s="266">
        <v>42339</v>
      </c>
      <c r="C6" s="14">
        <v>380</v>
      </c>
      <c r="D6" s="20">
        <f t="shared" ref="D6:D10" si="0">SUM(C6)</f>
        <v>380</v>
      </c>
    </row>
    <row r="7" spans="1:4" s="61" customFormat="1" ht="14.25" thickBot="1" x14ac:dyDescent="0.3">
      <c r="A7" s="201" t="s">
        <v>5</v>
      </c>
      <c r="B7" s="266">
        <v>42340</v>
      </c>
      <c r="C7" s="14">
        <v>418</v>
      </c>
      <c r="D7" s="20">
        <f t="shared" si="0"/>
        <v>418</v>
      </c>
    </row>
    <row r="8" spans="1:4" s="61" customFormat="1" ht="14.25" thickBot="1" x14ac:dyDescent="0.3">
      <c r="A8" s="35" t="s">
        <v>6</v>
      </c>
      <c r="B8" s="249">
        <v>42341</v>
      </c>
      <c r="C8" s="14">
        <v>391</v>
      </c>
      <c r="D8" s="20">
        <f t="shared" si="0"/>
        <v>391</v>
      </c>
    </row>
    <row r="9" spans="1:4" s="61" customFormat="1" ht="14.25" thickBot="1" x14ac:dyDescent="0.3">
      <c r="A9" s="35" t="s">
        <v>0</v>
      </c>
      <c r="B9" s="249">
        <v>42342</v>
      </c>
      <c r="C9" s="14">
        <v>501</v>
      </c>
      <c r="D9" s="20">
        <f t="shared" si="0"/>
        <v>501</v>
      </c>
    </row>
    <row r="10" spans="1:4" s="61" customFormat="1" ht="14.25" outlineLevel="1" thickBot="1" x14ac:dyDescent="0.3">
      <c r="A10" s="35" t="s">
        <v>1</v>
      </c>
      <c r="B10" s="250">
        <v>42343</v>
      </c>
      <c r="C10" s="21">
        <v>528</v>
      </c>
      <c r="D10" s="20">
        <f t="shared" si="0"/>
        <v>528</v>
      </c>
    </row>
    <row r="11" spans="1:4" s="61" customFormat="1" ht="14.25" outlineLevel="1" thickBot="1" x14ac:dyDescent="0.3">
      <c r="A11" s="35" t="s">
        <v>2</v>
      </c>
      <c r="B11" s="267">
        <v>42344</v>
      </c>
      <c r="C11" s="27">
        <v>364</v>
      </c>
      <c r="D11" s="20">
        <f t="shared" ref="D11" si="1">SUM(C11)</f>
        <v>364</v>
      </c>
    </row>
    <row r="12" spans="1:4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2582</v>
      </c>
      <c r="D12" s="143">
        <f>SUM(D5:D11)</f>
        <v>2582</v>
      </c>
    </row>
    <row r="13" spans="1:4" s="62" customFormat="1" ht="15.75" customHeight="1" outlineLevel="1" thickBot="1" x14ac:dyDescent="0.3">
      <c r="A13" s="135" t="s">
        <v>27</v>
      </c>
      <c r="B13" s="345"/>
      <c r="C13" s="136">
        <f>AVERAGE(C5:C11)</f>
        <v>430.33333333333331</v>
      </c>
      <c r="D13" s="136">
        <f>AVERAGE(D5:D11)</f>
        <v>430.33333333333331</v>
      </c>
    </row>
    <row r="14" spans="1:4" s="62" customFormat="1" ht="14.25" customHeight="1" thickBot="1" x14ac:dyDescent="0.3">
      <c r="A14" s="36" t="s">
        <v>24</v>
      </c>
      <c r="B14" s="345"/>
      <c r="C14" s="37">
        <f>SUM(C5:C9)</f>
        <v>1690</v>
      </c>
      <c r="D14" s="37">
        <f>SUM(D5:D9)</f>
        <v>1690</v>
      </c>
    </row>
    <row r="15" spans="1:4" s="62" customFormat="1" ht="15.75" customHeight="1" thickBot="1" x14ac:dyDescent="0.3">
      <c r="A15" s="36" t="s">
        <v>26</v>
      </c>
      <c r="B15" s="345"/>
      <c r="C15" s="43">
        <f>AVERAGE(C5:C9)</f>
        <v>422.5</v>
      </c>
      <c r="D15" s="43">
        <f>AVERAGE(D5:D9)</f>
        <v>422.5</v>
      </c>
    </row>
    <row r="16" spans="1:4" s="62" customFormat="1" ht="14.25" thickBot="1" x14ac:dyDescent="0.3">
      <c r="A16" s="35" t="s">
        <v>3</v>
      </c>
      <c r="B16" s="251">
        <v>42345</v>
      </c>
      <c r="C16" s="14">
        <v>483</v>
      </c>
      <c r="D16" s="265">
        <f>SUM(C16)</f>
        <v>483</v>
      </c>
    </row>
    <row r="17" spans="1:5" s="62" customFormat="1" ht="14.25" customHeight="1" thickBot="1" x14ac:dyDescent="0.3">
      <c r="A17" s="35" t="s">
        <v>4</v>
      </c>
      <c r="B17" s="252">
        <v>42346</v>
      </c>
      <c r="C17" s="14">
        <v>394</v>
      </c>
      <c r="D17" s="78">
        <f t="shared" ref="D17:D22" si="2">SUM(C17)</f>
        <v>394</v>
      </c>
    </row>
    <row r="18" spans="1:5" s="62" customFormat="1" ht="14.25" thickBot="1" x14ac:dyDescent="0.3">
      <c r="A18" s="35" t="s">
        <v>5</v>
      </c>
      <c r="B18" s="252">
        <v>42347</v>
      </c>
      <c r="C18" s="14">
        <v>451</v>
      </c>
      <c r="D18" s="265">
        <f t="shared" si="2"/>
        <v>451</v>
      </c>
    </row>
    <row r="19" spans="1:5" s="62" customFormat="1" ht="14.25" thickBot="1" x14ac:dyDescent="0.3">
      <c r="A19" s="35" t="s">
        <v>6</v>
      </c>
      <c r="B19" s="252">
        <v>42348</v>
      </c>
      <c r="C19" s="14">
        <v>459</v>
      </c>
      <c r="D19" s="78">
        <f t="shared" si="2"/>
        <v>459</v>
      </c>
    </row>
    <row r="20" spans="1:5" s="62" customFormat="1" ht="14.25" thickBot="1" x14ac:dyDescent="0.3">
      <c r="A20" s="35" t="s">
        <v>0</v>
      </c>
      <c r="B20" s="252">
        <v>42349</v>
      </c>
      <c r="C20" s="14">
        <v>500</v>
      </c>
      <c r="D20" s="265">
        <f t="shared" si="2"/>
        <v>500</v>
      </c>
    </row>
    <row r="21" spans="1:5" s="62" customFormat="1" ht="14.25" outlineLevel="1" thickBot="1" x14ac:dyDescent="0.3">
      <c r="A21" s="35" t="s">
        <v>1</v>
      </c>
      <c r="B21" s="252">
        <v>42350</v>
      </c>
      <c r="C21" s="21">
        <v>428</v>
      </c>
      <c r="D21" s="78">
        <f t="shared" si="2"/>
        <v>428</v>
      </c>
      <c r="E21" s="205"/>
    </row>
    <row r="22" spans="1:5" s="62" customFormat="1" ht="14.25" outlineLevel="1" thickBot="1" x14ac:dyDescent="0.3">
      <c r="A22" s="35" t="s">
        <v>2</v>
      </c>
      <c r="B22" s="252">
        <v>42351</v>
      </c>
      <c r="C22" s="27">
        <v>111</v>
      </c>
      <c r="D22" s="18">
        <f t="shared" si="2"/>
        <v>111</v>
      </c>
    </row>
    <row r="23" spans="1:5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2826</v>
      </c>
      <c r="D23" s="143">
        <f>SUM(D16:D22)</f>
        <v>2826</v>
      </c>
    </row>
    <row r="24" spans="1:5" s="62" customFormat="1" ht="15.75" customHeight="1" outlineLevel="1" thickBot="1" x14ac:dyDescent="0.3">
      <c r="A24" s="135" t="s">
        <v>27</v>
      </c>
      <c r="B24" s="345"/>
      <c r="C24" s="136">
        <f>AVERAGE(C16:C22)</f>
        <v>403.71428571428572</v>
      </c>
      <c r="D24" s="136">
        <f>AVERAGE(D16:D22)</f>
        <v>403.71428571428572</v>
      </c>
    </row>
    <row r="25" spans="1:5" s="62" customFormat="1" ht="14.25" customHeight="1" thickBot="1" x14ac:dyDescent="0.3">
      <c r="A25" s="36" t="s">
        <v>24</v>
      </c>
      <c r="B25" s="345"/>
      <c r="C25" s="37">
        <f>SUM(C16:C20)</f>
        <v>2287</v>
      </c>
      <c r="D25" s="37">
        <f>SUM(D16:D20)</f>
        <v>2287</v>
      </c>
    </row>
    <row r="26" spans="1:5" s="62" customFormat="1" ht="15.75" customHeight="1" thickBot="1" x14ac:dyDescent="0.3">
      <c r="A26" s="36" t="s">
        <v>26</v>
      </c>
      <c r="B26" s="346"/>
      <c r="C26" s="43">
        <f>AVERAGE(C16:C20)</f>
        <v>457.4</v>
      </c>
      <c r="D26" s="43">
        <f>AVERAGE(D16:D20)</f>
        <v>457.4</v>
      </c>
    </row>
    <row r="27" spans="1:5" s="62" customFormat="1" ht="14.25" thickBot="1" x14ac:dyDescent="0.3">
      <c r="A27" s="35" t="s">
        <v>3</v>
      </c>
      <c r="B27" s="253">
        <v>42352</v>
      </c>
      <c r="C27" s="14"/>
      <c r="D27" s="265">
        <f>SUM(C27)</f>
        <v>0</v>
      </c>
    </row>
    <row r="28" spans="1:5" s="62" customFormat="1" ht="14.25" customHeight="1" thickBot="1" x14ac:dyDescent="0.3">
      <c r="A28" s="35" t="s">
        <v>4</v>
      </c>
      <c r="B28" s="254">
        <v>42353</v>
      </c>
      <c r="C28" s="14">
        <v>131</v>
      </c>
      <c r="D28" s="78">
        <f t="shared" ref="D28:D33" si="3">SUM(C28)</f>
        <v>131</v>
      </c>
    </row>
    <row r="29" spans="1:5" s="62" customFormat="1" ht="14.25" thickBot="1" x14ac:dyDescent="0.3">
      <c r="A29" s="35" t="s">
        <v>5</v>
      </c>
      <c r="B29" s="254">
        <v>42354</v>
      </c>
      <c r="C29" s="14">
        <v>467</v>
      </c>
      <c r="D29" s="265">
        <f t="shared" si="3"/>
        <v>467</v>
      </c>
    </row>
    <row r="30" spans="1:5" s="62" customFormat="1" ht="14.25" thickBot="1" x14ac:dyDescent="0.3">
      <c r="A30" s="35" t="s">
        <v>6</v>
      </c>
      <c r="B30" s="254">
        <v>42355</v>
      </c>
      <c r="C30" s="14">
        <v>351</v>
      </c>
      <c r="D30" s="78">
        <f t="shared" si="3"/>
        <v>351</v>
      </c>
    </row>
    <row r="31" spans="1:5" s="62" customFormat="1" ht="14.25" thickBot="1" x14ac:dyDescent="0.3">
      <c r="A31" s="35" t="s">
        <v>0</v>
      </c>
      <c r="B31" s="254">
        <v>42356</v>
      </c>
      <c r="C31" s="14">
        <v>396</v>
      </c>
      <c r="D31" s="265">
        <f t="shared" si="3"/>
        <v>396</v>
      </c>
    </row>
    <row r="32" spans="1:5" s="62" customFormat="1" ht="14.25" outlineLevel="1" thickBot="1" x14ac:dyDescent="0.3">
      <c r="A32" s="35" t="s">
        <v>1</v>
      </c>
      <c r="B32" s="254">
        <v>42357</v>
      </c>
      <c r="C32" s="21">
        <v>368</v>
      </c>
      <c r="D32" s="78">
        <f t="shared" si="3"/>
        <v>368</v>
      </c>
    </row>
    <row r="33" spans="1:5" s="62" customFormat="1" ht="14.25" outlineLevel="1" thickBot="1" x14ac:dyDescent="0.3">
      <c r="A33" s="35" t="s">
        <v>2</v>
      </c>
      <c r="B33" s="254">
        <v>42358</v>
      </c>
      <c r="C33" s="27">
        <v>249</v>
      </c>
      <c r="D33" s="18">
        <f t="shared" si="3"/>
        <v>249</v>
      </c>
    </row>
    <row r="34" spans="1:5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1962</v>
      </c>
      <c r="D34" s="143">
        <f>SUM(D27:D33)</f>
        <v>1962</v>
      </c>
    </row>
    <row r="35" spans="1:5" s="62" customFormat="1" ht="15.75" customHeight="1" outlineLevel="1" thickBot="1" x14ac:dyDescent="0.3">
      <c r="A35" s="135" t="s">
        <v>27</v>
      </c>
      <c r="B35" s="345"/>
      <c r="C35" s="136">
        <f>AVERAGE(C27:C33)</f>
        <v>327</v>
      </c>
      <c r="D35" s="136">
        <f>AVERAGE(D27:D33)</f>
        <v>280.28571428571428</v>
      </c>
    </row>
    <row r="36" spans="1:5" s="62" customFormat="1" ht="14.25" customHeight="1" thickBot="1" x14ac:dyDescent="0.3">
      <c r="A36" s="36" t="s">
        <v>24</v>
      </c>
      <c r="B36" s="345"/>
      <c r="C36" s="41">
        <f>SUM(C27:C31)</f>
        <v>1345</v>
      </c>
      <c r="D36" s="41">
        <f>SUM(D27:D31)</f>
        <v>1345</v>
      </c>
    </row>
    <row r="37" spans="1:5" s="62" customFormat="1" ht="15.75" customHeight="1" thickBot="1" x14ac:dyDescent="0.3">
      <c r="A37" s="36" t="s">
        <v>26</v>
      </c>
      <c r="B37" s="346"/>
      <c r="C37" s="48">
        <f>AVERAGE(C27:C31)</f>
        <v>336.25</v>
      </c>
      <c r="D37" s="48">
        <f>AVERAGE(D27:D31)</f>
        <v>269</v>
      </c>
    </row>
    <row r="38" spans="1:5" s="62" customFormat="1" ht="14.25" thickBot="1" x14ac:dyDescent="0.3">
      <c r="A38" s="35" t="s">
        <v>3</v>
      </c>
      <c r="B38" s="255">
        <v>42359</v>
      </c>
      <c r="C38" s="14">
        <v>598</v>
      </c>
      <c r="D38" s="265">
        <f>SUM(C38)</f>
        <v>598</v>
      </c>
    </row>
    <row r="39" spans="1:5" s="62" customFormat="1" ht="14.25" customHeight="1" thickBot="1" x14ac:dyDescent="0.3">
      <c r="A39" s="35" t="s">
        <v>4</v>
      </c>
      <c r="B39" s="256">
        <v>42360</v>
      </c>
      <c r="C39" s="14">
        <v>436</v>
      </c>
      <c r="D39" s="78">
        <f t="shared" ref="D39:D44" si="4">SUM(C39)</f>
        <v>436</v>
      </c>
    </row>
    <row r="40" spans="1:5" s="62" customFormat="1" ht="14.25" thickBot="1" x14ac:dyDescent="0.3">
      <c r="A40" s="35" t="s">
        <v>5</v>
      </c>
      <c r="B40" s="256">
        <v>42361</v>
      </c>
      <c r="C40" s="14">
        <v>359</v>
      </c>
      <c r="D40" s="265">
        <f t="shared" si="4"/>
        <v>359</v>
      </c>
    </row>
    <row r="41" spans="1:5" s="62" customFormat="1" ht="14.25" thickBot="1" x14ac:dyDescent="0.3">
      <c r="A41" s="35" t="s">
        <v>6</v>
      </c>
      <c r="B41" s="256">
        <v>42362</v>
      </c>
      <c r="C41" s="14">
        <v>285</v>
      </c>
      <c r="D41" s="78">
        <f t="shared" si="4"/>
        <v>285</v>
      </c>
    </row>
    <row r="42" spans="1:5" s="62" customFormat="1" ht="14.25" thickBot="1" x14ac:dyDescent="0.3">
      <c r="A42" s="35" t="s">
        <v>0</v>
      </c>
      <c r="B42" s="256">
        <v>42363</v>
      </c>
      <c r="C42" s="14"/>
      <c r="D42" s="265">
        <f t="shared" si="4"/>
        <v>0</v>
      </c>
    </row>
    <row r="43" spans="1:5" s="62" customFormat="1" ht="14.25" outlineLevel="1" thickBot="1" x14ac:dyDescent="0.3">
      <c r="A43" s="35" t="s">
        <v>1</v>
      </c>
      <c r="B43" s="256">
        <v>42364</v>
      </c>
      <c r="C43" s="21">
        <v>417</v>
      </c>
      <c r="D43" s="78">
        <f t="shared" si="4"/>
        <v>417</v>
      </c>
      <c r="E43" s="205"/>
    </row>
    <row r="44" spans="1:5" s="62" customFormat="1" ht="14.25" outlineLevel="1" thickBot="1" x14ac:dyDescent="0.3">
      <c r="A44" s="35" t="s">
        <v>2</v>
      </c>
      <c r="B44" s="256">
        <v>42365</v>
      </c>
      <c r="C44" s="27">
        <v>514</v>
      </c>
      <c r="D44" s="18">
        <f t="shared" si="4"/>
        <v>514</v>
      </c>
      <c r="E44" s="205"/>
    </row>
    <row r="45" spans="1:5" s="62" customFormat="1" ht="14.25" customHeight="1" outlineLevel="1" thickBot="1" x14ac:dyDescent="0.3">
      <c r="A45" s="235" t="s">
        <v>25</v>
      </c>
      <c r="B45" s="344" t="s">
        <v>31</v>
      </c>
      <c r="C45" s="143">
        <f>SUM(C38:C44)</f>
        <v>2609</v>
      </c>
      <c r="D45" s="143">
        <f>SUM(D38:D44)</f>
        <v>2609</v>
      </c>
      <c r="E45" s="205"/>
    </row>
    <row r="46" spans="1:5" s="62" customFormat="1" ht="15.75" customHeight="1" outlineLevel="1" thickBot="1" x14ac:dyDescent="0.3">
      <c r="A46" s="135" t="s">
        <v>27</v>
      </c>
      <c r="B46" s="345"/>
      <c r="C46" s="136">
        <f>AVERAGE(C38:C44)</f>
        <v>434.83333333333331</v>
      </c>
      <c r="D46" s="136">
        <f>AVERAGE(D38:D44)</f>
        <v>372.71428571428572</v>
      </c>
      <c r="E46" s="205"/>
    </row>
    <row r="47" spans="1:5" s="62" customFormat="1" ht="14.25" customHeight="1" thickBot="1" x14ac:dyDescent="0.3">
      <c r="A47" s="36" t="s">
        <v>24</v>
      </c>
      <c r="B47" s="345"/>
      <c r="C47" s="41">
        <f>SUM(C38:C42)</f>
        <v>1678</v>
      </c>
      <c r="D47" s="41">
        <f>SUM(D38:D42)</f>
        <v>1678</v>
      </c>
      <c r="E47" s="205"/>
    </row>
    <row r="48" spans="1:5" s="62" customFormat="1" ht="14.25" customHeight="1" thickBot="1" x14ac:dyDescent="0.3">
      <c r="A48" s="36" t="s">
        <v>26</v>
      </c>
      <c r="B48" s="346"/>
      <c r="C48" s="48">
        <f>AVERAGE(C38:C42)</f>
        <v>419.5</v>
      </c>
      <c r="D48" s="48">
        <f>AVERAGE(D38:D42)</f>
        <v>335.6</v>
      </c>
      <c r="E48" s="205"/>
    </row>
    <row r="49" spans="1:5" s="62" customFormat="1" ht="14.25" customHeight="1" thickBot="1" x14ac:dyDescent="0.3">
      <c r="A49" s="35" t="s">
        <v>3</v>
      </c>
      <c r="B49" s="257">
        <v>42366</v>
      </c>
      <c r="C49" s="211">
        <v>799</v>
      </c>
      <c r="D49" s="20">
        <f>SUM(C49)</f>
        <v>799</v>
      </c>
      <c r="E49" s="205"/>
    </row>
    <row r="50" spans="1:5" s="62" customFormat="1" ht="14.25" customHeight="1" thickBot="1" x14ac:dyDescent="0.3">
      <c r="A50" s="35" t="s">
        <v>4</v>
      </c>
      <c r="B50" s="258">
        <v>42367</v>
      </c>
      <c r="C50" s="14">
        <v>492</v>
      </c>
      <c r="D50" s="20">
        <f t="shared" ref="D50:D70" si="5">SUM(C50)</f>
        <v>492</v>
      </c>
      <c r="E50" s="205"/>
    </row>
    <row r="51" spans="1:5" s="62" customFormat="1" ht="14.25" customHeight="1" thickBot="1" x14ac:dyDescent="0.3">
      <c r="A51" s="35" t="s">
        <v>5</v>
      </c>
      <c r="B51" s="258">
        <v>42368</v>
      </c>
      <c r="C51" s="25">
        <v>874</v>
      </c>
      <c r="D51" s="20">
        <f t="shared" si="5"/>
        <v>874</v>
      </c>
      <c r="E51" s="205"/>
    </row>
    <row r="52" spans="1:5" s="62" customFormat="1" ht="14.25" customHeight="1" thickBot="1" x14ac:dyDescent="0.3">
      <c r="A52" s="35" t="s">
        <v>6</v>
      </c>
      <c r="B52" s="258">
        <v>42369</v>
      </c>
      <c r="C52" s="14">
        <v>408</v>
      </c>
      <c r="D52" s="20">
        <f t="shared" si="5"/>
        <v>408</v>
      </c>
      <c r="E52" s="205"/>
    </row>
    <row r="53" spans="1:5" s="62" customFormat="1" ht="14.25" hidden="1" customHeight="1" thickBot="1" x14ac:dyDescent="0.3">
      <c r="A53" s="35"/>
      <c r="B53" s="258"/>
      <c r="C53" s="14"/>
      <c r="D53" s="20"/>
      <c r="E53" s="205"/>
    </row>
    <row r="54" spans="1:5" s="62" customFormat="1" ht="14.25" hidden="1" customHeight="1" outlineLevel="1" thickBot="1" x14ac:dyDescent="0.3">
      <c r="A54" s="35"/>
      <c r="B54" s="258"/>
      <c r="C54" s="21"/>
      <c r="D54" s="20"/>
      <c r="E54" s="205"/>
    </row>
    <row r="55" spans="1:5" s="62" customFormat="1" ht="14.25" hidden="1" customHeight="1" outlineLevel="1" thickBot="1" x14ac:dyDescent="0.3">
      <c r="A55" s="201"/>
      <c r="B55" s="258"/>
      <c r="C55" s="27"/>
      <c r="D55" s="20"/>
    </row>
    <row r="56" spans="1:5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2573</v>
      </c>
      <c r="D56" s="20">
        <f t="shared" si="5"/>
        <v>2573</v>
      </c>
    </row>
    <row r="57" spans="1:5" s="62" customFormat="1" ht="14.25" customHeight="1" outlineLevel="1" thickBot="1" x14ac:dyDescent="0.3">
      <c r="A57" s="135" t="s">
        <v>27</v>
      </c>
      <c r="B57" s="345"/>
      <c r="C57" s="136">
        <f>AVERAGE(C49:C55)</f>
        <v>643.25</v>
      </c>
      <c r="D57" s="20">
        <f t="shared" si="5"/>
        <v>643.25</v>
      </c>
    </row>
    <row r="58" spans="1:5" s="62" customFormat="1" ht="14.25" customHeight="1" thickBot="1" x14ac:dyDescent="0.3">
      <c r="A58" s="36" t="s">
        <v>24</v>
      </c>
      <c r="B58" s="345"/>
      <c r="C58" s="37">
        <f>SUM(C49:C53)</f>
        <v>2573</v>
      </c>
      <c r="D58" s="20">
        <f t="shared" si="5"/>
        <v>2573</v>
      </c>
    </row>
    <row r="59" spans="1:5" s="62" customFormat="1" ht="14.25" customHeight="1" thickBot="1" x14ac:dyDescent="0.3">
      <c r="A59" s="36" t="s">
        <v>26</v>
      </c>
      <c r="B59" s="346"/>
      <c r="C59" s="43">
        <f>AVERAGE(C49:C53)</f>
        <v>643.25</v>
      </c>
      <c r="D59" s="20">
        <f t="shared" si="5"/>
        <v>643.25</v>
      </c>
    </row>
    <row r="60" spans="1:5" s="62" customFormat="1" ht="14.25" hidden="1" customHeight="1" thickBot="1" x14ac:dyDescent="0.3">
      <c r="A60" s="201"/>
      <c r="B60" s="259"/>
      <c r="C60" s="14"/>
      <c r="D60" s="20"/>
    </row>
    <row r="61" spans="1:5" s="62" customFormat="1" ht="14.25" hidden="1" customHeight="1" thickBot="1" x14ac:dyDescent="0.3">
      <c r="A61" s="201"/>
      <c r="B61" s="257"/>
      <c r="C61" s="14"/>
      <c r="D61" s="20"/>
    </row>
    <row r="62" spans="1:5" s="62" customFormat="1" ht="13.5" hidden="1" customHeight="1" thickBot="1" x14ac:dyDescent="0.3">
      <c r="A62" s="201"/>
      <c r="B62" s="257"/>
      <c r="C62" s="14"/>
      <c r="D62" s="20"/>
    </row>
    <row r="63" spans="1:5" s="62" customFormat="1" ht="13.5" hidden="1" customHeight="1" thickBot="1" x14ac:dyDescent="0.3">
      <c r="A63" s="201"/>
      <c r="B63" s="257"/>
      <c r="C63" s="14"/>
      <c r="D63" s="20"/>
    </row>
    <row r="64" spans="1:5" s="62" customFormat="1" ht="13.5" hidden="1" customHeight="1" thickBot="1" x14ac:dyDescent="0.3">
      <c r="A64" s="35"/>
      <c r="B64" s="257"/>
      <c r="C64" s="14"/>
      <c r="D64" s="20"/>
    </row>
    <row r="65" spans="1:6" s="62" customFormat="1" ht="13.5" hidden="1" customHeight="1" outlineLevel="1" thickBot="1" x14ac:dyDescent="0.3">
      <c r="A65" s="35"/>
      <c r="B65" s="257"/>
      <c r="C65" s="21"/>
      <c r="D65" s="20"/>
    </row>
    <row r="66" spans="1:6" s="62" customFormat="1" ht="14.25" hidden="1" customHeight="1" outlineLevel="1" thickBot="1" x14ac:dyDescent="0.3">
      <c r="A66" s="35"/>
      <c r="B66" s="260"/>
      <c r="C66" s="27"/>
      <c r="D66" s="20"/>
    </row>
    <row r="67" spans="1:6" s="62" customFormat="1" ht="14.25" hidden="1" customHeight="1" outlineLevel="1" thickBot="1" x14ac:dyDescent="0.3">
      <c r="A67" s="235" t="s">
        <v>25</v>
      </c>
      <c r="B67" s="344" t="s">
        <v>37</v>
      </c>
      <c r="C67" s="143">
        <f>SUM(C60:C66)</f>
        <v>0</v>
      </c>
      <c r="D67" s="20">
        <f t="shared" si="5"/>
        <v>0</v>
      </c>
    </row>
    <row r="68" spans="1:6" s="62" customFormat="1" ht="15.75" hidden="1" customHeight="1" outlineLevel="1" thickBot="1" x14ac:dyDescent="0.3">
      <c r="A68" s="135" t="s">
        <v>27</v>
      </c>
      <c r="B68" s="345"/>
      <c r="C68" s="136" t="e">
        <f>AVERAGE(C60:C66)</f>
        <v>#DIV/0!</v>
      </c>
      <c r="D68" s="20" t="e">
        <f t="shared" si="5"/>
        <v>#DIV/0!</v>
      </c>
    </row>
    <row r="69" spans="1:6" s="62" customFormat="1" ht="14.25" hidden="1" customHeight="1" thickBot="1" x14ac:dyDescent="0.3">
      <c r="A69" s="36" t="s">
        <v>24</v>
      </c>
      <c r="B69" s="345"/>
      <c r="C69" s="37">
        <f>SUM(C60:C64)</f>
        <v>0</v>
      </c>
      <c r="D69" s="20">
        <f t="shared" si="5"/>
        <v>0</v>
      </c>
    </row>
    <row r="70" spans="1:6" s="62" customFormat="1" ht="15.75" hidden="1" customHeight="1" thickBot="1" x14ac:dyDescent="0.3">
      <c r="A70" s="36" t="s">
        <v>26</v>
      </c>
      <c r="B70" s="346"/>
      <c r="C70" s="43" t="e">
        <f>AVERAGE(C60:C64)</f>
        <v>#DIV/0!</v>
      </c>
      <c r="D70" s="20" t="e">
        <f t="shared" si="5"/>
        <v>#DIV/0!</v>
      </c>
    </row>
    <row r="71" spans="1:6" s="62" customFormat="1" x14ac:dyDescent="0.25">
      <c r="A71" s="63"/>
      <c r="B71" s="176"/>
      <c r="C71" s="65"/>
      <c r="D71" s="65"/>
    </row>
    <row r="72" spans="1:6" s="62" customFormat="1" ht="42" customHeight="1" x14ac:dyDescent="0.25">
      <c r="A72" s="49"/>
      <c r="B72" s="177" t="s">
        <v>9</v>
      </c>
      <c r="D72" s="358" t="s">
        <v>67</v>
      </c>
      <c r="E72" s="374"/>
      <c r="F72" s="375"/>
    </row>
    <row r="73" spans="1:6" ht="30" customHeight="1" x14ac:dyDescent="0.25">
      <c r="A73" s="57" t="s">
        <v>34</v>
      </c>
      <c r="B73" s="178">
        <f>SUM(C58:C58, C47:C47, C36:C36, C25:C25, C14:C14, C69:C69)</f>
        <v>9573</v>
      </c>
      <c r="D73" s="336" t="s">
        <v>34</v>
      </c>
      <c r="E73" s="337"/>
      <c r="F73" s="127">
        <f>SUM(D14, D25, D36, D47, D58, D69)</f>
        <v>9573</v>
      </c>
    </row>
    <row r="74" spans="1:6" ht="30" customHeight="1" x14ac:dyDescent="0.25">
      <c r="A74" s="57" t="s">
        <v>33</v>
      </c>
      <c r="B74" s="178">
        <f>SUM(C56:C56, C45:C45, C34:C34, C23:C23, C12:C12, C67:C67 )</f>
        <v>12552</v>
      </c>
      <c r="D74" s="336" t="s">
        <v>33</v>
      </c>
      <c r="E74" s="337"/>
      <c r="F74" s="128">
        <f>SUM(D56, D45, D34, D23, D12, D67)</f>
        <v>12552</v>
      </c>
    </row>
    <row r="75" spans="1:6" ht="30" customHeight="1" x14ac:dyDescent="0.25">
      <c r="D75" s="336" t="s">
        <v>26</v>
      </c>
      <c r="E75" s="337"/>
      <c r="F75" s="128">
        <f>AVERAGE(D14, D25, D36, D47, D58, D69)</f>
        <v>1595.5</v>
      </c>
    </row>
    <row r="76" spans="1:6" ht="30" customHeight="1" x14ac:dyDescent="0.25">
      <c r="D76" s="336" t="s">
        <v>72</v>
      </c>
      <c r="E76" s="337"/>
      <c r="F76" s="127">
        <f>AVERAGE(D56, D45, D34, D23, D12, D67)</f>
        <v>2092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E79" sqref="E7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5"/>
      <c r="C1" s="361" t="s">
        <v>7</v>
      </c>
      <c r="D1" s="361" t="s">
        <v>39</v>
      </c>
      <c r="E1" s="369" t="s">
        <v>8</v>
      </c>
      <c r="F1" s="361" t="s">
        <v>73</v>
      </c>
      <c r="G1" s="361" t="s">
        <v>10</v>
      </c>
      <c r="H1" s="381"/>
      <c r="I1" s="382"/>
      <c r="J1" s="377" t="s">
        <v>23</v>
      </c>
    </row>
    <row r="2" spans="1:11" ht="15" customHeight="1" thickBot="1" x14ac:dyDescent="0.3">
      <c r="B2" s="175"/>
      <c r="C2" s="362"/>
      <c r="D2" s="362"/>
      <c r="E2" s="370"/>
      <c r="F2" s="362"/>
      <c r="G2" s="383"/>
      <c r="H2" s="384"/>
      <c r="I2" s="385"/>
      <c r="J2" s="378"/>
    </row>
    <row r="3" spans="1:11" ht="13.5" customHeight="1" x14ac:dyDescent="0.25">
      <c r="A3" s="371" t="s">
        <v>61</v>
      </c>
      <c r="B3" s="372" t="s">
        <v>62</v>
      </c>
      <c r="C3" s="351" t="s">
        <v>7</v>
      </c>
      <c r="D3" s="351" t="s">
        <v>40</v>
      </c>
      <c r="E3" s="342" t="s">
        <v>8</v>
      </c>
      <c r="F3" s="353" t="s">
        <v>73</v>
      </c>
      <c r="G3" s="351" t="s">
        <v>10</v>
      </c>
      <c r="H3" s="380" t="s">
        <v>41</v>
      </c>
      <c r="I3" s="379" t="s">
        <v>42</v>
      </c>
      <c r="J3" s="378"/>
    </row>
    <row r="4" spans="1:11" ht="14.25" customHeight="1" thickBot="1" x14ac:dyDescent="0.3">
      <c r="A4" s="352"/>
      <c r="B4" s="373"/>
      <c r="C4" s="352"/>
      <c r="D4" s="352"/>
      <c r="E4" s="343"/>
      <c r="F4" s="339"/>
      <c r="G4" s="352"/>
      <c r="H4" s="352"/>
      <c r="I4" s="350"/>
      <c r="J4" s="378"/>
    </row>
    <row r="5" spans="1:11" s="61" customFormat="1" ht="14.25" hidden="1" customHeight="1" thickBot="1" x14ac:dyDescent="0.3">
      <c r="A5" s="204"/>
      <c r="B5" s="248"/>
      <c r="C5" s="14"/>
      <c r="D5" s="14"/>
      <c r="E5" s="18"/>
      <c r="F5" s="181"/>
      <c r="G5" s="17"/>
      <c r="H5" s="14"/>
      <c r="I5" s="15"/>
      <c r="J5" s="71"/>
    </row>
    <row r="6" spans="1:11" s="61" customFormat="1" ht="14.25" customHeight="1" thickBot="1" x14ac:dyDescent="0.3">
      <c r="A6" s="201" t="s">
        <v>75</v>
      </c>
      <c r="B6" s="266">
        <v>42339</v>
      </c>
      <c r="C6" s="14">
        <v>45</v>
      </c>
      <c r="D6" s="14"/>
      <c r="E6" s="14">
        <v>55</v>
      </c>
      <c r="F6" s="181"/>
      <c r="G6" s="17">
        <v>105</v>
      </c>
      <c r="H6" s="14">
        <v>16</v>
      </c>
      <c r="I6" s="15">
        <v>142</v>
      </c>
      <c r="J6" s="71">
        <f>SUM(C6:I6)</f>
        <v>363</v>
      </c>
    </row>
    <row r="7" spans="1:11" s="61" customFormat="1" ht="14.25" thickBot="1" x14ac:dyDescent="0.3">
      <c r="A7" s="201" t="s">
        <v>5</v>
      </c>
      <c r="B7" s="266">
        <v>42340</v>
      </c>
      <c r="C7" s="14">
        <v>38</v>
      </c>
      <c r="D7" s="14"/>
      <c r="E7" s="14">
        <v>69</v>
      </c>
      <c r="F7" s="181">
        <v>3</v>
      </c>
      <c r="G7" s="17">
        <v>154</v>
      </c>
      <c r="H7" s="14">
        <v>15</v>
      </c>
      <c r="I7" s="15">
        <v>108</v>
      </c>
      <c r="J7" s="71">
        <f t="shared" ref="J7:J10" si="0">SUM(C7:I7)</f>
        <v>387</v>
      </c>
    </row>
    <row r="8" spans="1:11" s="61" customFormat="1" ht="14.25" thickBot="1" x14ac:dyDescent="0.3">
      <c r="A8" s="35" t="s">
        <v>6</v>
      </c>
      <c r="B8" s="249">
        <v>42341</v>
      </c>
      <c r="C8" s="14">
        <v>203</v>
      </c>
      <c r="D8" s="14"/>
      <c r="E8" s="14">
        <v>183</v>
      </c>
      <c r="F8" s="181">
        <v>23</v>
      </c>
      <c r="G8" s="17">
        <v>277</v>
      </c>
      <c r="H8" s="14">
        <v>62</v>
      </c>
      <c r="I8" s="15">
        <v>153</v>
      </c>
      <c r="J8" s="71">
        <f t="shared" si="0"/>
        <v>901</v>
      </c>
      <c r="K8" s="202"/>
    </row>
    <row r="9" spans="1:11" s="61" customFormat="1" ht="14.25" thickBot="1" x14ac:dyDescent="0.3">
      <c r="A9" s="35" t="s">
        <v>0</v>
      </c>
      <c r="B9" s="249">
        <v>42342</v>
      </c>
      <c r="C9" s="21">
        <v>305</v>
      </c>
      <c r="D9" s="14"/>
      <c r="E9" s="14">
        <v>236</v>
      </c>
      <c r="F9" s="181">
        <v>9</v>
      </c>
      <c r="G9" s="17">
        <v>371</v>
      </c>
      <c r="H9" s="14">
        <v>113</v>
      </c>
      <c r="I9" s="15">
        <v>241</v>
      </c>
      <c r="J9" s="71">
        <f t="shared" si="0"/>
        <v>1275</v>
      </c>
      <c r="K9" s="202"/>
    </row>
    <row r="10" spans="1:11" s="61" customFormat="1" ht="14.25" outlineLevel="1" thickBot="1" x14ac:dyDescent="0.3">
      <c r="A10" s="35" t="s">
        <v>1</v>
      </c>
      <c r="B10" s="250">
        <v>42343</v>
      </c>
      <c r="C10" s="21">
        <v>627</v>
      </c>
      <c r="D10" s="21"/>
      <c r="E10" s="21">
        <v>327</v>
      </c>
      <c r="F10" s="182">
        <v>39</v>
      </c>
      <c r="G10" s="21">
        <v>627</v>
      </c>
      <c r="H10" s="21">
        <v>97</v>
      </c>
      <c r="I10" s="22">
        <v>1411</v>
      </c>
      <c r="J10" s="71">
        <f t="shared" si="0"/>
        <v>3128</v>
      </c>
      <c r="K10" s="202"/>
    </row>
    <row r="11" spans="1:11" s="61" customFormat="1" ht="14.25" outlineLevel="1" thickBot="1" x14ac:dyDescent="0.3">
      <c r="A11" s="35" t="s">
        <v>2</v>
      </c>
      <c r="B11" s="267">
        <v>42344</v>
      </c>
      <c r="C11" s="27">
        <v>292</v>
      </c>
      <c r="D11" s="27"/>
      <c r="E11" s="27">
        <v>239</v>
      </c>
      <c r="F11" s="183">
        <v>43</v>
      </c>
      <c r="G11" s="27">
        <v>403</v>
      </c>
      <c r="H11" s="27">
        <v>123</v>
      </c>
      <c r="I11" s="28">
        <v>1195</v>
      </c>
      <c r="J11" s="71">
        <f t="shared" ref="J11" si="1">SUM(C11:I11)</f>
        <v>2295</v>
      </c>
      <c r="K11" s="202"/>
    </row>
    <row r="12" spans="1:11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1510</v>
      </c>
      <c r="D12" s="143">
        <f t="shared" ref="D12:J12" si="2">SUM(D5:D11)</f>
        <v>0</v>
      </c>
      <c r="E12" s="143">
        <f>SUM(E5:E11)</f>
        <v>1109</v>
      </c>
      <c r="F12" s="146">
        <f t="shared" si="2"/>
        <v>117</v>
      </c>
      <c r="G12" s="143">
        <f t="shared" si="2"/>
        <v>1937</v>
      </c>
      <c r="H12" s="143">
        <f t="shared" si="2"/>
        <v>426</v>
      </c>
      <c r="I12" s="147">
        <f t="shared" si="2"/>
        <v>3250</v>
      </c>
      <c r="J12" s="143">
        <f t="shared" si="2"/>
        <v>8349</v>
      </c>
    </row>
    <row r="13" spans="1:11" s="62" customFormat="1" ht="15.75" customHeight="1" outlineLevel="1" thickBot="1" x14ac:dyDescent="0.3">
      <c r="A13" s="135" t="s">
        <v>27</v>
      </c>
      <c r="B13" s="345"/>
      <c r="C13" s="136">
        <f>AVERAGE(C5:C11)</f>
        <v>251.66666666666666</v>
      </c>
      <c r="D13" s="136" t="e">
        <f t="shared" ref="D13:J13" si="3">AVERAGE(D5:D11)</f>
        <v>#DIV/0!</v>
      </c>
      <c r="E13" s="136">
        <f>AVERAGE(E5:E11)</f>
        <v>184.83333333333334</v>
      </c>
      <c r="F13" s="139">
        <f t="shared" si="3"/>
        <v>23.4</v>
      </c>
      <c r="G13" s="136">
        <f t="shared" si="3"/>
        <v>322.83333333333331</v>
      </c>
      <c r="H13" s="136">
        <f t="shared" si="3"/>
        <v>71</v>
      </c>
      <c r="I13" s="142">
        <f t="shared" si="3"/>
        <v>541.66666666666663</v>
      </c>
      <c r="J13" s="136">
        <f t="shared" si="3"/>
        <v>1391.5</v>
      </c>
    </row>
    <row r="14" spans="1:11" s="62" customFormat="1" ht="14.25" customHeight="1" thickBot="1" x14ac:dyDescent="0.3">
      <c r="A14" s="36" t="s">
        <v>24</v>
      </c>
      <c r="B14" s="345"/>
      <c r="C14" s="37">
        <f>SUM(C5:C9)</f>
        <v>591</v>
      </c>
      <c r="D14" s="37">
        <f t="shared" ref="D14:E14" si="4">SUM(D5:D9)</f>
        <v>0</v>
      </c>
      <c r="E14" s="37">
        <f t="shared" si="4"/>
        <v>543</v>
      </c>
      <c r="F14" s="40">
        <f t="shared" ref="F14:J14" si="5">SUM(F5:F9)</f>
        <v>35</v>
      </c>
      <c r="G14" s="37">
        <f t="shared" si="5"/>
        <v>907</v>
      </c>
      <c r="H14" s="37">
        <f t="shared" si="5"/>
        <v>206</v>
      </c>
      <c r="I14" s="41">
        <f t="shared" si="5"/>
        <v>644</v>
      </c>
      <c r="J14" s="37">
        <f t="shared" si="5"/>
        <v>2926</v>
      </c>
    </row>
    <row r="15" spans="1:11" s="62" customFormat="1" ht="15.75" customHeight="1" thickBot="1" x14ac:dyDescent="0.3">
      <c r="A15" s="36" t="s">
        <v>26</v>
      </c>
      <c r="B15" s="345"/>
      <c r="C15" s="43">
        <f>AVERAGE(C5:C9)</f>
        <v>147.75</v>
      </c>
      <c r="D15" s="43" t="e">
        <f t="shared" ref="D15:J15" si="6">AVERAGE(D5:D9)</f>
        <v>#DIV/0!</v>
      </c>
      <c r="E15" s="43">
        <f t="shared" si="6"/>
        <v>135.75</v>
      </c>
      <c r="F15" s="46">
        <f t="shared" si="6"/>
        <v>11.666666666666666</v>
      </c>
      <c r="G15" s="43">
        <f t="shared" si="6"/>
        <v>226.75</v>
      </c>
      <c r="H15" s="43">
        <f t="shared" si="6"/>
        <v>51.5</v>
      </c>
      <c r="I15" s="48">
        <f t="shared" si="6"/>
        <v>161</v>
      </c>
      <c r="J15" s="43">
        <f t="shared" si="6"/>
        <v>731.5</v>
      </c>
    </row>
    <row r="16" spans="1:11" s="62" customFormat="1" ht="14.25" thickBot="1" x14ac:dyDescent="0.3">
      <c r="A16" s="35" t="s">
        <v>3</v>
      </c>
      <c r="B16" s="251">
        <v>42345</v>
      </c>
      <c r="C16" s="14">
        <v>246</v>
      </c>
      <c r="D16" s="14"/>
      <c r="E16" s="269">
        <v>181</v>
      </c>
      <c r="F16" s="181">
        <v>9</v>
      </c>
      <c r="G16" s="14">
        <v>359</v>
      </c>
      <c r="H16" s="230">
        <v>85</v>
      </c>
      <c r="I16" s="15">
        <v>163</v>
      </c>
      <c r="J16" s="19">
        <f t="shared" ref="J16:J22" si="7">SUM(C16:I16)</f>
        <v>1043</v>
      </c>
    </row>
    <row r="17" spans="1:10" s="62" customFormat="1" ht="14.25" thickBot="1" x14ac:dyDescent="0.3">
      <c r="A17" s="35" t="s">
        <v>4</v>
      </c>
      <c r="B17" s="252">
        <v>42346</v>
      </c>
      <c r="C17" s="14">
        <v>195</v>
      </c>
      <c r="D17" s="14"/>
      <c r="E17" s="18">
        <v>112</v>
      </c>
      <c r="F17" s="181">
        <v>20</v>
      </c>
      <c r="G17" s="14">
        <v>224</v>
      </c>
      <c r="H17" s="14">
        <v>66</v>
      </c>
      <c r="I17" s="15">
        <v>166</v>
      </c>
      <c r="J17" s="71">
        <f t="shared" si="7"/>
        <v>783</v>
      </c>
    </row>
    <row r="18" spans="1:10" s="62" customFormat="1" ht="14.25" thickBot="1" x14ac:dyDescent="0.3">
      <c r="A18" s="35" t="s">
        <v>5</v>
      </c>
      <c r="B18" s="252">
        <v>42347</v>
      </c>
      <c r="C18" s="14">
        <v>156</v>
      </c>
      <c r="D18" s="14"/>
      <c r="E18" s="18">
        <v>98</v>
      </c>
      <c r="F18" s="181">
        <v>2</v>
      </c>
      <c r="G18" s="14">
        <v>230</v>
      </c>
      <c r="H18" s="14">
        <v>74</v>
      </c>
      <c r="I18" s="15">
        <v>110</v>
      </c>
      <c r="J18" s="71">
        <f t="shared" si="7"/>
        <v>670</v>
      </c>
    </row>
    <row r="19" spans="1:10" s="62" customFormat="1" ht="14.25" thickBot="1" x14ac:dyDescent="0.3">
      <c r="A19" s="35" t="s">
        <v>6</v>
      </c>
      <c r="B19" s="252">
        <v>42348</v>
      </c>
      <c r="C19" s="14">
        <v>240</v>
      </c>
      <c r="D19" s="14"/>
      <c r="E19" s="18">
        <v>100</v>
      </c>
      <c r="F19" s="181">
        <v>14</v>
      </c>
      <c r="G19" s="14">
        <v>236</v>
      </c>
      <c r="H19" s="14">
        <v>110</v>
      </c>
      <c r="I19" s="15">
        <v>110</v>
      </c>
      <c r="J19" s="71">
        <f t="shared" si="7"/>
        <v>810</v>
      </c>
    </row>
    <row r="20" spans="1:10" s="62" customFormat="1" ht="14.25" thickBot="1" x14ac:dyDescent="0.3">
      <c r="A20" s="35" t="s">
        <v>0</v>
      </c>
      <c r="B20" s="252">
        <v>42349</v>
      </c>
      <c r="C20" s="21">
        <v>307</v>
      </c>
      <c r="D20" s="14"/>
      <c r="E20" s="18">
        <v>243</v>
      </c>
      <c r="F20" s="181">
        <v>26</v>
      </c>
      <c r="G20" s="14">
        <v>399</v>
      </c>
      <c r="H20" s="14">
        <v>109</v>
      </c>
      <c r="I20" s="15">
        <v>215</v>
      </c>
      <c r="J20" s="71">
        <f t="shared" si="7"/>
        <v>1299</v>
      </c>
    </row>
    <row r="21" spans="1:10" s="62" customFormat="1" ht="14.25" outlineLevel="1" thickBot="1" x14ac:dyDescent="0.3">
      <c r="A21" s="35" t="s">
        <v>1</v>
      </c>
      <c r="B21" s="252">
        <v>42350</v>
      </c>
      <c r="C21" s="21">
        <v>523</v>
      </c>
      <c r="D21" s="21"/>
      <c r="E21" s="25">
        <v>358</v>
      </c>
      <c r="F21" s="182">
        <v>33</v>
      </c>
      <c r="G21" s="21">
        <v>517</v>
      </c>
      <c r="H21" s="21">
        <v>173</v>
      </c>
      <c r="I21" s="22">
        <v>1348</v>
      </c>
      <c r="J21" s="71">
        <f t="shared" si="7"/>
        <v>2952</v>
      </c>
    </row>
    <row r="22" spans="1:10" s="62" customFormat="1" ht="14.25" outlineLevel="1" thickBot="1" x14ac:dyDescent="0.3">
      <c r="A22" s="35" t="s">
        <v>2</v>
      </c>
      <c r="B22" s="252">
        <v>42351</v>
      </c>
      <c r="C22" s="27">
        <v>335</v>
      </c>
      <c r="D22" s="27"/>
      <c r="E22" s="31">
        <v>194</v>
      </c>
      <c r="F22" s="183">
        <v>23</v>
      </c>
      <c r="G22" s="27">
        <v>371</v>
      </c>
      <c r="H22" s="27">
        <v>132</v>
      </c>
      <c r="I22" s="28">
        <v>1866</v>
      </c>
      <c r="J22" s="186">
        <f t="shared" si="7"/>
        <v>2921</v>
      </c>
    </row>
    <row r="23" spans="1:10" s="62" customFormat="1" ht="14.25" customHeight="1" outlineLevel="1" thickBot="1" x14ac:dyDescent="0.3">
      <c r="A23" s="235" t="s">
        <v>25</v>
      </c>
      <c r="B23" s="344" t="s">
        <v>29</v>
      </c>
      <c r="C23" s="143">
        <f t="shared" ref="C23:J23" si="8">SUM(C16:C22)</f>
        <v>2002</v>
      </c>
      <c r="D23" s="143">
        <f t="shared" si="8"/>
        <v>0</v>
      </c>
      <c r="E23" s="143">
        <f t="shared" si="8"/>
        <v>1286</v>
      </c>
      <c r="F23" s="146">
        <f t="shared" si="8"/>
        <v>127</v>
      </c>
      <c r="G23" s="143">
        <f t="shared" si="8"/>
        <v>2336</v>
      </c>
      <c r="H23" s="143">
        <f t="shared" si="8"/>
        <v>749</v>
      </c>
      <c r="I23" s="147">
        <f t="shared" si="8"/>
        <v>3978</v>
      </c>
      <c r="J23" s="143">
        <f t="shared" si="8"/>
        <v>10478</v>
      </c>
    </row>
    <row r="24" spans="1:10" s="62" customFormat="1" ht="15.75" customHeight="1" outlineLevel="1" thickBot="1" x14ac:dyDescent="0.3">
      <c r="A24" s="135" t="s">
        <v>27</v>
      </c>
      <c r="B24" s="345"/>
      <c r="C24" s="136">
        <f t="shared" ref="C24:J24" si="9">AVERAGE(C16:C22)</f>
        <v>286</v>
      </c>
      <c r="D24" s="136" t="e">
        <f t="shared" si="9"/>
        <v>#DIV/0!</v>
      </c>
      <c r="E24" s="136">
        <f t="shared" si="9"/>
        <v>183.71428571428572</v>
      </c>
      <c r="F24" s="139">
        <f t="shared" si="9"/>
        <v>18.142857142857142</v>
      </c>
      <c r="G24" s="136">
        <f t="shared" si="9"/>
        <v>333.71428571428572</v>
      </c>
      <c r="H24" s="136">
        <f t="shared" si="9"/>
        <v>107</v>
      </c>
      <c r="I24" s="142">
        <f t="shared" si="9"/>
        <v>568.28571428571433</v>
      </c>
      <c r="J24" s="136">
        <f t="shared" si="9"/>
        <v>1496.8571428571429</v>
      </c>
    </row>
    <row r="25" spans="1:10" s="62" customFormat="1" ht="14.25" customHeight="1" thickBot="1" x14ac:dyDescent="0.3">
      <c r="A25" s="36" t="s">
        <v>24</v>
      </c>
      <c r="B25" s="345"/>
      <c r="C25" s="37">
        <f>SUM(C16:C20)</f>
        <v>1144</v>
      </c>
      <c r="D25" s="37">
        <f t="shared" ref="D25:J25" si="10">SUM(D16:D20)</f>
        <v>0</v>
      </c>
      <c r="E25" s="37">
        <f t="shared" si="10"/>
        <v>734</v>
      </c>
      <c r="F25" s="40">
        <f t="shared" si="10"/>
        <v>71</v>
      </c>
      <c r="G25" s="37">
        <f t="shared" si="10"/>
        <v>1448</v>
      </c>
      <c r="H25" s="37">
        <f t="shared" si="10"/>
        <v>444</v>
      </c>
      <c r="I25" s="41">
        <f t="shared" si="10"/>
        <v>764</v>
      </c>
      <c r="J25" s="37">
        <f t="shared" si="10"/>
        <v>4605</v>
      </c>
    </row>
    <row r="26" spans="1:10" s="62" customFormat="1" ht="15.75" customHeight="1" thickBot="1" x14ac:dyDescent="0.3">
      <c r="A26" s="36" t="s">
        <v>26</v>
      </c>
      <c r="B26" s="346"/>
      <c r="C26" s="149">
        <f>AVERAGE(C16:C20)</f>
        <v>228.8</v>
      </c>
      <c r="D26" s="149" t="e">
        <f t="shared" ref="D26:J26" si="11">AVERAGE(D16:D20)</f>
        <v>#DIV/0!</v>
      </c>
      <c r="E26" s="149">
        <f t="shared" si="11"/>
        <v>146.80000000000001</v>
      </c>
      <c r="F26" s="184">
        <f t="shared" si="11"/>
        <v>14.2</v>
      </c>
      <c r="G26" s="149">
        <f t="shared" si="11"/>
        <v>289.60000000000002</v>
      </c>
      <c r="H26" s="149">
        <f t="shared" si="11"/>
        <v>88.8</v>
      </c>
      <c r="I26" s="185">
        <f t="shared" si="11"/>
        <v>152.80000000000001</v>
      </c>
      <c r="J26" s="149">
        <f t="shared" si="11"/>
        <v>921</v>
      </c>
    </row>
    <row r="27" spans="1:10" s="62" customFormat="1" ht="14.25" thickBot="1" x14ac:dyDescent="0.3">
      <c r="A27" s="35" t="s">
        <v>3</v>
      </c>
      <c r="B27" s="253">
        <v>42352</v>
      </c>
      <c r="C27" s="14">
        <v>132</v>
      </c>
      <c r="D27" s="14"/>
      <c r="E27" s="18">
        <v>83</v>
      </c>
      <c r="F27" s="181">
        <v>2</v>
      </c>
      <c r="G27" s="14">
        <v>176</v>
      </c>
      <c r="H27" s="14">
        <v>44</v>
      </c>
      <c r="I27" s="15">
        <v>145</v>
      </c>
      <c r="J27" s="19">
        <f t="shared" ref="J27:J33" si="12">SUM(C27:I27)</f>
        <v>582</v>
      </c>
    </row>
    <row r="28" spans="1:10" s="62" customFormat="1" ht="14.25" thickBot="1" x14ac:dyDescent="0.3">
      <c r="A28" s="35" t="s">
        <v>4</v>
      </c>
      <c r="B28" s="254">
        <v>42353</v>
      </c>
      <c r="C28" s="14">
        <v>209</v>
      </c>
      <c r="D28" s="14"/>
      <c r="E28" s="18">
        <v>137</v>
      </c>
      <c r="F28" s="181">
        <v>20</v>
      </c>
      <c r="G28" s="14">
        <v>319</v>
      </c>
      <c r="H28" s="14">
        <v>73</v>
      </c>
      <c r="I28" s="15">
        <v>161</v>
      </c>
      <c r="J28" s="71">
        <f t="shared" si="12"/>
        <v>919</v>
      </c>
    </row>
    <row r="29" spans="1:10" s="62" customFormat="1" ht="14.25" thickBot="1" x14ac:dyDescent="0.3">
      <c r="A29" s="35" t="s">
        <v>5</v>
      </c>
      <c r="B29" s="254">
        <v>42354</v>
      </c>
      <c r="C29" s="14">
        <v>171</v>
      </c>
      <c r="D29" s="14"/>
      <c r="E29" s="18">
        <v>119</v>
      </c>
      <c r="F29" s="181">
        <v>12</v>
      </c>
      <c r="G29" s="14">
        <v>279</v>
      </c>
      <c r="H29" s="14">
        <v>73</v>
      </c>
      <c r="I29" s="15">
        <v>129</v>
      </c>
      <c r="J29" s="71">
        <f t="shared" si="12"/>
        <v>783</v>
      </c>
    </row>
    <row r="30" spans="1:10" s="62" customFormat="1" ht="14.25" thickBot="1" x14ac:dyDescent="0.3">
      <c r="A30" s="35" t="s">
        <v>6</v>
      </c>
      <c r="B30" s="254">
        <v>42355</v>
      </c>
      <c r="C30" s="14">
        <v>19</v>
      </c>
      <c r="D30" s="14"/>
      <c r="E30" s="18">
        <v>53</v>
      </c>
      <c r="F30" s="181">
        <v>1</v>
      </c>
      <c r="G30" s="14">
        <v>61</v>
      </c>
      <c r="H30" s="14">
        <v>12</v>
      </c>
      <c r="I30" s="15">
        <v>86</v>
      </c>
      <c r="J30" s="71">
        <f t="shared" si="12"/>
        <v>232</v>
      </c>
    </row>
    <row r="31" spans="1:10" s="62" customFormat="1" ht="14.25" thickBot="1" x14ac:dyDescent="0.3">
      <c r="A31" s="35" t="s">
        <v>0</v>
      </c>
      <c r="B31" s="254">
        <v>42356</v>
      </c>
      <c r="C31" s="21">
        <v>242</v>
      </c>
      <c r="D31" s="14"/>
      <c r="E31" s="18">
        <v>176</v>
      </c>
      <c r="F31" s="181">
        <v>15</v>
      </c>
      <c r="G31" s="14">
        <v>305</v>
      </c>
      <c r="H31" s="14">
        <v>121</v>
      </c>
      <c r="I31" s="15">
        <v>211</v>
      </c>
      <c r="J31" s="71">
        <f t="shared" si="12"/>
        <v>1070</v>
      </c>
    </row>
    <row r="32" spans="1:10" s="62" customFormat="1" ht="14.25" outlineLevel="1" thickBot="1" x14ac:dyDescent="0.3">
      <c r="A32" s="35" t="s">
        <v>1</v>
      </c>
      <c r="B32" s="254">
        <v>42357</v>
      </c>
      <c r="C32" s="21">
        <v>300</v>
      </c>
      <c r="D32" s="21"/>
      <c r="E32" s="25">
        <v>197</v>
      </c>
      <c r="F32" s="182">
        <v>22</v>
      </c>
      <c r="G32" s="21">
        <v>392</v>
      </c>
      <c r="H32" s="21">
        <v>94</v>
      </c>
      <c r="I32" s="22">
        <v>807</v>
      </c>
      <c r="J32" s="71">
        <f t="shared" si="12"/>
        <v>1812</v>
      </c>
    </row>
    <row r="33" spans="1:11" s="62" customFormat="1" ht="14.25" outlineLevel="1" thickBot="1" x14ac:dyDescent="0.3">
      <c r="A33" s="35" t="s">
        <v>2</v>
      </c>
      <c r="B33" s="254">
        <v>42358</v>
      </c>
      <c r="C33" s="27">
        <v>330</v>
      </c>
      <c r="D33" s="27"/>
      <c r="E33" s="31">
        <v>183</v>
      </c>
      <c r="F33" s="183">
        <v>24</v>
      </c>
      <c r="G33" s="27">
        <v>366</v>
      </c>
      <c r="H33" s="27">
        <v>103</v>
      </c>
      <c r="I33" s="28">
        <v>956</v>
      </c>
      <c r="J33" s="186">
        <f t="shared" si="12"/>
        <v>1962</v>
      </c>
    </row>
    <row r="34" spans="1:11" s="62" customFormat="1" ht="14.25" customHeight="1" outlineLevel="1" thickBot="1" x14ac:dyDescent="0.3">
      <c r="A34" s="235" t="s">
        <v>25</v>
      </c>
      <c r="B34" s="344" t="s">
        <v>30</v>
      </c>
      <c r="C34" s="143">
        <f t="shared" ref="C34:J34" si="13">SUM(C27:C33)</f>
        <v>1403</v>
      </c>
      <c r="D34" s="143">
        <f t="shared" si="13"/>
        <v>0</v>
      </c>
      <c r="E34" s="143">
        <f t="shared" si="13"/>
        <v>948</v>
      </c>
      <c r="F34" s="146">
        <f>SUM(F27:F33)</f>
        <v>96</v>
      </c>
      <c r="G34" s="143">
        <f t="shared" si="13"/>
        <v>1898</v>
      </c>
      <c r="H34" s="143">
        <f t="shared" si="13"/>
        <v>520</v>
      </c>
      <c r="I34" s="147">
        <f t="shared" si="13"/>
        <v>2495</v>
      </c>
      <c r="J34" s="143">
        <f t="shared" si="13"/>
        <v>7360</v>
      </c>
    </row>
    <row r="35" spans="1:11" s="62" customFormat="1" ht="15.75" customHeight="1" outlineLevel="1" thickBot="1" x14ac:dyDescent="0.3">
      <c r="A35" s="135" t="s">
        <v>27</v>
      </c>
      <c r="B35" s="345"/>
      <c r="C35" s="136">
        <f t="shared" ref="C35:J35" si="14">AVERAGE(C27:C33)</f>
        <v>200.42857142857142</v>
      </c>
      <c r="D35" s="136" t="e">
        <f t="shared" si="14"/>
        <v>#DIV/0!</v>
      </c>
      <c r="E35" s="136">
        <f t="shared" si="14"/>
        <v>135.42857142857142</v>
      </c>
      <c r="F35" s="139">
        <f t="shared" si="14"/>
        <v>13.714285714285714</v>
      </c>
      <c r="G35" s="136">
        <f t="shared" si="14"/>
        <v>271.14285714285717</v>
      </c>
      <c r="H35" s="136">
        <f t="shared" si="14"/>
        <v>74.285714285714292</v>
      </c>
      <c r="I35" s="142">
        <f t="shared" si="14"/>
        <v>356.42857142857144</v>
      </c>
      <c r="J35" s="136">
        <f t="shared" si="14"/>
        <v>1051.4285714285713</v>
      </c>
    </row>
    <row r="36" spans="1:11" s="62" customFormat="1" ht="14.25" customHeight="1" thickBot="1" x14ac:dyDescent="0.3">
      <c r="A36" s="36" t="s">
        <v>24</v>
      </c>
      <c r="B36" s="345"/>
      <c r="C36" s="37">
        <f>SUM(C27:C31)</f>
        <v>773</v>
      </c>
      <c r="D36" s="37">
        <f t="shared" ref="D36:J36" si="15">SUM(D27:D31)</f>
        <v>0</v>
      </c>
      <c r="E36" s="37">
        <f t="shared" si="15"/>
        <v>568</v>
      </c>
      <c r="F36" s="40">
        <f t="shared" si="15"/>
        <v>50</v>
      </c>
      <c r="G36" s="37">
        <f t="shared" si="15"/>
        <v>1140</v>
      </c>
      <c r="H36" s="37">
        <f t="shared" si="15"/>
        <v>323</v>
      </c>
      <c r="I36" s="41">
        <f t="shared" si="15"/>
        <v>732</v>
      </c>
      <c r="J36" s="37">
        <f t="shared" si="15"/>
        <v>3586</v>
      </c>
    </row>
    <row r="37" spans="1:11" s="62" customFormat="1" ht="15.75" customHeight="1" thickBot="1" x14ac:dyDescent="0.3">
      <c r="A37" s="36" t="s">
        <v>26</v>
      </c>
      <c r="B37" s="346"/>
      <c r="C37" s="43">
        <f>AVERAGE(C27:C31)</f>
        <v>154.6</v>
      </c>
      <c r="D37" s="43" t="e">
        <f t="shared" ref="D37:J37" si="16">AVERAGE(D27:D31)</f>
        <v>#DIV/0!</v>
      </c>
      <c r="E37" s="43">
        <f t="shared" si="16"/>
        <v>113.6</v>
      </c>
      <c r="F37" s="46">
        <f t="shared" si="16"/>
        <v>10</v>
      </c>
      <c r="G37" s="43">
        <f t="shared" si="16"/>
        <v>228</v>
      </c>
      <c r="H37" s="43">
        <f t="shared" si="16"/>
        <v>64.599999999999994</v>
      </c>
      <c r="I37" s="48">
        <f t="shared" si="16"/>
        <v>146.4</v>
      </c>
      <c r="J37" s="43">
        <f t="shared" si="16"/>
        <v>717.2</v>
      </c>
    </row>
    <row r="38" spans="1:11" s="62" customFormat="1" ht="14.25" thickBot="1" x14ac:dyDescent="0.3">
      <c r="A38" s="35" t="s">
        <v>3</v>
      </c>
      <c r="B38" s="255">
        <v>42359</v>
      </c>
      <c r="C38" s="14">
        <v>404</v>
      </c>
      <c r="D38" s="14"/>
      <c r="E38" s="18">
        <v>282</v>
      </c>
      <c r="F38" s="181">
        <v>20</v>
      </c>
      <c r="G38" s="14">
        <v>515</v>
      </c>
      <c r="H38" s="14">
        <v>103</v>
      </c>
      <c r="I38" s="15">
        <v>194</v>
      </c>
      <c r="J38" s="19">
        <f t="shared" ref="J38:J44" si="17">SUM(C38:I38)</f>
        <v>1518</v>
      </c>
    </row>
    <row r="39" spans="1:11" s="62" customFormat="1" ht="14.25" thickBot="1" x14ac:dyDescent="0.3">
      <c r="A39" s="35" t="s">
        <v>4</v>
      </c>
      <c r="B39" s="256">
        <v>42360</v>
      </c>
      <c r="C39" s="14">
        <v>86</v>
      </c>
      <c r="D39" s="14"/>
      <c r="E39" s="18">
        <v>99</v>
      </c>
      <c r="F39" s="181">
        <v>7</v>
      </c>
      <c r="G39" s="14">
        <v>290</v>
      </c>
      <c r="H39" s="14">
        <v>43</v>
      </c>
      <c r="I39" s="15">
        <v>147</v>
      </c>
      <c r="J39" s="71">
        <f t="shared" si="17"/>
        <v>672</v>
      </c>
    </row>
    <row r="40" spans="1:11" s="62" customFormat="1" ht="14.25" thickBot="1" x14ac:dyDescent="0.3">
      <c r="A40" s="35" t="s">
        <v>5</v>
      </c>
      <c r="B40" s="256">
        <v>42361</v>
      </c>
      <c r="C40" s="14">
        <v>92</v>
      </c>
      <c r="D40" s="14"/>
      <c r="E40" s="18">
        <v>160</v>
      </c>
      <c r="F40" s="181">
        <v>8</v>
      </c>
      <c r="G40" s="14">
        <v>262</v>
      </c>
      <c r="H40" s="14">
        <v>86</v>
      </c>
      <c r="I40" s="15">
        <v>159</v>
      </c>
      <c r="J40" s="71">
        <f t="shared" si="17"/>
        <v>767</v>
      </c>
    </row>
    <row r="41" spans="1:11" s="62" customFormat="1" ht="14.25" thickBot="1" x14ac:dyDescent="0.3">
      <c r="A41" s="35" t="s">
        <v>6</v>
      </c>
      <c r="B41" s="256">
        <v>42362</v>
      </c>
      <c r="C41" s="14">
        <v>343</v>
      </c>
      <c r="D41" s="14"/>
      <c r="E41" s="18">
        <v>141</v>
      </c>
      <c r="F41" s="181">
        <v>6</v>
      </c>
      <c r="G41" s="14">
        <v>437</v>
      </c>
      <c r="H41" s="14">
        <v>67</v>
      </c>
      <c r="I41" s="15">
        <v>147</v>
      </c>
      <c r="J41" s="71">
        <f t="shared" si="17"/>
        <v>1141</v>
      </c>
    </row>
    <row r="42" spans="1:11" s="62" customFormat="1" ht="14.25" thickBot="1" x14ac:dyDescent="0.3">
      <c r="A42" s="35" t="s">
        <v>0</v>
      </c>
      <c r="B42" s="256">
        <v>42363</v>
      </c>
      <c r="C42" s="21">
        <v>775</v>
      </c>
      <c r="D42" s="14"/>
      <c r="E42" s="18">
        <v>321</v>
      </c>
      <c r="F42" s="181">
        <v>24</v>
      </c>
      <c r="G42" s="14">
        <v>511</v>
      </c>
      <c r="H42" s="14">
        <v>161</v>
      </c>
      <c r="I42" s="15"/>
      <c r="J42" s="71">
        <f t="shared" si="17"/>
        <v>1792</v>
      </c>
    </row>
    <row r="43" spans="1:11" s="62" customFormat="1" ht="14.25" outlineLevel="1" thickBot="1" x14ac:dyDescent="0.3">
      <c r="A43" s="35" t="s">
        <v>1</v>
      </c>
      <c r="B43" s="256">
        <v>42364</v>
      </c>
      <c r="C43" s="206">
        <v>661</v>
      </c>
      <c r="D43" s="21"/>
      <c r="E43" s="25">
        <v>362</v>
      </c>
      <c r="F43" s="182">
        <v>44</v>
      </c>
      <c r="G43" s="21">
        <v>919</v>
      </c>
      <c r="H43" s="21">
        <v>184</v>
      </c>
      <c r="I43" s="22">
        <v>1117</v>
      </c>
      <c r="J43" s="71">
        <f t="shared" si="17"/>
        <v>3287</v>
      </c>
      <c r="K43" s="161"/>
    </row>
    <row r="44" spans="1:11" s="62" customFormat="1" ht="14.25" outlineLevel="1" thickBot="1" x14ac:dyDescent="0.3">
      <c r="A44" s="35" t="s">
        <v>2</v>
      </c>
      <c r="B44" s="256">
        <v>42365</v>
      </c>
      <c r="C44" s="27">
        <v>584</v>
      </c>
      <c r="D44" s="27"/>
      <c r="E44" s="31">
        <v>392</v>
      </c>
      <c r="F44" s="183">
        <v>33</v>
      </c>
      <c r="G44" s="27">
        <v>616</v>
      </c>
      <c r="H44" s="27">
        <v>160</v>
      </c>
      <c r="I44" s="28">
        <v>1192</v>
      </c>
      <c r="J44" s="186">
        <f t="shared" si="17"/>
        <v>2977</v>
      </c>
      <c r="K44" s="161"/>
    </row>
    <row r="45" spans="1:11" s="62" customFormat="1" ht="14.25" customHeight="1" outlineLevel="1" thickBot="1" x14ac:dyDescent="0.3">
      <c r="A45" s="235" t="s">
        <v>25</v>
      </c>
      <c r="B45" s="344" t="s">
        <v>31</v>
      </c>
      <c r="C45" s="143">
        <f t="shared" ref="C45:J45" si="18">SUM(C38:C44)</f>
        <v>2945</v>
      </c>
      <c r="D45" s="143">
        <f t="shared" si="18"/>
        <v>0</v>
      </c>
      <c r="E45" s="143">
        <f t="shared" si="18"/>
        <v>1757</v>
      </c>
      <c r="F45" s="146">
        <f>SUM(F38:F44)</f>
        <v>142</v>
      </c>
      <c r="G45" s="143">
        <f t="shared" si="18"/>
        <v>3550</v>
      </c>
      <c r="H45" s="143">
        <f t="shared" si="18"/>
        <v>804</v>
      </c>
      <c r="I45" s="147">
        <f t="shared" si="18"/>
        <v>2956</v>
      </c>
      <c r="J45" s="143">
        <f t="shared" si="18"/>
        <v>12154</v>
      </c>
    </row>
    <row r="46" spans="1:11" s="62" customFormat="1" ht="15.75" customHeight="1" outlineLevel="1" thickBot="1" x14ac:dyDescent="0.3">
      <c r="A46" s="135" t="s">
        <v>27</v>
      </c>
      <c r="B46" s="345"/>
      <c r="C46" s="136">
        <f t="shared" ref="C46:J46" si="19">AVERAGE(C38:C44)</f>
        <v>420.71428571428572</v>
      </c>
      <c r="D46" s="136" t="e">
        <f t="shared" si="19"/>
        <v>#DIV/0!</v>
      </c>
      <c r="E46" s="136">
        <f t="shared" si="19"/>
        <v>251</v>
      </c>
      <c r="F46" s="139">
        <f t="shared" si="19"/>
        <v>20.285714285714285</v>
      </c>
      <c r="G46" s="136">
        <f t="shared" si="19"/>
        <v>507.14285714285717</v>
      </c>
      <c r="H46" s="136">
        <f t="shared" si="19"/>
        <v>114.85714285714286</v>
      </c>
      <c r="I46" s="142">
        <f t="shared" si="19"/>
        <v>492.66666666666669</v>
      </c>
      <c r="J46" s="136">
        <f t="shared" si="19"/>
        <v>1736.2857142857142</v>
      </c>
    </row>
    <row r="47" spans="1:11" s="62" customFormat="1" ht="14.25" customHeight="1" thickBot="1" x14ac:dyDescent="0.3">
      <c r="A47" s="36" t="s">
        <v>24</v>
      </c>
      <c r="B47" s="345"/>
      <c r="C47" s="37">
        <f>SUM(C38:C42)</f>
        <v>1700</v>
      </c>
      <c r="D47" s="37">
        <f t="shared" ref="D47:J47" si="20">SUM(D38:D42)</f>
        <v>0</v>
      </c>
      <c r="E47" s="37">
        <f t="shared" si="20"/>
        <v>1003</v>
      </c>
      <c r="F47" s="40">
        <f t="shared" si="20"/>
        <v>65</v>
      </c>
      <c r="G47" s="37">
        <f t="shared" si="20"/>
        <v>2015</v>
      </c>
      <c r="H47" s="37">
        <f t="shared" si="20"/>
        <v>460</v>
      </c>
      <c r="I47" s="41">
        <f t="shared" si="20"/>
        <v>647</v>
      </c>
      <c r="J47" s="37">
        <f t="shared" si="20"/>
        <v>5890</v>
      </c>
    </row>
    <row r="48" spans="1:11" s="62" customFormat="1" ht="15.75" customHeight="1" thickBot="1" x14ac:dyDescent="0.3">
      <c r="A48" s="36" t="s">
        <v>26</v>
      </c>
      <c r="B48" s="346"/>
      <c r="C48" s="43">
        <f>AVERAGE(C38:C42)</f>
        <v>340</v>
      </c>
      <c r="D48" s="43" t="e">
        <f t="shared" ref="D48:J48" si="21">AVERAGE(D38:D42)</f>
        <v>#DIV/0!</v>
      </c>
      <c r="E48" s="43">
        <f t="shared" si="21"/>
        <v>200.6</v>
      </c>
      <c r="F48" s="46">
        <f t="shared" si="21"/>
        <v>13</v>
      </c>
      <c r="G48" s="43">
        <f t="shared" si="21"/>
        <v>403</v>
      </c>
      <c r="H48" s="43">
        <f t="shared" si="21"/>
        <v>92</v>
      </c>
      <c r="I48" s="48">
        <f t="shared" si="21"/>
        <v>161.75</v>
      </c>
      <c r="J48" s="43">
        <f t="shared" si="21"/>
        <v>1178</v>
      </c>
    </row>
    <row r="49" spans="1:11" s="62" customFormat="1" ht="14.25" customHeight="1" thickBot="1" x14ac:dyDescent="0.3">
      <c r="A49" s="35" t="s">
        <v>3</v>
      </c>
      <c r="B49" s="257">
        <v>42366</v>
      </c>
      <c r="C49" s="14">
        <v>483</v>
      </c>
      <c r="D49" s="14"/>
      <c r="E49" s="18">
        <v>441</v>
      </c>
      <c r="F49" s="181">
        <v>58</v>
      </c>
      <c r="G49" s="18">
        <v>657</v>
      </c>
      <c r="H49" s="14">
        <v>204</v>
      </c>
      <c r="I49" s="15">
        <v>327</v>
      </c>
      <c r="J49" s="78">
        <f>SUM(C49:I49)</f>
        <v>2170</v>
      </c>
      <c r="K49" s="205"/>
    </row>
    <row r="50" spans="1:11" s="62" customFormat="1" ht="14.25" customHeight="1" thickBot="1" x14ac:dyDescent="0.3">
      <c r="A50" s="35" t="s">
        <v>4</v>
      </c>
      <c r="B50" s="258">
        <v>42367</v>
      </c>
      <c r="C50" s="14">
        <v>99</v>
      </c>
      <c r="D50" s="14"/>
      <c r="E50" s="18">
        <v>202</v>
      </c>
      <c r="F50" s="181">
        <v>10</v>
      </c>
      <c r="G50" s="18">
        <v>459</v>
      </c>
      <c r="H50" s="14">
        <v>70</v>
      </c>
      <c r="I50" s="15">
        <v>266</v>
      </c>
      <c r="J50" s="78">
        <f t="shared" ref="J50:J52" si="22">SUM(C50:I50)</f>
        <v>1106</v>
      </c>
      <c r="K50" s="205"/>
    </row>
    <row r="51" spans="1:11" s="62" customFormat="1" ht="14.25" customHeight="1" thickBot="1" x14ac:dyDescent="0.3">
      <c r="A51" s="35" t="s">
        <v>5</v>
      </c>
      <c r="B51" s="258">
        <v>42368</v>
      </c>
      <c r="C51" s="14">
        <v>619</v>
      </c>
      <c r="D51" s="14"/>
      <c r="E51" s="18">
        <v>395</v>
      </c>
      <c r="F51" s="181">
        <v>35</v>
      </c>
      <c r="G51" s="18">
        <v>1074</v>
      </c>
      <c r="H51" s="14">
        <v>232</v>
      </c>
      <c r="I51" s="15">
        <v>378</v>
      </c>
      <c r="J51" s="78">
        <f t="shared" si="22"/>
        <v>2733</v>
      </c>
      <c r="K51" s="205"/>
    </row>
    <row r="52" spans="1:11" s="62" customFormat="1" ht="14.25" customHeight="1" thickBot="1" x14ac:dyDescent="0.3">
      <c r="A52" s="35" t="s">
        <v>6</v>
      </c>
      <c r="B52" s="258">
        <v>42369</v>
      </c>
      <c r="C52" s="14">
        <v>510</v>
      </c>
      <c r="D52" s="14"/>
      <c r="E52" s="18">
        <v>317</v>
      </c>
      <c r="F52" s="181">
        <v>30</v>
      </c>
      <c r="G52" s="18">
        <v>863</v>
      </c>
      <c r="H52" s="14">
        <v>144</v>
      </c>
      <c r="I52" s="15">
        <v>201</v>
      </c>
      <c r="J52" s="78">
        <f t="shared" si="22"/>
        <v>2065</v>
      </c>
      <c r="K52" s="205"/>
    </row>
    <row r="53" spans="1:11" s="62" customFormat="1" ht="14.25" hidden="1" customHeight="1" thickBot="1" x14ac:dyDescent="0.3">
      <c r="A53" s="35"/>
      <c r="B53" s="258"/>
      <c r="C53" s="21"/>
      <c r="D53" s="14"/>
      <c r="E53" s="18"/>
      <c r="F53" s="181"/>
      <c r="G53" s="18"/>
      <c r="H53" s="14"/>
      <c r="I53" s="15"/>
      <c r="J53" s="78"/>
      <c r="K53" s="205"/>
    </row>
    <row r="54" spans="1:11" s="62" customFormat="1" ht="14.25" hidden="1" customHeight="1" outlineLevel="1" thickBot="1" x14ac:dyDescent="0.3">
      <c r="A54" s="35"/>
      <c r="B54" s="258"/>
      <c r="C54" s="21"/>
      <c r="D54" s="21"/>
      <c r="E54" s="25"/>
      <c r="F54" s="182"/>
      <c r="G54" s="25"/>
      <c r="H54" s="21"/>
      <c r="I54" s="22"/>
      <c r="J54" s="78"/>
      <c r="K54" s="205"/>
    </row>
    <row r="55" spans="1:11" s="62" customFormat="1" ht="14.25" hidden="1" customHeight="1" outlineLevel="1" thickBot="1" x14ac:dyDescent="0.3">
      <c r="A55" s="201"/>
      <c r="B55" s="258"/>
      <c r="C55" s="27"/>
      <c r="D55" s="27"/>
      <c r="E55" s="31"/>
      <c r="F55" s="183"/>
      <c r="G55" s="31"/>
      <c r="H55" s="187"/>
      <c r="I55" s="188"/>
      <c r="J55" s="78"/>
    </row>
    <row r="56" spans="1:11" s="62" customFormat="1" ht="14.25" customHeight="1" outlineLevel="1" thickBot="1" x14ac:dyDescent="0.3">
      <c r="A56" s="235" t="s">
        <v>25</v>
      </c>
      <c r="B56" s="344" t="s">
        <v>32</v>
      </c>
      <c r="C56" s="143">
        <f t="shared" ref="C56:J56" si="23">SUM(C49:C55)</f>
        <v>1711</v>
      </c>
      <c r="D56" s="143">
        <f t="shared" si="23"/>
        <v>0</v>
      </c>
      <c r="E56" s="143">
        <f t="shared" si="23"/>
        <v>1355</v>
      </c>
      <c r="F56" s="146">
        <f t="shared" si="23"/>
        <v>133</v>
      </c>
      <c r="G56" s="143">
        <f>SUM(G49:G55)</f>
        <v>3053</v>
      </c>
      <c r="H56" s="143">
        <f>SUM(H49:H55)</f>
        <v>650</v>
      </c>
      <c r="I56" s="147">
        <f t="shared" si="23"/>
        <v>1172</v>
      </c>
      <c r="J56" s="143">
        <f t="shared" si="23"/>
        <v>8074</v>
      </c>
    </row>
    <row r="57" spans="1:11" s="62" customFormat="1" ht="15.75" customHeight="1" outlineLevel="1" thickBot="1" x14ac:dyDescent="0.3">
      <c r="A57" s="135" t="s">
        <v>27</v>
      </c>
      <c r="B57" s="345"/>
      <c r="C57" s="136">
        <f t="shared" ref="C57:J57" si="24">AVERAGE(C49:C55)</f>
        <v>427.75</v>
      </c>
      <c r="D57" s="136" t="e">
        <f t="shared" si="24"/>
        <v>#DIV/0!</v>
      </c>
      <c r="E57" s="136">
        <f t="shared" si="24"/>
        <v>338.75</v>
      </c>
      <c r="F57" s="139">
        <f t="shared" si="24"/>
        <v>33.25</v>
      </c>
      <c r="G57" s="136">
        <f t="shared" si="24"/>
        <v>763.25</v>
      </c>
      <c r="H57" s="136">
        <f t="shared" si="24"/>
        <v>162.5</v>
      </c>
      <c r="I57" s="142">
        <f t="shared" si="24"/>
        <v>293</v>
      </c>
      <c r="J57" s="136">
        <f t="shared" si="24"/>
        <v>2018.5</v>
      </c>
    </row>
    <row r="58" spans="1:11" s="62" customFormat="1" ht="14.25" customHeight="1" thickBot="1" x14ac:dyDescent="0.3">
      <c r="A58" s="36" t="s">
        <v>24</v>
      </c>
      <c r="B58" s="345"/>
      <c r="C58" s="37">
        <f t="shared" ref="C58:J58" si="25">SUM(C49:C53)</f>
        <v>1711</v>
      </c>
      <c r="D58" s="37">
        <f t="shared" si="25"/>
        <v>0</v>
      </c>
      <c r="E58" s="37">
        <f t="shared" si="25"/>
        <v>1355</v>
      </c>
      <c r="F58" s="40">
        <f t="shared" si="25"/>
        <v>133</v>
      </c>
      <c r="G58" s="37">
        <f t="shared" si="25"/>
        <v>3053</v>
      </c>
      <c r="H58" s="37">
        <f t="shared" si="25"/>
        <v>650</v>
      </c>
      <c r="I58" s="41">
        <f t="shared" si="25"/>
        <v>1172</v>
      </c>
      <c r="J58" s="37">
        <f t="shared" si="25"/>
        <v>8074</v>
      </c>
    </row>
    <row r="59" spans="1:11" s="62" customFormat="1" ht="14.25" thickBot="1" x14ac:dyDescent="0.3">
      <c r="A59" s="36" t="s">
        <v>26</v>
      </c>
      <c r="B59" s="346"/>
      <c r="C59" s="43">
        <f t="shared" ref="C59:J59" si="26">AVERAGE(C49:C53)</f>
        <v>427.75</v>
      </c>
      <c r="D59" s="43" t="e">
        <f t="shared" si="26"/>
        <v>#DIV/0!</v>
      </c>
      <c r="E59" s="43">
        <f t="shared" si="26"/>
        <v>338.75</v>
      </c>
      <c r="F59" s="46">
        <f t="shared" si="26"/>
        <v>33.25</v>
      </c>
      <c r="G59" s="43">
        <f t="shared" si="26"/>
        <v>763.25</v>
      </c>
      <c r="H59" s="43">
        <f t="shared" si="26"/>
        <v>162.5</v>
      </c>
      <c r="I59" s="48">
        <f t="shared" si="26"/>
        <v>293</v>
      </c>
      <c r="J59" s="43">
        <f t="shared" si="26"/>
        <v>2018.5</v>
      </c>
    </row>
    <row r="60" spans="1:11" s="62" customFormat="1" ht="14.25" hidden="1" thickBot="1" x14ac:dyDescent="0.3">
      <c r="A60" s="201"/>
      <c r="B60" s="259"/>
      <c r="C60" s="14"/>
      <c r="D60" s="14"/>
      <c r="E60" s="18"/>
      <c r="F60" s="181"/>
      <c r="G60" s="17"/>
      <c r="H60" s="14"/>
      <c r="I60" s="15"/>
      <c r="J60" s="78">
        <f>SUM(G60:I60)</f>
        <v>0</v>
      </c>
    </row>
    <row r="61" spans="1:11" s="62" customFormat="1" ht="14.25" hidden="1" thickBot="1" x14ac:dyDescent="0.3">
      <c r="A61" s="201"/>
      <c r="B61" s="257"/>
      <c r="C61" s="14"/>
      <c r="D61" s="14"/>
      <c r="E61" s="18"/>
      <c r="F61" s="181"/>
      <c r="G61" s="17"/>
      <c r="H61" s="14"/>
      <c r="I61" s="15"/>
      <c r="J61" s="19"/>
    </row>
    <row r="62" spans="1:11" s="62" customFormat="1" ht="14.25" hidden="1" thickBot="1" x14ac:dyDescent="0.3">
      <c r="A62" s="201"/>
      <c r="B62" s="257"/>
      <c r="C62" s="14"/>
      <c r="D62" s="14"/>
      <c r="E62" s="18"/>
      <c r="F62" s="181"/>
      <c r="G62" s="17"/>
      <c r="H62" s="14"/>
      <c r="I62" s="15"/>
      <c r="J62" s="71"/>
    </row>
    <row r="63" spans="1:11" s="62" customFormat="1" ht="14.25" hidden="1" thickBot="1" x14ac:dyDescent="0.3">
      <c r="A63" s="201"/>
      <c r="B63" s="257"/>
      <c r="C63" s="14"/>
      <c r="D63" s="14"/>
      <c r="E63" s="18"/>
      <c r="F63" s="181"/>
      <c r="G63" s="17"/>
      <c r="H63" s="14"/>
      <c r="I63" s="15"/>
      <c r="J63" s="71"/>
    </row>
    <row r="64" spans="1:11" s="62" customFormat="1" ht="14.25" hidden="1" thickBot="1" x14ac:dyDescent="0.3">
      <c r="A64" s="35"/>
      <c r="B64" s="257"/>
      <c r="C64" s="21"/>
      <c r="D64" s="14"/>
      <c r="E64" s="18"/>
      <c r="F64" s="181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257"/>
      <c r="C65" s="21"/>
      <c r="D65" s="21"/>
      <c r="E65" s="25"/>
      <c r="F65" s="182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260"/>
      <c r="C66" s="27"/>
      <c r="D66" s="27"/>
      <c r="E66" s="31"/>
      <c r="F66" s="183"/>
      <c r="G66" s="30"/>
      <c r="H66" s="72"/>
      <c r="I66" s="73"/>
      <c r="J66" s="186"/>
    </row>
    <row r="67" spans="1:17" s="62" customFormat="1" ht="14.25" hidden="1" customHeight="1" outlineLevel="1" thickBot="1" x14ac:dyDescent="0.3">
      <c r="A67" s="235" t="s">
        <v>25</v>
      </c>
      <c r="B67" s="344" t="s">
        <v>37</v>
      </c>
      <c r="C67" s="143">
        <f t="shared" ref="C67" si="27">SUM(C60:C66)</f>
        <v>0</v>
      </c>
      <c r="D67" s="143">
        <f t="shared" ref="D67:J67" si="28">SUM(D60:D66)</f>
        <v>0</v>
      </c>
      <c r="E67" s="143">
        <f t="shared" si="28"/>
        <v>0</v>
      </c>
      <c r="F67" s="143">
        <f t="shared" si="28"/>
        <v>0</v>
      </c>
      <c r="G67" s="143">
        <f t="shared" si="28"/>
        <v>0</v>
      </c>
      <c r="H67" s="143">
        <f t="shared" si="28"/>
        <v>0</v>
      </c>
      <c r="I67" s="143">
        <f t="shared" si="28"/>
        <v>0</v>
      </c>
      <c r="J67" s="143">
        <f t="shared" si="28"/>
        <v>0</v>
      </c>
    </row>
    <row r="68" spans="1:17" s="62" customFormat="1" ht="15.75" hidden="1" customHeight="1" outlineLevel="1" thickBot="1" x14ac:dyDescent="0.3">
      <c r="A68" s="135" t="s">
        <v>27</v>
      </c>
      <c r="B68" s="345"/>
      <c r="C68" s="136" t="e">
        <f t="shared" ref="C68" si="29">AVERAGE(C60:C66)</f>
        <v>#DIV/0!</v>
      </c>
      <c r="D68" s="136" t="e">
        <f t="shared" ref="D68:J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>
        <f t="shared" si="30"/>
        <v>0</v>
      </c>
    </row>
    <row r="69" spans="1:17" s="62" customFormat="1" ht="14.25" hidden="1" customHeight="1" thickBot="1" x14ac:dyDescent="0.3">
      <c r="A69" s="36" t="s">
        <v>24</v>
      </c>
      <c r="B69" s="345"/>
      <c r="C69" s="37">
        <f t="shared" ref="C69" si="31">SUM(C60:C64)</f>
        <v>0</v>
      </c>
      <c r="D69" s="37">
        <f t="shared" ref="D69:J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</row>
    <row r="70" spans="1:17" s="62" customFormat="1" ht="15.75" hidden="1" customHeight="1" thickBot="1" x14ac:dyDescent="0.3">
      <c r="A70" s="36" t="s">
        <v>26</v>
      </c>
      <c r="B70" s="346"/>
      <c r="C70" s="43" t="e">
        <f t="shared" ref="C70" si="33">AVERAGE(C60:C64)</f>
        <v>#DIV/0!</v>
      </c>
      <c r="D70" s="43" t="e">
        <f t="shared" ref="D70:J70" si="34">AVERAGE(D60:D64)</f>
        <v>#DIV/0!</v>
      </c>
      <c r="E70" s="43" t="e">
        <f t="shared" si="34"/>
        <v>#DIV/0!</v>
      </c>
      <c r="F70" s="43" t="e">
        <f t="shared" si="34"/>
        <v>#DIV/0!</v>
      </c>
      <c r="G70" s="43" t="e">
        <f t="shared" si="34"/>
        <v>#DIV/0!</v>
      </c>
      <c r="H70" s="43" t="e">
        <f t="shared" si="34"/>
        <v>#DIV/0!</v>
      </c>
      <c r="I70" s="43" t="e">
        <f t="shared" si="34"/>
        <v>#DIV/0!</v>
      </c>
      <c r="J70" s="43">
        <f t="shared" si="34"/>
        <v>0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0"/>
      <c r="H72" s="79"/>
      <c r="I72" s="358" t="s">
        <v>68</v>
      </c>
      <c r="J72" s="374"/>
      <c r="K72" s="375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5919</v>
      </c>
      <c r="C73" s="50">
        <f>SUM(D58:D58, D47:D47, D36:D36, D25:D25, D14:D14, D69:D69)</f>
        <v>0</v>
      </c>
      <c r="D73" s="50">
        <f>SUM(E69, E58, E47, E36, E25, E14, )</f>
        <v>4203</v>
      </c>
      <c r="E73" s="50">
        <f xml:space="preserve"> SUM(G14:I14, G25:I25, G36:I36, G47:I47, G58:I58, G69:I69)</f>
        <v>14605</v>
      </c>
      <c r="F73" s="50">
        <f>SUM(F14,F25,F36,F47,F58,F69)</f>
        <v>354</v>
      </c>
      <c r="G73" s="207"/>
      <c r="H73" s="80"/>
      <c r="I73" s="336" t="s">
        <v>34</v>
      </c>
      <c r="J73" s="337"/>
      <c r="K73" s="127">
        <f>SUM(J14, J25, J36, J47, J58, J69)</f>
        <v>25081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9571</v>
      </c>
      <c r="C74" s="50">
        <f>SUM(D56:D56, D45:D45, D34:D34, D23:D23, D12:D12, D67:D67 )</f>
        <v>0</v>
      </c>
      <c r="D74" s="50">
        <f>SUM(E67, E56, E45, E34, E23, E12)</f>
        <v>6455</v>
      </c>
      <c r="E74" s="50">
        <f xml:space="preserve"> SUM(G12:I12, G23:I23, G34:I34, G45:I45, G56:I56, G67:I67)</f>
        <v>29774</v>
      </c>
      <c r="F74" s="50">
        <f>SUM(F12,F23,F34,F45,F56,F67)</f>
        <v>615</v>
      </c>
      <c r="G74" s="207"/>
      <c r="H74" s="80"/>
      <c r="I74" s="336" t="s">
        <v>33</v>
      </c>
      <c r="J74" s="337"/>
      <c r="K74" s="128">
        <f>SUM(J56, J45, J34, J23, J12, J67)</f>
        <v>46415</v>
      </c>
      <c r="L74" s="80"/>
      <c r="M74" s="80"/>
      <c r="N74" s="80"/>
    </row>
    <row r="75" spans="1:17" ht="30" customHeight="1" x14ac:dyDescent="0.25">
      <c r="I75" s="336" t="s">
        <v>26</v>
      </c>
      <c r="J75" s="337"/>
      <c r="K75" s="128">
        <f>AVERAGE(J14, J25, J36, J47, J58, J69)</f>
        <v>4180.166666666667</v>
      </c>
    </row>
    <row r="76" spans="1:17" ht="30" customHeight="1" x14ac:dyDescent="0.25">
      <c r="I76" s="336" t="s">
        <v>72</v>
      </c>
      <c r="J76" s="337"/>
      <c r="K76" s="127">
        <f>AVERAGE(J56, J45, J34, J23, J12, J67)</f>
        <v>7735.833333333333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34:E34 G34:I34 D45:E45 G45:I45 F14:H14 F15:I15" evalError="1" formulaRange="1" emptyCellReference="1"/>
    <ignoredError sqref="J49:J50 J11 J51 J6:J10 E14:E15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F27" sqref="F2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5"/>
      <c r="C1" s="361" t="s">
        <v>8</v>
      </c>
      <c r="D1" s="363"/>
      <c r="E1" s="363"/>
      <c r="F1" s="363"/>
      <c r="G1" s="356"/>
      <c r="H1" s="361" t="s">
        <v>9</v>
      </c>
      <c r="I1" s="361" t="s">
        <v>10</v>
      </c>
      <c r="J1" s="363"/>
      <c r="K1" s="367" t="s">
        <v>23</v>
      </c>
    </row>
    <row r="2" spans="1:11" ht="15" customHeight="1" thickBot="1" x14ac:dyDescent="0.3">
      <c r="B2" s="175"/>
      <c r="C2" s="362"/>
      <c r="D2" s="364"/>
      <c r="E2" s="364"/>
      <c r="F2" s="364"/>
      <c r="G2" s="357"/>
      <c r="H2" s="362"/>
      <c r="I2" s="362"/>
      <c r="J2" s="364"/>
      <c r="K2" s="368"/>
    </row>
    <row r="3" spans="1:11" ht="14.25" customHeight="1" x14ac:dyDescent="0.25">
      <c r="A3" s="371" t="s">
        <v>61</v>
      </c>
      <c r="B3" s="372" t="s">
        <v>62</v>
      </c>
      <c r="C3" s="351" t="s">
        <v>43</v>
      </c>
      <c r="D3" s="351" t="s">
        <v>44</v>
      </c>
      <c r="E3" s="351" t="s">
        <v>45</v>
      </c>
      <c r="F3" s="349" t="s">
        <v>46</v>
      </c>
      <c r="G3" s="349" t="s">
        <v>63</v>
      </c>
      <c r="H3" s="351" t="s">
        <v>47</v>
      </c>
      <c r="I3" s="351" t="s">
        <v>48</v>
      </c>
      <c r="J3" s="354" t="s">
        <v>49</v>
      </c>
      <c r="K3" s="368"/>
    </row>
    <row r="4" spans="1:11" ht="14.25" customHeight="1" thickBot="1" x14ac:dyDescent="0.3">
      <c r="A4" s="352"/>
      <c r="B4" s="373"/>
      <c r="C4" s="352"/>
      <c r="D4" s="352"/>
      <c r="E4" s="352"/>
      <c r="F4" s="350"/>
      <c r="G4" s="350"/>
      <c r="H4" s="352"/>
      <c r="I4" s="352"/>
      <c r="J4" s="355"/>
      <c r="K4" s="368"/>
    </row>
    <row r="5" spans="1:11" s="61" customFormat="1" ht="14.25" hidden="1" customHeight="1" thickBot="1" x14ac:dyDescent="0.3">
      <c r="A5" s="204"/>
      <c r="B5" s="248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customHeight="1" thickBot="1" x14ac:dyDescent="0.3">
      <c r="A6" s="201" t="s">
        <v>75</v>
      </c>
      <c r="B6" s="266">
        <v>42339</v>
      </c>
      <c r="C6" s="14">
        <v>5508</v>
      </c>
      <c r="D6" s="14">
        <v>1774</v>
      </c>
      <c r="E6" s="14">
        <v>959</v>
      </c>
      <c r="F6" s="15">
        <v>2143</v>
      </c>
      <c r="G6" s="15"/>
      <c r="H6" s="14">
        <v>953</v>
      </c>
      <c r="I6" s="14">
        <v>1105</v>
      </c>
      <c r="J6" s="16">
        <v>2322</v>
      </c>
      <c r="K6" s="20">
        <f t="shared" ref="K6:K10" si="0">SUM(C6:J6)</f>
        <v>14764</v>
      </c>
    </row>
    <row r="7" spans="1:11" s="61" customFormat="1" ht="14.25" customHeight="1" thickBot="1" x14ac:dyDescent="0.3">
      <c r="A7" s="201" t="s">
        <v>5</v>
      </c>
      <c r="B7" s="266">
        <v>42340</v>
      </c>
      <c r="C7" s="14">
        <v>6098</v>
      </c>
      <c r="D7" s="14">
        <v>1821</v>
      </c>
      <c r="E7" s="14">
        <v>968</v>
      </c>
      <c r="F7" s="15">
        <v>2172</v>
      </c>
      <c r="G7" s="15"/>
      <c r="H7" s="14">
        <v>937</v>
      </c>
      <c r="I7" s="14">
        <v>1042</v>
      </c>
      <c r="J7" s="16">
        <v>2229</v>
      </c>
      <c r="K7" s="20">
        <f t="shared" si="0"/>
        <v>15267</v>
      </c>
    </row>
    <row r="8" spans="1:11" s="61" customFormat="1" ht="14.25" customHeight="1" thickBot="1" x14ac:dyDescent="0.3">
      <c r="A8" s="35" t="s">
        <v>6</v>
      </c>
      <c r="B8" s="249">
        <v>42341</v>
      </c>
      <c r="C8" s="14">
        <v>6584</v>
      </c>
      <c r="D8" s="21">
        <v>1853</v>
      </c>
      <c r="E8" s="14">
        <v>872</v>
      </c>
      <c r="F8" s="15">
        <v>2258</v>
      </c>
      <c r="G8" s="15"/>
      <c r="H8" s="14">
        <v>937</v>
      </c>
      <c r="I8" s="14">
        <v>1079</v>
      </c>
      <c r="J8" s="16">
        <v>2318</v>
      </c>
      <c r="K8" s="20">
        <f t="shared" si="0"/>
        <v>15901</v>
      </c>
    </row>
    <row r="9" spans="1:11" s="61" customFormat="1" ht="14.25" customHeight="1" thickBot="1" x14ac:dyDescent="0.3">
      <c r="A9" s="35" t="s">
        <v>0</v>
      </c>
      <c r="B9" s="249">
        <v>42342</v>
      </c>
      <c r="C9" s="21">
        <v>6164</v>
      </c>
      <c r="D9" s="21">
        <v>1835</v>
      </c>
      <c r="E9" s="21">
        <v>886</v>
      </c>
      <c r="F9" s="15">
        <v>2859</v>
      </c>
      <c r="G9" s="15"/>
      <c r="H9" s="14">
        <v>909</v>
      </c>
      <c r="I9" s="14">
        <v>965</v>
      </c>
      <c r="J9" s="16">
        <v>1891</v>
      </c>
      <c r="K9" s="20">
        <f t="shared" si="0"/>
        <v>15509</v>
      </c>
    </row>
    <row r="10" spans="1:11" s="61" customFormat="1" ht="14.25" customHeight="1" outlineLevel="1" thickBot="1" x14ac:dyDescent="0.3">
      <c r="A10" s="35" t="s">
        <v>1</v>
      </c>
      <c r="B10" s="250">
        <v>42343</v>
      </c>
      <c r="C10" s="21">
        <v>5172</v>
      </c>
      <c r="D10" s="21"/>
      <c r="E10" s="21"/>
      <c r="F10" s="22"/>
      <c r="G10" s="22">
        <v>3151</v>
      </c>
      <c r="H10" s="21"/>
      <c r="I10" s="21"/>
      <c r="J10" s="23"/>
      <c r="K10" s="20">
        <f t="shared" si="0"/>
        <v>8323</v>
      </c>
    </row>
    <row r="11" spans="1:11" s="61" customFormat="1" ht="14.25" customHeight="1" outlineLevel="1" thickBot="1" x14ac:dyDescent="0.3">
      <c r="A11" s="35" t="s">
        <v>2</v>
      </c>
      <c r="B11" s="267">
        <v>42344</v>
      </c>
      <c r="C11" s="27">
        <v>3654</v>
      </c>
      <c r="D11" s="27"/>
      <c r="E11" s="27"/>
      <c r="F11" s="28"/>
      <c r="G11" s="28">
        <v>1359</v>
      </c>
      <c r="H11" s="27"/>
      <c r="I11" s="27"/>
      <c r="J11" s="29"/>
      <c r="K11" s="20">
        <f t="shared" ref="K11" si="1">SUM(C11:J11)</f>
        <v>5013</v>
      </c>
    </row>
    <row r="12" spans="1:11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33180</v>
      </c>
      <c r="D12" s="143">
        <f t="shared" ref="D12:K12" si="2">SUM(D5:D11)</f>
        <v>7283</v>
      </c>
      <c r="E12" s="143">
        <f t="shared" si="2"/>
        <v>3685</v>
      </c>
      <c r="F12" s="143">
        <f t="shared" si="2"/>
        <v>9432</v>
      </c>
      <c r="G12" s="143">
        <f>SUM(G5:G11)</f>
        <v>4510</v>
      </c>
      <c r="H12" s="143">
        <f t="shared" si="2"/>
        <v>3736</v>
      </c>
      <c r="I12" s="143">
        <f t="shared" si="2"/>
        <v>4191</v>
      </c>
      <c r="J12" s="143">
        <f t="shared" si="2"/>
        <v>8760</v>
      </c>
      <c r="K12" s="147">
        <f t="shared" si="2"/>
        <v>74777</v>
      </c>
    </row>
    <row r="13" spans="1:11" s="62" customFormat="1" ht="14.25" customHeight="1" outlineLevel="1" thickBot="1" x14ac:dyDescent="0.3">
      <c r="A13" s="135" t="s">
        <v>27</v>
      </c>
      <c r="B13" s="345"/>
      <c r="C13" s="136">
        <f>AVERAGE(C5:C11)</f>
        <v>5530</v>
      </c>
      <c r="D13" s="136">
        <f t="shared" ref="D13:K13" si="3">AVERAGE(D5:D11)</f>
        <v>1820.75</v>
      </c>
      <c r="E13" s="136">
        <f t="shared" si="3"/>
        <v>921.25</v>
      </c>
      <c r="F13" s="136">
        <f t="shared" si="3"/>
        <v>2358</v>
      </c>
      <c r="G13" s="136">
        <f t="shared" si="3"/>
        <v>2255</v>
      </c>
      <c r="H13" s="136">
        <f t="shared" si="3"/>
        <v>934</v>
      </c>
      <c r="I13" s="136">
        <f t="shared" si="3"/>
        <v>1047.75</v>
      </c>
      <c r="J13" s="136">
        <f t="shared" si="3"/>
        <v>2190</v>
      </c>
      <c r="K13" s="142">
        <f t="shared" si="3"/>
        <v>12462.833333333334</v>
      </c>
    </row>
    <row r="14" spans="1:11" s="62" customFormat="1" ht="14.25" customHeight="1" thickBot="1" x14ac:dyDescent="0.3">
      <c r="A14" s="36" t="s">
        <v>24</v>
      </c>
      <c r="B14" s="345"/>
      <c r="C14" s="37">
        <f t="shared" ref="C14:K14" si="4">SUM(C5:C9)</f>
        <v>24354</v>
      </c>
      <c r="D14" s="37">
        <f>SUM(D5:D8)</f>
        <v>5448</v>
      </c>
      <c r="E14" s="37">
        <f t="shared" si="4"/>
        <v>3685</v>
      </c>
      <c r="F14" s="37">
        <f t="shared" si="4"/>
        <v>9432</v>
      </c>
      <c r="G14" s="37">
        <f t="shared" si="4"/>
        <v>0</v>
      </c>
      <c r="H14" s="37">
        <f t="shared" si="4"/>
        <v>3736</v>
      </c>
      <c r="I14" s="37">
        <f t="shared" si="4"/>
        <v>4191</v>
      </c>
      <c r="J14" s="37">
        <f t="shared" si="4"/>
        <v>8760</v>
      </c>
      <c r="K14" s="41">
        <f t="shared" si="4"/>
        <v>61441</v>
      </c>
    </row>
    <row r="15" spans="1:11" s="62" customFormat="1" ht="14.25" customHeight="1" thickBot="1" x14ac:dyDescent="0.3">
      <c r="A15" s="36" t="s">
        <v>26</v>
      </c>
      <c r="B15" s="345"/>
      <c r="C15" s="43">
        <f t="shared" ref="C15:J15" si="5">AVERAGE(C5:C9)</f>
        <v>6088.5</v>
      </c>
      <c r="D15" s="43">
        <f>AVERAGE(D5:D8)</f>
        <v>1816</v>
      </c>
      <c r="E15" s="43">
        <f t="shared" si="5"/>
        <v>921.25</v>
      </c>
      <c r="F15" s="43">
        <f t="shared" si="5"/>
        <v>2358</v>
      </c>
      <c r="G15" s="43" t="e">
        <f t="shared" si="5"/>
        <v>#DIV/0!</v>
      </c>
      <c r="H15" s="43">
        <f t="shared" si="5"/>
        <v>934</v>
      </c>
      <c r="I15" s="43">
        <f t="shared" si="5"/>
        <v>1047.75</v>
      </c>
      <c r="J15" s="43">
        <f t="shared" si="5"/>
        <v>2190</v>
      </c>
      <c r="K15" s="48">
        <f>AVERAGE(K5:K9)</f>
        <v>15360.25</v>
      </c>
    </row>
    <row r="16" spans="1:11" s="62" customFormat="1" ht="14.25" customHeight="1" thickBot="1" x14ac:dyDescent="0.3">
      <c r="A16" s="35" t="s">
        <v>3</v>
      </c>
      <c r="B16" s="251">
        <v>42345</v>
      </c>
      <c r="C16" s="14">
        <v>5828</v>
      </c>
      <c r="D16" s="14">
        <v>1717</v>
      </c>
      <c r="E16" s="17">
        <v>977</v>
      </c>
      <c r="F16" s="157">
        <v>2213</v>
      </c>
      <c r="G16" s="20"/>
      <c r="H16" s="14">
        <v>1056</v>
      </c>
      <c r="I16" s="14">
        <v>1106</v>
      </c>
      <c r="J16" s="16">
        <v>2335</v>
      </c>
      <c r="K16" s="18">
        <f t="shared" ref="K16:K22" si="6">SUM(C16:J16)</f>
        <v>15232</v>
      </c>
    </row>
    <row r="17" spans="1:11" s="62" customFormat="1" ht="14.25" customHeight="1" thickBot="1" x14ac:dyDescent="0.3">
      <c r="A17" s="35" t="s">
        <v>4</v>
      </c>
      <c r="B17" s="252">
        <v>42346</v>
      </c>
      <c r="C17" s="14">
        <v>6194</v>
      </c>
      <c r="D17" s="14">
        <v>1937</v>
      </c>
      <c r="E17" s="17">
        <v>922</v>
      </c>
      <c r="F17" s="83">
        <v>2321</v>
      </c>
      <c r="G17" s="18"/>
      <c r="H17" s="14">
        <v>955</v>
      </c>
      <c r="I17" s="14">
        <v>1087</v>
      </c>
      <c r="J17" s="16">
        <v>2167</v>
      </c>
      <c r="K17" s="20">
        <f t="shared" si="6"/>
        <v>15583</v>
      </c>
    </row>
    <row r="18" spans="1:11" s="62" customFormat="1" ht="14.25" customHeight="1" thickBot="1" x14ac:dyDescent="0.3">
      <c r="A18" s="35" t="s">
        <v>5</v>
      </c>
      <c r="B18" s="252">
        <v>42347</v>
      </c>
      <c r="C18" s="14">
        <v>6179</v>
      </c>
      <c r="D18" s="14">
        <v>1929</v>
      </c>
      <c r="E18" s="17">
        <v>957</v>
      </c>
      <c r="F18" s="83">
        <v>2272</v>
      </c>
      <c r="G18" s="18"/>
      <c r="H18" s="14">
        <v>974</v>
      </c>
      <c r="I18" s="14">
        <v>1026</v>
      </c>
      <c r="J18" s="16">
        <v>2327</v>
      </c>
      <c r="K18" s="20">
        <f>SUM(C18:J18)</f>
        <v>15664</v>
      </c>
    </row>
    <row r="19" spans="1:11" s="62" customFormat="1" ht="14.25" customHeight="1" thickBot="1" x14ac:dyDescent="0.3">
      <c r="A19" s="35" t="s">
        <v>6</v>
      </c>
      <c r="B19" s="252">
        <v>42348</v>
      </c>
      <c r="C19" s="14">
        <v>6457</v>
      </c>
      <c r="D19" s="14">
        <v>1887</v>
      </c>
      <c r="E19" s="17">
        <v>899</v>
      </c>
      <c r="F19" s="83">
        <v>2385</v>
      </c>
      <c r="G19" s="18"/>
      <c r="H19" s="14">
        <v>950</v>
      </c>
      <c r="I19" s="14">
        <v>1039</v>
      </c>
      <c r="J19" s="16">
        <v>2115</v>
      </c>
      <c r="K19" s="20">
        <f t="shared" si="6"/>
        <v>15732</v>
      </c>
    </row>
    <row r="20" spans="1:11" s="62" customFormat="1" ht="14.25" customHeight="1" thickBot="1" x14ac:dyDescent="0.3">
      <c r="A20" s="35" t="s">
        <v>0</v>
      </c>
      <c r="B20" s="252">
        <v>42349</v>
      </c>
      <c r="C20" s="21">
        <v>7547</v>
      </c>
      <c r="D20" s="21">
        <v>1791</v>
      </c>
      <c r="E20" s="24">
        <v>922</v>
      </c>
      <c r="F20" s="84">
        <v>2644</v>
      </c>
      <c r="G20" s="18"/>
      <c r="H20" s="14">
        <v>970</v>
      </c>
      <c r="I20" s="14">
        <v>909</v>
      </c>
      <c r="J20" s="16">
        <v>2087</v>
      </c>
      <c r="K20" s="20">
        <f>SUM(C20:J20)</f>
        <v>16870</v>
      </c>
    </row>
    <row r="21" spans="1:11" s="62" customFormat="1" ht="14.25" customHeight="1" outlineLevel="1" thickBot="1" x14ac:dyDescent="0.3">
      <c r="A21" s="35" t="s">
        <v>1</v>
      </c>
      <c r="B21" s="252">
        <v>42350</v>
      </c>
      <c r="C21" s="21">
        <v>11150</v>
      </c>
      <c r="D21" s="21"/>
      <c r="E21" s="24"/>
      <c r="F21" s="84"/>
      <c r="G21" s="25">
        <v>3532</v>
      </c>
      <c r="H21" s="21"/>
      <c r="I21" s="21"/>
      <c r="J21" s="23"/>
      <c r="K21" s="20">
        <f>SUM(C21:J21)</f>
        <v>14682</v>
      </c>
    </row>
    <row r="22" spans="1:11" s="62" customFormat="1" ht="14.25" customHeight="1" outlineLevel="1" thickBot="1" x14ac:dyDescent="0.3">
      <c r="A22" s="35" t="s">
        <v>2</v>
      </c>
      <c r="B22" s="252">
        <v>42351</v>
      </c>
      <c r="C22" s="162">
        <v>7613</v>
      </c>
      <c r="D22" s="162"/>
      <c r="E22" s="225"/>
      <c r="F22" s="231"/>
      <c r="G22" s="232">
        <v>1734</v>
      </c>
      <c r="H22" s="27"/>
      <c r="I22" s="27"/>
      <c r="J22" s="29"/>
      <c r="K22" s="86">
        <f t="shared" si="6"/>
        <v>9347</v>
      </c>
    </row>
    <row r="23" spans="1:11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50968</v>
      </c>
      <c r="D23" s="143">
        <f t="shared" ref="D23:K23" si="7">SUM(D16:D22)</f>
        <v>9261</v>
      </c>
      <c r="E23" s="143">
        <f t="shared" si="7"/>
        <v>4677</v>
      </c>
      <c r="F23" s="143">
        <f t="shared" si="7"/>
        <v>11835</v>
      </c>
      <c r="G23" s="143">
        <f t="shared" si="7"/>
        <v>5266</v>
      </c>
      <c r="H23" s="143">
        <f>SUM(H16:H22)</f>
        <v>4905</v>
      </c>
      <c r="I23" s="143">
        <f t="shared" si="7"/>
        <v>5167</v>
      </c>
      <c r="J23" s="143">
        <f t="shared" si="7"/>
        <v>11031</v>
      </c>
      <c r="K23" s="147">
        <f t="shared" si="7"/>
        <v>103110</v>
      </c>
    </row>
    <row r="24" spans="1:11" s="62" customFormat="1" ht="14.25" customHeight="1" outlineLevel="1" thickBot="1" x14ac:dyDescent="0.3">
      <c r="A24" s="135" t="s">
        <v>27</v>
      </c>
      <c r="B24" s="345"/>
      <c r="C24" s="136">
        <f>AVERAGE(C16:C22)</f>
        <v>7281.1428571428569</v>
      </c>
      <c r="D24" s="136">
        <f t="shared" ref="D24:K24" si="8">AVERAGE(D16:D22)</f>
        <v>1852.2</v>
      </c>
      <c r="E24" s="136">
        <f t="shared" si="8"/>
        <v>935.4</v>
      </c>
      <c r="F24" s="136">
        <f t="shared" si="8"/>
        <v>2367</v>
      </c>
      <c r="G24" s="136">
        <f t="shared" si="8"/>
        <v>2633</v>
      </c>
      <c r="H24" s="136">
        <f t="shared" si="8"/>
        <v>981</v>
      </c>
      <c r="I24" s="136">
        <f t="shared" si="8"/>
        <v>1033.4000000000001</v>
      </c>
      <c r="J24" s="136">
        <f t="shared" si="8"/>
        <v>2206.1999999999998</v>
      </c>
      <c r="K24" s="142">
        <f t="shared" si="8"/>
        <v>14730</v>
      </c>
    </row>
    <row r="25" spans="1:11" s="62" customFormat="1" ht="14.25" customHeight="1" thickBot="1" x14ac:dyDescent="0.3">
      <c r="A25" s="36" t="s">
        <v>24</v>
      </c>
      <c r="B25" s="345"/>
      <c r="C25" s="37">
        <f>SUM(C16:C20)</f>
        <v>32205</v>
      </c>
      <c r="D25" s="37">
        <f t="shared" ref="D25:K25" si="9">SUM(D16:D20)</f>
        <v>9261</v>
      </c>
      <c r="E25" s="37">
        <f t="shared" si="9"/>
        <v>4677</v>
      </c>
      <c r="F25" s="37">
        <f t="shared" si="9"/>
        <v>11835</v>
      </c>
      <c r="G25" s="37">
        <f t="shared" si="9"/>
        <v>0</v>
      </c>
      <c r="H25" s="37">
        <f t="shared" si="9"/>
        <v>4905</v>
      </c>
      <c r="I25" s="37">
        <f t="shared" si="9"/>
        <v>5167</v>
      </c>
      <c r="J25" s="37">
        <f t="shared" si="9"/>
        <v>11031</v>
      </c>
      <c r="K25" s="41">
        <f t="shared" si="9"/>
        <v>79081</v>
      </c>
    </row>
    <row r="26" spans="1:11" s="62" customFormat="1" ht="14.25" customHeight="1" thickBot="1" x14ac:dyDescent="0.3">
      <c r="A26" s="36" t="s">
        <v>26</v>
      </c>
      <c r="B26" s="346"/>
      <c r="C26" s="43">
        <f>AVERAGE(C16:C20)</f>
        <v>6441</v>
      </c>
      <c r="D26" s="43">
        <f t="shared" ref="D26:K26" si="10">AVERAGE(D16:D20)</f>
        <v>1852.2</v>
      </c>
      <c r="E26" s="43">
        <f t="shared" si="10"/>
        <v>935.4</v>
      </c>
      <c r="F26" s="43">
        <f t="shared" si="10"/>
        <v>2367</v>
      </c>
      <c r="G26" s="43" t="e">
        <f t="shared" si="10"/>
        <v>#DIV/0!</v>
      </c>
      <c r="H26" s="43">
        <v>893</v>
      </c>
      <c r="I26" s="43">
        <f t="shared" si="10"/>
        <v>1033.4000000000001</v>
      </c>
      <c r="J26" s="43">
        <f t="shared" si="10"/>
        <v>2206.1999999999998</v>
      </c>
      <c r="K26" s="48">
        <f t="shared" si="10"/>
        <v>15816.2</v>
      </c>
    </row>
    <row r="27" spans="1:11" s="62" customFormat="1" ht="14.25" customHeight="1" thickBot="1" x14ac:dyDescent="0.3">
      <c r="A27" s="35" t="s">
        <v>3</v>
      </c>
      <c r="B27" s="253">
        <v>42352</v>
      </c>
      <c r="C27" s="14">
        <v>5804</v>
      </c>
      <c r="D27" s="14">
        <v>1597</v>
      </c>
      <c r="E27" s="14">
        <v>960</v>
      </c>
      <c r="F27" s="15">
        <v>2235</v>
      </c>
      <c r="G27" s="15"/>
      <c r="H27" s="14">
        <v>980</v>
      </c>
      <c r="I27" s="14">
        <v>1103</v>
      </c>
      <c r="J27" s="16">
        <v>2225</v>
      </c>
      <c r="K27" s="18">
        <f t="shared" ref="K27:K32" si="11">SUM(C27:J27)</f>
        <v>14904</v>
      </c>
    </row>
    <row r="28" spans="1:11" s="62" customFormat="1" ht="14.25" customHeight="1" thickBot="1" x14ac:dyDescent="0.3">
      <c r="A28" s="35" t="s">
        <v>4</v>
      </c>
      <c r="B28" s="254">
        <v>42353</v>
      </c>
      <c r="C28" s="14">
        <v>6144</v>
      </c>
      <c r="D28" s="14">
        <v>1762</v>
      </c>
      <c r="E28" s="14">
        <v>927</v>
      </c>
      <c r="F28" s="15">
        <v>2396</v>
      </c>
      <c r="G28" s="15"/>
      <c r="H28" s="14">
        <v>1001</v>
      </c>
      <c r="I28" s="14">
        <v>1101</v>
      </c>
      <c r="J28" s="16">
        <v>2386</v>
      </c>
      <c r="K28" s="20">
        <f t="shared" si="11"/>
        <v>15717</v>
      </c>
    </row>
    <row r="29" spans="1:11" s="62" customFormat="1" ht="14.25" customHeight="1" thickBot="1" x14ac:dyDescent="0.3">
      <c r="A29" s="35" t="s">
        <v>5</v>
      </c>
      <c r="B29" s="254">
        <v>42354</v>
      </c>
      <c r="C29" s="14">
        <v>7067</v>
      </c>
      <c r="D29" s="14">
        <v>2027</v>
      </c>
      <c r="E29" s="14">
        <v>954</v>
      </c>
      <c r="F29" s="15">
        <v>2382</v>
      </c>
      <c r="G29" s="15"/>
      <c r="H29" s="14">
        <v>947</v>
      </c>
      <c r="I29" s="14">
        <v>1030</v>
      </c>
      <c r="J29" s="16">
        <v>2355</v>
      </c>
      <c r="K29" s="20">
        <f t="shared" si="11"/>
        <v>16762</v>
      </c>
    </row>
    <row r="30" spans="1:11" s="62" customFormat="1" ht="14.25" customHeight="1" thickBot="1" x14ac:dyDescent="0.3">
      <c r="A30" s="35" t="s">
        <v>6</v>
      </c>
      <c r="B30" s="254">
        <v>42355</v>
      </c>
      <c r="C30" s="14">
        <v>6030</v>
      </c>
      <c r="D30" s="14">
        <v>1715</v>
      </c>
      <c r="E30" s="14">
        <v>872</v>
      </c>
      <c r="F30" s="15">
        <v>2173</v>
      </c>
      <c r="G30" s="15"/>
      <c r="H30" s="14">
        <v>970</v>
      </c>
      <c r="I30" s="14">
        <v>1039</v>
      </c>
      <c r="J30" s="16">
        <v>2153</v>
      </c>
      <c r="K30" s="20">
        <f t="shared" si="11"/>
        <v>14952</v>
      </c>
    </row>
    <row r="31" spans="1:11" s="62" customFormat="1" ht="14.25" customHeight="1" thickBot="1" x14ac:dyDescent="0.3">
      <c r="A31" s="35" t="s">
        <v>0</v>
      </c>
      <c r="B31" s="254">
        <v>42356</v>
      </c>
      <c r="C31" s="21">
        <v>6067</v>
      </c>
      <c r="D31" s="21">
        <v>1440</v>
      </c>
      <c r="E31" s="21">
        <v>746</v>
      </c>
      <c r="F31" s="15">
        <v>2366</v>
      </c>
      <c r="G31" s="15"/>
      <c r="H31" s="14">
        <v>828</v>
      </c>
      <c r="I31" s="14">
        <v>838</v>
      </c>
      <c r="J31" s="16">
        <v>1710</v>
      </c>
      <c r="K31" s="20">
        <f t="shared" si="11"/>
        <v>13995</v>
      </c>
    </row>
    <row r="32" spans="1:11" s="62" customFormat="1" ht="14.25" customHeight="1" outlineLevel="1" thickBot="1" x14ac:dyDescent="0.3">
      <c r="A32" s="35" t="s">
        <v>1</v>
      </c>
      <c r="B32" s="254">
        <v>42357</v>
      </c>
      <c r="C32" s="21">
        <v>6273</v>
      </c>
      <c r="D32" s="21"/>
      <c r="E32" s="21"/>
      <c r="F32" s="22"/>
      <c r="G32" s="22">
        <v>2311</v>
      </c>
      <c r="H32" s="21"/>
      <c r="I32" s="21"/>
      <c r="J32" s="23"/>
      <c r="K32" s="20">
        <f t="shared" si="11"/>
        <v>8584</v>
      </c>
    </row>
    <row r="33" spans="1:12" s="62" customFormat="1" ht="14.25" customHeight="1" outlineLevel="1" thickBot="1" x14ac:dyDescent="0.3">
      <c r="A33" s="35" t="s">
        <v>2</v>
      </c>
      <c r="B33" s="254">
        <v>42358</v>
      </c>
      <c r="C33" s="27">
        <v>4227</v>
      </c>
      <c r="D33" s="27"/>
      <c r="E33" s="27"/>
      <c r="F33" s="28"/>
      <c r="G33" s="28">
        <v>1319</v>
      </c>
      <c r="H33" s="27"/>
      <c r="I33" s="27"/>
      <c r="J33" s="29"/>
      <c r="K33" s="20">
        <f t="shared" ref="K33" si="12">SUM(C33:J33)</f>
        <v>5546</v>
      </c>
    </row>
    <row r="34" spans="1:12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41612</v>
      </c>
      <c r="D34" s="143">
        <f t="shared" ref="D34:K34" si="13">SUM(D27:D33)</f>
        <v>8541</v>
      </c>
      <c r="E34" s="143">
        <f t="shared" si="13"/>
        <v>4459</v>
      </c>
      <c r="F34" s="143">
        <f t="shared" si="13"/>
        <v>11552</v>
      </c>
      <c r="G34" s="143">
        <f t="shared" si="13"/>
        <v>3630</v>
      </c>
      <c r="H34" s="143">
        <f t="shared" si="13"/>
        <v>4726</v>
      </c>
      <c r="I34" s="143">
        <f t="shared" si="13"/>
        <v>5111</v>
      </c>
      <c r="J34" s="143">
        <f t="shared" si="13"/>
        <v>10829</v>
      </c>
      <c r="K34" s="147">
        <f t="shared" si="13"/>
        <v>90460</v>
      </c>
    </row>
    <row r="35" spans="1:12" s="62" customFormat="1" ht="14.25" customHeight="1" outlineLevel="1" thickBot="1" x14ac:dyDescent="0.3">
      <c r="A35" s="135" t="s">
        <v>27</v>
      </c>
      <c r="B35" s="345"/>
      <c r="C35" s="136">
        <f>AVERAGE(C27:C33)</f>
        <v>5944.5714285714284</v>
      </c>
      <c r="D35" s="136">
        <f t="shared" ref="D35:K35" si="14">AVERAGE(D27:D33)</f>
        <v>1708.2</v>
      </c>
      <c r="E35" s="136">
        <f t="shared" si="14"/>
        <v>891.8</v>
      </c>
      <c r="F35" s="136">
        <f t="shared" si="14"/>
        <v>2310.4</v>
      </c>
      <c r="G35" s="136">
        <f t="shared" si="14"/>
        <v>1815</v>
      </c>
      <c r="H35" s="136">
        <f t="shared" si="14"/>
        <v>945.2</v>
      </c>
      <c r="I35" s="136">
        <f t="shared" si="14"/>
        <v>1022.2</v>
      </c>
      <c r="J35" s="136">
        <f t="shared" si="14"/>
        <v>2165.8000000000002</v>
      </c>
      <c r="K35" s="142">
        <f t="shared" si="14"/>
        <v>12922.857142857143</v>
      </c>
    </row>
    <row r="36" spans="1:12" s="62" customFormat="1" ht="14.25" customHeight="1" thickBot="1" x14ac:dyDescent="0.3">
      <c r="A36" s="36" t="s">
        <v>24</v>
      </c>
      <c r="B36" s="345"/>
      <c r="C36" s="37">
        <f>SUM(C27:C31)</f>
        <v>31112</v>
      </c>
      <c r="D36" s="37">
        <f>SUM(D27:D31)</f>
        <v>8541</v>
      </c>
      <c r="E36" s="37">
        <f t="shared" ref="E36:K36" si="15">SUM(E27:E31)</f>
        <v>4459</v>
      </c>
      <c r="F36" s="37">
        <f t="shared" si="15"/>
        <v>11552</v>
      </c>
      <c r="G36" s="37">
        <f t="shared" si="15"/>
        <v>0</v>
      </c>
      <c r="H36" s="37">
        <f t="shared" si="15"/>
        <v>4726</v>
      </c>
      <c r="I36" s="37">
        <f t="shared" si="15"/>
        <v>5111</v>
      </c>
      <c r="J36" s="37">
        <f t="shared" si="15"/>
        <v>10829</v>
      </c>
      <c r="K36" s="41">
        <f t="shared" si="15"/>
        <v>76330</v>
      </c>
    </row>
    <row r="37" spans="1:12" s="62" customFormat="1" ht="14.25" customHeight="1" thickBot="1" x14ac:dyDescent="0.3">
      <c r="A37" s="36" t="s">
        <v>26</v>
      </c>
      <c r="B37" s="346"/>
      <c r="C37" s="43">
        <f>AVERAGE(C27:C31)</f>
        <v>6222.4</v>
      </c>
      <c r="D37" s="43">
        <f>AVERAGE(D27:D31)</f>
        <v>1708.2</v>
      </c>
      <c r="E37" s="43">
        <f t="shared" ref="E37:K37" si="16">AVERAGE(E27:E31)</f>
        <v>891.8</v>
      </c>
      <c r="F37" s="43">
        <f t="shared" si="16"/>
        <v>2310.4</v>
      </c>
      <c r="G37" s="43" t="e">
        <f t="shared" si="16"/>
        <v>#DIV/0!</v>
      </c>
      <c r="H37" s="43">
        <f t="shared" si="16"/>
        <v>945.2</v>
      </c>
      <c r="I37" s="43">
        <f t="shared" si="16"/>
        <v>1022.2</v>
      </c>
      <c r="J37" s="43">
        <f t="shared" si="16"/>
        <v>2165.8000000000002</v>
      </c>
      <c r="K37" s="48">
        <f t="shared" si="16"/>
        <v>15266</v>
      </c>
    </row>
    <row r="38" spans="1:12" s="62" customFormat="1" ht="14.25" customHeight="1" thickBot="1" x14ac:dyDescent="0.3">
      <c r="A38" s="35" t="s">
        <v>3</v>
      </c>
      <c r="B38" s="255">
        <v>42359</v>
      </c>
      <c r="C38" s="14">
        <v>6263</v>
      </c>
      <c r="D38" s="14">
        <v>1488</v>
      </c>
      <c r="E38" s="17">
        <v>834</v>
      </c>
      <c r="F38" s="157">
        <v>1991</v>
      </c>
      <c r="G38" s="20"/>
      <c r="H38" s="14">
        <v>831</v>
      </c>
      <c r="I38" s="14">
        <v>912</v>
      </c>
      <c r="J38" s="16">
        <v>2042</v>
      </c>
      <c r="K38" s="18">
        <f t="shared" ref="K38:K44" si="17">SUM(C38:J38)</f>
        <v>14361</v>
      </c>
    </row>
    <row r="39" spans="1:12" s="62" customFormat="1" ht="14.25" customHeight="1" thickBot="1" x14ac:dyDescent="0.3">
      <c r="A39" s="35" t="s">
        <v>4</v>
      </c>
      <c r="B39" s="256">
        <v>42360</v>
      </c>
      <c r="C39" s="14">
        <v>5689</v>
      </c>
      <c r="D39" s="14">
        <v>1437</v>
      </c>
      <c r="E39" s="17">
        <v>769</v>
      </c>
      <c r="F39" s="83">
        <v>2111</v>
      </c>
      <c r="G39" s="18"/>
      <c r="H39" s="14">
        <v>785</v>
      </c>
      <c r="I39" s="14">
        <v>857</v>
      </c>
      <c r="J39" s="16">
        <v>1899</v>
      </c>
      <c r="K39" s="20">
        <f t="shared" si="17"/>
        <v>13547</v>
      </c>
    </row>
    <row r="40" spans="1:12" s="62" customFormat="1" ht="14.25" customHeight="1" thickBot="1" x14ac:dyDescent="0.3">
      <c r="A40" s="35" t="s">
        <v>5</v>
      </c>
      <c r="B40" s="256">
        <v>42361</v>
      </c>
      <c r="C40" s="14">
        <v>3470</v>
      </c>
      <c r="D40" s="14">
        <v>1266</v>
      </c>
      <c r="E40" s="17">
        <v>648</v>
      </c>
      <c r="F40" s="83">
        <v>1418</v>
      </c>
      <c r="G40" s="18"/>
      <c r="H40" s="14">
        <v>624</v>
      </c>
      <c r="I40" s="14">
        <v>680</v>
      </c>
      <c r="J40" s="16">
        <v>1482</v>
      </c>
      <c r="K40" s="20">
        <f t="shared" si="17"/>
        <v>9588</v>
      </c>
    </row>
    <row r="41" spans="1:12" s="62" customFormat="1" ht="14.25" customHeight="1" thickBot="1" x14ac:dyDescent="0.3">
      <c r="A41" s="35" t="s">
        <v>6</v>
      </c>
      <c r="B41" s="256">
        <v>42362</v>
      </c>
      <c r="C41" s="14">
        <v>2921</v>
      </c>
      <c r="D41" s="14">
        <v>504</v>
      </c>
      <c r="E41" s="17">
        <v>336</v>
      </c>
      <c r="F41" s="83">
        <v>984</v>
      </c>
      <c r="G41" s="18"/>
      <c r="H41" s="14">
        <v>162</v>
      </c>
      <c r="I41" s="14">
        <v>31</v>
      </c>
      <c r="J41" s="16">
        <v>557</v>
      </c>
      <c r="K41" s="20">
        <f t="shared" si="17"/>
        <v>5495</v>
      </c>
    </row>
    <row r="42" spans="1:12" s="62" customFormat="1" ht="14.25" customHeight="1" thickBot="1" x14ac:dyDescent="0.3">
      <c r="A42" s="35" t="s">
        <v>0</v>
      </c>
      <c r="B42" s="256">
        <v>42363</v>
      </c>
      <c r="C42" s="21"/>
      <c r="D42" s="21"/>
      <c r="E42" s="24"/>
      <c r="F42" s="84"/>
      <c r="G42" s="18"/>
      <c r="H42" s="14"/>
      <c r="I42" s="14"/>
      <c r="J42" s="16"/>
      <c r="K42" s="20">
        <f t="shared" si="17"/>
        <v>0</v>
      </c>
    </row>
    <row r="43" spans="1:12" s="62" customFormat="1" ht="14.25" customHeight="1" outlineLevel="1" thickBot="1" x14ac:dyDescent="0.3">
      <c r="A43" s="35" t="s">
        <v>1</v>
      </c>
      <c r="B43" s="256">
        <v>42364</v>
      </c>
      <c r="C43" s="21">
        <v>4537</v>
      </c>
      <c r="D43" s="21"/>
      <c r="E43" s="21"/>
      <c r="F43" s="84"/>
      <c r="G43" s="25">
        <v>1430</v>
      </c>
      <c r="H43" s="21"/>
      <c r="I43" s="21"/>
      <c r="J43" s="23"/>
      <c r="K43" s="20">
        <f t="shared" si="17"/>
        <v>5967</v>
      </c>
      <c r="L43" s="161"/>
    </row>
    <row r="44" spans="1:12" s="62" customFormat="1" ht="14.25" customHeight="1" outlineLevel="1" thickBot="1" x14ac:dyDescent="0.3">
      <c r="A44" s="35" t="s">
        <v>2</v>
      </c>
      <c r="B44" s="256">
        <v>42365</v>
      </c>
      <c r="C44" s="27">
        <v>5025</v>
      </c>
      <c r="D44" s="27"/>
      <c r="E44" s="27"/>
      <c r="F44" s="85"/>
      <c r="G44" s="76">
        <v>1148</v>
      </c>
      <c r="H44" s="27"/>
      <c r="I44" s="27"/>
      <c r="J44" s="29"/>
      <c r="K44" s="86">
        <f t="shared" si="17"/>
        <v>6173</v>
      </c>
      <c r="L44" s="161"/>
    </row>
    <row r="45" spans="1:12" s="62" customFormat="1" ht="14.25" customHeight="1" outlineLevel="1" thickBot="1" x14ac:dyDescent="0.3">
      <c r="A45" s="235" t="s">
        <v>25</v>
      </c>
      <c r="B45" s="344" t="s">
        <v>31</v>
      </c>
      <c r="C45" s="143">
        <f t="shared" ref="C45:K45" si="18">SUM(C38:C44)</f>
        <v>27905</v>
      </c>
      <c r="D45" s="143">
        <f t="shared" si="18"/>
        <v>4695</v>
      </c>
      <c r="E45" s="143">
        <f t="shared" si="18"/>
        <v>2587</v>
      </c>
      <c r="F45" s="143">
        <f t="shared" si="18"/>
        <v>6504</v>
      </c>
      <c r="G45" s="143">
        <f t="shared" si="18"/>
        <v>2578</v>
      </c>
      <c r="H45" s="143">
        <f t="shared" si="18"/>
        <v>2402</v>
      </c>
      <c r="I45" s="143">
        <f t="shared" si="18"/>
        <v>2480</v>
      </c>
      <c r="J45" s="143">
        <f t="shared" si="18"/>
        <v>5980</v>
      </c>
      <c r="K45" s="147">
        <f t="shared" si="18"/>
        <v>55131</v>
      </c>
    </row>
    <row r="46" spans="1:12" s="62" customFormat="1" ht="14.25" customHeight="1" outlineLevel="1" thickBot="1" x14ac:dyDescent="0.3">
      <c r="A46" s="135" t="s">
        <v>27</v>
      </c>
      <c r="B46" s="345"/>
      <c r="C46" s="136">
        <f t="shared" ref="C46:K46" si="19">AVERAGE(C38:C44)</f>
        <v>4650.833333333333</v>
      </c>
      <c r="D46" s="136">
        <f t="shared" si="19"/>
        <v>1173.75</v>
      </c>
      <c r="E46" s="136">
        <f t="shared" si="19"/>
        <v>646.75</v>
      </c>
      <c r="F46" s="136">
        <f t="shared" si="19"/>
        <v>1626</v>
      </c>
      <c r="G46" s="136">
        <f t="shared" si="19"/>
        <v>1289</v>
      </c>
      <c r="H46" s="136">
        <f t="shared" si="19"/>
        <v>600.5</v>
      </c>
      <c r="I46" s="136">
        <f t="shared" si="19"/>
        <v>620</v>
      </c>
      <c r="J46" s="136">
        <f t="shared" si="19"/>
        <v>1495</v>
      </c>
      <c r="K46" s="142">
        <f t="shared" si="19"/>
        <v>7875.8571428571431</v>
      </c>
    </row>
    <row r="47" spans="1:12" s="62" customFormat="1" ht="14.25" customHeight="1" thickBot="1" x14ac:dyDescent="0.3">
      <c r="A47" s="36" t="s">
        <v>24</v>
      </c>
      <c r="B47" s="345"/>
      <c r="C47" s="37">
        <f t="shared" ref="C47:K47" si="20">SUM(C38:C42)</f>
        <v>18343</v>
      </c>
      <c r="D47" s="37">
        <f t="shared" si="20"/>
        <v>4695</v>
      </c>
      <c r="E47" s="37">
        <f t="shared" si="20"/>
        <v>2587</v>
      </c>
      <c r="F47" s="37">
        <f t="shared" si="20"/>
        <v>6504</v>
      </c>
      <c r="G47" s="37">
        <f t="shared" si="20"/>
        <v>0</v>
      </c>
      <c r="H47" s="37">
        <f t="shared" si="20"/>
        <v>2402</v>
      </c>
      <c r="I47" s="37">
        <f t="shared" si="20"/>
        <v>2480</v>
      </c>
      <c r="J47" s="37">
        <f t="shared" si="20"/>
        <v>5980</v>
      </c>
      <c r="K47" s="41">
        <f t="shared" si="20"/>
        <v>42991</v>
      </c>
    </row>
    <row r="48" spans="1:12" s="62" customFormat="1" ht="14.25" customHeight="1" thickBot="1" x14ac:dyDescent="0.3">
      <c r="A48" s="36" t="s">
        <v>26</v>
      </c>
      <c r="B48" s="346"/>
      <c r="C48" s="43">
        <f t="shared" ref="C48:K48" si="21">AVERAGE(C38:C42)</f>
        <v>4585.75</v>
      </c>
      <c r="D48" s="43">
        <f t="shared" si="21"/>
        <v>1173.75</v>
      </c>
      <c r="E48" s="43">
        <f t="shared" si="21"/>
        <v>646.75</v>
      </c>
      <c r="F48" s="43">
        <f t="shared" si="21"/>
        <v>1626</v>
      </c>
      <c r="G48" s="43" t="e">
        <f t="shared" si="21"/>
        <v>#DIV/0!</v>
      </c>
      <c r="H48" s="43">
        <f t="shared" si="21"/>
        <v>600.5</v>
      </c>
      <c r="I48" s="43">
        <f t="shared" si="21"/>
        <v>620</v>
      </c>
      <c r="J48" s="43">
        <f t="shared" si="21"/>
        <v>1495</v>
      </c>
      <c r="K48" s="48">
        <f t="shared" si="21"/>
        <v>8598.2000000000007</v>
      </c>
    </row>
    <row r="49" spans="1:11" s="62" customFormat="1" ht="14.25" customHeight="1" thickBot="1" x14ac:dyDescent="0.3">
      <c r="A49" s="35" t="s">
        <v>3</v>
      </c>
      <c r="B49" s="257">
        <v>42366</v>
      </c>
      <c r="C49" s="20">
        <v>6655</v>
      </c>
      <c r="D49" s="212">
        <v>1714</v>
      </c>
      <c r="E49" s="14">
        <v>614</v>
      </c>
      <c r="F49" s="15">
        <v>1678</v>
      </c>
      <c r="G49" s="15"/>
      <c r="H49" s="14">
        <v>582</v>
      </c>
      <c r="I49" s="14">
        <v>627</v>
      </c>
      <c r="J49" s="213">
        <v>1282</v>
      </c>
      <c r="K49" s="18">
        <f>SUM(C49:J49)</f>
        <v>13152</v>
      </c>
    </row>
    <row r="50" spans="1:11" s="62" customFormat="1" ht="14.25" customHeight="1" thickBot="1" x14ac:dyDescent="0.3">
      <c r="A50" s="35" t="s">
        <v>4</v>
      </c>
      <c r="B50" s="258">
        <v>42367</v>
      </c>
      <c r="C50" s="18">
        <v>5434</v>
      </c>
      <c r="D50" s="191">
        <v>1348</v>
      </c>
      <c r="E50" s="14">
        <v>535</v>
      </c>
      <c r="F50" s="15">
        <v>1004</v>
      </c>
      <c r="G50" s="15"/>
      <c r="H50" s="14">
        <v>519</v>
      </c>
      <c r="I50" s="14">
        <v>619</v>
      </c>
      <c r="J50" s="16">
        <v>1235</v>
      </c>
      <c r="K50" s="78">
        <f t="shared" ref="K50:K52" si="22">SUM(C50:J50)</f>
        <v>10694</v>
      </c>
    </row>
    <row r="51" spans="1:11" s="62" customFormat="1" ht="14.25" customHeight="1" x14ac:dyDescent="0.25">
      <c r="A51" s="35" t="s">
        <v>5</v>
      </c>
      <c r="B51" s="258">
        <v>42368</v>
      </c>
      <c r="C51" s="18">
        <v>7722</v>
      </c>
      <c r="D51" s="191">
        <v>1923</v>
      </c>
      <c r="E51" s="14">
        <v>541</v>
      </c>
      <c r="F51" s="15">
        <v>1925</v>
      </c>
      <c r="G51" s="15"/>
      <c r="H51" s="14">
        <v>695</v>
      </c>
      <c r="I51" s="14">
        <v>601</v>
      </c>
      <c r="J51" s="16">
        <v>1216</v>
      </c>
      <c r="K51" s="18">
        <f t="shared" si="22"/>
        <v>14623</v>
      </c>
    </row>
    <row r="52" spans="1:11" s="62" customFormat="1" ht="14.25" customHeight="1" thickBot="1" x14ac:dyDescent="0.3">
      <c r="A52" s="35" t="s">
        <v>6</v>
      </c>
      <c r="B52" s="258">
        <v>42369</v>
      </c>
      <c r="C52" s="25">
        <v>4214</v>
      </c>
      <c r="D52" s="191">
        <v>920</v>
      </c>
      <c r="E52" s="14">
        <v>326</v>
      </c>
      <c r="F52" s="15">
        <v>1036</v>
      </c>
      <c r="G52" s="15"/>
      <c r="H52" s="14">
        <v>650</v>
      </c>
      <c r="I52" s="14">
        <v>177</v>
      </c>
      <c r="J52" s="16">
        <v>677</v>
      </c>
      <c r="K52" s="18">
        <f t="shared" si="22"/>
        <v>8000</v>
      </c>
    </row>
    <row r="53" spans="1:11" s="62" customFormat="1" ht="14.25" hidden="1" customHeight="1" x14ac:dyDescent="0.25">
      <c r="A53" s="35"/>
      <c r="B53" s="258"/>
      <c r="C53" s="14"/>
      <c r="D53" s="14"/>
      <c r="E53" s="21"/>
      <c r="F53" s="15"/>
      <c r="G53" s="15"/>
      <c r="H53" s="14"/>
      <c r="I53" s="14"/>
      <c r="J53" s="16"/>
      <c r="K53" s="18"/>
    </row>
    <row r="54" spans="1:11" s="62" customFormat="1" ht="14.25" hidden="1" customHeight="1" outlineLevel="1" x14ac:dyDescent="0.25">
      <c r="A54" s="35"/>
      <c r="B54" s="258"/>
      <c r="C54" s="21"/>
      <c r="D54" s="21"/>
      <c r="E54" s="21"/>
      <c r="F54" s="22"/>
      <c r="G54" s="22"/>
      <c r="H54" s="21"/>
      <c r="I54" s="21"/>
      <c r="J54" s="23"/>
      <c r="K54" s="18"/>
    </row>
    <row r="55" spans="1:11" s="62" customFormat="1" ht="14.25" hidden="1" customHeight="1" outlineLevel="1" thickBot="1" x14ac:dyDescent="0.3">
      <c r="A55" s="201"/>
      <c r="B55" s="258"/>
      <c r="C55" s="27"/>
      <c r="D55" s="27"/>
      <c r="E55" s="27"/>
      <c r="F55" s="28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24025</v>
      </c>
      <c r="D56" s="143">
        <f t="shared" ref="D56:K56" si="23">SUM(D49:D55)</f>
        <v>5905</v>
      </c>
      <c r="E56" s="143">
        <f t="shared" si="23"/>
        <v>2016</v>
      </c>
      <c r="F56" s="143">
        <f t="shared" si="23"/>
        <v>5643</v>
      </c>
      <c r="G56" s="143">
        <f t="shared" si="23"/>
        <v>0</v>
      </c>
      <c r="H56" s="143">
        <f t="shared" si="23"/>
        <v>2446</v>
      </c>
      <c r="I56" s="143">
        <f t="shared" si="23"/>
        <v>2024</v>
      </c>
      <c r="J56" s="143">
        <f t="shared" si="23"/>
        <v>4410</v>
      </c>
      <c r="K56" s="143">
        <f t="shared" si="23"/>
        <v>46469</v>
      </c>
    </row>
    <row r="57" spans="1:11" s="62" customFormat="1" ht="14.25" customHeight="1" outlineLevel="1" thickBot="1" x14ac:dyDescent="0.3">
      <c r="A57" s="135" t="s">
        <v>27</v>
      </c>
      <c r="B57" s="345"/>
      <c r="C57" s="136">
        <f t="shared" ref="C57" si="24">AVERAGE(C49:C55)</f>
        <v>6006.25</v>
      </c>
      <c r="D57" s="136">
        <f t="shared" ref="D57:K57" si="25">AVERAGE(D49:D55)</f>
        <v>1476.25</v>
      </c>
      <c r="E57" s="136">
        <f t="shared" si="25"/>
        <v>504</v>
      </c>
      <c r="F57" s="136">
        <f t="shared" si="25"/>
        <v>1410.75</v>
      </c>
      <c r="G57" s="136" t="e">
        <f t="shared" si="25"/>
        <v>#DIV/0!</v>
      </c>
      <c r="H57" s="136">
        <f t="shared" si="25"/>
        <v>611.5</v>
      </c>
      <c r="I57" s="136">
        <f t="shared" si="25"/>
        <v>506</v>
      </c>
      <c r="J57" s="136">
        <f t="shared" si="25"/>
        <v>1102.5</v>
      </c>
      <c r="K57" s="136">
        <f t="shared" si="25"/>
        <v>11617.25</v>
      </c>
    </row>
    <row r="58" spans="1:11" s="62" customFormat="1" ht="14.25" customHeight="1" thickBot="1" x14ac:dyDescent="0.3">
      <c r="A58" s="36" t="s">
        <v>24</v>
      </c>
      <c r="B58" s="345"/>
      <c r="C58" s="37">
        <f t="shared" ref="C58" si="26">SUM(C49:C53)</f>
        <v>24025</v>
      </c>
      <c r="D58" s="37">
        <f t="shared" ref="D58:K58" si="27">SUM(D49:D53)</f>
        <v>5905</v>
      </c>
      <c r="E58" s="37">
        <f t="shared" si="27"/>
        <v>2016</v>
      </c>
      <c r="F58" s="37">
        <f t="shared" si="27"/>
        <v>5643</v>
      </c>
      <c r="G58" s="37">
        <f t="shared" si="27"/>
        <v>0</v>
      </c>
      <c r="H58" s="37">
        <f t="shared" si="27"/>
        <v>2446</v>
      </c>
      <c r="I58" s="37">
        <f t="shared" si="27"/>
        <v>2024</v>
      </c>
      <c r="J58" s="37">
        <f t="shared" si="27"/>
        <v>4410</v>
      </c>
      <c r="K58" s="37">
        <f t="shared" si="27"/>
        <v>46469</v>
      </c>
    </row>
    <row r="59" spans="1:11" s="62" customFormat="1" ht="14.25" customHeight="1" thickBot="1" x14ac:dyDescent="0.3">
      <c r="A59" s="36" t="s">
        <v>26</v>
      </c>
      <c r="B59" s="346"/>
      <c r="C59" s="43">
        <f t="shared" ref="C59" si="28">AVERAGE(C49:C53)</f>
        <v>6006.25</v>
      </c>
      <c r="D59" s="43">
        <f t="shared" ref="D59:K59" si="29">AVERAGE(D49:D53)</f>
        <v>1476.25</v>
      </c>
      <c r="E59" s="43">
        <f t="shared" si="29"/>
        <v>504</v>
      </c>
      <c r="F59" s="43">
        <f t="shared" si="29"/>
        <v>1410.75</v>
      </c>
      <c r="G59" s="43" t="e">
        <f t="shared" si="29"/>
        <v>#DIV/0!</v>
      </c>
      <c r="H59" s="43">
        <f t="shared" si="29"/>
        <v>611.5</v>
      </c>
      <c r="I59" s="43">
        <f t="shared" si="29"/>
        <v>506</v>
      </c>
      <c r="J59" s="43">
        <f t="shared" si="29"/>
        <v>1102.5</v>
      </c>
      <c r="K59" s="43">
        <f t="shared" si="29"/>
        <v>11617.25</v>
      </c>
    </row>
    <row r="60" spans="1:11" s="62" customFormat="1" ht="14.25" hidden="1" thickBot="1" x14ac:dyDescent="0.3">
      <c r="A60" s="201"/>
      <c r="B60" s="25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1"/>
      <c r="B61" s="25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1"/>
      <c r="B62" s="25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201"/>
      <c r="B63" s="25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25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25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26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235" t="s">
        <v>25</v>
      </c>
      <c r="B67" s="344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45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45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46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58" t="s">
        <v>69</v>
      </c>
      <c r="G72" s="374"/>
      <c r="H72" s="37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226279</v>
      </c>
      <c r="C73" s="82">
        <f>SUM(H58:H58, H47:H47, H36:H36, H25:H25, H14:H14, H69:H69)</f>
        <v>18215</v>
      </c>
      <c r="D73" s="82">
        <f>SUM(I58:J58, I47:J47, I36:J36, I25:J25, I14:J14, I69:J69)</f>
        <v>59983</v>
      </c>
      <c r="E73" s="80"/>
      <c r="F73" s="336" t="s">
        <v>34</v>
      </c>
      <c r="G73" s="337"/>
      <c r="H73" s="127">
        <f>SUM(K14, K25, K36, K47, K58, K69)</f>
        <v>306312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291749</v>
      </c>
      <c r="C74" s="50">
        <f>SUM(H56:H56, H45:H45, H34:H34, H23:H23, H12:H12, H67:H67 )</f>
        <v>18215</v>
      </c>
      <c r="D74" s="50">
        <f>SUM(I56:J56, I45:J45, I34:J34, I23:J23, I12:J12, I67:J67)</f>
        <v>59983</v>
      </c>
      <c r="E74" s="80"/>
      <c r="F74" s="336" t="s">
        <v>33</v>
      </c>
      <c r="G74" s="337"/>
      <c r="H74" s="128">
        <f>SUM(K56, K45, K34, K23, K12, K67)</f>
        <v>369947</v>
      </c>
      <c r="I74" s="80"/>
      <c r="J74" s="80"/>
      <c r="K74" s="80"/>
      <c r="L74" s="80"/>
    </row>
    <row r="75" spans="1:15" ht="30" customHeight="1" x14ac:dyDescent="0.25">
      <c r="F75" s="336" t="s">
        <v>26</v>
      </c>
      <c r="G75" s="337"/>
      <c r="H75" s="128">
        <f>AVERAGE(K14, K25, K36, K47, K58, K69)</f>
        <v>51052</v>
      </c>
    </row>
    <row r="76" spans="1:15" ht="30" customHeight="1" x14ac:dyDescent="0.25">
      <c r="F76" s="336" t="s">
        <v>72</v>
      </c>
      <c r="G76" s="337"/>
      <c r="H76" s="127">
        <f>AVERAGE(K56, K45, K34, K23, K12, K67)</f>
        <v>61657.833333333336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1 K51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0" sqref="D5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B1" s="175"/>
      <c r="C1" s="361" t="s">
        <v>10</v>
      </c>
      <c r="D1" s="363"/>
      <c r="E1" s="361" t="s">
        <v>16</v>
      </c>
      <c r="F1" s="356"/>
      <c r="G1" s="367" t="s">
        <v>23</v>
      </c>
    </row>
    <row r="2" spans="1:8" ht="14.25" customHeight="1" thickBot="1" x14ac:dyDescent="0.3">
      <c r="B2" s="175"/>
      <c r="C2" s="362"/>
      <c r="D2" s="364"/>
      <c r="E2" s="362"/>
      <c r="F2" s="357"/>
      <c r="G2" s="368"/>
    </row>
    <row r="3" spans="1:8" ht="14.25" customHeight="1" x14ac:dyDescent="0.25">
      <c r="A3" s="371" t="s">
        <v>61</v>
      </c>
      <c r="B3" s="372" t="s">
        <v>62</v>
      </c>
      <c r="C3" s="351" t="s">
        <v>50</v>
      </c>
      <c r="D3" s="386" t="s">
        <v>51</v>
      </c>
      <c r="E3" s="351" t="s">
        <v>64</v>
      </c>
      <c r="F3" s="349" t="s">
        <v>51</v>
      </c>
      <c r="G3" s="368"/>
    </row>
    <row r="4" spans="1:8" ht="14.25" customHeight="1" thickBot="1" x14ac:dyDescent="0.3">
      <c r="A4" s="352"/>
      <c r="B4" s="373"/>
      <c r="C4" s="352"/>
      <c r="D4" s="387"/>
      <c r="E4" s="352"/>
      <c r="F4" s="350"/>
      <c r="G4" s="368"/>
    </row>
    <row r="5" spans="1:8" s="61" customFormat="1" ht="14.25" hidden="1" customHeight="1" thickBot="1" x14ac:dyDescent="0.3">
      <c r="A5" s="204"/>
      <c r="B5" s="248"/>
      <c r="C5" s="14"/>
      <c r="D5" s="83"/>
      <c r="E5" s="21"/>
      <c r="F5" s="22"/>
      <c r="G5" s="20"/>
    </row>
    <row r="6" spans="1:8" s="61" customFormat="1" ht="14.25" customHeight="1" thickBot="1" x14ac:dyDescent="0.3">
      <c r="A6" s="201" t="s">
        <v>75</v>
      </c>
      <c r="B6" s="266">
        <v>42339</v>
      </c>
      <c r="C6" s="14">
        <v>637</v>
      </c>
      <c r="D6" s="83">
        <v>1092</v>
      </c>
      <c r="E6" s="21">
        <v>1069</v>
      </c>
      <c r="F6" s="22">
        <v>627</v>
      </c>
      <c r="G6" s="20">
        <f t="shared" ref="G6:G10" si="0">SUM(C6:F6)</f>
        <v>3425</v>
      </c>
    </row>
    <row r="7" spans="1:8" s="61" customFormat="1" ht="14.25" customHeight="1" thickBot="1" x14ac:dyDescent="0.3">
      <c r="A7" s="201" t="s">
        <v>5</v>
      </c>
      <c r="B7" s="266">
        <v>42340</v>
      </c>
      <c r="C7" s="14">
        <v>1063</v>
      </c>
      <c r="D7" s="83">
        <v>776</v>
      </c>
      <c r="E7" s="21">
        <v>649</v>
      </c>
      <c r="F7" s="22">
        <v>861</v>
      </c>
      <c r="G7" s="20">
        <f t="shared" si="0"/>
        <v>3349</v>
      </c>
    </row>
    <row r="8" spans="1:8" s="61" customFormat="1" ht="14.25" customHeight="1" thickBot="1" x14ac:dyDescent="0.3">
      <c r="A8" s="35" t="s">
        <v>6</v>
      </c>
      <c r="B8" s="249">
        <v>42341</v>
      </c>
      <c r="C8" s="14">
        <v>1095</v>
      </c>
      <c r="D8" s="83">
        <v>896</v>
      </c>
      <c r="E8" s="21">
        <v>632</v>
      </c>
      <c r="F8" s="22">
        <v>753</v>
      </c>
      <c r="G8" s="20">
        <f t="shared" si="0"/>
        <v>3376</v>
      </c>
      <c r="H8" s="202"/>
    </row>
    <row r="9" spans="1:8" s="61" customFormat="1" ht="14.25" customHeight="1" thickBot="1" x14ac:dyDescent="0.3">
      <c r="A9" s="35" t="s">
        <v>0</v>
      </c>
      <c r="B9" s="249">
        <v>42342</v>
      </c>
      <c r="C9" s="14">
        <v>969</v>
      </c>
      <c r="D9" s="83">
        <v>876</v>
      </c>
      <c r="E9" s="21">
        <v>567</v>
      </c>
      <c r="F9" s="22">
        <v>685</v>
      </c>
      <c r="G9" s="20">
        <f t="shared" si="0"/>
        <v>3097</v>
      </c>
      <c r="H9" s="202"/>
    </row>
    <row r="10" spans="1:8" s="61" customFormat="1" ht="14.25" customHeight="1" outlineLevel="1" thickBot="1" x14ac:dyDescent="0.3">
      <c r="A10" s="35" t="s">
        <v>1</v>
      </c>
      <c r="B10" s="250">
        <v>42343</v>
      </c>
      <c r="C10" s="21"/>
      <c r="D10" s="84">
        <v>306</v>
      </c>
      <c r="E10" s="21"/>
      <c r="F10" s="22">
        <v>381</v>
      </c>
      <c r="G10" s="20">
        <f t="shared" si="0"/>
        <v>687</v>
      </c>
      <c r="H10" s="202"/>
    </row>
    <row r="11" spans="1:8" s="61" customFormat="1" ht="14.25" customHeight="1" outlineLevel="1" thickBot="1" x14ac:dyDescent="0.3">
      <c r="A11" s="35" t="s">
        <v>2</v>
      </c>
      <c r="B11" s="267">
        <v>42344</v>
      </c>
      <c r="C11" s="27"/>
      <c r="D11" s="85">
        <v>244</v>
      </c>
      <c r="E11" s="27"/>
      <c r="F11" s="28">
        <v>400</v>
      </c>
      <c r="G11" s="20">
        <f t="shared" ref="G11" si="1">SUM(C11:F11)</f>
        <v>644</v>
      </c>
      <c r="H11" s="202"/>
    </row>
    <row r="12" spans="1:8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3764</v>
      </c>
      <c r="D12" s="151">
        <f>SUM(D5:D11)</f>
        <v>4190</v>
      </c>
      <c r="E12" s="143">
        <f>SUM(E5:E11)</f>
        <v>2917</v>
      </c>
      <c r="F12" s="143">
        <f>SUM(F5:F11)</f>
        <v>3707</v>
      </c>
      <c r="G12" s="147">
        <f>SUM(G5:G11)</f>
        <v>14578</v>
      </c>
    </row>
    <row r="13" spans="1:8" s="62" customFormat="1" ht="14.25" customHeight="1" outlineLevel="1" thickBot="1" x14ac:dyDescent="0.3">
      <c r="A13" s="135" t="s">
        <v>27</v>
      </c>
      <c r="B13" s="345"/>
      <c r="C13" s="136">
        <f>AVERAGE(C5:C11)</f>
        <v>941</v>
      </c>
      <c r="D13" s="152">
        <f>AVERAGE(D5:D11)</f>
        <v>698.33333333333337</v>
      </c>
      <c r="E13" s="136">
        <f>AVERAGE(E5:E11)</f>
        <v>729.25</v>
      </c>
      <c r="F13" s="136">
        <f>AVERAGE(F5:F11)</f>
        <v>617.83333333333337</v>
      </c>
      <c r="G13" s="142">
        <f>AVERAGE(G5:G11)</f>
        <v>2429.6666666666665</v>
      </c>
    </row>
    <row r="14" spans="1:8" s="62" customFormat="1" ht="14.25" customHeight="1" thickBot="1" x14ac:dyDescent="0.3">
      <c r="A14" s="36" t="s">
        <v>24</v>
      </c>
      <c r="B14" s="345"/>
      <c r="C14" s="37">
        <f>SUM(C5:C9)</f>
        <v>3764</v>
      </c>
      <c r="D14" s="37">
        <f>SUM(D5:D9)</f>
        <v>3640</v>
      </c>
      <c r="E14" s="37">
        <f t="shared" ref="E14:F14" si="2">SUM(E5:E9)</f>
        <v>2917</v>
      </c>
      <c r="F14" s="37">
        <f t="shared" si="2"/>
        <v>2926</v>
      </c>
      <c r="G14" s="37">
        <f>SUM(G5:G9)</f>
        <v>13247</v>
      </c>
    </row>
    <row r="15" spans="1:8" s="62" customFormat="1" ht="14.25" customHeight="1" thickBot="1" x14ac:dyDescent="0.3">
      <c r="A15" s="36" t="s">
        <v>26</v>
      </c>
      <c r="B15" s="345"/>
      <c r="C15" s="43">
        <f>AVERAGE(C5:C9)</f>
        <v>941</v>
      </c>
      <c r="D15" s="43">
        <f>AVERAGE(D5:D9)</f>
        <v>910</v>
      </c>
      <c r="E15" s="43">
        <f t="shared" ref="E15:F15" si="3">AVERAGE(E5:E9)</f>
        <v>729.25</v>
      </c>
      <c r="F15" s="43">
        <f t="shared" si="3"/>
        <v>731.5</v>
      </c>
      <c r="G15" s="43">
        <f>AVERAGE(G5:G9)</f>
        <v>3311.75</v>
      </c>
    </row>
    <row r="16" spans="1:8" s="62" customFormat="1" ht="14.25" customHeight="1" thickBot="1" x14ac:dyDescent="0.3">
      <c r="A16" s="35" t="s">
        <v>3</v>
      </c>
      <c r="B16" s="251">
        <v>42345</v>
      </c>
      <c r="C16" s="14">
        <v>1058</v>
      </c>
      <c r="D16" s="83">
        <v>932</v>
      </c>
      <c r="E16" s="14">
        <v>660</v>
      </c>
      <c r="F16" s="15">
        <v>920</v>
      </c>
      <c r="G16" s="18">
        <f>SUM(C16:F16)</f>
        <v>3570</v>
      </c>
    </row>
    <row r="17" spans="1:8" s="62" customFormat="1" ht="14.25" customHeight="1" thickBot="1" x14ac:dyDescent="0.3">
      <c r="A17" s="35" t="s">
        <v>4</v>
      </c>
      <c r="B17" s="252">
        <v>42346</v>
      </c>
      <c r="C17" s="14">
        <v>1132</v>
      </c>
      <c r="D17" s="83">
        <v>1052</v>
      </c>
      <c r="E17" s="21">
        <v>732</v>
      </c>
      <c r="F17" s="22">
        <v>810</v>
      </c>
      <c r="G17" s="20">
        <f t="shared" ref="G17:G22" si="4">SUM(C17:F17)</f>
        <v>3726</v>
      </c>
    </row>
    <row r="18" spans="1:8" s="62" customFormat="1" ht="14.25" customHeight="1" thickBot="1" x14ac:dyDescent="0.3">
      <c r="A18" s="35" t="s">
        <v>5</v>
      </c>
      <c r="B18" s="252">
        <v>42347</v>
      </c>
      <c r="C18" s="14">
        <v>1150</v>
      </c>
      <c r="D18" s="83">
        <v>1009</v>
      </c>
      <c r="E18" s="21">
        <v>757</v>
      </c>
      <c r="F18" s="22">
        <v>746</v>
      </c>
      <c r="G18" s="20">
        <f t="shared" si="4"/>
        <v>3662</v>
      </c>
    </row>
    <row r="19" spans="1:8" s="62" customFormat="1" ht="14.25" customHeight="1" thickBot="1" x14ac:dyDescent="0.3">
      <c r="A19" s="35" t="s">
        <v>6</v>
      </c>
      <c r="B19" s="252">
        <v>42348</v>
      </c>
      <c r="C19" s="14">
        <v>1095</v>
      </c>
      <c r="D19" s="83">
        <v>1021</v>
      </c>
      <c r="E19" s="21">
        <v>693</v>
      </c>
      <c r="F19" s="22">
        <v>768</v>
      </c>
      <c r="G19" s="20">
        <f t="shared" si="4"/>
        <v>3577</v>
      </c>
    </row>
    <row r="20" spans="1:8" s="62" customFormat="1" ht="14.25" customHeight="1" thickBot="1" x14ac:dyDescent="0.3">
      <c r="A20" s="35" t="s">
        <v>0</v>
      </c>
      <c r="B20" s="252">
        <v>42349</v>
      </c>
      <c r="C20" s="14">
        <v>957</v>
      </c>
      <c r="D20" s="83">
        <v>883</v>
      </c>
      <c r="E20" s="21">
        <v>734</v>
      </c>
      <c r="F20" s="22">
        <v>651</v>
      </c>
      <c r="G20" s="20">
        <f t="shared" si="4"/>
        <v>3225</v>
      </c>
    </row>
    <row r="21" spans="1:8" s="62" customFormat="1" ht="14.25" customHeight="1" outlineLevel="1" thickBot="1" x14ac:dyDescent="0.3">
      <c r="A21" s="35" t="s">
        <v>1</v>
      </c>
      <c r="B21" s="252">
        <v>42350</v>
      </c>
      <c r="C21" s="21"/>
      <c r="D21" s="84">
        <v>386</v>
      </c>
      <c r="E21" s="21"/>
      <c r="F21" s="22">
        <v>636</v>
      </c>
      <c r="G21" s="20">
        <f t="shared" si="4"/>
        <v>1022</v>
      </c>
      <c r="H21" s="205"/>
    </row>
    <row r="22" spans="1:8" s="62" customFormat="1" ht="14.25" customHeight="1" outlineLevel="1" thickBot="1" x14ac:dyDescent="0.3">
      <c r="A22" s="35" t="s">
        <v>2</v>
      </c>
      <c r="B22" s="252">
        <v>42351</v>
      </c>
      <c r="C22" s="27"/>
      <c r="D22" s="85">
        <v>361</v>
      </c>
      <c r="E22" s="27"/>
      <c r="F22" s="28">
        <v>568</v>
      </c>
      <c r="G22" s="86">
        <f t="shared" si="4"/>
        <v>929</v>
      </c>
    </row>
    <row r="23" spans="1:8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5392</v>
      </c>
      <c r="D23" s="143">
        <f t="shared" ref="D23:G23" si="5">SUM(D16:D22)</f>
        <v>5644</v>
      </c>
      <c r="E23" s="143">
        <f t="shared" si="5"/>
        <v>3576</v>
      </c>
      <c r="F23" s="143">
        <f t="shared" si="5"/>
        <v>5099</v>
      </c>
      <c r="G23" s="143">
        <f t="shared" si="5"/>
        <v>19711</v>
      </c>
    </row>
    <row r="24" spans="1:8" s="62" customFormat="1" ht="14.25" customHeight="1" outlineLevel="1" thickBot="1" x14ac:dyDescent="0.3">
      <c r="A24" s="135" t="s">
        <v>27</v>
      </c>
      <c r="B24" s="345"/>
      <c r="C24" s="136">
        <f>AVERAGE(C16:C22)</f>
        <v>1078.4000000000001</v>
      </c>
      <c r="D24" s="136">
        <f t="shared" ref="D24:G24" si="6">AVERAGE(D16:D22)</f>
        <v>806.28571428571433</v>
      </c>
      <c r="E24" s="136">
        <f t="shared" si="6"/>
        <v>715.2</v>
      </c>
      <c r="F24" s="136">
        <f t="shared" si="6"/>
        <v>728.42857142857144</v>
      </c>
      <c r="G24" s="136">
        <f t="shared" si="6"/>
        <v>2815.8571428571427</v>
      </c>
    </row>
    <row r="25" spans="1:8" s="62" customFormat="1" ht="14.25" customHeight="1" thickBot="1" x14ac:dyDescent="0.3">
      <c r="A25" s="36" t="s">
        <v>24</v>
      </c>
      <c r="B25" s="345"/>
      <c r="C25" s="37">
        <f>SUM(C16:C20)</f>
        <v>5392</v>
      </c>
      <c r="D25" s="37">
        <f t="shared" ref="D25:G25" si="7">SUM(D16:D20)</f>
        <v>4897</v>
      </c>
      <c r="E25" s="37">
        <f>SUM(E16:E20)</f>
        <v>3576</v>
      </c>
      <c r="F25" s="37">
        <f t="shared" si="7"/>
        <v>3895</v>
      </c>
      <c r="G25" s="37">
        <f t="shared" si="7"/>
        <v>17760</v>
      </c>
    </row>
    <row r="26" spans="1:8" s="62" customFormat="1" ht="14.25" customHeight="1" thickBot="1" x14ac:dyDescent="0.3">
      <c r="A26" s="36" t="s">
        <v>26</v>
      </c>
      <c r="B26" s="346"/>
      <c r="C26" s="43">
        <f>AVERAGE(C16:C20)</f>
        <v>1078.4000000000001</v>
      </c>
      <c r="D26" s="43">
        <f t="shared" ref="D26:G26" si="8">AVERAGE(D16:D20)</f>
        <v>979.4</v>
      </c>
      <c r="E26" s="43">
        <f t="shared" si="8"/>
        <v>715.2</v>
      </c>
      <c r="F26" s="43">
        <f t="shared" si="8"/>
        <v>779</v>
      </c>
      <c r="G26" s="43">
        <f t="shared" si="8"/>
        <v>3552</v>
      </c>
    </row>
    <row r="27" spans="1:8" s="62" customFormat="1" ht="14.25" customHeight="1" thickBot="1" x14ac:dyDescent="0.3">
      <c r="A27" s="35" t="s">
        <v>3</v>
      </c>
      <c r="B27" s="253">
        <v>42352</v>
      </c>
      <c r="C27" s="14">
        <v>1076</v>
      </c>
      <c r="D27" s="83">
        <v>1072</v>
      </c>
      <c r="E27" s="14">
        <v>654</v>
      </c>
      <c r="F27" s="15">
        <v>753</v>
      </c>
      <c r="G27" s="18">
        <f>SUM(C27:F27)</f>
        <v>3555</v>
      </c>
    </row>
    <row r="28" spans="1:8" s="62" customFormat="1" ht="14.25" customHeight="1" thickBot="1" x14ac:dyDescent="0.3">
      <c r="A28" s="35" t="s">
        <v>4</v>
      </c>
      <c r="B28" s="254">
        <v>42353</v>
      </c>
      <c r="C28" s="14">
        <v>1143</v>
      </c>
      <c r="D28" s="83">
        <v>886</v>
      </c>
      <c r="E28" s="21">
        <v>669</v>
      </c>
      <c r="F28" s="22">
        <v>970</v>
      </c>
      <c r="G28" s="20">
        <f t="shared" ref="G28:G33" si="9">SUM(C28:F28)</f>
        <v>3668</v>
      </c>
    </row>
    <row r="29" spans="1:8" s="62" customFormat="1" ht="14.25" customHeight="1" thickBot="1" x14ac:dyDescent="0.3">
      <c r="A29" s="35" t="s">
        <v>5</v>
      </c>
      <c r="B29" s="254">
        <v>42354</v>
      </c>
      <c r="C29" s="14">
        <v>1176</v>
      </c>
      <c r="D29" s="83">
        <v>1019</v>
      </c>
      <c r="E29" s="21">
        <v>824</v>
      </c>
      <c r="F29" s="22">
        <v>659</v>
      </c>
      <c r="G29" s="20">
        <f t="shared" si="9"/>
        <v>3678</v>
      </c>
    </row>
    <row r="30" spans="1:8" s="62" customFormat="1" ht="14.25" customHeight="1" thickBot="1" x14ac:dyDescent="0.3">
      <c r="A30" s="35" t="s">
        <v>6</v>
      </c>
      <c r="B30" s="254">
        <v>42355</v>
      </c>
      <c r="C30" s="14">
        <v>1131</v>
      </c>
      <c r="D30" s="83">
        <v>1143</v>
      </c>
      <c r="E30" s="21">
        <v>674</v>
      </c>
      <c r="F30" s="22">
        <v>617</v>
      </c>
      <c r="G30" s="20">
        <f t="shared" si="9"/>
        <v>3565</v>
      </c>
    </row>
    <row r="31" spans="1:8" s="62" customFormat="1" ht="14.25" customHeight="1" thickBot="1" x14ac:dyDescent="0.3">
      <c r="A31" s="35" t="s">
        <v>0</v>
      </c>
      <c r="B31" s="254">
        <v>42356</v>
      </c>
      <c r="C31" s="14">
        <v>935</v>
      </c>
      <c r="D31" s="83">
        <v>809</v>
      </c>
      <c r="E31" s="21">
        <v>602</v>
      </c>
      <c r="F31" s="22">
        <v>751</v>
      </c>
      <c r="G31" s="20">
        <f t="shared" si="9"/>
        <v>3097</v>
      </c>
    </row>
    <row r="32" spans="1:8" s="62" customFormat="1" ht="14.25" customHeight="1" outlineLevel="1" thickBot="1" x14ac:dyDescent="0.3">
      <c r="A32" s="35" t="s">
        <v>1</v>
      </c>
      <c r="B32" s="254">
        <v>42357</v>
      </c>
      <c r="C32" s="21"/>
      <c r="D32" s="84">
        <v>333</v>
      </c>
      <c r="E32" s="21"/>
      <c r="F32" s="22">
        <v>454</v>
      </c>
      <c r="G32" s="20">
        <f t="shared" si="9"/>
        <v>787</v>
      </c>
    </row>
    <row r="33" spans="1:8" s="62" customFormat="1" ht="14.25" customHeight="1" outlineLevel="1" thickBot="1" x14ac:dyDescent="0.3">
      <c r="A33" s="35" t="s">
        <v>2</v>
      </c>
      <c r="B33" s="254">
        <v>42358</v>
      </c>
      <c r="C33" s="27"/>
      <c r="D33" s="85">
        <v>237</v>
      </c>
      <c r="E33" s="27"/>
      <c r="F33" s="28">
        <v>548</v>
      </c>
      <c r="G33" s="86">
        <f t="shared" si="9"/>
        <v>785</v>
      </c>
      <c r="H33" s="205"/>
    </row>
    <row r="34" spans="1:8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5461</v>
      </c>
      <c r="D34" s="143">
        <f t="shared" ref="D34:G34" si="10">SUM(D27:D33)</f>
        <v>5499</v>
      </c>
      <c r="E34" s="143">
        <f t="shared" si="10"/>
        <v>3423</v>
      </c>
      <c r="F34" s="143">
        <f t="shared" si="10"/>
        <v>4752</v>
      </c>
      <c r="G34" s="143">
        <f t="shared" si="10"/>
        <v>19135</v>
      </c>
    </row>
    <row r="35" spans="1:8" s="62" customFormat="1" ht="14.25" customHeight="1" outlineLevel="1" thickBot="1" x14ac:dyDescent="0.3">
      <c r="A35" s="135" t="s">
        <v>27</v>
      </c>
      <c r="B35" s="345"/>
      <c r="C35" s="136">
        <f>AVERAGE(C27:C33)</f>
        <v>1092.2</v>
      </c>
      <c r="D35" s="136">
        <f t="shared" ref="D35:G35" si="11">AVERAGE(D27:D33)</f>
        <v>785.57142857142856</v>
      </c>
      <c r="E35" s="136">
        <f t="shared" si="11"/>
        <v>684.6</v>
      </c>
      <c r="F35" s="136">
        <f t="shared" si="11"/>
        <v>678.85714285714289</v>
      </c>
      <c r="G35" s="136">
        <f t="shared" si="11"/>
        <v>2733.5714285714284</v>
      </c>
    </row>
    <row r="36" spans="1:8" s="62" customFormat="1" ht="14.25" customHeight="1" thickBot="1" x14ac:dyDescent="0.3">
      <c r="A36" s="36" t="s">
        <v>24</v>
      </c>
      <c r="B36" s="345"/>
      <c r="C36" s="37">
        <f>SUM(C27:C31)</f>
        <v>5461</v>
      </c>
      <c r="D36" s="37">
        <f t="shared" ref="D36:G36" si="12">SUM(D27:D31)</f>
        <v>4929</v>
      </c>
      <c r="E36" s="37">
        <f t="shared" si="12"/>
        <v>3423</v>
      </c>
      <c r="F36" s="37">
        <f t="shared" si="12"/>
        <v>3750</v>
      </c>
      <c r="G36" s="37">
        <f t="shared" si="12"/>
        <v>17563</v>
      </c>
    </row>
    <row r="37" spans="1:8" s="62" customFormat="1" ht="14.25" customHeight="1" thickBot="1" x14ac:dyDescent="0.3">
      <c r="A37" s="36" t="s">
        <v>26</v>
      </c>
      <c r="B37" s="346"/>
      <c r="C37" s="43">
        <f>AVERAGE(C27:C31)</f>
        <v>1092.2</v>
      </c>
      <c r="D37" s="43">
        <f t="shared" ref="D37:G37" si="13">AVERAGE(D27:D31)</f>
        <v>985.8</v>
      </c>
      <c r="E37" s="43">
        <f t="shared" si="13"/>
        <v>684.6</v>
      </c>
      <c r="F37" s="43">
        <f>AVERAGE(F27:F31)</f>
        <v>750</v>
      </c>
      <c r="G37" s="43">
        <f t="shared" si="13"/>
        <v>3512.6</v>
      </c>
    </row>
    <row r="38" spans="1:8" s="62" customFormat="1" ht="14.25" customHeight="1" thickBot="1" x14ac:dyDescent="0.3">
      <c r="A38" s="35" t="s">
        <v>3</v>
      </c>
      <c r="B38" s="255">
        <v>42359</v>
      </c>
      <c r="C38" s="14">
        <v>1022</v>
      </c>
      <c r="D38" s="14">
        <v>838</v>
      </c>
      <c r="E38" s="14">
        <v>771</v>
      </c>
      <c r="F38" s="15">
        <v>941</v>
      </c>
      <c r="G38" s="18">
        <f t="shared" ref="G38:G44" si="14">SUM(C38:F38)</f>
        <v>3572</v>
      </c>
      <c r="H38" s="205"/>
    </row>
    <row r="39" spans="1:8" s="62" customFormat="1" ht="14.25" customHeight="1" thickBot="1" x14ac:dyDescent="0.3">
      <c r="A39" s="35" t="s">
        <v>4</v>
      </c>
      <c r="B39" s="256">
        <v>42360</v>
      </c>
      <c r="C39" s="14">
        <v>1055</v>
      </c>
      <c r="D39" s="21">
        <v>873</v>
      </c>
      <c r="E39" s="21">
        <v>648</v>
      </c>
      <c r="F39" s="22">
        <v>774</v>
      </c>
      <c r="G39" s="20">
        <f t="shared" si="14"/>
        <v>3350</v>
      </c>
      <c r="H39" s="205"/>
    </row>
    <row r="40" spans="1:8" s="62" customFormat="1" ht="14.25" customHeight="1" thickBot="1" x14ac:dyDescent="0.3">
      <c r="A40" s="35" t="s">
        <v>5</v>
      </c>
      <c r="B40" s="256">
        <v>42361</v>
      </c>
      <c r="C40" s="14">
        <v>779</v>
      </c>
      <c r="D40" s="21">
        <v>850</v>
      </c>
      <c r="E40" s="21">
        <v>536</v>
      </c>
      <c r="F40" s="22">
        <v>616</v>
      </c>
      <c r="G40" s="20">
        <f t="shared" si="14"/>
        <v>2781</v>
      </c>
      <c r="H40" s="205"/>
    </row>
    <row r="41" spans="1:8" s="62" customFormat="1" ht="14.25" customHeight="1" thickBot="1" x14ac:dyDescent="0.3">
      <c r="A41" s="35" t="s">
        <v>6</v>
      </c>
      <c r="B41" s="256">
        <v>42362</v>
      </c>
      <c r="C41" s="14">
        <v>265</v>
      </c>
      <c r="D41" s="21">
        <v>389</v>
      </c>
      <c r="E41" s="21">
        <v>184</v>
      </c>
      <c r="F41" s="22">
        <v>382</v>
      </c>
      <c r="G41" s="20">
        <f t="shared" si="14"/>
        <v>1220</v>
      </c>
      <c r="H41" s="205"/>
    </row>
    <row r="42" spans="1:8" s="62" customFormat="1" ht="14.25" customHeight="1" thickBot="1" x14ac:dyDescent="0.3">
      <c r="A42" s="35" t="s">
        <v>0</v>
      </c>
      <c r="B42" s="256">
        <v>42363</v>
      </c>
      <c r="C42" s="14"/>
      <c r="D42" s="21">
        <v>0</v>
      </c>
      <c r="E42" s="21"/>
      <c r="F42" s="22">
        <v>0</v>
      </c>
      <c r="G42" s="20">
        <f t="shared" si="14"/>
        <v>0</v>
      </c>
      <c r="H42" s="205"/>
    </row>
    <row r="43" spans="1:8" s="62" customFormat="1" ht="14.25" customHeight="1" outlineLevel="1" thickBot="1" x14ac:dyDescent="0.3">
      <c r="A43" s="35" t="s">
        <v>1</v>
      </c>
      <c r="B43" s="256">
        <v>42364</v>
      </c>
      <c r="C43" s="21"/>
      <c r="D43" s="21">
        <v>245</v>
      </c>
      <c r="E43" s="21"/>
      <c r="F43" s="22">
        <v>326</v>
      </c>
      <c r="G43" s="20">
        <f t="shared" si="14"/>
        <v>571</v>
      </c>
      <c r="H43" s="205"/>
    </row>
    <row r="44" spans="1:8" s="62" customFormat="1" ht="14.25" customHeight="1" outlineLevel="1" thickBot="1" x14ac:dyDescent="0.3">
      <c r="A44" s="35" t="s">
        <v>2</v>
      </c>
      <c r="B44" s="256">
        <v>42365</v>
      </c>
      <c r="C44" s="27"/>
      <c r="D44" s="27">
        <v>331</v>
      </c>
      <c r="E44" s="27"/>
      <c r="F44" s="28">
        <v>424</v>
      </c>
      <c r="G44" s="86">
        <f t="shared" si="14"/>
        <v>755</v>
      </c>
      <c r="H44" s="205"/>
    </row>
    <row r="45" spans="1:8" s="62" customFormat="1" ht="14.25" customHeight="1" outlineLevel="1" thickBot="1" x14ac:dyDescent="0.3">
      <c r="A45" s="235" t="s">
        <v>25</v>
      </c>
      <c r="B45" s="344" t="s">
        <v>31</v>
      </c>
      <c r="C45" s="143">
        <f>SUM(C38:C44)</f>
        <v>3121</v>
      </c>
      <c r="D45" s="143">
        <f>SUM(D38:D44)</f>
        <v>3526</v>
      </c>
      <c r="E45" s="143">
        <f t="shared" ref="E45:G45" si="15">SUM(E38:E44)</f>
        <v>2139</v>
      </c>
      <c r="F45" s="143">
        <f>SUM(F38:F44)</f>
        <v>3463</v>
      </c>
      <c r="G45" s="143">
        <f t="shared" si="15"/>
        <v>12249</v>
      </c>
    </row>
    <row r="46" spans="1:8" s="62" customFormat="1" ht="14.25" customHeight="1" outlineLevel="1" thickBot="1" x14ac:dyDescent="0.3">
      <c r="A46" s="135" t="s">
        <v>27</v>
      </c>
      <c r="B46" s="345"/>
      <c r="C46" s="136">
        <f>AVERAGE(C38:C44)</f>
        <v>780.25</v>
      </c>
      <c r="D46" s="136">
        <f t="shared" ref="D46:G46" si="16">AVERAGE(D38:D44)</f>
        <v>503.71428571428572</v>
      </c>
      <c r="E46" s="136">
        <f t="shared" si="16"/>
        <v>534.75</v>
      </c>
      <c r="F46" s="136">
        <f>AVERAGE(F38:F44)</f>
        <v>494.71428571428572</v>
      </c>
      <c r="G46" s="136">
        <f t="shared" si="16"/>
        <v>1749.8571428571429</v>
      </c>
    </row>
    <row r="47" spans="1:8" s="62" customFormat="1" ht="14.25" customHeight="1" thickBot="1" x14ac:dyDescent="0.3">
      <c r="A47" s="36" t="s">
        <v>24</v>
      </c>
      <c r="B47" s="345"/>
      <c r="C47" s="37">
        <f>SUM(C38:C42)</f>
        <v>3121</v>
      </c>
      <c r="D47" s="37">
        <f t="shared" ref="D47:G47" si="17">SUM(D38:D42)</f>
        <v>2950</v>
      </c>
      <c r="E47" s="37">
        <f t="shared" si="17"/>
        <v>2139</v>
      </c>
      <c r="F47" s="37">
        <f>SUM(F38:F42)</f>
        <v>2713</v>
      </c>
      <c r="G47" s="37">
        <f t="shared" si="17"/>
        <v>10923</v>
      </c>
    </row>
    <row r="48" spans="1:8" s="62" customFormat="1" ht="14.25" customHeight="1" thickBot="1" x14ac:dyDescent="0.3">
      <c r="A48" s="36" t="s">
        <v>26</v>
      </c>
      <c r="B48" s="346"/>
      <c r="C48" s="43">
        <f>AVERAGE(C38:C42)</f>
        <v>780.25</v>
      </c>
      <c r="D48" s="43">
        <f t="shared" ref="D48:G48" si="18">AVERAGE(D38:D42)</f>
        <v>590</v>
      </c>
      <c r="E48" s="43">
        <f t="shared" si="18"/>
        <v>534.75</v>
      </c>
      <c r="F48" s="43">
        <f>AVERAGE(F38:F42)</f>
        <v>542.6</v>
      </c>
      <c r="G48" s="43">
        <f t="shared" si="18"/>
        <v>2184.6</v>
      </c>
    </row>
    <row r="49" spans="1:8" s="62" customFormat="1" ht="14.25" customHeight="1" thickBot="1" x14ac:dyDescent="0.3">
      <c r="A49" s="35" t="s">
        <v>3</v>
      </c>
      <c r="B49" s="257">
        <v>42366</v>
      </c>
      <c r="C49" s="67">
        <v>583</v>
      </c>
      <c r="D49" s="270">
        <f>459+358</f>
        <v>817</v>
      </c>
      <c r="E49" s="70">
        <v>462</v>
      </c>
      <c r="F49" s="68">
        <v>485</v>
      </c>
      <c r="G49" s="20">
        <f>SUM(C49:F49)</f>
        <v>2347</v>
      </c>
      <c r="H49" s="205"/>
    </row>
    <row r="50" spans="1:8" s="62" customFormat="1" ht="14.25" customHeight="1" thickBot="1" x14ac:dyDescent="0.3">
      <c r="A50" s="35" t="s">
        <v>4</v>
      </c>
      <c r="B50" s="258">
        <v>42367</v>
      </c>
      <c r="C50" s="14">
        <v>492</v>
      </c>
      <c r="D50" s="270">
        <f>315+279</f>
        <v>594</v>
      </c>
      <c r="E50" s="17">
        <v>301</v>
      </c>
      <c r="F50" s="22">
        <v>438</v>
      </c>
      <c r="G50" s="20">
        <f t="shared" ref="G50" si="19">SUM(C50:F50)</f>
        <v>1825</v>
      </c>
      <c r="H50" s="205"/>
    </row>
    <row r="51" spans="1:8" s="62" customFormat="1" ht="14.25" customHeight="1" thickBot="1" x14ac:dyDescent="0.3">
      <c r="A51" s="35" t="s">
        <v>5</v>
      </c>
      <c r="B51" s="258">
        <v>42368</v>
      </c>
      <c r="C51" s="14">
        <v>697</v>
      </c>
      <c r="D51" s="270">
        <f>405+332</f>
        <v>737</v>
      </c>
      <c r="E51" s="17">
        <v>494</v>
      </c>
      <c r="F51" s="22">
        <v>539</v>
      </c>
      <c r="G51" s="20">
        <f>SUM(C51:F51)</f>
        <v>2467</v>
      </c>
      <c r="H51" s="205"/>
    </row>
    <row r="52" spans="1:8" s="62" customFormat="1" ht="14.25" customHeight="1" thickBot="1" x14ac:dyDescent="0.3">
      <c r="A52" s="35" t="s">
        <v>6</v>
      </c>
      <c r="B52" s="258">
        <v>42369</v>
      </c>
      <c r="C52" s="14">
        <v>235</v>
      </c>
      <c r="D52" s="271">
        <f>162+163</f>
        <v>325</v>
      </c>
      <c r="E52" s="17">
        <v>202</v>
      </c>
      <c r="F52" s="22">
        <v>379</v>
      </c>
      <c r="G52" s="20">
        <f t="shared" ref="G52" si="20">SUM(C52:F52)</f>
        <v>1141</v>
      </c>
      <c r="H52" s="205"/>
    </row>
    <row r="53" spans="1:8" s="62" customFormat="1" ht="14.25" hidden="1" customHeight="1" thickBot="1" x14ac:dyDescent="0.3">
      <c r="A53" s="35"/>
      <c r="B53" s="258"/>
      <c r="C53" s="14"/>
      <c r="D53" s="83"/>
      <c r="E53" s="17"/>
      <c r="F53" s="22"/>
      <c r="G53" s="20"/>
      <c r="H53" s="205"/>
    </row>
    <row r="54" spans="1:8" s="62" customFormat="1" ht="14.25" hidden="1" customHeight="1" outlineLevel="1" thickBot="1" x14ac:dyDescent="0.3">
      <c r="A54" s="35"/>
      <c r="B54" s="258"/>
      <c r="C54" s="21"/>
      <c r="D54" s="84"/>
      <c r="E54" s="21"/>
      <c r="F54" s="22"/>
      <c r="G54" s="20"/>
      <c r="H54" s="205"/>
    </row>
    <row r="55" spans="1:8" s="62" customFormat="1" ht="14.25" hidden="1" customHeight="1" outlineLevel="1" thickBot="1" x14ac:dyDescent="0.3">
      <c r="A55" s="201"/>
      <c r="B55" s="258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2007</v>
      </c>
      <c r="D56" s="143">
        <f t="shared" ref="D56:G56" si="21">SUM(D49:D55)</f>
        <v>2473</v>
      </c>
      <c r="E56" s="143">
        <f>SUM(E49:E55)</f>
        <v>1459</v>
      </c>
      <c r="F56" s="143">
        <f t="shared" si="21"/>
        <v>1841</v>
      </c>
      <c r="G56" s="147">
        <f t="shared" si="21"/>
        <v>7780</v>
      </c>
    </row>
    <row r="57" spans="1:8" s="62" customFormat="1" ht="14.25" customHeight="1" outlineLevel="1" thickBot="1" x14ac:dyDescent="0.3">
      <c r="A57" s="135" t="s">
        <v>27</v>
      </c>
      <c r="B57" s="345"/>
      <c r="C57" s="136">
        <f>AVERAGE(C49:C55)</f>
        <v>501.75</v>
      </c>
      <c r="D57" s="136">
        <f t="shared" ref="D57:G57" si="22">AVERAGE(D49:D55)</f>
        <v>618.25</v>
      </c>
      <c r="E57" s="136">
        <f>AVERAGE(E49:E55)</f>
        <v>364.75</v>
      </c>
      <c r="F57" s="136">
        <f t="shared" si="22"/>
        <v>460.25</v>
      </c>
      <c r="G57" s="142">
        <f t="shared" si="22"/>
        <v>1945</v>
      </c>
    </row>
    <row r="58" spans="1:8" s="62" customFormat="1" ht="14.25" customHeight="1" thickBot="1" x14ac:dyDescent="0.3">
      <c r="A58" s="36" t="s">
        <v>24</v>
      </c>
      <c r="B58" s="345"/>
      <c r="C58" s="37">
        <f>SUM(C49:C53)</f>
        <v>2007</v>
      </c>
      <c r="D58" s="37">
        <f>SUM(D49:D53)</f>
        <v>2473</v>
      </c>
      <c r="E58" s="37">
        <f>SUM(E49:E53)</f>
        <v>1459</v>
      </c>
      <c r="F58" s="37">
        <f t="shared" ref="F58:G58" si="23">SUM(F49:F53)</f>
        <v>1841</v>
      </c>
      <c r="G58" s="37">
        <f t="shared" si="23"/>
        <v>7780</v>
      </c>
    </row>
    <row r="59" spans="1:8" s="62" customFormat="1" ht="14.25" customHeight="1" thickBot="1" x14ac:dyDescent="0.3">
      <c r="A59" s="36" t="s">
        <v>26</v>
      </c>
      <c r="B59" s="346"/>
      <c r="C59" s="43">
        <f>AVERAGE(C49:C53)</f>
        <v>501.75</v>
      </c>
      <c r="D59" s="43">
        <f>AVERAGE(D49:D53)</f>
        <v>618.25</v>
      </c>
      <c r="E59" s="43">
        <f>AVERAGE(E49:E53)</f>
        <v>364.75</v>
      </c>
      <c r="F59" s="43">
        <f t="shared" ref="F59:G59" si="24">AVERAGE(F49:F53)</f>
        <v>460.25</v>
      </c>
      <c r="G59" s="43">
        <f t="shared" si="24"/>
        <v>1945</v>
      </c>
    </row>
    <row r="60" spans="1:8" s="62" customFormat="1" ht="14.25" hidden="1" thickBot="1" x14ac:dyDescent="0.3">
      <c r="A60" s="201"/>
      <c r="B60" s="259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1"/>
      <c r="B61" s="257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1"/>
      <c r="B62" s="257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201"/>
      <c r="B63" s="257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35"/>
      <c r="B64" s="257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57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60"/>
      <c r="C66" s="27"/>
      <c r="D66" s="85"/>
      <c r="E66" s="27"/>
      <c r="F66" s="28"/>
      <c r="G66" s="86"/>
    </row>
    <row r="67" spans="1:7" s="62" customFormat="1" ht="14.25" hidden="1" customHeight="1" outlineLevel="1" thickBot="1" x14ac:dyDescent="0.3">
      <c r="A67" s="235" t="s">
        <v>25</v>
      </c>
      <c r="B67" s="344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345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345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346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58" t="s">
        <v>70</v>
      </c>
      <c r="F72" s="374"/>
      <c r="G72" s="375"/>
    </row>
    <row r="73" spans="1:7" ht="30" customHeight="1" x14ac:dyDescent="0.25">
      <c r="A73" s="57" t="s">
        <v>34</v>
      </c>
      <c r="B73" s="50">
        <f>SUM(C58:D58, C47:D47, C36:D36, C25:D25, C14:D14, C69:D69)</f>
        <v>38634</v>
      </c>
      <c r="C73" s="50">
        <f>SUM(E69:F69, E58:F58, E47:F47, E36:F36, E25:F25, E14:F14)</f>
        <v>28639</v>
      </c>
      <c r="D73" s="153"/>
      <c r="E73" s="336" t="s">
        <v>34</v>
      </c>
      <c r="F73" s="337"/>
      <c r="G73" s="127">
        <f>SUM(G14, G25, G36, G47, G58, G69)</f>
        <v>67273</v>
      </c>
    </row>
    <row r="74" spans="1:7" ht="30" customHeight="1" x14ac:dyDescent="0.25">
      <c r="A74" s="57" t="s">
        <v>33</v>
      </c>
      <c r="B74" s="50">
        <f>SUM(C56:D56, C45:D45, C34:D34, C23:D23, C12:D12, C67:D67)</f>
        <v>41077</v>
      </c>
      <c r="C74" s="50">
        <f>SUM(E67:F67, E56:F56, E45:F45, E34:F34, E23:F23, E12:F12)</f>
        <v>32376</v>
      </c>
      <c r="D74" s="153"/>
      <c r="E74" s="336" t="s">
        <v>33</v>
      </c>
      <c r="F74" s="337"/>
      <c r="G74" s="128">
        <f>SUM(G56, G45, G34, G23, G12, G67)</f>
        <v>73453</v>
      </c>
    </row>
    <row r="75" spans="1:7" ht="30" customHeight="1" x14ac:dyDescent="0.25">
      <c r="E75" s="336" t="s">
        <v>26</v>
      </c>
      <c r="F75" s="337"/>
      <c r="G75" s="128">
        <f>AVERAGE(G14, G25, G36, G47, G58, G69)</f>
        <v>11212.166666666666</v>
      </c>
    </row>
    <row r="76" spans="1:7" ht="30" customHeight="1" x14ac:dyDescent="0.25">
      <c r="E76" s="336" t="s">
        <v>72</v>
      </c>
      <c r="F76" s="337"/>
      <c r="G76" s="127">
        <f>AVERAGE(G56, G45, G34, G23, G12, G67)</f>
        <v>12242.166666666666</v>
      </c>
    </row>
    <row r="78" spans="1:7" x14ac:dyDescent="0.25">
      <c r="C78" s="20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9" sqref="A5:XFD9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79"/>
      <c r="C1" s="361" t="s">
        <v>56</v>
      </c>
      <c r="D1" s="363"/>
      <c r="E1" s="361"/>
      <c r="F1" s="356"/>
      <c r="G1" s="367" t="s">
        <v>23</v>
      </c>
    </row>
    <row r="2" spans="1:7" ht="15" customHeight="1" thickBot="1" x14ac:dyDescent="0.3">
      <c r="B2" s="179"/>
      <c r="C2" s="362"/>
      <c r="D2" s="364"/>
      <c r="E2" s="362"/>
      <c r="F2" s="357"/>
      <c r="G2" s="368"/>
    </row>
    <row r="3" spans="1:7" x14ac:dyDescent="0.25">
      <c r="A3" s="371" t="s">
        <v>61</v>
      </c>
      <c r="B3" s="372" t="s">
        <v>62</v>
      </c>
      <c r="C3" s="351" t="s">
        <v>59</v>
      </c>
      <c r="D3" s="386" t="s">
        <v>60</v>
      </c>
      <c r="E3" s="351"/>
      <c r="F3" s="386"/>
      <c r="G3" s="368"/>
    </row>
    <row r="4" spans="1:7" ht="14.25" customHeight="1" thickBot="1" x14ac:dyDescent="0.3">
      <c r="A4" s="352"/>
      <c r="B4" s="373"/>
      <c r="C4" s="352"/>
      <c r="D4" s="387"/>
      <c r="E4" s="352"/>
      <c r="F4" s="387"/>
      <c r="G4" s="368"/>
    </row>
    <row r="5" spans="1:7" s="93" customFormat="1" ht="14.25" hidden="1" customHeight="1" thickBot="1" x14ac:dyDescent="0.3">
      <c r="A5" s="198"/>
      <c r="B5" s="172"/>
      <c r="C5" s="88"/>
      <c r="D5" s="89"/>
      <c r="E5" s="90"/>
      <c r="F5" s="91"/>
      <c r="G5" s="92"/>
    </row>
    <row r="6" spans="1:7" s="93" customFormat="1" ht="14.25" hidden="1" customHeight="1" thickBot="1" x14ac:dyDescent="0.3">
      <c r="A6" s="198"/>
      <c r="B6" s="164"/>
      <c r="C6" s="88"/>
      <c r="D6" s="89"/>
      <c r="E6" s="90"/>
      <c r="F6" s="91"/>
      <c r="G6" s="92"/>
    </row>
    <row r="7" spans="1:7" s="93" customFormat="1" ht="14.25" hidden="1" customHeight="1" thickBot="1" x14ac:dyDescent="0.3">
      <c r="A7" s="198"/>
      <c r="B7" s="164"/>
      <c r="C7" s="88"/>
      <c r="D7" s="89"/>
      <c r="E7" s="90"/>
      <c r="F7" s="91"/>
      <c r="G7" s="92"/>
    </row>
    <row r="8" spans="1:7" s="93" customFormat="1" ht="14.25" hidden="1" customHeight="1" thickBot="1" x14ac:dyDescent="0.3">
      <c r="A8" s="204"/>
      <c r="B8" s="164"/>
      <c r="C8" s="88"/>
      <c r="D8" s="89"/>
      <c r="E8" s="90"/>
      <c r="F8" s="91"/>
      <c r="G8" s="92"/>
    </row>
    <row r="9" spans="1:7" s="93" customFormat="1" ht="14.25" hidden="1" customHeight="1" thickBot="1" x14ac:dyDescent="0.3">
      <c r="A9" s="204"/>
      <c r="B9" s="164"/>
      <c r="C9" s="88"/>
      <c r="D9" s="89"/>
      <c r="E9" s="90"/>
      <c r="F9" s="91"/>
      <c r="G9" s="92"/>
    </row>
    <row r="10" spans="1:7" s="93" customFormat="1" ht="14.25" customHeight="1" outlineLevel="1" thickBot="1" x14ac:dyDescent="0.3">
      <c r="A10" s="204" t="s">
        <v>1</v>
      </c>
      <c r="B10" s="229">
        <v>42343</v>
      </c>
      <c r="C10" s="90"/>
      <c r="D10" s="94"/>
      <c r="E10" s="90"/>
      <c r="F10" s="91"/>
      <c r="G10" s="92"/>
    </row>
    <row r="11" spans="1:7" s="93" customFormat="1" ht="14.25" customHeight="1" outlineLevel="1" thickBot="1" x14ac:dyDescent="0.3">
      <c r="A11" s="204" t="s">
        <v>2</v>
      </c>
      <c r="B11" s="164">
        <v>42344</v>
      </c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344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customHeight="1" outlineLevel="1" thickBot="1" x14ac:dyDescent="0.3">
      <c r="A13" s="135" t="s">
        <v>27</v>
      </c>
      <c r="B13" s="345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customHeight="1" thickBot="1" x14ac:dyDescent="0.3">
      <c r="A14" s="36" t="s">
        <v>24</v>
      </c>
      <c r="B14" s="345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customHeight="1" thickBot="1" x14ac:dyDescent="0.3">
      <c r="A15" s="36" t="s">
        <v>26</v>
      </c>
      <c r="B15" s="346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customHeight="1" thickBot="1" x14ac:dyDescent="0.3">
      <c r="A16" s="35"/>
      <c r="B16" s="165"/>
      <c r="C16" s="88"/>
      <c r="D16" s="89"/>
      <c r="E16" s="88"/>
      <c r="F16" s="100"/>
      <c r="G16" s="208"/>
    </row>
    <row r="17" spans="1:7" s="99" customFormat="1" ht="14.25" hidden="1" customHeight="1" thickBot="1" x14ac:dyDescent="0.3">
      <c r="A17" s="35"/>
      <c r="B17" s="166"/>
      <c r="C17" s="88"/>
      <c r="D17" s="89"/>
      <c r="E17" s="90"/>
      <c r="F17" s="91"/>
      <c r="G17" s="208"/>
    </row>
    <row r="18" spans="1:7" s="99" customFormat="1" ht="14.25" hidden="1" customHeight="1" thickBot="1" x14ac:dyDescent="0.3">
      <c r="A18" s="35"/>
      <c r="B18" s="166"/>
      <c r="C18" s="88"/>
      <c r="D18" s="89"/>
      <c r="E18" s="90"/>
      <c r="F18" s="91"/>
      <c r="G18" s="208"/>
    </row>
    <row r="19" spans="1:7" s="99" customFormat="1" ht="14.25" hidden="1" customHeight="1" thickBot="1" x14ac:dyDescent="0.3">
      <c r="A19" s="35"/>
      <c r="B19" s="166"/>
      <c r="C19" s="88"/>
      <c r="D19" s="89"/>
      <c r="E19" s="90"/>
      <c r="F19" s="91"/>
      <c r="G19" s="208"/>
    </row>
    <row r="20" spans="1:7" s="99" customFormat="1" ht="14.25" hidden="1" customHeight="1" thickBot="1" x14ac:dyDescent="0.3">
      <c r="A20" s="35"/>
      <c r="B20" s="166"/>
      <c r="C20" s="88"/>
      <c r="D20" s="89"/>
      <c r="E20" s="90"/>
      <c r="F20" s="91"/>
      <c r="G20" s="208"/>
    </row>
    <row r="21" spans="1:7" s="99" customFormat="1" ht="14.25" customHeight="1" outlineLevel="1" thickBot="1" x14ac:dyDescent="0.3">
      <c r="A21" s="201" t="s">
        <v>1</v>
      </c>
      <c r="B21" s="166">
        <v>42350</v>
      </c>
      <c r="C21" s="90"/>
      <c r="D21" s="94"/>
      <c r="E21" s="90"/>
      <c r="F21" s="91"/>
      <c r="G21" s="208">
        <f>SUM(C21:F21)</f>
        <v>0</v>
      </c>
    </row>
    <row r="22" spans="1:7" s="99" customFormat="1" ht="14.25" customHeight="1" outlineLevel="1" thickBot="1" x14ac:dyDescent="0.3">
      <c r="A22" s="201" t="s">
        <v>2</v>
      </c>
      <c r="B22" s="166">
        <v>42351</v>
      </c>
      <c r="C22" s="95"/>
      <c r="D22" s="96"/>
      <c r="E22" s="95"/>
      <c r="F22" s="97"/>
      <c r="G22" s="208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344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customHeight="1" outlineLevel="1" thickBot="1" x14ac:dyDescent="0.3">
      <c r="A24" s="135" t="s">
        <v>27</v>
      </c>
      <c r="B24" s="345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customHeight="1" thickBot="1" x14ac:dyDescent="0.3">
      <c r="A25" s="36" t="s">
        <v>24</v>
      </c>
      <c r="B25" s="345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customHeight="1" thickBot="1" x14ac:dyDescent="0.3">
      <c r="A26" s="36" t="s">
        <v>26</v>
      </c>
      <c r="B26" s="346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customHeight="1" thickBot="1" x14ac:dyDescent="0.3">
      <c r="A27" s="35"/>
      <c r="B27" s="200"/>
      <c r="C27" s="88"/>
      <c r="D27" s="89"/>
      <c r="E27" s="88"/>
      <c r="F27" s="100"/>
      <c r="G27" s="208"/>
    </row>
    <row r="28" spans="1:7" s="99" customFormat="1" ht="14.25" hidden="1" customHeight="1" thickBot="1" x14ac:dyDescent="0.3">
      <c r="A28" s="35"/>
      <c r="B28" s="168"/>
      <c r="C28" s="88"/>
      <c r="D28" s="89"/>
      <c r="E28" s="90"/>
      <c r="F28" s="91"/>
      <c r="G28" s="208"/>
    </row>
    <row r="29" spans="1:7" s="99" customFormat="1" ht="14.25" hidden="1" customHeight="1" thickBot="1" x14ac:dyDescent="0.3">
      <c r="A29" s="35"/>
      <c r="B29" s="168"/>
      <c r="C29" s="88"/>
      <c r="D29" s="89"/>
      <c r="E29" s="90"/>
      <c r="F29" s="91"/>
      <c r="G29" s="208"/>
    </row>
    <row r="30" spans="1:7" s="99" customFormat="1" ht="14.25" hidden="1" customHeight="1" thickBot="1" x14ac:dyDescent="0.3">
      <c r="A30" s="35"/>
      <c r="B30" s="168"/>
      <c r="C30" s="88"/>
      <c r="D30" s="89"/>
      <c r="E30" s="90"/>
      <c r="F30" s="91"/>
      <c r="G30" s="208"/>
    </row>
    <row r="31" spans="1:7" s="99" customFormat="1" ht="14.25" hidden="1" customHeight="1" thickBot="1" x14ac:dyDescent="0.3">
      <c r="A31" s="35"/>
      <c r="B31" s="168"/>
      <c r="C31" s="88"/>
      <c r="D31" s="89"/>
      <c r="E31" s="90"/>
      <c r="F31" s="91"/>
      <c r="G31" s="208"/>
    </row>
    <row r="32" spans="1:7" s="99" customFormat="1" ht="14.25" customHeight="1" outlineLevel="1" thickBot="1" x14ac:dyDescent="0.3">
      <c r="A32" s="201" t="s">
        <v>1</v>
      </c>
      <c r="B32" s="168">
        <v>42357</v>
      </c>
      <c r="C32" s="90"/>
      <c r="D32" s="94"/>
      <c r="E32" s="90"/>
      <c r="F32" s="91"/>
      <c r="G32" s="208"/>
    </row>
    <row r="33" spans="1:8" s="99" customFormat="1" ht="14.25" customHeight="1" outlineLevel="1" thickBot="1" x14ac:dyDescent="0.3">
      <c r="A33" s="201" t="s">
        <v>2</v>
      </c>
      <c r="B33" s="268">
        <v>42358</v>
      </c>
      <c r="C33" s="95"/>
      <c r="D33" s="96"/>
      <c r="E33" s="95"/>
      <c r="F33" s="97"/>
      <c r="G33" s="208"/>
    </row>
    <row r="34" spans="1:8" s="99" customFormat="1" ht="14.25" customHeight="1" outlineLevel="1" thickBot="1" x14ac:dyDescent="0.3">
      <c r="A34" s="134" t="s">
        <v>25</v>
      </c>
      <c r="B34" s="344" t="s">
        <v>30</v>
      </c>
      <c r="C34" s="155">
        <f>SUM(C27:C33)</f>
        <v>0</v>
      </c>
      <c r="D34" s="155">
        <f t="shared" ref="D34:G34" si="10">SUM(D27:D33)</f>
        <v>0</v>
      </c>
      <c r="E34" s="155">
        <f t="shared" si="10"/>
        <v>0</v>
      </c>
      <c r="F34" s="155">
        <f t="shared" si="10"/>
        <v>0</v>
      </c>
      <c r="G34" s="155">
        <f t="shared" si="10"/>
        <v>0</v>
      </c>
    </row>
    <row r="35" spans="1:8" s="99" customFormat="1" ht="14.25" customHeight="1" outlineLevel="1" thickBot="1" x14ac:dyDescent="0.3">
      <c r="A35" s="135" t="s">
        <v>27</v>
      </c>
      <c r="B35" s="345"/>
      <c r="C35" s="156" t="e">
        <f>AVERAGE(C27:C33)</f>
        <v>#DIV/0!</v>
      </c>
      <c r="D35" s="156" t="e">
        <f t="shared" ref="D35:G35" si="11">AVERAGE(D27:D33)</f>
        <v>#DIV/0!</v>
      </c>
      <c r="E35" s="156" t="e">
        <f t="shared" si="11"/>
        <v>#DIV/0!</v>
      </c>
      <c r="F35" s="156" t="e">
        <f t="shared" si="11"/>
        <v>#DIV/0!</v>
      </c>
      <c r="G35" s="156" t="e">
        <f t="shared" si="11"/>
        <v>#DIV/0!</v>
      </c>
    </row>
    <row r="36" spans="1:8" s="99" customFormat="1" ht="14.25" customHeight="1" thickBot="1" x14ac:dyDescent="0.3">
      <c r="A36" s="36" t="s">
        <v>24</v>
      </c>
      <c r="B36" s="345"/>
      <c r="C36" s="106">
        <f>SUM(C27:C31)</f>
        <v>0</v>
      </c>
      <c r="D36" s="106">
        <f t="shared" ref="D36:G36" si="12">SUM(D27:D31)</f>
        <v>0</v>
      </c>
      <c r="E36" s="106">
        <f t="shared" si="12"/>
        <v>0</v>
      </c>
      <c r="F36" s="106">
        <f t="shared" si="12"/>
        <v>0</v>
      </c>
      <c r="G36" s="106">
        <f t="shared" si="12"/>
        <v>0</v>
      </c>
    </row>
    <row r="37" spans="1:8" s="99" customFormat="1" ht="14.25" customHeight="1" thickBot="1" x14ac:dyDescent="0.3">
      <c r="A37" s="36" t="s">
        <v>26</v>
      </c>
      <c r="B37" s="346"/>
      <c r="C37" s="107" t="e">
        <f>AVERAGE(C27:C31)</f>
        <v>#DIV/0!</v>
      </c>
      <c r="D37" s="107" t="e">
        <f t="shared" ref="D37:G37" si="13">AVERAGE(D27:D31)</f>
        <v>#DIV/0!</v>
      </c>
      <c r="E37" s="107" t="e">
        <f t="shared" si="13"/>
        <v>#DIV/0!</v>
      </c>
      <c r="F37" s="107" t="e">
        <f t="shared" si="13"/>
        <v>#DIV/0!</v>
      </c>
      <c r="G37" s="107" t="e">
        <f t="shared" si="13"/>
        <v>#DIV/0!</v>
      </c>
    </row>
    <row r="38" spans="1:8" s="99" customFormat="1" ht="14.25" hidden="1" customHeight="1" thickBot="1" x14ac:dyDescent="0.3">
      <c r="A38" s="35"/>
      <c r="B38" s="200"/>
      <c r="C38" s="88"/>
      <c r="D38" s="89"/>
      <c r="E38" s="88"/>
      <c r="F38" s="100"/>
      <c r="G38" s="101"/>
    </row>
    <row r="39" spans="1:8" s="99" customFormat="1" ht="14.25" hidden="1" customHeight="1" thickBot="1" x14ac:dyDescent="0.3">
      <c r="A39" s="35"/>
      <c r="B39" s="168"/>
      <c r="C39" s="88"/>
      <c r="D39" s="89"/>
      <c r="E39" s="90"/>
      <c r="F39" s="91"/>
      <c r="G39" s="92"/>
    </row>
    <row r="40" spans="1:8" s="99" customFormat="1" ht="14.25" hidden="1" customHeight="1" thickBot="1" x14ac:dyDescent="0.3">
      <c r="A40" s="35"/>
      <c r="B40" s="168"/>
      <c r="C40" s="88"/>
      <c r="D40" s="89"/>
      <c r="E40" s="90"/>
      <c r="F40" s="91"/>
      <c r="G40" s="92"/>
    </row>
    <row r="41" spans="1:8" s="99" customFormat="1" ht="14.25" hidden="1" customHeight="1" thickBot="1" x14ac:dyDescent="0.3">
      <c r="A41" s="35"/>
      <c r="B41" s="168"/>
      <c r="C41" s="88"/>
      <c r="D41" s="89"/>
      <c r="E41" s="90"/>
      <c r="F41" s="91"/>
      <c r="G41" s="92"/>
    </row>
    <row r="42" spans="1:8" s="99" customFormat="1" ht="14.25" hidden="1" customHeight="1" thickBot="1" x14ac:dyDescent="0.3">
      <c r="A42" s="35"/>
      <c r="B42" s="168"/>
      <c r="C42" s="88"/>
      <c r="D42" s="89"/>
      <c r="E42" s="90"/>
      <c r="F42" s="91"/>
      <c r="G42" s="92"/>
    </row>
    <row r="43" spans="1:8" s="99" customFormat="1" ht="14.25" customHeight="1" outlineLevel="1" thickBot="1" x14ac:dyDescent="0.3">
      <c r="A43" s="201" t="s">
        <v>1</v>
      </c>
      <c r="B43" s="209">
        <v>42364</v>
      </c>
      <c r="C43" s="90"/>
      <c r="D43" s="94"/>
      <c r="E43" s="90"/>
      <c r="F43" s="91"/>
      <c r="G43" s="92">
        <f t="shared" ref="G43:G44" si="14">SUM(C43:F43)</f>
        <v>0</v>
      </c>
      <c r="H43" s="161"/>
    </row>
    <row r="44" spans="1:8" s="99" customFormat="1" ht="14.25" customHeight="1" outlineLevel="1" thickBot="1" x14ac:dyDescent="0.3">
      <c r="A44" s="201" t="s">
        <v>2</v>
      </c>
      <c r="B44" s="168">
        <v>42365</v>
      </c>
      <c r="C44" s="95"/>
      <c r="D44" s="96"/>
      <c r="E44" s="95"/>
      <c r="F44" s="97"/>
      <c r="G44" s="98">
        <f t="shared" si="14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344" t="s">
        <v>31</v>
      </c>
      <c r="C45" s="155">
        <f>SUM(C38:C44)</f>
        <v>0</v>
      </c>
      <c r="D45" s="155">
        <f t="shared" ref="D45:G45" si="15">SUM(D38:D44)</f>
        <v>0</v>
      </c>
      <c r="E45" s="155">
        <f t="shared" si="15"/>
        <v>0</v>
      </c>
      <c r="F45" s="155">
        <f t="shared" si="15"/>
        <v>0</v>
      </c>
      <c r="G45" s="155">
        <f t="shared" si="15"/>
        <v>0</v>
      </c>
    </row>
    <row r="46" spans="1:8" s="99" customFormat="1" ht="14.25" customHeight="1" outlineLevel="1" thickBot="1" x14ac:dyDescent="0.3">
      <c r="A46" s="135" t="s">
        <v>27</v>
      </c>
      <c r="B46" s="345"/>
      <c r="C46" s="156" t="e">
        <f>AVERAGE(C38:C44)</f>
        <v>#DIV/0!</v>
      </c>
      <c r="D46" s="156" t="e">
        <f t="shared" ref="D46:G46" si="16">AVERAGE(D38:D44)</f>
        <v>#DIV/0!</v>
      </c>
      <c r="E46" s="156" t="e">
        <f t="shared" si="16"/>
        <v>#DIV/0!</v>
      </c>
      <c r="F46" s="156" t="e">
        <f t="shared" si="16"/>
        <v>#DIV/0!</v>
      </c>
      <c r="G46" s="156">
        <f t="shared" si="16"/>
        <v>0</v>
      </c>
    </row>
    <row r="47" spans="1:8" s="99" customFormat="1" ht="14.25" customHeight="1" thickBot="1" x14ac:dyDescent="0.3">
      <c r="A47" s="36" t="s">
        <v>24</v>
      </c>
      <c r="B47" s="345"/>
      <c r="C47" s="106">
        <f>SUM(C38:C42)</f>
        <v>0</v>
      </c>
      <c r="D47" s="106">
        <f t="shared" ref="D47:G47" si="17">SUM(D38:D42)</f>
        <v>0</v>
      </c>
      <c r="E47" s="106">
        <f t="shared" si="17"/>
        <v>0</v>
      </c>
      <c r="F47" s="106">
        <f t="shared" si="17"/>
        <v>0</v>
      </c>
      <c r="G47" s="106">
        <f t="shared" si="17"/>
        <v>0</v>
      </c>
    </row>
    <row r="48" spans="1:8" s="99" customFormat="1" ht="14.25" customHeight="1" thickBot="1" x14ac:dyDescent="0.3">
      <c r="A48" s="36" t="s">
        <v>26</v>
      </c>
      <c r="B48" s="346"/>
      <c r="C48" s="107" t="e">
        <f>AVERAGE(C38:C42)</f>
        <v>#DIV/0!</v>
      </c>
      <c r="D48" s="107" t="e">
        <f t="shared" ref="D48:G48" si="18">AVERAGE(D38:D42)</f>
        <v>#DIV/0!</v>
      </c>
      <c r="E48" s="107" t="e">
        <f t="shared" si="18"/>
        <v>#DIV/0!</v>
      </c>
      <c r="F48" s="107" t="e">
        <f t="shared" si="18"/>
        <v>#DIV/0!</v>
      </c>
      <c r="G48" s="107" t="e">
        <f t="shared" si="18"/>
        <v>#DIV/0!</v>
      </c>
    </row>
    <row r="49" spans="1:7" s="99" customFormat="1" ht="14.25" hidden="1" customHeight="1" thickBot="1" x14ac:dyDescent="0.3">
      <c r="A49" s="35"/>
      <c r="B49" s="167"/>
      <c r="C49" s="194"/>
      <c r="D49" s="195"/>
      <c r="E49" s="88"/>
      <c r="F49" s="100"/>
      <c r="G49" s="101"/>
    </row>
    <row r="50" spans="1:7" s="99" customFormat="1" ht="14.25" hidden="1" customHeight="1" thickBot="1" x14ac:dyDescent="0.3">
      <c r="A50" s="35"/>
      <c r="B50" s="193"/>
      <c r="C50" s="196"/>
      <c r="D50" s="197"/>
      <c r="E50" s="90"/>
      <c r="F50" s="91"/>
      <c r="G50" s="92"/>
    </row>
    <row r="51" spans="1:7" s="99" customFormat="1" ht="14.25" hidden="1" customHeight="1" thickBot="1" x14ac:dyDescent="0.3">
      <c r="A51" s="35"/>
      <c r="B51" s="193"/>
      <c r="C51" s="88"/>
      <c r="D51" s="100"/>
      <c r="E51" s="90"/>
      <c r="F51" s="91"/>
      <c r="G51" s="92"/>
    </row>
    <row r="52" spans="1:7" s="99" customFormat="1" ht="14.25" hidden="1" customHeight="1" thickBot="1" x14ac:dyDescent="0.3">
      <c r="A52" s="201"/>
      <c r="B52" s="193"/>
      <c r="C52" s="88"/>
      <c r="D52" s="100"/>
      <c r="E52" s="90"/>
      <c r="F52" s="91"/>
      <c r="G52" s="92"/>
    </row>
    <row r="53" spans="1:7" s="99" customFormat="1" ht="14.25" hidden="1" customHeight="1" x14ac:dyDescent="0.25">
      <c r="A53" s="201"/>
      <c r="B53" s="193"/>
      <c r="C53" s="194"/>
      <c r="D53" s="261"/>
      <c r="E53" s="95"/>
      <c r="F53" s="97"/>
      <c r="G53" s="98"/>
    </row>
    <row r="54" spans="1:7" s="99" customFormat="1" ht="14.25" hidden="1" customHeight="1" outlineLevel="1" x14ac:dyDescent="0.25">
      <c r="A54" s="264" t="s">
        <v>1</v>
      </c>
      <c r="B54" s="234"/>
      <c r="C54" s="90"/>
      <c r="D54" s="91"/>
      <c r="E54" s="90"/>
      <c r="F54" s="91"/>
      <c r="G54" s="90"/>
    </row>
    <row r="55" spans="1:7" s="99" customFormat="1" ht="14.25" hidden="1" customHeight="1" outlineLevel="1" thickBot="1" x14ac:dyDescent="0.3">
      <c r="A55" s="201" t="s">
        <v>2</v>
      </c>
      <c r="B55" s="169"/>
      <c r="C55" s="262"/>
      <c r="D55" s="263"/>
      <c r="E55" s="194"/>
      <c r="F55" s="261"/>
      <c r="G55" s="101"/>
    </row>
    <row r="56" spans="1:7" s="99" customFormat="1" ht="14.25" hidden="1" customHeight="1" outlineLevel="1" thickBot="1" x14ac:dyDescent="0.3">
      <c r="A56" s="134" t="s">
        <v>25</v>
      </c>
      <c r="B56" s="344" t="s">
        <v>32</v>
      </c>
      <c r="C56" s="155">
        <f>SUM(C49:C55)</f>
        <v>0</v>
      </c>
      <c r="D56" s="155">
        <f t="shared" ref="D56:G56" si="19">SUM(D49:D55)</f>
        <v>0</v>
      </c>
      <c r="E56" s="155">
        <f t="shared" si="19"/>
        <v>0</v>
      </c>
      <c r="F56" s="155">
        <f t="shared" si="19"/>
        <v>0</v>
      </c>
      <c r="G56" s="155">
        <f t="shared" si="19"/>
        <v>0</v>
      </c>
    </row>
    <row r="57" spans="1:7" s="99" customFormat="1" ht="14.25" hidden="1" customHeight="1" outlineLevel="1" thickBot="1" x14ac:dyDescent="0.3">
      <c r="A57" s="135" t="s">
        <v>27</v>
      </c>
      <c r="B57" s="345"/>
      <c r="C57" s="156" t="e">
        <f>AVERAGE(C49:C55)</f>
        <v>#DIV/0!</v>
      </c>
      <c r="D57" s="156" t="e">
        <f t="shared" ref="D57:G57" si="20">AVERAGE(D49:D55)</f>
        <v>#DIV/0!</v>
      </c>
      <c r="E57" s="156" t="e">
        <f t="shared" si="20"/>
        <v>#DIV/0!</v>
      </c>
      <c r="F57" s="156" t="e">
        <f t="shared" si="20"/>
        <v>#DIV/0!</v>
      </c>
      <c r="G57" s="156" t="e">
        <f t="shared" si="20"/>
        <v>#DIV/0!</v>
      </c>
    </row>
    <row r="58" spans="1:7" s="99" customFormat="1" ht="14.25" hidden="1" customHeight="1" thickBot="1" x14ac:dyDescent="0.3">
      <c r="A58" s="36" t="s">
        <v>24</v>
      </c>
      <c r="B58" s="345"/>
      <c r="C58" s="106">
        <f>SUM(C49:C53)</f>
        <v>0</v>
      </c>
      <c r="D58" s="106">
        <f t="shared" ref="D58:G58" si="21">SUM(D49:D53)</f>
        <v>0</v>
      </c>
      <c r="E58" s="106">
        <f t="shared" si="21"/>
        <v>0</v>
      </c>
      <c r="F58" s="106">
        <f t="shared" si="21"/>
        <v>0</v>
      </c>
      <c r="G58" s="106">
        <f t="shared" si="21"/>
        <v>0</v>
      </c>
    </row>
    <row r="59" spans="1:7" s="99" customFormat="1" ht="14.25" hidden="1" customHeight="1" thickBot="1" x14ac:dyDescent="0.3">
      <c r="A59" s="36" t="s">
        <v>26</v>
      </c>
      <c r="B59" s="346"/>
      <c r="C59" s="107" t="e">
        <f>AVERAGE(C49:C53)</f>
        <v>#DIV/0!</v>
      </c>
      <c r="D59" s="107" t="e">
        <f t="shared" ref="D59:G59" si="22">AVERAGE(D49:D53)</f>
        <v>#DIV/0!</v>
      </c>
      <c r="E59" s="107" t="e">
        <f t="shared" si="22"/>
        <v>#DIV/0!</v>
      </c>
      <c r="F59" s="107" t="e">
        <f t="shared" si="22"/>
        <v>#DIV/0!</v>
      </c>
      <c r="G59" s="107" t="e">
        <f t="shared" si="22"/>
        <v>#DIV/0!</v>
      </c>
    </row>
    <row r="60" spans="1:7" s="99" customFormat="1" ht="14.25" hidden="1" customHeight="1" thickBot="1" x14ac:dyDescent="0.3">
      <c r="A60" s="189"/>
      <c r="B60" s="170"/>
      <c r="C60" s="88"/>
      <c r="D60" s="89"/>
      <c r="E60" s="88"/>
      <c r="F60" s="100"/>
      <c r="G60" s="101"/>
    </row>
    <row r="61" spans="1:7" s="99" customFormat="1" ht="14.25" hidden="1" customHeight="1" thickBot="1" x14ac:dyDescent="0.3">
      <c r="A61" s="190"/>
      <c r="B61" s="168"/>
      <c r="C61" s="88"/>
      <c r="D61" s="89"/>
      <c r="E61" s="90"/>
      <c r="F61" s="91"/>
      <c r="G61" s="92"/>
    </row>
    <row r="62" spans="1:7" s="99" customFormat="1" ht="14.25" hidden="1" customHeight="1" thickBot="1" x14ac:dyDescent="0.3">
      <c r="A62" s="180"/>
      <c r="B62" s="168"/>
      <c r="C62" s="88"/>
      <c r="D62" s="89"/>
      <c r="E62" s="90"/>
      <c r="F62" s="91"/>
      <c r="G62" s="92"/>
    </row>
    <row r="63" spans="1:7" s="99" customFormat="1" ht="14.25" hidden="1" customHeight="1" thickBot="1" x14ac:dyDescent="0.3">
      <c r="A63" s="180"/>
      <c r="B63" s="168"/>
      <c r="C63" s="88"/>
      <c r="D63" s="89"/>
      <c r="E63" s="90"/>
      <c r="F63" s="91"/>
      <c r="G63" s="92"/>
    </row>
    <row r="64" spans="1:7" s="99" customFormat="1" ht="14.25" hidden="1" customHeight="1" thickBot="1" x14ac:dyDescent="0.3">
      <c r="A64" s="180"/>
      <c r="B64" s="168"/>
      <c r="C64" s="88"/>
      <c r="D64" s="89"/>
      <c r="E64" s="90"/>
      <c r="F64" s="91"/>
      <c r="G64" s="92"/>
    </row>
    <row r="65" spans="1:7" s="99" customFormat="1" ht="14.25" hidden="1" customHeight="1" outlineLevel="1" thickBot="1" x14ac:dyDescent="0.3">
      <c r="A65" s="180"/>
      <c r="B65" s="168"/>
      <c r="C65" s="90"/>
      <c r="D65" s="94"/>
      <c r="E65" s="90"/>
      <c r="F65" s="91"/>
      <c r="G65" s="92"/>
    </row>
    <row r="66" spans="1:7" s="99" customFormat="1" ht="14.25" hidden="1" customHeight="1" outlineLevel="1" thickBot="1" x14ac:dyDescent="0.3">
      <c r="A66" s="180"/>
      <c r="B66" s="169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44" t="s">
        <v>37</v>
      </c>
      <c r="C67" s="155">
        <f>SUM(C60:C66)</f>
        <v>0</v>
      </c>
      <c r="D67" s="155">
        <f t="shared" ref="D67:G67" si="23">SUM(D60:D66)</f>
        <v>0</v>
      </c>
      <c r="E67" s="155">
        <f t="shared" si="23"/>
        <v>0</v>
      </c>
      <c r="F67" s="155">
        <f t="shared" si="23"/>
        <v>0</v>
      </c>
      <c r="G67" s="155">
        <f t="shared" si="23"/>
        <v>0</v>
      </c>
    </row>
    <row r="68" spans="1:7" s="99" customFormat="1" ht="14.25" hidden="1" customHeight="1" outlineLevel="1" thickBot="1" x14ac:dyDescent="0.3">
      <c r="A68" s="135" t="s">
        <v>27</v>
      </c>
      <c r="B68" s="345"/>
      <c r="C68" s="156" t="e">
        <f>AVERAGE(C60:C66)</f>
        <v>#DIV/0!</v>
      </c>
      <c r="D68" s="156" t="e">
        <f t="shared" ref="D68:G68" si="24">AVERAGE(D60:D66)</f>
        <v>#DIV/0!</v>
      </c>
      <c r="E68" s="156" t="e">
        <f t="shared" si="24"/>
        <v>#DIV/0!</v>
      </c>
      <c r="F68" s="156" t="e">
        <f t="shared" si="24"/>
        <v>#DIV/0!</v>
      </c>
      <c r="G68" s="156" t="e">
        <f t="shared" si="24"/>
        <v>#DIV/0!</v>
      </c>
    </row>
    <row r="69" spans="1:7" s="99" customFormat="1" ht="14.25" hidden="1" customHeight="1" thickBot="1" x14ac:dyDescent="0.3">
      <c r="A69" s="36" t="s">
        <v>24</v>
      </c>
      <c r="B69" s="345"/>
      <c r="C69" s="106">
        <f>SUM(C60:C64)</f>
        <v>0</v>
      </c>
      <c r="D69" s="106">
        <f t="shared" ref="D69:G69" si="25">SUM(D60:D64)</f>
        <v>0</v>
      </c>
      <c r="E69" s="106">
        <f t="shared" si="25"/>
        <v>0</v>
      </c>
      <c r="F69" s="106">
        <f t="shared" si="25"/>
        <v>0</v>
      </c>
      <c r="G69" s="106">
        <f t="shared" si="25"/>
        <v>0</v>
      </c>
    </row>
    <row r="70" spans="1:7" s="99" customFormat="1" ht="14.25" hidden="1" customHeight="1" thickBot="1" x14ac:dyDescent="0.3">
      <c r="A70" s="36" t="s">
        <v>26</v>
      </c>
      <c r="B70" s="346"/>
      <c r="C70" s="107" t="e">
        <f>AVERAGE(C60:C64)</f>
        <v>#DIV/0!</v>
      </c>
      <c r="D70" s="107" t="e">
        <f t="shared" ref="D70:G70" si="26">AVERAGE(D60:D64)</f>
        <v>#DIV/0!</v>
      </c>
      <c r="E70" s="107" t="e">
        <f t="shared" si="26"/>
        <v>#DIV/0!</v>
      </c>
      <c r="F70" s="107" t="e">
        <f t="shared" si="26"/>
        <v>#DIV/0!</v>
      </c>
      <c r="G70" s="107" t="e">
        <f t="shared" si="26"/>
        <v>#DIV/0!</v>
      </c>
    </row>
    <row r="71" spans="1:7" s="99" customFormat="1" ht="14.25" customHeigh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58" t="s">
        <v>71</v>
      </c>
      <c r="F72" s="374"/>
      <c r="G72" s="375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336" t="s">
        <v>33</v>
      </c>
      <c r="F73" s="337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88" t="s">
        <v>34</v>
      </c>
      <c r="F74" s="388"/>
      <c r="G74" s="128">
        <f>SUM(G58, G47, G36, G25, G14, G69)</f>
        <v>0</v>
      </c>
    </row>
    <row r="75" spans="1:7" ht="30" customHeight="1" x14ac:dyDescent="0.25">
      <c r="E75" s="336" t="s">
        <v>72</v>
      </c>
      <c r="F75" s="337"/>
      <c r="G75" s="128">
        <f>AVERAGE(G12, G23, G34, G45, G56, G67)</f>
        <v>0</v>
      </c>
    </row>
    <row r="76" spans="1:7" ht="30" customHeight="1" x14ac:dyDescent="0.25">
      <c r="E76" s="388" t="s">
        <v>26</v>
      </c>
      <c r="F76" s="388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A6C156-ECC2-4FCA-ADA1-B02204773406}"/>
</file>

<file path=customXml/itemProps2.xml><?xml version="1.0" encoding="utf-8"?>
<ds:datastoreItem xmlns:ds="http://schemas.openxmlformats.org/officeDocument/2006/customXml" ds:itemID="{A56B7210-1916-4C20-AD4A-89707CB2EFCB}"/>
</file>

<file path=customXml/itemProps3.xml><?xml version="1.0" encoding="utf-8"?>
<ds:datastoreItem xmlns:ds="http://schemas.openxmlformats.org/officeDocument/2006/customXml" ds:itemID="{2A0519BB-F1E1-494D-98DD-5D9D640472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2019-03-19T17:11:37Z</dcterms:created>
  <dcterms:modified xsi:type="dcterms:W3CDTF">2019-03-19T17:11:37Z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