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60" yWindow="6420" windowWidth="28665" windowHeight="6405" tabRatio="673" activeTab="1"/>
  </bookViews>
  <sheets>
    <sheet name="Weekday Totals" sheetId="6" r:id="rId1"/>
    <sheet name="Monthly Totals" sheetId="7" r:id="rId2"/>
    <sheet name="Billy Bey" sheetId="3" r:id="rId3"/>
    <sheet name="Sheet2" sheetId="12" state="hidden" r:id="rId4"/>
    <sheet name="HMS" sheetId="10" r:id="rId5"/>
    <sheet name="Liberty Landing Ferry" sheetId="5" r:id="rId6"/>
    <sheet name="New York Water Taxi" sheetId="2" r:id="rId7"/>
    <sheet name="NY Waterway" sheetId="1" r:id="rId8"/>
    <sheet name="SeaStreak" sheetId="4" r:id="rId9"/>
    <sheet name="Water Tours" sheetId="11" r:id="rId10"/>
    <sheet name="Baseball" sheetId="8" state="hidden" r:id="rId11"/>
    <sheet name="Sheet1" sheetId="9" state="hidden" r:id="rId12"/>
  </sheets>
  <definedNames>
    <definedName name="_xlnm.Print_Area" localSheetId="10">Baseball!$A$1:$G$76</definedName>
    <definedName name="_xlnm.Print_Area" localSheetId="2">'Billy Bey'!$A$1:$K$76</definedName>
    <definedName name="_xlnm.Print_Area" localSheetId="1">'Monthly Totals'!$A$1:$B$53</definedName>
    <definedName name="_xlnm.Print_Area" localSheetId="0">'Weekday Totals'!$A$1:$T$55</definedName>
  </definedNames>
  <calcPr calcId="152511"/>
</workbook>
</file>

<file path=xl/calcChain.xml><?xml version="1.0" encoding="utf-8"?>
<calcChain xmlns="http://schemas.openxmlformats.org/spreadsheetml/2006/main">
  <c r="D69" i="11" l="1"/>
  <c r="Q26" i="6"/>
  <c r="C69" i="11"/>
  <c r="Q24" i="6"/>
  <c r="D58" i="11"/>
  <c r="N26" i="6"/>
  <c r="C58" i="11"/>
  <c r="N24" i="6"/>
  <c r="K26" i="6"/>
  <c r="K24" i="6"/>
  <c r="H26" i="6"/>
  <c r="H24" i="6"/>
  <c r="E26" i="6"/>
  <c r="E24" i="6"/>
  <c r="C14" i="11"/>
  <c r="B24" i="6"/>
  <c r="D14" i="11"/>
  <c r="C14" i="1"/>
  <c r="D14" i="1"/>
  <c r="E14" i="1"/>
  <c r="F14" i="1"/>
  <c r="G14" i="1"/>
  <c r="B26" i="6"/>
  <c r="E7" i="11"/>
  <c r="E8" i="11"/>
  <c r="E9" i="11"/>
  <c r="E10" i="11"/>
  <c r="E5" i="11"/>
  <c r="E6" i="11"/>
  <c r="E12" i="11"/>
  <c r="E49" i="11"/>
  <c r="E50" i="11"/>
  <c r="E51" i="11"/>
  <c r="E52" i="11"/>
  <c r="E53" i="11"/>
  <c r="E54" i="11"/>
  <c r="E55" i="11"/>
  <c r="E56" i="11"/>
  <c r="E60" i="11"/>
  <c r="E67" i="11"/>
  <c r="F74" i="11"/>
  <c r="B16" i="7"/>
  <c r="D12" i="11"/>
  <c r="D56" i="11"/>
  <c r="D67" i="11"/>
  <c r="D74" i="11"/>
  <c r="C12" i="1"/>
  <c r="D12" i="1"/>
  <c r="E12" i="1"/>
  <c r="F12" i="1"/>
  <c r="G12" i="1"/>
  <c r="B74" i="1"/>
  <c r="B26" i="7"/>
  <c r="C12" i="11"/>
  <c r="C56" i="11"/>
  <c r="C67" i="11"/>
  <c r="C74" i="11"/>
  <c r="B24" i="7"/>
  <c r="B40" i="7"/>
  <c r="F76" i="11"/>
  <c r="K5" i="1"/>
  <c r="K6" i="1"/>
  <c r="K7" i="1"/>
  <c r="K8" i="1"/>
  <c r="K9" i="1"/>
  <c r="K12" i="1"/>
  <c r="H76" i="1"/>
  <c r="T18" i="6"/>
  <c r="E69" i="11"/>
  <c r="Q16" i="6"/>
  <c r="E58" i="11"/>
  <c r="N16" i="6"/>
  <c r="H16" i="6"/>
  <c r="K16" i="6"/>
  <c r="E16" i="6"/>
  <c r="E14" i="11"/>
  <c r="B16" i="6"/>
  <c r="E38" i="11"/>
  <c r="E39" i="11"/>
  <c r="E40" i="11"/>
  <c r="E41" i="11"/>
  <c r="E42" i="11"/>
  <c r="E43" i="11"/>
  <c r="E44" i="11"/>
  <c r="E45" i="11"/>
  <c r="E27" i="11"/>
  <c r="E28" i="11"/>
  <c r="E29" i="11"/>
  <c r="E30" i="11"/>
  <c r="E31" i="11"/>
  <c r="E32" i="11"/>
  <c r="E33" i="11"/>
  <c r="E34" i="11"/>
  <c r="E16" i="11"/>
  <c r="E17" i="11"/>
  <c r="E18" i="11"/>
  <c r="E19" i="11"/>
  <c r="E20" i="11"/>
  <c r="E21" i="11"/>
  <c r="E22" i="11"/>
  <c r="E23" i="11"/>
  <c r="E11" i="11"/>
  <c r="D15" i="11"/>
  <c r="C15" i="11"/>
  <c r="D13" i="11"/>
  <c r="C13" i="11"/>
  <c r="D26" i="11"/>
  <c r="C26" i="11"/>
  <c r="D25" i="11"/>
  <c r="C25" i="11"/>
  <c r="D24" i="11"/>
  <c r="C24" i="11"/>
  <c r="D23" i="11"/>
  <c r="C23" i="11"/>
  <c r="D37" i="11"/>
  <c r="C37" i="11"/>
  <c r="D36" i="11"/>
  <c r="C36" i="11"/>
  <c r="D35" i="11"/>
  <c r="C35" i="11"/>
  <c r="D34" i="11"/>
  <c r="C34" i="11"/>
  <c r="C47" i="11"/>
  <c r="K49" i="1"/>
  <c r="K50" i="1"/>
  <c r="K51" i="1"/>
  <c r="K52" i="1"/>
  <c r="K53" i="1"/>
  <c r="K54" i="1"/>
  <c r="K55" i="1"/>
  <c r="K56" i="1"/>
  <c r="K38" i="1"/>
  <c r="K39" i="1"/>
  <c r="K40" i="1"/>
  <c r="K41" i="1"/>
  <c r="K42" i="1"/>
  <c r="K43" i="1"/>
  <c r="K44" i="1"/>
  <c r="K45" i="1"/>
  <c r="K27" i="1"/>
  <c r="K28" i="1"/>
  <c r="K29" i="1"/>
  <c r="K30" i="1"/>
  <c r="K31" i="1"/>
  <c r="K32" i="1"/>
  <c r="K33" i="1"/>
  <c r="K34" i="1"/>
  <c r="K16" i="1"/>
  <c r="K17" i="1"/>
  <c r="K18" i="1"/>
  <c r="K19" i="1"/>
  <c r="K20" i="1"/>
  <c r="K21" i="1"/>
  <c r="K22" i="1"/>
  <c r="K23" i="1"/>
  <c r="K10" i="1"/>
  <c r="K11" i="1"/>
  <c r="K60" i="1"/>
  <c r="K67" i="1"/>
  <c r="H74" i="1"/>
  <c r="B4" i="7"/>
  <c r="B6" i="7"/>
  <c r="B8" i="7"/>
  <c r="B10" i="7"/>
  <c r="B12" i="7"/>
  <c r="B14" i="7"/>
  <c r="B18" i="7"/>
  <c r="K25" i="1"/>
  <c r="E4" i="6"/>
  <c r="E6" i="6"/>
  <c r="E8" i="6"/>
  <c r="E10" i="6"/>
  <c r="E12" i="6"/>
  <c r="E14" i="6"/>
  <c r="E18" i="6"/>
  <c r="K36" i="1"/>
  <c r="H4" i="6"/>
  <c r="H6" i="6"/>
  <c r="H8" i="6"/>
  <c r="H10" i="6"/>
  <c r="H12" i="6"/>
  <c r="H14" i="6"/>
  <c r="H18" i="6"/>
  <c r="K47" i="1"/>
  <c r="K4" i="6"/>
  <c r="K6" i="6"/>
  <c r="K8" i="6"/>
  <c r="K10" i="6"/>
  <c r="K12" i="6"/>
  <c r="K14" i="6"/>
  <c r="K18" i="6"/>
  <c r="K58" i="1"/>
  <c r="N4" i="6"/>
  <c r="N6" i="6"/>
  <c r="N8" i="6"/>
  <c r="N10" i="6"/>
  <c r="N12" i="6"/>
  <c r="N14" i="6"/>
  <c r="N18" i="6"/>
  <c r="H44" i="6"/>
  <c r="G36" i="10"/>
  <c r="F36" i="10"/>
  <c r="H40" i="6"/>
  <c r="E36" i="10"/>
  <c r="D36" i="10"/>
  <c r="H36" i="10"/>
  <c r="I36" i="10"/>
  <c r="L55" i="10"/>
  <c r="L5" i="10"/>
  <c r="L6" i="10"/>
  <c r="L7" i="10"/>
  <c r="B8" i="10"/>
  <c r="L8" i="10"/>
  <c r="B9" i="10"/>
  <c r="L9" i="10"/>
  <c r="B11" i="11"/>
  <c r="B11" i="4"/>
  <c r="B11" i="1"/>
  <c r="B11" i="2"/>
  <c r="B11" i="5"/>
  <c r="G7" i="4"/>
  <c r="E56" i="3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G36" i="1"/>
  <c r="C36" i="1"/>
  <c r="J22" i="2"/>
  <c r="J21" i="2"/>
  <c r="J20" i="2"/>
  <c r="J19" i="2"/>
  <c r="C34" i="5"/>
  <c r="C35" i="5"/>
  <c r="C36" i="5"/>
  <c r="C37" i="5"/>
  <c r="G37" i="1"/>
  <c r="D70" i="11"/>
  <c r="C70" i="11"/>
  <c r="D68" i="11"/>
  <c r="C68" i="11"/>
  <c r="E70" i="11"/>
  <c r="D59" i="11"/>
  <c r="C59" i="11"/>
  <c r="D57" i="11"/>
  <c r="C57" i="11"/>
  <c r="D48" i="11"/>
  <c r="C48" i="11"/>
  <c r="D47" i="11"/>
  <c r="D46" i="11"/>
  <c r="C46" i="11"/>
  <c r="D45" i="11"/>
  <c r="C45" i="11"/>
  <c r="B16" i="11"/>
  <c r="B17" i="11"/>
  <c r="B18" i="11"/>
  <c r="B19" i="11"/>
  <c r="B20" i="11"/>
  <c r="B21" i="11"/>
  <c r="B22" i="11"/>
  <c r="B27" i="11"/>
  <c r="B28" i="11"/>
  <c r="B29" i="11"/>
  <c r="B30" i="11"/>
  <c r="B31" i="11"/>
  <c r="B32" i="11"/>
  <c r="B33" i="11"/>
  <c r="B38" i="11"/>
  <c r="B39" i="11"/>
  <c r="B40" i="11"/>
  <c r="B41" i="11"/>
  <c r="B42" i="11"/>
  <c r="B43" i="11"/>
  <c r="B44" i="11"/>
  <c r="B49" i="11"/>
  <c r="B50" i="11"/>
  <c r="B51" i="11"/>
  <c r="B52" i="11"/>
  <c r="B53" i="11"/>
  <c r="B54" i="11"/>
  <c r="B55" i="11"/>
  <c r="B60" i="11"/>
  <c r="B61" i="11"/>
  <c r="C73" i="11"/>
  <c r="E24" i="11"/>
  <c r="E57" i="11"/>
  <c r="E13" i="11"/>
  <c r="E36" i="11"/>
  <c r="E35" i="11"/>
  <c r="D73" i="11"/>
  <c r="E47" i="11"/>
  <c r="E15" i="11"/>
  <c r="E26" i="11"/>
  <c r="E46" i="11"/>
  <c r="E25" i="11"/>
  <c r="E68" i="11"/>
  <c r="E59" i="11"/>
  <c r="E37" i="11"/>
  <c r="E48" i="11"/>
  <c r="G26" i="1"/>
  <c r="G25" i="1"/>
  <c r="F75" i="11"/>
  <c r="F73" i="11"/>
  <c r="H14" i="1"/>
  <c r="I14" i="1"/>
  <c r="J14" i="1"/>
  <c r="G6" i="4"/>
  <c r="G8" i="4"/>
  <c r="G9" i="4"/>
  <c r="G10" i="4"/>
  <c r="G5" i="4"/>
  <c r="J6" i="2"/>
  <c r="J7" i="2"/>
  <c r="J8" i="2"/>
  <c r="J9" i="2"/>
  <c r="J10" i="2"/>
  <c r="J5" i="2"/>
  <c r="D6" i="5"/>
  <c r="D7" i="5"/>
  <c r="D8" i="5"/>
  <c r="D9" i="5"/>
  <c r="D10" i="5"/>
  <c r="D5" i="5"/>
  <c r="B11" i="10"/>
  <c r="B16" i="10"/>
  <c r="B17" i="10"/>
  <c r="B18" i="10"/>
  <c r="B19" i="10"/>
  <c r="B20" i="10"/>
  <c r="B21" i="10"/>
  <c r="B22" i="10"/>
  <c r="B27" i="10"/>
  <c r="B28" i="10"/>
  <c r="B29" i="10"/>
  <c r="B30" i="10"/>
  <c r="B31" i="10"/>
  <c r="B32" i="10"/>
  <c r="B33" i="10"/>
  <c r="B38" i="10"/>
  <c r="B39" i="10"/>
  <c r="B40" i="10"/>
  <c r="B41" i="10"/>
  <c r="B42" i="10"/>
  <c r="B43" i="10"/>
  <c r="B44" i="10"/>
  <c r="B49" i="10"/>
  <c r="B50" i="10"/>
  <c r="B51" i="10"/>
  <c r="B52" i="10"/>
  <c r="B53" i="10"/>
  <c r="B54" i="10"/>
  <c r="L10" i="10"/>
  <c r="B11" i="3"/>
  <c r="B16" i="3"/>
  <c r="B17" i="3"/>
  <c r="B18" i="3"/>
  <c r="B19" i="3"/>
  <c r="B20" i="3"/>
  <c r="B21" i="3"/>
  <c r="B22" i="3"/>
  <c r="B27" i="3"/>
  <c r="B28" i="3"/>
  <c r="B29" i="3"/>
  <c r="B30" i="3"/>
  <c r="B31" i="3"/>
  <c r="B32" i="3"/>
  <c r="B33" i="3"/>
  <c r="B38" i="3"/>
  <c r="B39" i="3"/>
  <c r="B40" i="3"/>
  <c r="B41" i="3"/>
  <c r="B42" i="3"/>
  <c r="B43" i="3"/>
  <c r="B44" i="3"/>
  <c r="B49" i="3"/>
  <c r="B50" i="3"/>
  <c r="B51" i="3"/>
  <c r="B52" i="3"/>
  <c r="B53" i="3"/>
  <c r="B54" i="3"/>
  <c r="B55" i="3"/>
  <c r="B60" i="3"/>
  <c r="B61" i="3"/>
  <c r="B8" i="3"/>
  <c r="B9" i="3"/>
  <c r="K8" i="3"/>
  <c r="K9" i="3"/>
  <c r="K10" i="3"/>
  <c r="I23" i="2"/>
  <c r="K61" i="3"/>
  <c r="J61" i="2"/>
  <c r="D61" i="5"/>
  <c r="B16" i="5"/>
  <c r="B17" i="5"/>
  <c r="B18" i="5"/>
  <c r="B19" i="5"/>
  <c r="B20" i="5"/>
  <c r="B21" i="5"/>
  <c r="B22" i="5"/>
  <c r="B27" i="5"/>
  <c r="B28" i="5"/>
  <c r="B29" i="5"/>
  <c r="B30" i="5"/>
  <c r="B31" i="5"/>
  <c r="B32" i="5"/>
  <c r="B33" i="5"/>
  <c r="B38" i="5"/>
  <c r="B39" i="5"/>
  <c r="B40" i="5"/>
  <c r="B41" i="5"/>
  <c r="B42" i="5"/>
  <c r="B43" i="5"/>
  <c r="B44" i="5"/>
  <c r="B49" i="5"/>
  <c r="B50" i="5"/>
  <c r="B51" i="5"/>
  <c r="B52" i="5"/>
  <c r="B53" i="5"/>
  <c r="B54" i="5"/>
  <c r="B55" i="5"/>
  <c r="B60" i="5"/>
  <c r="B61" i="5"/>
  <c r="K69" i="10"/>
  <c r="Q50" i="6"/>
  <c r="J69" i="10"/>
  <c r="H69" i="10"/>
  <c r="Q44" i="6"/>
  <c r="G69" i="10"/>
  <c r="Q42" i="6"/>
  <c r="F69" i="10"/>
  <c r="Q40" i="6"/>
  <c r="E69" i="10"/>
  <c r="Q38" i="6"/>
  <c r="D69" i="10"/>
  <c r="E69" i="4"/>
  <c r="F69" i="4"/>
  <c r="K58" i="10"/>
  <c r="N50" i="6"/>
  <c r="J58" i="10"/>
  <c r="N48" i="6"/>
  <c r="I58" i="10"/>
  <c r="N46" i="6"/>
  <c r="H58" i="10"/>
  <c r="N44" i="6"/>
  <c r="G58" i="10"/>
  <c r="N42" i="6"/>
  <c r="F58" i="10"/>
  <c r="N40" i="6"/>
  <c r="E58" i="10"/>
  <c r="N38" i="6"/>
  <c r="D58" i="10"/>
  <c r="E58" i="4"/>
  <c r="F58" i="4"/>
  <c r="K47" i="10"/>
  <c r="K50" i="6"/>
  <c r="J47" i="10"/>
  <c r="K48" i="6"/>
  <c r="I47" i="10"/>
  <c r="K46" i="6"/>
  <c r="H47" i="10"/>
  <c r="K44" i="6"/>
  <c r="G47" i="10"/>
  <c r="K42" i="6"/>
  <c r="F47" i="10"/>
  <c r="K40" i="6"/>
  <c r="E47" i="10"/>
  <c r="K38" i="6"/>
  <c r="D47" i="10"/>
  <c r="E47" i="4"/>
  <c r="F47" i="4"/>
  <c r="K36" i="10"/>
  <c r="H50" i="6"/>
  <c r="J36" i="10"/>
  <c r="H48" i="6"/>
  <c r="H46" i="6"/>
  <c r="H38" i="6"/>
  <c r="E36" i="4"/>
  <c r="F36" i="4"/>
  <c r="K14" i="10"/>
  <c r="B50" i="6"/>
  <c r="J14" i="10"/>
  <c r="I14" i="10"/>
  <c r="B46" i="6"/>
  <c r="H14" i="10"/>
  <c r="B44" i="6"/>
  <c r="G14" i="10"/>
  <c r="B42" i="6"/>
  <c r="F14" i="10"/>
  <c r="B40" i="6"/>
  <c r="E14" i="10"/>
  <c r="B38" i="6"/>
  <c r="D14" i="10"/>
  <c r="E14" i="4"/>
  <c r="F14" i="4"/>
  <c r="E25" i="10"/>
  <c r="E38" i="6"/>
  <c r="F25" i="10"/>
  <c r="G25" i="10"/>
  <c r="E42" i="6"/>
  <c r="H25" i="10"/>
  <c r="E44" i="6"/>
  <c r="I25" i="10"/>
  <c r="E46" i="6"/>
  <c r="J25" i="10"/>
  <c r="E48" i="6"/>
  <c r="K25" i="10"/>
  <c r="E50" i="6"/>
  <c r="D25" i="10"/>
  <c r="E25" i="4"/>
  <c r="F25" i="4"/>
  <c r="K12" i="10"/>
  <c r="K23" i="10"/>
  <c r="K34" i="10"/>
  <c r="K45" i="10"/>
  <c r="K56" i="10"/>
  <c r="K67" i="10"/>
  <c r="J12" i="10"/>
  <c r="J23" i="10"/>
  <c r="J34" i="10"/>
  <c r="J45" i="10"/>
  <c r="J56" i="10"/>
  <c r="J67" i="10"/>
  <c r="I12" i="10"/>
  <c r="I23" i="10"/>
  <c r="I34" i="10"/>
  <c r="I45" i="10"/>
  <c r="I56" i="10"/>
  <c r="I67" i="10"/>
  <c r="H12" i="10"/>
  <c r="H23" i="10"/>
  <c r="H34" i="10"/>
  <c r="H45" i="10"/>
  <c r="H56" i="10"/>
  <c r="H67" i="10"/>
  <c r="G12" i="10"/>
  <c r="G23" i="10"/>
  <c r="G34" i="10"/>
  <c r="G45" i="10"/>
  <c r="G56" i="10"/>
  <c r="G67" i="10"/>
  <c r="F12" i="10"/>
  <c r="F23" i="10"/>
  <c r="F34" i="10"/>
  <c r="F45" i="10"/>
  <c r="F56" i="10"/>
  <c r="F67" i="10"/>
  <c r="E12" i="10"/>
  <c r="E23" i="10"/>
  <c r="E34" i="10"/>
  <c r="E45" i="10"/>
  <c r="E56" i="10"/>
  <c r="E67" i="10"/>
  <c r="D12" i="10"/>
  <c r="D23" i="10"/>
  <c r="D34" i="10"/>
  <c r="D45" i="10"/>
  <c r="D56" i="10"/>
  <c r="D67" i="10"/>
  <c r="E67" i="4"/>
  <c r="F67" i="4"/>
  <c r="E56" i="4"/>
  <c r="F56" i="4"/>
  <c r="E45" i="4"/>
  <c r="F45" i="4"/>
  <c r="E34" i="4"/>
  <c r="F34" i="4"/>
  <c r="E23" i="4"/>
  <c r="F23" i="4"/>
  <c r="E12" i="4"/>
  <c r="F12" i="4"/>
  <c r="C69" i="10"/>
  <c r="G69" i="3"/>
  <c r="H69" i="3"/>
  <c r="I69" i="3"/>
  <c r="J69" i="3"/>
  <c r="G69" i="2"/>
  <c r="H69" i="2"/>
  <c r="I69" i="2"/>
  <c r="I69" i="1"/>
  <c r="J69" i="1"/>
  <c r="C69" i="4"/>
  <c r="D69" i="4"/>
  <c r="C36" i="10"/>
  <c r="G36" i="3"/>
  <c r="H36" i="3"/>
  <c r="I36" i="3"/>
  <c r="J36" i="3"/>
  <c r="G36" i="2"/>
  <c r="H36" i="2"/>
  <c r="I36" i="2"/>
  <c r="I36" i="1"/>
  <c r="J36" i="1"/>
  <c r="C36" i="4"/>
  <c r="D36" i="4"/>
  <c r="C25" i="10"/>
  <c r="G25" i="3"/>
  <c r="I25" i="1"/>
  <c r="J25" i="1"/>
  <c r="E22" i="6"/>
  <c r="H25" i="3"/>
  <c r="I25" i="3"/>
  <c r="J25" i="3"/>
  <c r="G25" i="2"/>
  <c r="H25" i="2"/>
  <c r="I25" i="2"/>
  <c r="C25" i="4"/>
  <c r="D25" i="4"/>
  <c r="L60" i="10"/>
  <c r="L61" i="10"/>
  <c r="L62" i="10"/>
  <c r="C14" i="10"/>
  <c r="G14" i="3"/>
  <c r="H14" i="3"/>
  <c r="I14" i="3"/>
  <c r="J14" i="3"/>
  <c r="G14" i="2"/>
  <c r="H14" i="2"/>
  <c r="I14" i="2"/>
  <c r="C14" i="4"/>
  <c r="D14" i="4"/>
  <c r="C58" i="10"/>
  <c r="G58" i="3"/>
  <c r="H58" i="3"/>
  <c r="I58" i="3"/>
  <c r="J58" i="3"/>
  <c r="G58" i="2"/>
  <c r="H58" i="2"/>
  <c r="I58" i="2"/>
  <c r="C58" i="4"/>
  <c r="D58" i="4"/>
  <c r="C47" i="10"/>
  <c r="G47" i="3"/>
  <c r="H47" i="3"/>
  <c r="I47" i="3"/>
  <c r="J47" i="3"/>
  <c r="G47" i="2"/>
  <c r="H47" i="2"/>
  <c r="I47" i="2"/>
  <c r="I47" i="1"/>
  <c r="J47" i="1"/>
  <c r="C47" i="4"/>
  <c r="D47" i="4"/>
  <c r="K60" i="3"/>
  <c r="K69" i="3"/>
  <c r="Q6" i="6"/>
  <c r="C69" i="5"/>
  <c r="D69" i="5"/>
  <c r="Q12" i="6"/>
  <c r="J60" i="2"/>
  <c r="K69" i="1"/>
  <c r="Q4" i="6"/>
  <c r="G60" i="4"/>
  <c r="G69" i="4"/>
  <c r="Q8" i="6"/>
  <c r="K49" i="3"/>
  <c r="K50" i="3"/>
  <c r="K51" i="3"/>
  <c r="K52" i="3"/>
  <c r="K53" i="3"/>
  <c r="L49" i="10"/>
  <c r="L50" i="10"/>
  <c r="L51" i="10"/>
  <c r="L52" i="10"/>
  <c r="L53" i="10"/>
  <c r="C58" i="5"/>
  <c r="D58" i="5"/>
  <c r="J49" i="2"/>
  <c r="J50" i="2"/>
  <c r="J51" i="2"/>
  <c r="J52" i="2"/>
  <c r="J53" i="2"/>
  <c r="G49" i="4"/>
  <c r="G50" i="4"/>
  <c r="G51" i="4"/>
  <c r="G52" i="4"/>
  <c r="G53" i="4"/>
  <c r="K38" i="3"/>
  <c r="K39" i="3"/>
  <c r="K40" i="3"/>
  <c r="K41" i="3"/>
  <c r="K42" i="3"/>
  <c r="L38" i="10"/>
  <c r="L39" i="10"/>
  <c r="L40" i="10"/>
  <c r="L41" i="10"/>
  <c r="L42" i="10"/>
  <c r="D38" i="5"/>
  <c r="D39" i="5"/>
  <c r="D40" i="5"/>
  <c r="D41" i="5"/>
  <c r="D42" i="5"/>
  <c r="J38" i="2"/>
  <c r="J39" i="2"/>
  <c r="J40" i="2"/>
  <c r="J41" i="2"/>
  <c r="J42" i="2"/>
  <c r="G38" i="4"/>
  <c r="G39" i="4"/>
  <c r="G40" i="4"/>
  <c r="G41" i="4"/>
  <c r="G42" i="4"/>
  <c r="L27" i="10"/>
  <c r="L28" i="10"/>
  <c r="L29" i="10"/>
  <c r="L30" i="10"/>
  <c r="L31" i="10"/>
  <c r="K27" i="3"/>
  <c r="K28" i="3"/>
  <c r="K29" i="3"/>
  <c r="K30" i="3"/>
  <c r="K31" i="3"/>
  <c r="D27" i="5"/>
  <c r="D28" i="5"/>
  <c r="D29" i="5"/>
  <c r="D30" i="5"/>
  <c r="D31" i="5"/>
  <c r="J27" i="2"/>
  <c r="J28" i="2"/>
  <c r="J29" i="2"/>
  <c r="J30" i="2"/>
  <c r="J31" i="2"/>
  <c r="G27" i="4"/>
  <c r="G28" i="4"/>
  <c r="G29" i="4"/>
  <c r="G30" i="4"/>
  <c r="G31" i="4"/>
  <c r="L18" i="10"/>
  <c r="L19" i="10"/>
  <c r="K16" i="3"/>
  <c r="K17" i="3"/>
  <c r="K18" i="3"/>
  <c r="K19" i="3"/>
  <c r="K20" i="3"/>
  <c r="D16" i="5"/>
  <c r="D17" i="5"/>
  <c r="D18" i="5"/>
  <c r="D19" i="5"/>
  <c r="D20" i="5"/>
  <c r="J16" i="2"/>
  <c r="J17" i="2"/>
  <c r="J18" i="2"/>
  <c r="G16" i="4"/>
  <c r="G17" i="4"/>
  <c r="G18" i="4"/>
  <c r="G19" i="4"/>
  <c r="G20" i="4"/>
  <c r="K5" i="3"/>
  <c r="K6" i="3"/>
  <c r="K7" i="3"/>
  <c r="K43" i="3"/>
  <c r="K44" i="3"/>
  <c r="K54" i="3"/>
  <c r="K55" i="3"/>
  <c r="K32" i="3"/>
  <c r="K33" i="3"/>
  <c r="K11" i="3"/>
  <c r="K21" i="3"/>
  <c r="K22" i="3"/>
  <c r="L32" i="10"/>
  <c r="L33" i="10"/>
  <c r="L43" i="10"/>
  <c r="L54" i="10"/>
  <c r="C56" i="5"/>
  <c r="D56" i="5"/>
  <c r="D43" i="5"/>
  <c r="D44" i="5"/>
  <c r="D32" i="5"/>
  <c r="D33" i="5"/>
  <c r="D21" i="5"/>
  <c r="D22" i="5"/>
  <c r="D11" i="5"/>
  <c r="C67" i="5"/>
  <c r="D67" i="5"/>
  <c r="J11" i="2"/>
  <c r="J54" i="2"/>
  <c r="J55" i="2"/>
  <c r="J43" i="2"/>
  <c r="J44" i="2"/>
  <c r="J32" i="2"/>
  <c r="J33" i="2"/>
  <c r="G54" i="4"/>
  <c r="G55" i="4"/>
  <c r="G43" i="4"/>
  <c r="G44" i="4"/>
  <c r="G32" i="4"/>
  <c r="G33" i="4"/>
  <c r="G21" i="4"/>
  <c r="G22" i="4"/>
  <c r="G11" i="4"/>
  <c r="G67" i="4"/>
  <c r="G67" i="3"/>
  <c r="H67" i="3"/>
  <c r="I67" i="3"/>
  <c r="J67" i="3"/>
  <c r="G56" i="3"/>
  <c r="H56" i="3"/>
  <c r="I56" i="3"/>
  <c r="J56" i="3"/>
  <c r="G12" i="3"/>
  <c r="H12" i="3"/>
  <c r="I12" i="3"/>
  <c r="J12" i="3"/>
  <c r="G23" i="3"/>
  <c r="H23" i="3"/>
  <c r="I23" i="3"/>
  <c r="J23" i="3"/>
  <c r="G34" i="3"/>
  <c r="H34" i="3"/>
  <c r="I34" i="3"/>
  <c r="J34" i="3"/>
  <c r="G45" i="3"/>
  <c r="H45" i="3"/>
  <c r="I45" i="3"/>
  <c r="J45" i="3"/>
  <c r="C67" i="10"/>
  <c r="C34" i="10"/>
  <c r="C45" i="10"/>
  <c r="C56" i="10"/>
  <c r="C12" i="10"/>
  <c r="C23" i="10"/>
  <c r="G12" i="2"/>
  <c r="H12" i="2"/>
  <c r="I12" i="2"/>
  <c r="G23" i="2"/>
  <c r="H23" i="2"/>
  <c r="G34" i="2"/>
  <c r="H34" i="2"/>
  <c r="I34" i="2"/>
  <c r="G45" i="2"/>
  <c r="H45" i="2"/>
  <c r="I45" i="2"/>
  <c r="G56" i="2"/>
  <c r="H56" i="2"/>
  <c r="I56" i="2"/>
  <c r="G67" i="2"/>
  <c r="H67" i="2"/>
  <c r="I67" i="2"/>
  <c r="I45" i="1"/>
  <c r="J45" i="1"/>
  <c r="I34" i="1"/>
  <c r="J34" i="1"/>
  <c r="I23" i="1"/>
  <c r="J23" i="1"/>
  <c r="I12" i="1"/>
  <c r="J12" i="1"/>
  <c r="I67" i="1"/>
  <c r="J67" i="1"/>
  <c r="C56" i="4"/>
  <c r="D56" i="4"/>
  <c r="C45" i="4"/>
  <c r="D45" i="4"/>
  <c r="C34" i="4"/>
  <c r="D34" i="4"/>
  <c r="C23" i="4"/>
  <c r="D23" i="4"/>
  <c r="C12" i="4"/>
  <c r="D12" i="4"/>
  <c r="C67" i="4"/>
  <c r="D67" i="4"/>
  <c r="L44" i="10"/>
  <c r="L16" i="10"/>
  <c r="L17" i="10"/>
  <c r="L20" i="10"/>
  <c r="L21" i="10"/>
  <c r="L22" i="10"/>
  <c r="L11" i="10"/>
  <c r="I69" i="10"/>
  <c r="K70" i="10"/>
  <c r="J70" i="10"/>
  <c r="I70" i="10"/>
  <c r="H70" i="10"/>
  <c r="G70" i="10"/>
  <c r="F70" i="10"/>
  <c r="E70" i="10"/>
  <c r="D70" i="10"/>
  <c r="C70" i="10"/>
  <c r="K68" i="10"/>
  <c r="J68" i="10"/>
  <c r="I68" i="10"/>
  <c r="H68" i="10"/>
  <c r="G68" i="10"/>
  <c r="F68" i="10"/>
  <c r="E68" i="10"/>
  <c r="D68" i="10"/>
  <c r="C68" i="10"/>
  <c r="K59" i="10"/>
  <c r="J59" i="10"/>
  <c r="I59" i="10"/>
  <c r="H59" i="10"/>
  <c r="G59" i="10"/>
  <c r="F59" i="10"/>
  <c r="E59" i="10"/>
  <c r="D59" i="10"/>
  <c r="C59" i="10"/>
  <c r="K57" i="10"/>
  <c r="J57" i="10"/>
  <c r="I57" i="10"/>
  <c r="H57" i="10"/>
  <c r="G57" i="10"/>
  <c r="F57" i="10"/>
  <c r="E57" i="10"/>
  <c r="D57" i="10"/>
  <c r="C57" i="10"/>
  <c r="K48" i="10"/>
  <c r="J48" i="10"/>
  <c r="I48" i="10"/>
  <c r="H48" i="10"/>
  <c r="G48" i="10"/>
  <c r="F48" i="10"/>
  <c r="E48" i="10"/>
  <c r="D48" i="10"/>
  <c r="C48" i="10"/>
  <c r="K46" i="10"/>
  <c r="J46" i="10"/>
  <c r="I46" i="10"/>
  <c r="H46" i="10"/>
  <c r="G46" i="10"/>
  <c r="F46" i="10"/>
  <c r="E46" i="10"/>
  <c r="D46" i="10"/>
  <c r="C46" i="10"/>
  <c r="K37" i="10"/>
  <c r="J37" i="10"/>
  <c r="I37" i="10"/>
  <c r="H37" i="10"/>
  <c r="G37" i="10"/>
  <c r="F37" i="10"/>
  <c r="E37" i="10"/>
  <c r="D37" i="10"/>
  <c r="C37" i="10"/>
  <c r="K35" i="10"/>
  <c r="J35" i="10"/>
  <c r="I35" i="10"/>
  <c r="H35" i="10"/>
  <c r="G35" i="10"/>
  <c r="F35" i="10"/>
  <c r="E35" i="10"/>
  <c r="D35" i="10"/>
  <c r="C35" i="10"/>
  <c r="K26" i="10"/>
  <c r="J26" i="10"/>
  <c r="I26" i="10"/>
  <c r="H26" i="10"/>
  <c r="G26" i="10"/>
  <c r="F26" i="10"/>
  <c r="E26" i="10"/>
  <c r="D26" i="10"/>
  <c r="C26" i="10"/>
  <c r="K24" i="10"/>
  <c r="J24" i="10"/>
  <c r="I24" i="10"/>
  <c r="H24" i="10"/>
  <c r="G24" i="10"/>
  <c r="F24" i="10"/>
  <c r="E24" i="10"/>
  <c r="D24" i="10"/>
  <c r="C24" i="10"/>
  <c r="K15" i="10"/>
  <c r="J15" i="10"/>
  <c r="I15" i="10"/>
  <c r="H15" i="10"/>
  <c r="G15" i="10"/>
  <c r="F15" i="10"/>
  <c r="E15" i="10"/>
  <c r="D15" i="10"/>
  <c r="C15" i="10"/>
  <c r="K13" i="10"/>
  <c r="J13" i="10"/>
  <c r="I13" i="10"/>
  <c r="H13" i="10"/>
  <c r="G13" i="10"/>
  <c r="F13" i="10"/>
  <c r="E13" i="10"/>
  <c r="D13" i="10"/>
  <c r="C13" i="10"/>
  <c r="C56" i="2"/>
  <c r="D34" i="1"/>
  <c r="E34" i="1"/>
  <c r="F34" i="1"/>
  <c r="G34" i="1"/>
  <c r="H34" i="1"/>
  <c r="D35" i="1"/>
  <c r="E35" i="1"/>
  <c r="F35" i="1"/>
  <c r="G35" i="1"/>
  <c r="H35" i="1"/>
  <c r="I35" i="1"/>
  <c r="J35" i="1"/>
  <c r="D36" i="1"/>
  <c r="E36" i="1"/>
  <c r="F36" i="1"/>
  <c r="H36" i="1"/>
  <c r="D37" i="1"/>
  <c r="E37" i="1"/>
  <c r="F37" i="1"/>
  <c r="H37" i="1"/>
  <c r="I37" i="1"/>
  <c r="J37" i="1"/>
  <c r="D26" i="1"/>
  <c r="D25" i="1"/>
  <c r="I26" i="1"/>
  <c r="H25" i="1"/>
  <c r="E23" i="2"/>
  <c r="E24" i="2"/>
  <c r="E25" i="2"/>
  <c r="E26" i="2"/>
  <c r="E23" i="3"/>
  <c r="I24" i="3"/>
  <c r="G55" i="8"/>
  <c r="G56" i="8"/>
  <c r="G54" i="8"/>
  <c r="D60" i="5"/>
  <c r="D55" i="5"/>
  <c r="D54" i="5"/>
  <c r="D53" i="5"/>
  <c r="E45" i="3"/>
  <c r="E34" i="3"/>
  <c r="G48" i="1"/>
  <c r="G10" i="8"/>
  <c r="B16" i="4"/>
  <c r="B17" i="4"/>
  <c r="B18" i="4"/>
  <c r="B19" i="4"/>
  <c r="B20" i="4"/>
  <c r="B21" i="4"/>
  <c r="B22" i="4"/>
  <c r="B27" i="4"/>
  <c r="B28" i="4"/>
  <c r="B29" i="4"/>
  <c r="B30" i="4"/>
  <c r="B31" i="4"/>
  <c r="B32" i="4"/>
  <c r="B33" i="4"/>
  <c r="B38" i="4"/>
  <c r="B39" i="4"/>
  <c r="B40" i="4"/>
  <c r="B41" i="4"/>
  <c r="B42" i="4"/>
  <c r="B43" i="4"/>
  <c r="B44" i="4"/>
  <c r="B49" i="4"/>
  <c r="B50" i="4"/>
  <c r="B51" i="4"/>
  <c r="B52" i="4"/>
  <c r="B53" i="4"/>
  <c r="B54" i="4"/>
  <c r="B55" i="4"/>
  <c r="B60" i="4"/>
  <c r="B61" i="4"/>
  <c r="B16" i="1"/>
  <c r="B17" i="1"/>
  <c r="B18" i="1"/>
  <c r="B19" i="1"/>
  <c r="B20" i="1"/>
  <c r="B21" i="1"/>
  <c r="B22" i="1"/>
  <c r="B27" i="1"/>
  <c r="B28" i="1"/>
  <c r="B29" i="1"/>
  <c r="B30" i="1"/>
  <c r="B31" i="1"/>
  <c r="B32" i="1"/>
  <c r="B33" i="1"/>
  <c r="B38" i="1"/>
  <c r="B39" i="1"/>
  <c r="B40" i="1"/>
  <c r="B41" i="1"/>
  <c r="B42" i="1"/>
  <c r="B43" i="1"/>
  <c r="B44" i="1"/>
  <c r="B49" i="1"/>
  <c r="B50" i="1"/>
  <c r="B51" i="1"/>
  <c r="B52" i="1"/>
  <c r="B53" i="1"/>
  <c r="B54" i="1"/>
  <c r="B55" i="1"/>
  <c r="B60" i="1"/>
  <c r="B61" i="1"/>
  <c r="B16" i="2"/>
  <c r="B17" i="2"/>
  <c r="B18" i="2"/>
  <c r="B19" i="2"/>
  <c r="B20" i="2"/>
  <c r="B21" i="2"/>
  <c r="B22" i="2"/>
  <c r="B27" i="2"/>
  <c r="B28" i="2"/>
  <c r="B29" i="2"/>
  <c r="B30" i="2"/>
  <c r="B31" i="2"/>
  <c r="B32" i="2"/>
  <c r="B33" i="2"/>
  <c r="B38" i="2"/>
  <c r="B39" i="2"/>
  <c r="B40" i="2"/>
  <c r="B41" i="2"/>
  <c r="B42" i="2"/>
  <c r="B43" i="2"/>
  <c r="B44" i="2"/>
  <c r="B49" i="2"/>
  <c r="B50" i="2"/>
  <c r="B51" i="2"/>
  <c r="B52" i="2"/>
  <c r="B53" i="2"/>
  <c r="B54" i="2"/>
  <c r="B55" i="2"/>
  <c r="B60" i="2"/>
  <c r="B61" i="2"/>
  <c r="F26" i="4"/>
  <c r="D24" i="4"/>
  <c r="E24" i="4"/>
  <c r="F24" i="4"/>
  <c r="D26" i="4"/>
  <c r="E26" i="4"/>
  <c r="B55" i="8"/>
  <c r="D50" i="5"/>
  <c r="D51" i="5"/>
  <c r="D52" i="5"/>
  <c r="E15" i="3"/>
  <c r="G33" i="8"/>
  <c r="G32" i="8"/>
  <c r="E15" i="2"/>
  <c r="E14" i="2"/>
  <c r="E13" i="1"/>
  <c r="D49" i="5"/>
  <c r="E59" i="3"/>
  <c r="E58" i="3"/>
  <c r="D58" i="3"/>
  <c r="F58" i="3"/>
  <c r="D59" i="3"/>
  <c r="F59" i="3"/>
  <c r="G59" i="3"/>
  <c r="H59" i="3"/>
  <c r="I59" i="3"/>
  <c r="J59" i="3"/>
  <c r="C59" i="8"/>
  <c r="I13" i="2"/>
  <c r="D23" i="2"/>
  <c r="F23" i="2"/>
  <c r="E35" i="3"/>
  <c r="E37" i="3"/>
  <c r="G57" i="3"/>
  <c r="E36" i="3"/>
  <c r="C37" i="8"/>
  <c r="C15" i="5"/>
  <c r="C14" i="5"/>
  <c r="E67" i="2"/>
  <c r="E68" i="2"/>
  <c r="E69" i="2"/>
  <c r="E70" i="2"/>
  <c r="F45" i="2"/>
  <c r="F34" i="2"/>
  <c r="F35" i="2"/>
  <c r="F36" i="2"/>
  <c r="H36" i="6"/>
  <c r="F37" i="2"/>
  <c r="C13" i="5"/>
  <c r="C12" i="5"/>
  <c r="E56" i="2"/>
  <c r="C59" i="5"/>
  <c r="D59" i="5"/>
  <c r="F12" i="2"/>
  <c r="F13" i="2"/>
  <c r="C48" i="5"/>
  <c r="C47" i="5"/>
  <c r="D13" i="4"/>
  <c r="E13" i="4"/>
  <c r="F13" i="4"/>
  <c r="D15" i="4"/>
  <c r="E15" i="4"/>
  <c r="F15" i="4"/>
  <c r="C25" i="5"/>
  <c r="D12" i="8"/>
  <c r="C45" i="5"/>
  <c r="E57" i="2"/>
  <c r="E58" i="2"/>
  <c r="C13" i="1"/>
  <c r="C15" i="1"/>
  <c r="C26" i="4"/>
  <c r="D67" i="2"/>
  <c r="F67" i="2"/>
  <c r="D68" i="2"/>
  <c r="F68" i="2"/>
  <c r="G68" i="2"/>
  <c r="H68" i="2"/>
  <c r="I68" i="2"/>
  <c r="D69" i="2"/>
  <c r="Q34" i="6"/>
  <c r="F69" i="2"/>
  <c r="Q36" i="6"/>
  <c r="D70" i="2"/>
  <c r="F70" i="2"/>
  <c r="G70" i="2"/>
  <c r="H70" i="2"/>
  <c r="I70" i="2"/>
  <c r="D67" i="1"/>
  <c r="E67" i="1"/>
  <c r="F67" i="1"/>
  <c r="G67" i="1"/>
  <c r="H67" i="1"/>
  <c r="D68" i="1"/>
  <c r="E68" i="1"/>
  <c r="F68" i="1"/>
  <c r="G68" i="1"/>
  <c r="H68" i="1"/>
  <c r="I68" i="1"/>
  <c r="J68" i="1"/>
  <c r="D69" i="1"/>
  <c r="E69" i="1"/>
  <c r="F69" i="1"/>
  <c r="G69" i="1"/>
  <c r="H69" i="1"/>
  <c r="D70" i="1"/>
  <c r="E70" i="1"/>
  <c r="F70" i="1"/>
  <c r="G70" i="1"/>
  <c r="H70" i="1"/>
  <c r="I70" i="1"/>
  <c r="J70" i="1"/>
  <c r="D59" i="1"/>
  <c r="E59" i="1"/>
  <c r="F59" i="1"/>
  <c r="G59" i="1"/>
  <c r="H59" i="1"/>
  <c r="I59" i="1"/>
  <c r="J59" i="1"/>
  <c r="G21" i="8"/>
  <c r="G22" i="8"/>
  <c r="G24" i="8"/>
  <c r="G43" i="8"/>
  <c r="G44" i="8"/>
  <c r="G11" i="8"/>
  <c r="G13" i="8"/>
  <c r="G13" i="2"/>
  <c r="G15" i="2"/>
  <c r="G24" i="2"/>
  <c r="G26" i="2"/>
  <c r="G35" i="2"/>
  <c r="G37" i="2"/>
  <c r="D56" i="2"/>
  <c r="F56" i="2"/>
  <c r="D57" i="2"/>
  <c r="F57" i="2"/>
  <c r="G57" i="2"/>
  <c r="H57" i="2"/>
  <c r="I57" i="2"/>
  <c r="D58" i="2"/>
  <c r="F58" i="2"/>
  <c r="N36" i="6"/>
  <c r="D59" i="2"/>
  <c r="E59" i="2"/>
  <c r="F59" i="2"/>
  <c r="G59" i="2"/>
  <c r="H59" i="2"/>
  <c r="I59" i="2"/>
  <c r="D45" i="2"/>
  <c r="E45" i="2"/>
  <c r="D46" i="2"/>
  <c r="E46" i="2"/>
  <c r="F46" i="2"/>
  <c r="G46" i="2"/>
  <c r="H46" i="2"/>
  <c r="I46" i="2"/>
  <c r="D47" i="2"/>
  <c r="K34" i="6"/>
  <c r="E47" i="2"/>
  <c r="F47" i="2"/>
  <c r="K36" i="6"/>
  <c r="D48" i="2"/>
  <c r="E48" i="2"/>
  <c r="F48" i="2"/>
  <c r="G48" i="2"/>
  <c r="H48" i="2"/>
  <c r="I48" i="2"/>
  <c r="D34" i="2"/>
  <c r="E34" i="2"/>
  <c r="D35" i="2"/>
  <c r="E35" i="2"/>
  <c r="H35" i="2"/>
  <c r="I35" i="2"/>
  <c r="D36" i="2"/>
  <c r="H34" i="6"/>
  <c r="E36" i="2"/>
  <c r="D37" i="2"/>
  <c r="E37" i="2"/>
  <c r="H37" i="2"/>
  <c r="I37" i="2"/>
  <c r="D24" i="2"/>
  <c r="F24" i="2"/>
  <c r="H24" i="2"/>
  <c r="I24" i="2"/>
  <c r="D25" i="2"/>
  <c r="F25" i="2"/>
  <c r="E36" i="6"/>
  <c r="D26" i="2"/>
  <c r="F26" i="2"/>
  <c r="H26" i="2"/>
  <c r="I26" i="2"/>
  <c r="D12" i="2"/>
  <c r="E12" i="2"/>
  <c r="D13" i="2"/>
  <c r="E13" i="2"/>
  <c r="H13" i="2"/>
  <c r="D14" i="2"/>
  <c r="B34" i="6"/>
  <c r="F14" i="2"/>
  <c r="B36" i="6"/>
  <c r="D15" i="2"/>
  <c r="F15" i="2"/>
  <c r="H15" i="2"/>
  <c r="I15" i="2"/>
  <c r="C23" i="3"/>
  <c r="C15" i="2"/>
  <c r="C14" i="2"/>
  <c r="B32" i="6"/>
  <c r="C12" i="2"/>
  <c r="C13" i="2"/>
  <c r="J46" i="1"/>
  <c r="D67" i="8"/>
  <c r="E67" i="8"/>
  <c r="F67" i="8"/>
  <c r="G67" i="8"/>
  <c r="D68" i="8"/>
  <c r="E68" i="8"/>
  <c r="F68" i="8"/>
  <c r="G68" i="8"/>
  <c r="D69" i="8"/>
  <c r="E69" i="8"/>
  <c r="F69" i="8"/>
  <c r="G69" i="8"/>
  <c r="G76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D74" i="8"/>
  <c r="F58" i="8"/>
  <c r="G58" i="8"/>
  <c r="D59" i="8"/>
  <c r="E59" i="8"/>
  <c r="F59" i="8"/>
  <c r="G59" i="8"/>
  <c r="C58" i="8"/>
  <c r="C57" i="8"/>
  <c r="C56" i="8"/>
  <c r="D45" i="8"/>
  <c r="C73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D13" i="8"/>
  <c r="E13" i="8"/>
  <c r="F13" i="8"/>
  <c r="D14" i="8"/>
  <c r="E14" i="8"/>
  <c r="F14" i="8"/>
  <c r="G14" i="8"/>
  <c r="D15" i="8"/>
  <c r="E15" i="8"/>
  <c r="F15" i="8"/>
  <c r="G15" i="8"/>
  <c r="C15" i="8"/>
  <c r="C14" i="8"/>
  <c r="C13" i="8"/>
  <c r="C12" i="8"/>
  <c r="G23" i="8"/>
  <c r="G57" i="8"/>
  <c r="G45" i="8"/>
  <c r="G46" i="8"/>
  <c r="E46" i="3"/>
  <c r="E47" i="3"/>
  <c r="C23" i="2"/>
  <c r="C24" i="2"/>
  <c r="C25" i="2"/>
  <c r="C26" i="2"/>
  <c r="C34" i="2"/>
  <c r="C35" i="2"/>
  <c r="C36" i="2"/>
  <c r="H32" i="6"/>
  <c r="C37" i="2"/>
  <c r="C45" i="2"/>
  <c r="C46" i="2"/>
  <c r="C47" i="2"/>
  <c r="K32" i="6"/>
  <c r="C48" i="2"/>
  <c r="D14" i="3"/>
  <c r="E14" i="3"/>
  <c r="F14" i="3"/>
  <c r="D15" i="3"/>
  <c r="F15" i="3"/>
  <c r="G15" i="3"/>
  <c r="H15" i="3"/>
  <c r="I15" i="3"/>
  <c r="J15" i="3"/>
  <c r="C15" i="3"/>
  <c r="C14" i="3"/>
  <c r="E12" i="3"/>
  <c r="C56" i="1"/>
  <c r="C36" i="3"/>
  <c r="H23" i="1"/>
  <c r="E13" i="3"/>
  <c r="D23" i="3"/>
  <c r="F23" i="3"/>
  <c r="D24" i="3"/>
  <c r="E24" i="3"/>
  <c r="F24" i="3"/>
  <c r="G24" i="3"/>
  <c r="H24" i="3"/>
  <c r="J24" i="3"/>
  <c r="D25" i="3"/>
  <c r="E25" i="3"/>
  <c r="F25" i="3"/>
  <c r="D26" i="3"/>
  <c r="E26" i="3"/>
  <c r="F26" i="3"/>
  <c r="G26" i="3"/>
  <c r="H26" i="3"/>
  <c r="I26" i="3"/>
  <c r="J26" i="3"/>
  <c r="D12" i="3"/>
  <c r="F12" i="3"/>
  <c r="D13" i="3"/>
  <c r="F13" i="3"/>
  <c r="G13" i="3"/>
  <c r="H13" i="3"/>
  <c r="I13" i="3"/>
  <c r="J13" i="3"/>
  <c r="D13" i="1"/>
  <c r="D68" i="4"/>
  <c r="E68" i="4"/>
  <c r="F68" i="4"/>
  <c r="G68" i="4"/>
  <c r="D70" i="4"/>
  <c r="E70" i="4"/>
  <c r="F70" i="4"/>
  <c r="G70" i="4"/>
  <c r="C70" i="4"/>
  <c r="C68" i="4"/>
  <c r="E59" i="4"/>
  <c r="D57" i="4"/>
  <c r="E57" i="4"/>
  <c r="F57" i="4"/>
  <c r="D59" i="4"/>
  <c r="F59" i="4"/>
  <c r="C59" i="4"/>
  <c r="C57" i="4"/>
  <c r="D46" i="4"/>
  <c r="E46" i="4"/>
  <c r="D48" i="4"/>
  <c r="E48" i="4"/>
  <c r="C46" i="4"/>
  <c r="C48" i="4"/>
  <c r="F37" i="4"/>
  <c r="D35" i="4"/>
  <c r="E35" i="4"/>
  <c r="F35" i="4"/>
  <c r="D37" i="4"/>
  <c r="E37" i="4"/>
  <c r="C37" i="4"/>
  <c r="C35" i="4"/>
  <c r="C24" i="4"/>
  <c r="C15" i="4"/>
  <c r="C13" i="4"/>
  <c r="C59" i="1"/>
  <c r="C58" i="1"/>
  <c r="C57" i="1"/>
  <c r="C37" i="1"/>
  <c r="C35" i="1"/>
  <c r="C34" i="1"/>
  <c r="C26" i="1"/>
  <c r="C25" i="1"/>
  <c r="C24" i="1"/>
  <c r="C23" i="1"/>
  <c r="C69" i="1"/>
  <c r="C67" i="1"/>
  <c r="C69" i="2"/>
  <c r="Q32" i="6"/>
  <c r="C58" i="2"/>
  <c r="N32" i="6"/>
  <c r="E32" i="6"/>
  <c r="C26" i="5"/>
  <c r="C23" i="5"/>
  <c r="C70" i="3"/>
  <c r="C69" i="3"/>
  <c r="C68" i="3"/>
  <c r="C67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D48" i="1"/>
  <c r="E48" i="1"/>
  <c r="F48" i="1"/>
  <c r="H48" i="1"/>
  <c r="I48" i="1"/>
  <c r="J48" i="1"/>
  <c r="D45" i="1"/>
  <c r="E45" i="1"/>
  <c r="F45" i="1"/>
  <c r="G45" i="1"/>
  <c r="H45" i="1"/>
  <c r="D46" i="1"/>
  <c r="E46" i="1"/>
  <c r="F46" i="1"/>
  <c r="G46" i="1"/>
  <c r="H46" i="1"/>
  <c r="I46" i="1"/>
  <c r="C48" i="1"/>
  <c r="C47" i="1"/>
  <c r="E25" i="1"/>
  <c r="F25" i="1"/>
  <c r="E26" i="1"/>
  <c r="F26" i="1"/>
  <c r="J26" i="1"/>
  <c r="D23" i="1"/>
  <c r="E23" i="1"/>
  <c r="F23" i="1"/>
  <c r="G23" i="1"/>
  <c r="D24" i="1"/>
  <c r="E24" i="1"/>
  <c r="F24" i="1"/>
  <c r="G24" i="1"/>
  <c r="H24" i="1"/>
  <c r="I24" i="1"/>
  <c r="J24" i="1"/>
  <c r="D15" i="1"/>
  <c r="E15" i="1"/>
  <c r="F15" i="1"/>
  <c r="G15" i="1"/>
  <c r="H15" i="1"/>
  <c r="I15" i="1"/>
  <c r="J15" i="1"/>
  <c r="H12" i="1"/>
  <c r="F13" i="1"/>
  <c r="G13" i="1"/>
  <c r="H13" i="1"/>
  <c r="I13" i="1"/>
  <c r="J13" i="1"/>
  <c r="F56" i="3"/>
  <c r="D57" i="3"/>
  <c r="E57" i="3"/>
  <c r="F57" i="3"/>
  <c r="H57" i="3"/>
  <c r="I57" i="3"/>
  <c r="J57" i="3"/>
  <c r="D47" i="3"/>
  <c r="F47" i="3"/>
  <c r="D48" i="3"/>
  <c r="E48" i="3"/>
  <c r="F48" i="3"/>
  <c r="G48" i="3"/>
  <c r="H48" i="3"/>
  <c r="I48" i="3"/>
  <c r="J48" i="3"/>
  <c r="D45" i="3"/>
  <c r="F45" i="3"/>
  <c r="D46" i="3"/>
  <c r="F46" i="3"/>
  <c r="G46" i="3"/>
  <c r="H46" i="3"/>
  <c r="I46" i="3"/>
  <c r="J46" i="3"/>
  <c r="F36" i="3"/>
  <c r="F37" i="3"/>
  <c r="G37" i="3"/>
  <c r="H37" i="3"/>
  <c r="I37" i="3"/>
  <c r="J37" i="3"/>
  <c r="F34" i="3"/>
  <c r="D35" i="3"/>
  <c r="F35" i="3"/>
  <c r="G35" i="3"/>
  <c r="H35" i="3"/>
  <c r="I35" i="3"/>
  <c r="J35" i="3"/>
  <c r="C68" i="1"/>
  <c r="C70" i="1"/>
  <c r="C46" i="1"/>
  <c r="C45" i="1"/>
  <c r="C68" i="2"/>
  <c r="C67" i="2"/>
  <c r="C70" i="2"/>
  <c r="C57" i="2"/>
  <c r="C59" i="2"/>
  <c r="N34" i="6"/>
  <c r="E34" i="6"/>
  <c r="C68" i="5"/>
  <c r="D68" i="5"/>
  <c r="C70" i="5"/>
  <c r="D70" i="5"/>
  <c r="C57" i="5"/>
  <c r="D57" i="5"/>
  <c r="C46" i="5"/>
  <c r="C24" i="5"/>
  <c r="J68" i="3"/>
  <c r="I68" i="3"/>
  <c r="H68" i="3"/>
  <c r="G68" i="3"/>
  <c r="F68" i="3"/>
  <c r="E68" i="3"/>
  <c r="D68" i="3"/>
  <c r="F67" i="3"/>
  <c r="E67" i="3"/>
  <c r="D67" i="3"/>
  <c r="J70" i="3"/>
  <c r="I70" i="3"/>
  <c r="H70" i="3"/>
  <c r="G70" i="3"/>
  <c r="F70" i="3"/>
  <c r="E70" i="3"/>
  <c r="D70" i="3"/>
  <c r="F69" i="3"/>
  <c r="E69" i="3"/>
  <c r="D69" i="3"/>
  <c r="C24" i="3"/>
  <c r="C34" i="3"/>
  <c r="C35" i="3"/>
  <c r="F48" i="4"/>
  <c r="F46" i="4"/>
  <c r="K37" i="3"/>
  <c r="K28" i="6"/>
  <c r="D37" i="5"/>
  <c r="G26" i="4"/>
  <c r="Q28" i="6"/>
  <c r="B60" i="10"/>
  <c r="B61" i="10"/>
  <c r="B62" i="10"/>
  <c r="B55" i="10"/>
  <c r="L69" i="10"/>
  <c r="Q14" i="6"/>
  <c r="G35" i="4"/>
  <c r="G37" i="4"/>
  <c r="H28" i="6"/>
  <c r="G24" i="4"/>
  <c r="B28" i="6"/>
  <c r="C73" i="4"/>
  <c r="E30" i="6"/>
  <c r="K26" i="1"/>
  <c r="K70" i="1"/>
  <c r="K68" i="1"/>
  <c r="K14" i="1"/>
  <c r="B4" i="6"/>
  <c r="J67" i="2"/>
  <c r="B74" i="2"/>
  <c r="B32" i="7"/>
  <c r="D26" i="5"/>
  <c r="D14" i="5"/>
  <c r="B12" i="6"/>
  <c r="H42" i="6"/>
  <c r="L70" i="10"/>
  <c r="L67" i="10"/>
  <c r="J74" i="10"/>
  <c r="J73" i="10"/>
  <c r="B48" i="7"/>
  <c r="K73" i="10"/>
  <c r="B50" i="7"/>
  <c r="K22" i="6"/>
  <c r="K30" i="6"/>
  <c r="K35" i="3"/>
  <c r="H22" i="6"/>
  <c r="H30" i="6"/>
  <c r="K24" i="3"/>
  <c r="K70" i="3"/>
  <c r="K67" i="3"/>
  <c r="K68" i="3"/>
  <c r="Q22" i="6"/>
  <c r="Q30" i="6"/>
  <c r="K14" i="3"/>
  <c r="K56" i="3"/>
  <c r="C73" i="1"/>
  <c r="C74" i="1"/>
  <c r="L36" i="10"/>
  <c r="D46" i="5"/>
  <c r="D48" i="5"/>
  <c r="D35" i="5"/>
  <c r="K46" i="3"/>
  <c r="E74" i="3"/>
  <c r="E73" i="3"/>
  <c r="K47" i="3"/>
  <c r="K48" i="3"/>
  <c r="D74" i="1"/>
  <c r="D73" i="1"/>
  <c r="K35" i="1"/>
  <c r="J57" i="2"/>
  <c r="J46" i="2"/>
  <c r="J37" i="2"/>
  <c r="J34" i="2"/>
  <c r="D73" i="2"/>
  <c r="E74" i="2"/>
  <c r="J26" i="2"/>
  <c r="J23" i="2"/>
  <c r="G46" i="4"/>
  <c r="G58" i="4"/>
  <c r="G56" i="4"/>
  <c r="N28" i="6"/>
  <c r="B73" i="4"/>
  <c r="G57" i="4"/>
  <c r="G59" i="4"/>
  <c r="G48" i="4"/>
  <c r="L48" i="10"/>
  <c r="L47" i="10"/>
  <c r="L45" i="10"/>
  <c r="L58" i="10"/>
  <c r="L57" i="10"/>
  <c r="G74" i="10"/>
  <c r="F73" i="10"/>
  <c r="L35" i="10"/>
  <c r="L34" i="10"/>
  <c r="I73" i="10"/>
  <c r="B46" i="7"/>
  <c r="H73" i="10"/>
  <c r="B44" i="7"/>
  <c r="G73" i="10"/>
  <c r="B42" i="7"/>
  <c r="E73" i="10"/>
  <c r="B36" i="7"/>
  <c r="D73" i="10"/>
  <c r="L26" i="10"/>
  <c r="C74" i="10"/>
  <c r="B22" i="6"/>
  <c r="L13" i="10"/>
  <c r="L14" i="10"/>
  <c r="B14" i="6"/>
  <c r="D74" i="10"/>
  <c r="C73" i="10"/>
  <c r="E73" i="2"/>
  <c r="G14" i="4"/>
  <c r="B8" i="6"/>
  <c r="G13" i="4"/>
  <c r="F74" i="3"/>
  <c r="G74" i="8"/>
  <c r="D73" i="8"/>
  <c r="G34" i="8"/>
  <c r="G35" i="8"/>
  <c r="D12" i="5"/>
  <c r="B74" i="5"/>
  <c r="J47" i="2"/>
  <c r="J48" i="2"/>
  <c r="K58" i="3"/>
  <c r="N22" i="6"/>
  <c r="E74" i="10"/>
  <c r="J70" i="2"/>
  <c r="J69" i="2"/>
  <c r="Q10" i="6"/>
  <c r="Q18" i="6"/>
  <c r="D13" i="5"/>
  <c r="N30" i="6"/>
  <c r="J24" i="2"/>
  <c r="G12" i="8"/>
  <c r="C74" i="8"/>
  <c r="G15" i="4"/>
  <c r="B73" i="5"/>
  <c r="I74" i="10"/>
  <c r="J45" i="2"/>
  <c r="D24" i="5"/>
  <c r="L24" i="10"/>
  <c r="L23" i="10"/>
  <c r="L37" i="10"/>
  <c r="C74" i="4"/>
  <c r="B28" i="7"/>
  <c r="E28" i="6"/>
  <c r="B48" i="6"/>
  <c r="C73" i="2"/>
  <c r="B30" i="6"/>
  <c r="F74" i="2"/>
  <c r="B38" i="7"/>
  <c r="J25" i="2"/>
  <c r="F74" i="10"/>
  <c r="E40" i="6"/>
  <c r="K24" i="1"/>
  <c r="D36" i="5"/>
  <c r="D34" i="5"/>
  <c r="J59" i="2"/>
  <c r="B73" i="2"/>
  <c r="F73" i="2"/>
  <c r="J68" i="2"/>
  <c r="G45" i="4"/>
  <c r="D47" i="5"/>
  <c r="D45" i="5"/>
  <c r="L15" i="10"/>
  <c r="L12" i="10"/>
  <c r="D74" i="2"/>
  <c r="Q48" i="6"/>
  <c r="Q46" i="6"/>
  <c r="C74" i="2"/>
  <c r="B34" i="7"/>
  <c r="K57" i="3"/>
  <c r="J13" i="2"/>
  <c r="J15" i="2"/>
  <c r="J14" i="2"/>
  <c r="K13" i="3"/>
  <c r="D73" i="3"/>
  <c r="L46" i="10"/>
  <c r="J56" i="2"/>
  <c r="K59" i="3"/>
  <c r="K15" i="3"/>
  <c r="K74" i="10"/>
  <c r="K48" i="1"/>
  <c r="D74" i="3"/>
  <c r="K46" i="1"/>
  <c r="G12" i="4"/>
  <c r="K45" i="3"/>
  <c r="L25" i="10"/>
  <c r="J36" i="2"/>
  <c r="K59" i="1"/>
  <c r="L59" i="10"/>
  <c r="H74" i="10"/>
  <c r="J12" i="2"/>
  <c r="D15" i="5"/>
  <c r="L68" i="10"/>
  <c r="L56" i="10"/>
  <c r="J58" i="2"/>
  <c r="K37" i="1"/>
  <c r="J35" i="2"/>
  <c r="K57" i="1"/>
  <c r="G23" i="4"/>
  <c r="B74" i="4"/>
  <c r="K34" i="3"/>
  <c r="F73" i="3"/>
  <c r="K36" i="3"/>
  <c r="G34" i="4"/>
  <c r="G47" i="4"/>
  <c r="K23" i="3"/>
  <c r="K26" i="3"/>
  <c r="K25" i="3"/>
  <c r="G36" i="4"/>
  <c r="K12" i="3"/>
  <c r="B6" i="6"/>
  <c r="B73" i="1"/>
  <c r="K15" i="1"/>
  <c r="K13" i="1"/>
  <c r="D23" i="5"/>
  <c r="D25" i="5"/>
  <c r="G25" i="4"/>
  <c r="H52" i="6"/>
  <c r="Q52" i="6"/>
  <c r="G76" i="4"/>
  <c r="F76" i="5"/>
  <c r="F75" i="5"/>
  <c r="B30" i="7"/>
  <c r="E78" i="3"/>
  <c r="E80" i="3"/>
  <c r="K74" i="2"/>
  <c r="G75" i="4"/>
  <c r="K52" i="6"/>
  <c r="F79" i="10"/>
  <c r="F78" i="10"/>
  <c r="E52" i="6"/>
  <c r="B52" i="6"/>
  <c r="B22" i="7"/>
  <c r="F74" i="5"/>
  <c r="G74" i="4"/>
  <c r="G73" i="4"/>
  <c r="K76" i="2"/>
  <c r="F80" i="10"/>
  <c r="F81" i="10"/>
  <c r="G75" i="8"/>
  <c r="G73" i="8"/>
  <c r="B10" i="6"/>
  <c r="B18" i="6"/>
  <c r="K73" i="2"/>
  <c r="K75" i="2"/>
  <c r="N52" i="6"/>
  <c r="E79" i="3"/>
  <c r="E77" i="3"/>
  <c r="H73" i="1"/>
  <c r="H75" i="1"/>
  <c r="F73" i="5"/>
  <c r="B52" i="7"/>
</calcChain>
</file>

<file path=xl/sharedStrings.xml><?xml version="1.0" encoding="utf-8"?>
<sst xmlns="http://schemas.openxmlformats.org/spreadsheetml/2006/main" count="885" uniqueCount="90">
  <si>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</si>
  <si>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</si>
  <si>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</si>
  <si>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</si>
  <si>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</si>
  <si>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</si>
  <si>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</si>
  <si>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</si>
  <si>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</si>
  <si>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</si>
  <si>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</si>
  <si>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</si>
  <si>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</si>
  <si>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</si>
  <si>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</si>
  <si>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</si>
  <si>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</si>
  <si>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</si>
  <si>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</si>
  <si>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</si>
  <si>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</si>
  <si>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</si>
  <si>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</si>
  <si>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</si>
  <si>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</si>
  <si>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</si>
  <si>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</si>
  <si>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</si>
  <si>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</si>
  <si>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</si>
  <si>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</si>
  <si>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</si>
  <si>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</si>
  <si>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</si>
  <si>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</si>
  <si>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</si>
  <si>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</si>
  <si>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</si>
  <si>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</si>
  <si>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</si>
  <si>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</si>
  <si>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</si>
  <si>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</si>
  <si>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</si>
  <si>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</si>
  <si>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</si>
  <si>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</si>
  <si>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</si>
  <si>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</si>
  <si>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</si>
  <si>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</si>
  <si>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</si>
  <si>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</si>
  <si>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</si>
  <si>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</si>
  <si>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</si>
  <si>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</si>
  <si>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</si>
  <si>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</si>
  <si>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</si>
  <si>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</si>
  <si>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</si>
  <si>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</si>
  <si>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</si>
  <si>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</si>
  <si>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</si>
  <si>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</si>
  <si>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</si>
  <si>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</si>
  <si>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</si>
  <si>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</si>
  <si>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</si>
  <si>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</si>
  <si>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</si>
  <si>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DUMBO</t>
  </si>
  <si>
    <t>South Williamsburg</t>
  </si>
  <si>
    <t>Long Island City</t>
  </si>
  <si>
    <t>HMS Monthly Totals</t>
  </si>
  <si>
    <t>HMS</t>
  </si>
  <si>
    <t>03.01.17 - 03.03.17</t>
  </si>
  <si>
    <t>03.27.17 - 03.31.17</t>
  </si>
  <si>
    <t>04.03.17 - 04.07.17</t>
  </si>
  <si>
    <t>04.10.17 - 04.14.17</t>
  </si>
  <si>
    <t>04.17.17 - 04.21.17</t>
  </si>
  <si>
    <t>04.21.17 - 04.28.17</t>
  </si>
  <si>
    <t>Slip 5</t>
  </si>
  <si>
    <t>New York Water Tours</t>
  </si>
  <si>
    <t>BMB Slip 5</t>
  </si>
  <si>
    <t>BMB</t>
  </si>
  <si>
    <t>April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</si>
</sst>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  <font>
      <sz val="11"/>
      <color theme="0"/>
      <name val="Californian FB"/>
      <family val="1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25" fillId="0" borderId="0"/>
  </cellStyleXfs>
  <cellXfs count="465">
    <xf numFmtId="0" fontId="0" fillId="0" borderId="0" xfId="0"/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0" fontId="16" fillId="0" borderId="0" xfId="0" applyFont="1" applyFill="1" applyBorder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0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/>
    <xf numFmtId="3" fontId="10" fillId="0" borderId="0" xfId="0" applyNumberFormat="1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9" fillId="0" borderId="0" xfId="0" applyFont="1"/>
    <xf numFmtId="3" fontId="19" fillId="0" borderId="40" xfId="0" applyNumberFormat="1" applyFont="1" applyBorder="1" applyAlignment="1">
      <alignment horizontal="right"/>
    </xf>
    <xf numFmtId="3" fontId="19" fillId="0" borderId="41" xfId="0" applyNumberFormat="1" applyFont="1" applyBorder="1" applyAlignment="1">
      <alignment horizontal="right"/>
    </xf>
    <xf numFmtId="3" fontId="19" fillId="0" borderId="19" xfId="0" applyNumberFormat="1" applyFont="1" applyBorder="1" applyAlignment="1">
      <alignment horizontal="right"/>
    </xf>
    <xf numFmtId="3" fontId="19" fillId="0" borderId="10" xfId="0" applyNumberFormat="1" applyFont="1" applyBorder="1" applyAlignment="1">
      <alignment horizontal="right"/>
    </xf>
    <xf numFmtId="3" fontId="19" fillId="0" borderId="8" xfId="0" applyNumberFormat="1" applyFont="1" applyBorder="1" applyAlignment="1">
      <alignment horizontal="right"/>
    </xf>
    <xf numFmtId="3" fontId="19" fillId="0" borderId="7" xfId="0" applyNumberFormat="1" applyFont="1" applyBorder="1" applyAlignment="1">
      <alignment horizontal="right"/>
    </xf>
    <xf numFmtId="3" fontId="19" fillId="0" borderId="16" xfId="0" applyNumberFormat="1" applyFont="1" applyBorder="1" applyAlignment="1">
      <alignment horizontal="right"/>
    </xf>
    <xf numFmtId="3" fontId="19" fillId="0" borderId="42" xfId="0" applyNumberFormat="1" applyFont="1" applyBorder="1" applyAlignment="1">
      <alignment horizontal="right"/>
    </xf>
    <xf numFmtId="3" fontId="19" fillId="0" borderId="28" xfId="0" applyNumberFormat="1" applyFont="1" applyBorder="1" applyAlignment="1">
      <alignment horizontal="right"/>
    </xf>
    <xf numFmtId="3" fontId="19" fillId="0" borderId="21" xfId="0" applyNumberFormat="1" applyFont="1" applyBorder="1" applyAlignment="1">
      <alignment horizontal="right"/>
    </xf>
    <xf numFmtId="3" fontId="19" fillId="0" borderId="47" xfId="0" applyNumberFormat="1" applyFont="1" applyBorder="1" applyAlignment="1">
      <alignment horizontal="right"/>
    </xf>
    <xf numFmtId="3" fontId="19" fillId="0" borderId="17" xfId="0" applyNumberFormat="1" applyFont="1" applyBorder="1" applyAlignment="1">
      <alignment horizontal="right"/>
    </xf>
    <xf numFmtId="3" fontId="19" fillId="0" borderId="12" xfId="0" applyNumberFormat="1" applyFont="1" applyBorder="1" applyAlignment="1">
      <alignment horizontal="right"/>
    </xf>
    <xf numFmtId="3" fontId="19" fillId="0" borderId="38" xfId="0" applyNumberFormat="1" applyFont="1" applyBorder="1" applyAlignment="1">
      <alignment horizontal="right"/>
    </xf>
    <xf numFmtId="3" fontId="19" fillId="0" borderId="9" xfId="0" applyNumberFormat="1" applyFont="1" applyBorder="1" applyAlignment="1">
      <alignment horizontal="right"/>
    </xf>
    <xf numFmtId="3" fontId="19" fillId="0" borderId="46" xfId="0" applyNumberFormat="1" applyFont="1" applyBorder="1" applyAlignment="1">
      <alignment horizontal="right"/>
    </xf>
    <xf numFmtId="3" fontId="19" fillId="0" borderId="18" xfId="0" applyNumberFormat="1" applyFont="1" applyBorder="1" applyAlignment="1">
      <alignment horizontal="right"/>
    </xf>
    <xf numFmtId="0" fontId="19" fillId="0" borderId="1" xfId="0" applyFont="1" applyBorder="1"/>
    <xf numFmtId="0" fontId="19" fillId="0" borderId="25" xfId="0" applyFont="1" applyBorder="1"/>
    <xf numFmtId="0" fontId="19" fillId="0" borderId="25" xfId="0" applyFont="1" applyFill="1" applyBorder="1" applyAlignment="1">
      <alignment horizontal="right"/>
    </xf>
    <xf numFmtId="0" fontId="21" fillId="4" borderId="23" xfId="0" applyFont="1" applyFill="1" applyBorder="1" applyAlignment="1">
      <alignment horizontal="right"/>
    </xf>
    <xf numFmtId="3" fontId="19" fillId="4" borderId="43" xfId="0" applyNumberFormat="1" applyFont="1" applyFill="1" applyBorder="1" applyAlignment="1">
      <alignment horizontal="right"/>
    </xf>
    <xf numFmtId="3" fontId="19" fillId="4" borderId="27" xfId="0" applyNumberFormat="1" applyFont="1" applyFill="1" applyBorder="1" applyAlignment="1">
      <alignment horizontal="right"/>
    </xf>
    <xf numFmtId="3" fontId="19" fillId="4" borderId="26" xfId="0" applyNumberFormat="1" applyFont="1" applyFill="1" applyBorder="1" applyAlignment="1">
      <alignment horizontal="right"/>
    </xf>
    <xf numFmtId="3" fontId="19" fillId="4" borderId="48" xfId="0" applyNumberFormat="1" applyFont="1" applyFill="1" applyBorder="1" applyAlignment="1">
      <alignment horizontal="right"/>
    </xf>
    <xf numFmtId="3" fontId="19" fillId="4" borderId="16" xfId="0" applyNumberFormat="1" applyFont="1" applyFill="1" applyBorder="1" applyAlignment="1">
      <alignment horizontal="right"/>
    </xf>
    <xf numFmtId="3" fontId="19" fillId="4" borderId="44" xfId="0" applyNumberFormat="1" applyFont="1" applyFill="1" applyBorder="1" applyAlignment="1">
      <alignment horizontal="right"/>
    </xf>
    <xf numFmtId="3" fontId="19" fillId="4" borderId="30" xfId="0" applyNumberFormat="1" applyFont="1" applyFill="1" applyBorder="1" applyAlignment="1">
      <alignment horizontal="right"/>
    </xf>
    <xf numFmtId="3" fontId="19" fillId="4" borderId="29" xfId="0" applyNumberFormat="1" applyFont="1" applyFill="1" applyBorder="1" applyAlignment="1">
      <alignment horizontal="right"/>
    </xf>
    <xf numFmtId="3" fontId="19" fillId="4" borderId="49" xfId="0" applyNumberFormat="1" applyFont="1" applyFill="1" applyBorder="1" applyAlignment="1">
      <alignment horizontal="right"/>
    </xf>
    <xf numFmtId="3" fontId="19" fillId="4" borderId="36" xfId="0" applyNumberFormat="1" applyFont="1" applyFill="1" applyBorder="1" applyAlignment="1">
      <alignment horizontal="right"/>
    </xf>
    <xf numFmtId="3" fontId="19" fillId="0" borderId="21" xfId="0" applyNumberFormat="1" applyFont="1" applyFill="1" applyBorder="1" applyAlignment="1">
      <alignment horizontal="right"/>
    </xf>
    <xf numFmtId="3" fontId="19" fillId="0" borderId="21" xfId="0" applyNumberFormat="1" applyFont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/>
    </xf>
    <xf numFmtId="3" fontId="21" fillId="4" borderId="21" xfId="0" applyNumberFormat="1" applyFont="1" applyFill="1" applyBorder="1" applyAlignment="1">
      <alignment horizontal="center" vertical="center" wrapText="1"/>
    </xf>
    <xf numFmtId="3" fontId="21" fillId="4" borderId="43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0" fontId="21" fillId="4" borderId="21" xfId="0" applyFont="1" applyFill="1" applyBorder="1" applyAlignment="1">
      <alignment horizontal="center" vertical="center" wrapText="1"/>
    </xf>
    <xf numFmtId="3" fontId="23" fillId="0" borderId="0" xfId="0" applyNumberFormat="1" applyFont="1" applyBorder="1"/>
    <xf numFmtId="3" fontId="23" fillId="0" borderId="54" xfId="0" applyNumberFormat="1" applyFont="1" applyBorder="1"/>
    <xf numFmtId="3" fontId="22" fillId="0" borderId="0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/>
    </xf>
    <xf numFmtId="0" fontId="19" fillId="0" borderId="0" xfId="0" applyFont="1" applyFill="1" applyAlignment="1">
      <alignment horizontal="right"/>
    </xf>
    <xf numFmtId="0" fontId="21" fillId="0" borderId="0" xfId="0" applyFont="1" applyFill="1" applyBorder="1" applyAlignment="1">
      <alignment horizontal="right"/>
    </xf>
    <xf numFmtId="14" fontId="21" fillId="0" borderId="0" xfId="0" applyNumberFormat="1" applyFont="1" applyFill="1" applyBorder="1" applyAlignment="1">
      <alignment horizontal="center" vertical="center" textRotation="90"/>
    </xf>
    <xf numFmtId="3" fontId="19" fillId="0" borderId="0" xfId="0" applyNumberFormat="1" applyFont="1" applyFill="1" applyBorder="1" applyAlignment="1">
      <alignment horizontal="right"/>
    </xf>
    <xf numFmtId="3" fontId="19" fillId="0" borderId="43" xfId="0" applyNumberFormat="1" applyFont="1" applyBorder="1" applyAlignment="1">
      <alignment horizontal="right"/>
    </xf>
    <xf numFmtId="3" fontId="19" fillId="0" borderId="27" xfId="0" applyNumberFormat="1" applyFont="1" applyBorder="1" applyAlignment="1">
      <alignment horizontal="right"/>
    </xf>
    <xf numFmtId="3" fontId="19" fillId="0" borderId="26" xfId="0" applyNumberFormat="1" applyFont="1" applyBorder="1" applyAlignment="1">
      <alignment horizontal="right"/>
    </xf>
    <xf numFmtId="3" fontId="19" fillId="0" borderId="48" xfId="0" applyNumberFormat="1" applyFont="1" applyBorder="1" applyAlignment="1">
      <alignment horizontal="right"/>
    </xf>
    <xf numFmtId="3" fontId="19" fillId="0" borderId="31" xfId="0" applyNumberFormat="1" applyFont="1" applyBorder="1" applyAlignment="1">
      <alignment horizontal="right"/>
    </xf>
    <xf numFmtId="3" fontId="19" fillId="0" borderId="44" xfId="0" applyNumberFormat="1" applyFont="1" applyBorder="1" applyAlignment="1">
      <alignment horizontal="right"/>
    </xf>
    <xf numFmtId="3" fontId="19" fillId="0" borderId="30" xfId="0" applyNumberFormat="1" applyFont="1" applyBorder="1" applyAlignment="1">
      <alignment horizontal="right"/>
    </xf>
    <xf numFmtId="3" fontId="19" fillId="0" borderId="29" xfId="0" applyNumberFormat="1" applyFont="1" applyBorder="1" applyAlignment="1">
      <alignment horizontal="right"/>
    </xf>
    <xf numFmtId="3" fontId="19" fillId="0" borderId="36" xfId="0" applyNumberFormat="1" applyFont="1" applyBorder="1" applyAlignment="1">
      <alignment horizontal="right"/>
    </xf>
    <xf numFmtId="3" fontId="19" fillId="0" borderId="62" xfId="0" applyNumberFormat="1" applyFont="1" applyBorder="1" applyAlignment="1">
      <alignment horizontal="right"/>
    </xf>
    <xf numFmtId="3" fontId="19" fillId="0" borderId="0" xfId="0" applyNumberFormat="1" applyFont="1" applyFill="1" applyBorder="1" applyAlignment="1">
      <alignment horizontal="center" vertical="center" wrapText="1"/>
    </xf>
    <xf numFmtId="3" fontId="19" fillId="0" borderId="0" xfId="0" applyNumberFormat="1" applyFont="1" applyFill="1" applyBorder="1" applyAlignment="1">
      <alignment horizontal="center" vertical="center"/>
    </xf>
    <xf numFmtId="3" fontId="19" fillId="0" borderId="19" xfId="0" applyNumberFormat="1" applyFont="1" applyBorder="1" applyAlignment="1">
      <alignment horizontal="center" vertical="center"/>
    </xf>
    <xf numFmtId="3" fontId="19" fillId="0" borderId="20" xfId="0" applyNumberFormat="1" applyFont="1" applyBorder="1" applyAlignment="1">
      <alignment horizontal="right"/>
    </xf>
    <xf numFmtId="3" fontId="19" fillId="0" borderId="22" xfId="0" applyNumberFormat="1" applyFont="1" applyBorder="1" applyAlignment="1">
      <alignment horizontal="right"/>
    </xf>
    <xf numFmtId="3" fontId="19" fillId="0" borderId="5" xfId="0" applyNumberFormat="1" applyFont="1" applyBorder="1" applyAlignment="1">
      <alignment horizontal="right"/>
    </xf>
    <xf numFmtId="3" fontId="19" fillId="0" borderId="4" xfId="0" applyNumberFormat="1" applyFont="1" applyBorder="1" applyAlignment="1">
      <alignment horizontal="right"/>
    </xf>
    <xf numFmtId="0" fontId="9" fillId="0" borderId="0" xfId="0" applyFont="1"/>
    <xf numFmtId="3" fontId="9" fillId="0" borderId="40" xfId="0" applyNumberFormat="1" applyFont="1" applyBorder="1" applyAlignment="1">
      <alignment horizontal="right"/>
    </xf>
    <xf numFmtId="3" fontId="9" fillId="0" borderId="20" xfId="0" applyNumberFormat="1" applyFont="1" applyBorder="1" applyAlignment="1">
      <alignment horizontal="right"/>
    </xf>
    <xf numFmtId="3" fontId="9" fillId="0" borderId="42" xfId="0" applyNumberFormat="1" applyFont="1" applyBorder="1" applyAlignment="1">
      <alignment horizontal="right"/>
    </xf>
    <xf numFmtId="3" fontId="9" fillId="0" borderId="28" xfId="0" applyNumberFormat="1" applyFont="1" applyBorder="1" applyAlignment="1">
      <alignment horizontal="right"/>
    </xf>
    <xf numFmtId="3" fontId="9" fillId="0" borderId="16" xfId="0" applyNumberFormat="1" applyFont="1" applyBorder="1" applyAlignment="1">
      <alignment horizontal="right"/>
    </xf>
    <xf numFmtId="0" fontId="9" fillId="0" borderId="0" xfId="0" applyFont="1" applyAlignment="1">
      <alignment horizontal="right"/>
    </xf>
    <xf numFmtId="3" fontId="9" fillId="0" borderId="22" xfId="0" applyNumberFormat="1" applyFont="1" applyBorder="1" applyAlignment="1">
      <alignment horizontal="right"/>
    </xf>
    <xf numFmtId="3" fontId="9" fillId="0" borderId="12" xfId="0" applyNumberFormat="1" applyFont="1" applyBorder="1" applyAlignment="1">
      <alignment horizontal="right"/>
    </xf>
    <xf numFmtId="3" fontId="9" fillId="0" borderId="5" xfId="0" applyNumberFormat="1" applyFont="1" applyBorder="1" applyAlignment="1">
      <alignment horizontal="right"/>
    </xf>
    <xf numFmtId="3" fontId="9" fillId="0" borderId="38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0" fontId="9" fillId="0" borderId="0" xfId="0" applyFont="1" applyFill="1" applyAlignment="1">
      <alignment horizontal="right"/>
    </xf>
    <xf numFmtId="3" fontId="9" fillId="0" borderId="41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9" fillId="0" borderId="0" xfId="0" applyNumberFormat="1" applyFont="1" applyFill="1" applyBorder="1" applyAlignment="1">
      <alignment horizontal="right"/>
    </xf>
    <xf numFmtId="3" fontId="9" fillId="0" borderId="21" xfId="0" applyNumberFormat="1" applyFont="1" applyFill="1" applyBorder="1" applyAlignment="1">
      <alignment horizontal="right"/>
    </xf>
    <xf numFmtId="3" fontId="9" fillId="0" borderId="21" xfId="0" applyNumberFormat="1" applyFont="1" applyBorder="1" applyAlignment="1">
      <alignment horizontal="center" vertical="center"/>
    </xf>
    <xf numFmtId="14" fontId="9" fillId="0" borderId="0" xfId="0" applyNumberFormat="1" applyFont="1"/>
    <xf numFmtId="3" fontId="9" fillId="4" borderId="42" xfId="0" applyNumberFormat="1" applyFont="1" applyFill="1" applyBorder="1" applyAlignment="1">
      <alignment horizontal="right"/>
    </xf>
    <xf numFmtId="3" fontId="9" fillId="4" borderId="44" xfId="0" applyNumberFormat="1" applyFont="1" applyFill="1" applyBorder="1" applyAlignment="1">
      <alignment horizontal="right"/>
    </xf>
    <xf numFmtId="3" fontId="9" fillId="0" borderId="0" xfId="0" applyNumberFormat="1" applyFont="1" applyBorder="1" applyAlignment="1">
      <alignment horizontal="center"/>
    </xf>
    <xf numFmtId="3" fontId="9" fillId="0" borderId="0" xfId="0" applyNumberFormat="1" applyFont="1" applyBorder="1"/>
    <xf numFmtId="3" fontId="9" fillId="0" borderId="0" xfId="0" applyNumberFormat="1" applyFont="1" applyBorder="1" applyAlignment="1">
      <alignment horizontal="center" vertical="center"/>
    </xf>
    <xf numFmtId="3" fontId="9" fillId="0" borderId="0" xfId="0" applyNumberFormat="1" applyFont="1" applyFill="1" applyBorder="1" applyAlignment="1"/>
    <xf numFmtId="3" fontId="9" fillId="0" borderId="0" xfId="0" applyNumberFormat="1" applyFont="1" applyFill="1" applyBorder="1"/>
    <xf numFmtId="3" fontId="12" fillId="0" borderId="0" xfId="0" applyNumberFormat="1" applyFont="1" applyFill="1" applyBorder="1" applyAlignment="1">
      <alignment wrapText="1"/>
    </xf>
    <xf numFmtId="3" fontId="12" fillId="0" borderId="0" xfId="0" applyNumberFormat="1" applyFont="1" applyFill="1" applyBorder="1" applyAlignment="1"/>
    <xf numFmtId="3" fontId="20" fillId="0" borderId="0" xfId="0" applyNumberFormat="1" applyFont="1" applyFill="1" applyBorder="1"/>
    <xf numFmtId="3" fontId="20" fillId="0" borderId="0" xfId="0" applyNumberFormat="1" applyFont="1" applyFill="1"/>
    <xf numFmtId="3" fontId="20" fillId="0" borderId="0" xfId="0" applyNumberFormat="1" applyFont="1" applyFill="1" applyBorder="1" applyAlignment="1">
      <alignment wrapText="1"/>
    </xf>
    <xf numFmtId="3" fontId="9" fillId="0" borderId="25" xfId="0" applyNumberFormat="1" applyFont="1" applyFill="1" applyBorder="1"/>
    <xf numFmtId="3" fontId="9" fillId="0" borderId="54" xfId="0" applyNumberFormat="1" applyFont="1" applyFill="1" applyBorder="1"/>
    <xf numFmtId="3" fontId="9" fillId="0" borderId="23" xfId="0" applyNumberFormat="1" applyFont="1" applyFill="1" applyBorder="1"/>
    <xf numFmtId="3" fontId="9" fillId="0" borderId="57" xfId="0" applyNumberFormat="1" applyFont="1" applyFill="1" applyBorder="1"/>
    <xf numFmtId="3" fontId="20" fillId="0" borderId="0" xfId="0" applyNumberFormat="1" applyFont="1" applyBorder="1"/>
    <xf numFmtId="3" fontId="20" fillId="0" borderId="0" xfId="0" applyNumberFormat="1" applyFont="1"/>
    <xf numFmtId="3" fontId="9" fillId="0" borderId="0" xfId="0" applyNumberFormat="1" applyFont="1"/>
    <xf numFmtId="3" fontId="9" fillId="0" borderId="0" xfId="0" applyNumberFormat="1" applyFont="1" applyFill="1"/>
    <xf numFmtId="0" fontId="9" fillId="0" borderId="0" xfId="0" applyFont="1" applyBorder="1" applyAlignment="1">
      <alignment horizontal="center" vertical="center"/>
    </xf>
    <xf numFmtId="3" fontId="21" fillId="0" borderId="21" xfId="0" applyNumberFormat="1" applyFont="1" applyFill="1" applyBorder="1" applyAlignment="1">
      <alignment horizontal="center" vertical="center"/>
    </xf>
    <xf numFmtId="3" fontId="21" fillId="0" borderId="21" xfId="0" applyNumberFormat="1" applyFont="1" applyBorder="1" applyAlignment="1">
      <alignment horizontal="center" vertical="center"/>
    </xf>
    <xf numFmtId="3" fontId="13" fillId="0" borderId="62" xfId="0" applyNumberFormat="1" applyFont="1" applyFill="1" applyBorder="1" applyAlignment="1">
      <alignment horizontal="center" vertical="center" wrapText="1"/>
    </xf>
    <xf numFmtId="3" fontId="21" fillId="5" borderId="43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0" fontId="21" fillId="5" borderId="62" xfId="0" applyFont="1" applyFill="1" applyBorder="1" applyAlignment="1">
      <alignment horizontal="right"/>
    </xf>
    <xf numFmtId="0" fontId="21" fillId="5" borderId="24" xfId="0" applyFont="1" applyFill="1" applyBorder="1" applyAlignment="1">
      <alignment horizontal="right"/>
    </xf>
    <xf numFmtId="3" fontId="19" fillId="5" borderId="44" xfId="0" applyNumberFormat="1" applyFont="1" applyFill="1" applyBorder="1" applyAlignment="1">
      <alignment horizontal="right"/>
    </xf>
    <xf numFmtId="3" fontId="19" fillId="5" borderId="30" xfId="0" applyNumberFormat="1" applyFont="1" applyFill="1" applyBorder="1" applyAlignment="1">
      <alignment horizontal="right"/>
    </xf>
    <xf numFmtId="3" fontId="19" fillId="5" borderId="29" xfId="0" applyNumberFormat="1" applyFont="1" applyFill="1" applyBorder="1" applyAlignment="1">
      <alignment horizontal="right"/>
    </xf>
    <xf numFmtId="3" fontId="19" fillId="5" borderId="49" xfId="0" applyNumberFormat="1" applyFont="1" applyFill="1" applyBorder="1" applyAlignment="1">
      <alignment horizontal="right"/>
    </xf>
    <xf numFmtId="3" fontId="19" fillId="5" borderId="36" xfId="0" applyNumberFormat="1" applyFont="1" applyFill="1" applyBorder="1" applyAlignment="1">
      <alignment horizontal="right"/>
    </xf>
    <xf numFmtId="3" fontId="19" fillId="5" borderId="43" xfId="0" applyNumberFormat="1" applyFont="1" applyFill="1" applyBorder="1" applyAlignment="1">
      <alignment horizontal="right"/>
    </xf>
    <xf numFmtId="3" fontId="19" fillId="5" borderId="27" xfId="0" applyNumberFormat="1" applyFont="1" applyFill="1" applyBorder="1" applyAlignment="1">
      <alignment horizontal="right"/>
    </xf>
    <xf numFmtId="3" fontId="19" fillId="5" borderId="26" xfId="0" applyNumberFormat="1" applyFont="1" applyFill="1" applyBorder="1" applyAlignment="1">
      <alignment horizontal="right"/>
    </xf>
    <xf numFmtId="3" fontId="19" fillId="5" borderId="48" xfId="0" applyNumberFormat="1" applyFont="1" applyFill="1" applyBorder="1" applyAlignment="1">
      <alignment horizontal="right"/>
    </xf>
    <xf numFmtId="3" fontId="19" fillId="5" borderId="16" xfId="0" applyNumberFormat="1" applyFont="1" applyFill="1" applyBorder="1" applyAlignment="1">
      <alignment horizontal="right"/>
    </xf>
    <xf numFmtId="3" fontId="19" fillId="4" borderId="66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 vertical="center" wrapText="1"/>
    </xf>
    <xf numFmtId="3" fontId="19" fillId="5" borderId="34" xfId="0" applyNumberFormat="1" applyFont="1" applyFill="1" applyBorder="1" applyAlignment="1">
      <alignment horizontal="right"/>
    </xf>
    <xf numFmtId="3" fontId="19" fillId="5" borderId="35" xfId="0" applyNumberFormat="1" applyFont="1" applyFill="1" applyBorder="1" applyAlignment="1">
      <alignment horizontal="right"/>
    </xf>
    <xf numFmtId="3" fontId="19" fillId="0" borderId="0" xfId="0" applyNumberFormat="1" applyFont="1"/>
    <xf numFmtId="3" fontId="13" fillId="4" borderId="62" xfId="0" applyNumberFormat="1" applyFont="1" applyFill="1" applyBorder="1" applyAlignment="1">
      <alignment horizontal="center" vertical="center" wrapText="1"/>
    </xf>
    <xf numFmtId="3" fontId="9" fillId="5" borderId="43" xfId="0" applyNumberFormat="1" applyFont="1" applyFill="1" applyBorder="1" applyAlignment="1">
      <alignment horizontal="right"/>
    </xf>
    <xf numFmtId="3" fontId="9" fillId="5" borderId="42" xfId="0" applyNumberFormat="1" applyFont="1" applyFill="1" applyBorder="1" applyAlignment="1">
      <alignment horizontal="right"/>
    </xf>
    <xf numFmtId="3" fontId="19" fillId="0" borderId="34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19" fillId="0" borderId="12" xfId="0" applyNumberFormat="1" applyFont="1" applyFill="1" applyBorder="1" applyAlignment="1">
      <alignment horizontal="right"/>
    </xf>
    <xf numFmtId="164" fontId="19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19" fillId="0" borderId="65" xfId="0" applyNumberFormat="1" applyFont="1" applyFill="1" applyBorder="1" applyAlignment="1">
      <alignment horizontal="right"/>
    </xf>
    <xf numFmtId="164" fontId="19" fillId="0" borderId="39" xfId="0" applyNumberFormat="1" applyFont="1" applyFill="1" applyBorder="1" applyAlignment="1">
      <alignment horizontal="right"/>
    </xf>
    <xf numFmtId="164" fontId="19" fillId="0" borderId="64" xfId="0" applyNumberFormat="1" applyFont="1" applyFill="1" applyBorder="1" applyAlignment="1">
      <alignment horizontal="right"/>
    </xf>
    <xf numFmtId="164" fontId="19" fillId="0" borderId="64" xfId="0" applyNumberFormat="1" applyFont="1" applyBorder="1" applyAlignment="1">
      <alignment horizontal="right"/>
    </xf>
    <xf numFmtId="164" fontId="17" fillId="0" borderId="0" xfId="0" applyNumberFormat="1" applyFont="1" applyFill="1" applyBorder="1" applyAlignment="1">
      <alignment horizontal="center" vertical="center" textRotation="90"/>
    </xf>
    <xf numFmtId="164" fontId="15" fillId="0" borderId="0" xfId="0" applyNumberFormat="1" applyFont="1"/>
    <xf numFmtId="164" fontId="9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19" fillId="0" borderId="11" xfId="0" applyNumberFormat="1" applyFont="1" applyBorder="1" applyAlignment="1">
      <alignment horizontal="right"/>
    </xf>
    <xf numFmtId="3" fontId="19" fillId="0" borderId="53" xfId="0" applyNumberFormat="1" applyFont="1" applyBorder="1" applyAlignment="1">
      <alignment horizontal="right"/>
    </xf>
    <xf numFmtId="3" fontId="19" fillId="0" borderId="67" xfId="0" applyNumberFormat="1" applyFont="1" applyBorder="1" applyAlignment="1">
      <alignment horizontal="right"/>
    </xf>
    <xf numFmtId="3" fontId="19" fillId="4" borderId="23" xfId="0" applyNumberFormat="1" applyFont="1" applyFill="1" applyBorder="1" applyAlignment="1">
      <alignment horizontal="right"/>
    </xf>
    <xf numFmtId="3" fontId="19" fillId="4" borderId="62" xfId="0" applyNumberFormat="1" applyFont="1" applyFill="1" applyBorder="1" applyAlignment="1">
      <alignment horizontal="right"/>
    </xf>
    <xf numFmtId="3" fontId="19" fillId="0" borderId="3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19" fillId="0" borderId="69" xfId="0" applyNumberFormat="1" applyFont="1" applyBorder="1" applyAlignment="1">
      <alignment horizontal="right"/>
    </xf>
    <xf numFmtId="3" fontId="19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9" fillId="0" borderId="68" xfId="0" applyNumberFormat="1" applyFont="1" applyBorder="1" applyAlignment="1">
      <alignment horizontal="right"/>
    </xf>
    <xf numFmtId="3" fontId="9" fillId="0" borderId="6" xfId="0" applyNumberFormat="1" applyFont="1" applyBorder="1" applyAlignment="1">
      <alignment horizontal="right"/>
    </xf>
    <xf numFmtId="3" fontId="9" fillId="0" borderId="43" xfId="0" applyNumberFormat="1" applyFont="1" applyBorder="1" applyAlignment="1">
      <alignment horizontal="right"/>
    </xf>
    <xf numFmtId="3" fontId="9" fillId="0" borderId="27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19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9" fillId="0" borderId="0" xfId="0" applyNumberFormat="1" applyFont="1" applyBorder="1" applyAlignment="1">
      <alignment horizontal="center" vertical="center"/>
    </xf>
    <xf numFmtId="3" fontId="9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1" fillId="0" borderId="69" xfId="0" applyNumberFormat="1" applyFont="1" applyBorder="1" applyAlignment="1">
      <alignment horizontal="right"/>
    </xf>
    <xf numFmtId="3" fontId="19" fillId="0" borderId="45" xfId="0" applyNumberFormat="1" applyFont="1" applyBorder="1" applyAlignment="1">
      <alignment horizontal="right"/>
    </xf>
    <xf numFmtId="3" fontId="19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9" fillId="0" borderId="35" xfId="0" applyNumberFormat="1" applyFont="1" applyFill="1" applyBorder="1" applyAlignment="1">
      <alignment horizontal="right"/>
    </xf>
    <xf numFmtId="3" fontId="19" fillId="0" borderId="36" xfId="0" applyNumberFormat="1" applyFont="1" applyFill="1" applyBorder="1" applyAlignment="1">
      <alignment horizontal="right"/>
    </xf>
    <xf numFmtId="3" fontId="21" fillId="5" borderId="40" xfId="0" applyNumberFormat="1" applyFont="1" applyFill="1" applyBorder="1" applyAlignment="1">
      <alignment horizontal="right"/>
    </xf>
    <xf numFmtId="0" fontId="21" fillId="5" borderId="23" xfId="0" applyFont="1" applyFill="1" applyBorder="1" applyAlignment="1">
      <alignment horizontal="right"/>
    </xf>
    <xf numFmtId="3" fontId="21" fillId="5" borderId="72" xfId="0" applyNumberFormat="1" applyFont="1" applyFill="1" applyBorder="1" applyAlignment="1">
      <alignment horizontal="right"/>
    </xf>
    <xf numFmtId="3" fontId="21" fillId="5" borderId="73" xfId="0" applyNumberFormat="1" applyFont="1" applyFill="1" applyBorder="1" applyAlignment="1">
      <alignment horizontal="right"/>
    </xf>
    <xf numFmtId="3" fontId="21" fillId="4" borderId="72" xfId="0" applyNumberFormat="1" applyFont="1" applyFill="1" applyBorder="1" applyAlignment="1">
      <alignment horizontal="right"/>
    </xf>
    <xf numFmtId="3" fontId="21" fillId="4" borderId="73" xfId="0" applyNumberFormat="1" applyFont="1" applyFill="1" applyBorder="1" applyAlignment="1">
      <alignment horizontal="right"/>
    </xf>
    <xf numFmtId="3" fontId="19" fillId="0" borderId="72" xfId="0" applyNumberFormat="1" applyFont="1" applyBorder="1" applyAlignment="1">
      <alignment horizontal="right"/>
    </xf>
    <xf numFmtId="3" fontId="19" fillId="0" borderId="73" xfId="0" applyNumberFormat="1" applyFont="1" applyBorder="1" applyAlignment="1">
      <alignment horizontal="right"/>
    </xf>
    <xf numFmtId="3" fontId="19" fillId="5" borderId="72" xfId="0" applyNumberFormat="1" applyFont="1" applyFill="1" applyBorder="1" applyAlignment="1">
      <alignment horizontal="right"/>
    </xf>
    <xf numFmtId="3" fontId="19" fillId="5" borderId="73" xfId="0" applyNumberFormat="1" applyFont="1" applyFill="1" applyBorder="1" applyAlignment="1">
      <alignment horizontal="right"/>
    </xf>
    <xf numFmtId="3" fontId="19" fillId="4" borderId="72" xfId="0" applyNumberFormat="1" applyFont="1" applyFill="1" applyBorder="1" applyAlignment="1">
      <alignment horizontal="right"/>
    </xf>
    <xf numFmtId="3" fontId="19" fillId="4" borderId="73" xfId="0" applyNumberFormat="1" applyFont="1" applyFill="1" applyBorder="1" applyAlignment="1">
      <alignment horizontal="right"/>
    </xf>
    <xf numFmtId="164" fontId="19" fillId="0" borderId="4" xfId="0" applyNumberFormat="1" applyFont="1" applyBorder="1"/>
    <xf numFmtId="164" fontId="19" fillId="0" borderId="52" xfId="0" applyNumberFormat="1" applyFont="1" applyBorder="1"/>
    <xf numFmtId="164" fontId="19" fillId="0" borderId="4" xfId="0" applyNumberFormat="1" applyFont="1" applyBorder="1" applyAlignment="1">
      <alignment horizontal="right"/>
    </xf>
    <xf numFmtId="164" fontId="19" fillId="0" borderId="17" xfId="0" applyNumberFormat="1" applyFont="1" applyBorder="1" applyAlignment="1">
      <alignment horizontal="right"/>
    </xf>
    <xf numFmtId="164" fontId="19" fillId="0" borderId="8" xfId="0" applyNumberFormat="1" applyFont="1" applyBorder="1" applyAlignment="1">
      <alignment horizontal="right"/>
    </xf>
    <xf numFmtId="164" fontId="1" fillId="0" borderId="4" xfId="0" applyNumberFormat="1" applyFont="1" applyFill="1" applyBorder="1" applyAlignment="1">
      <alignment horizontal="right"/>
    </xf>
    <xf numFmtId="164" fontId="1" fillId="0" borderId="17" xfId="0" applyNumberFormat="1" applyFont="1" applyFill="1" applyBorder="1" applyAlignment="1">
      <alignment horizontal="right"/>
    </xf>
    <xf numFmtId="164" fontId="6" fillId="0" borderId="4" xfId="0" applyNumberFormat="1" applyFont="1" applyFill="1" applyBorder="1" applyAlignment="1">
      <alignment horizontal="right"/>
    </xf>
    <xf numFmtId="164" fontId="6" fillId="0" borderId="17" xfId="0" applyNumberFormat="1" applyFont="1" applyFill="1" applyBorder="1" applyAlignment="1">
      <alignment horizontal="right"/>
    </xf>
    <xf numFmtId="164" fontId="19" fillId="0" borderId="52" xfId="0" applyNumberFormat="1" applyFont="1" applyFill="1" applyBorder="1" applyAlignment="1">
      <alignment horizontal="right"/>
    </xf>
    <xf numFmtId="164" fontId="19" fillId="0" borderId="17" xfId="0" applyNumberFormat="1" applyFont="1" applyFill="1" applyBorder="1" applyAlignment="1">
      <alignment horizontal="right"/>
    </xf>
    <xf numFmtId="164" fontId="19" fillId="0" borderId="45" xfId="0" applyNumberFormat="1" applyFont="1" applyFill="1" applyBorder="1" applyAlignment="1">
      <alignment horizontal="right"/>
    </xf>
    <xf numFmtId="3" fontId="9" fillId="0" borderId="65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3" fontId="9" fillId="0" borderId="39" xfId="0" applyNumberFormat="1" applyFont="1" applyBorder="1" applyAlignment="1">
      <alignment horizontal="right"/>
    </xf>
    <xf numFmtId="0" fontId="1" fillId="0" borderId="22" xfId="0" applyFont="1" applyFill="1" applyBorder="1" applyAlignment="1">
      <alignment horizontal="right"/>
    </xf>
    <xf numFmtId="3" fontId="19" fillId="0" borderId="52" xfId="0" applyNumberFormat="1" applyFont="1" applyBorder="1" applyAlignment="1">
      <alignment horizontal="right"/>
    </xf>
    <xf numFmtId="164" fontId="19" fillId="0" borderId="1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3" fontId="19" fillId="0" borderId="25" xfId="0" applyNumberFormat="1" applyFont="1" applyBorder="1" applyAlignment="1">
      <alignment horizontal="right"/>
    </xf>
    <xf numFmtId="3" fontId="19" fillId="4" borderId="74" xfId="0" applyNumberFormat="1" applyFont="1" applyFill="1" applyBorder="1" applyAlignment="1">
      <alignment horizontal="right"/>
    </xf>
    <xf numFmtId="3" fontId="19" fillId="0" borderId="57" xfId="0" applyNumberFormat="1" applyFont="1" applyBorder="1" applyAlignment="1">
      <alignment horizontal="right"/>
    </xf>
    <xf numFmtId="3" fontId="1" fillId="0" borderId="21" xfId="0" applyNumberFormat="1" applyFont="1" applyFill="1" applyBorder="1" applyAlignment="1">
      <alignment horizontal="right"/>
    </xf>
    <xf numFmtId="164" fontId="21" fillId="4" borderId="21" xfId="0" applyNumberFormat="1" applyFont="1" applyFill="1" applyBorder="1" applyAlignment="1">
      <alignment horizontal="center" vertical="center" wrapText="1"/>
    </xf>
    <xf numFmtId="0" fontId="1" fillId="0" borderId="21" xfId="0" applyNumberFormat="1" applyFont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0" borderId="22" xfId="0" applyNumberFormat="1" applyFont="1" applyFill="1" applyBorder="1" applyAlignment="1">
      <alignment horizontal="right"/>
    </xf>
    <xf numFmtId="3" fontId="1" fillId="0" borderId="19" xfId="0" applyNumberFormat="1" applyFont="1" applyBorder="1" applyAlignment="1">
      <alignment horizontal="center" vertical="center"/>
    </xf>
    <xf numFmtId="3" fontId="1" fillId="0" borderId="45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1" fillId="0" borderId="52" xfId="0" applyNumberFormat="1" applyFont="1" applyFill="1" applyBorder="1" applyAlignment="1">
      <alignment horizontal="right"/>
    </xf>
    <xf numFmtId="164" fontId="19" fillId="0" borderId="21" xfId="0" applyNumberFormat="1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19" fillId="4" borderId="12" xfId="0" applyNumberFormat="1" applyFont="1" applyFill="1" applyBorder="1" applyAlignment="1">
      <alignment horizontal="right"/>
    </xf>
    <xf numFmtId="0" fontId="19" fillId="0" borderId="21" xfId="0" applyFont="1" applyFill="1" applyBorder="1" applyAlignment="1">
      <alignment horizontal="right"/>
    </xf>
    <xf numFmtId="3" fontId="1" fillId="4" borderId="12" xfId="0" applyNumberFormat="1" applyFont="1" applyFill="1" applyBorder="1" applyAlignment="1">
      <alignment horizontal="right"/>
    </xf>
    <xf numFmtId="0" fontId="1" fillId="0" borderId="1" xfId="0" applyFont="1" applyBorder="1"/>
    <xf numFmtId="164" fontId="1" fillId="0" borderId="4" xfId="0" applyNumberFormat="1" applyFont="1" applyBorder="1"/>
    <xf numFmtId="0" fontId="1" fillId="0" borderId="25" xfId="0" applyFont="1" applyBorder="1"/>
    <xf numFmtId="164" fontId="1" fillId="0" borderId="52" xfId="0" applyNumberFormat="1" applyFont="1" applyBorder="1"/>
    <xf numFmtId="164" fontId="1" fillId="0" borderId="4" xfId="0" applyNumberFormat="1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3" fontId="1" fillId="0" borderId="47" xfId="0" applyNumberFormat="1" applyFont="1" applyBorder="1" applyAlignment="1">
      <alignment horizontal="right"/>
    </xf>
    <xf numFmtId="3" fontId="1" fillId="0" borderId="17" xfId="0" applyNumberFormat="1" applyFont="1" applyBorder="1" applyAlignment="1">
      <alignment horizontal="right"/>
    </xf>
    <xf numFmtId="3" fontId="1" fillId="0" borderId="32" xfId="0" applyNumberFormat="1" applyFont="1" applyBorder="1" applyAlignment="1">
      <alignment horizontal="right"/>
    </xf>
    <xf numFmtId="3" fontId="1" fillId="0" borderId="46" xfId="0" applyNumberFormat="1" applyFont="1" applyBorder="1" applyAlignment="1">
      <alignment horizontal="right"/>
    </xf>
    <xf numFmtId="3" fontId="1" fillId="0" borderId="18" xfId="0" applyNumberFormat="1" applyFont="1" applyBorder="1" applyAlignment="1">
      <alignment horizontal="right"/>
    </xf>
    <xf numFmtId="3" fontId="1" fillId="0" borderId="50" xfId="0" applyNumberFormat="1" applyFont="1" applyBorder="1" applyAlignment="1">
      <alignment horizontal="right"/>
    </xf>
    <xf numFmtId="164" fontId="1" fillId="0" borderId="17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47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32" xfId="0" applyNumberFormat="1" applyFont="1" applyFill="1" applyBorder="1" applyAlignment="1">
      <alignment horizontal="right"/>
    </xf>
    <xf numFmtId="3" fontId="1" fillId="0" borderId="46" xfId="0" applyNumberFormat="1" applyFont="1" applyFill="1" applyBorder="1" applyAlignment="1">
      <alignment horizontal="right"/>
    </xf>
    <xf numFmtId="3" fontId="1" fillId="0" borderId="50" xfId="0" applyNumberFormat="1" applyFont="1" applyFill="1" applyBorder="1" applyAlignment="1">
      <alignment horizontal="right"/>
    </xf>
    <xf numFmtId="3" fontId="1" fillId="0" borderId="48" xfId="0" applyNumberFormat="1" applyFont="1" applyBorder="1" applyAlignment="1">
      <alignment horizontal="right"/>
    </xf>
    <xf numFmtId="3" fontId="1" fillId="0" borderId="31" xfId="0" applyNumberFormat="1" applyFont="1" applyBorder="1" applyAlignment="1">
      <alignment horizontal="right"/>
    </xf>
    <xf numFmtId="164" fontId="1" fillId="0" borderId="45" xfId="0" applyNumberFormat="1" applyFont="1" applyFill="1" applyBorder="1" applyAlignment="1">
      <alignment horizontal="right"/>
    </xf>
    <xf numFmtId="3" fontId="1" fillId="0" borderId="49" xfId="0" applyNumberFormat="1" applyFont="1" applyBorder="1" applyAlignment="1">
      <alignment horizontal="right"/>
    </xf>
    <xf numFmtId="3" fontId="1" fillId="0" borderId="36" xfId="0" applyNumberFormat="1" applyFont="1" applyBorder="1" applyAlignment="1">
      <alignment horizontal="right"/>
    </xf>
    <xf numFmtId="3" fontId="1" fillId="0" borderId="33" xfId="0" applyNumberFormat="1" applyFont="1" applyBorder="1" applyAlignment="1">
      <alignment horizontal="right"/>
    </xf>
    <xf numFmtId="3" fontId="1" fillId="5" borderId="48" xfId="0" applyNumberFormat="1" applyFont="1" applyFill="1" applyBorder="1" applyAlignment="1">
      <alignment horizontal="right"/>
    </xf>
    <xf numFmtId="3" fontId="1" fillId="5" borderId="16" xfId="0" applyNumberFormat="1" applyFont="1" applyFill="1" applyBorder="1" applyAlignment="1">
      <alignment horizontal="right"/>
    </xf>
    <xf numFmtId="3" fontId="1" fillId="5" borderId="31" xfId="0" applyNumberFormat="1" applyFont="1" applyFill="1" applyBorder="1" applyAlignment="1">
      <alignment horizontal="right"/>
    </xf>
    <xf numFmtId="3" fontId="1" fillId="5" borderId="49" xfId="0" applyNumberFormat="1" applyFont="1" applyFill="1" applyBorder="1" applyAlignment="1">
      <alignment horizontal="right"/>
    </xf>
    <xf numFmtId="3" fontId="1" fillId="5" borderId="45" xfId="0" applyNumberFormat="1" applyFont="1" applyFill="1" applyBorder="1" applyAlignment="1">
      <alignment horizontal="right"/>
    </xf>
    <xf numFmtId="3" fontId="1" fillId="5" borderId="33" xfId="0" applyNumberFormat="1" applyFont="1" applyFill="1" applyBorder="1" applyAlignment="1">
      <alignment horizontal="right"/>
    </xf>
    <xf numFmtId="3" fontId="1" fillId="5" borderId="36" xfId="0" applyNumberFormat="1" applyFont="1" applyFill="1" applyBorder="1" applyAlignment="1">
      <alignment horizontal="right"/>
    </xf>
    <xf numFmtId="3" fontId="1" fillId="4" borderId="48" xfId="0" applyNumberFormat="1" applyFont="1" applyFill="1" applyBorder="1" applyAlignment="1">
      <alignment horizontal="right"/>
    </xf>
    <xf numFmtId="3" fontId="1" fillId="4" borderId="16" xfId="0" applyNumberFormat="1" applyFont="1" applyFill="1" applyBorder="1" applyAlignment="1">
      <alignment horizontal="right"/>
    </xf>
    <xf numFmtId="3" fontId="1" fillId="4" borderId="31" xfId="0" applyNumberFormat="1" applyFont="1" applyFill="1" applyBorder="1" applyAlignment="1">
      <alignment horizontal="right"/>
    </xf>
    <xf numFmtId="3" fontId="1" fillId="4" borderId="49" xfId="0" applyNumberFormat="1" applyFont="1" applyFill="1" applyBorder="1" applyAlignment="1">
      <alignment horizontal="right"/>
    </xf>
    <xf numFmtId="3" fontId="1" fillId="4" borderId="36" xfId="0" applyNumberFormat="1" applyFont="1" applyFill="1" applyBorder="1" applyAlignment="1">
      <alignment horizontal="right"/>
    </xf>
    <xf numFmtId="3" fontId="1" fillId="4" borderId="33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0" xfId="0" applyNumberFormat="1" applyFont="1" applyFill="1"/>
    <xf numFmtId="0" fontId="1" fillId="0" borderId="46" xfId="0" applyNumberFormat="1" applyFont="1" applyBorder="1" applyAlignment="1">
      <alignment horizontal="right"/>
    </xf>
    <xf numFmtId="0" fontId="1" fillId="0" borderId="32" xfId="0" applyNumberFormat="1" applyFont="1" applyBorder="1" applyAlignment="1">
      <alignment horizontal="right"/>
    </xf>
    <xf numFmtId="0" fontId="1" fillId="0" borderId="10" xfId="0" applyNumberFormat="1" applyFont="1" applyBorder="1" applyAlignment="1">
      <alignment horizontal="right"/>
    </xf>
    <xf numFmtId="0" fontId="1" fillId="0" borderId="10" xfId="0" applyNumberFormat="1" applyFont="1" applyFill="1" applyBorder="1" applyAlignment="1">
      <alignment horizontal="right"/>
    </xf>
    <xf numFmtId="0" fontId="1" fillId="0" borderId="47" xfId="0" applyNumberFormat="1" applyFont="1" applyFill="1" applyBorder="1" applyAlignment="1">
      <alignment horizontal="right"/>
    </xf>
    <xf numFmtId="0" fontId="1" fillId="0" borderId="46" xfId="0" applyNumberFormat="1" applyFont="1" applyFill="1" applyBorder="1" applyAlignment="1">
      <alignment horizontal="right"/>
    </xf>
    <xf numFmtId="0" fontId="1" fillId="0" borderId="48" xfId="0" applyNumberFormat="1" applyFont="1" applyBorder="1" applyAlignment="1">
      <alignment horizontal="right"/>
    </xf>
    <xf numFmtId="0" fontId="1" fillId="0" borderId="47" xfId="0" applyNumberFormat="1" applyFont="1" applyBorder="1" applyAlignment="1">
      <alignment horizontal="right"/>
    </xf>
    <xf numFmtId="3" fontId="19" fillId="6" borderId="8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41" fontId="19" fillId="0" borderId="21" xfId="0" applyNumberFormat="1" applyFont="1" applyFill="1" applyBorder="1" applyAlignment="1">
      <alignment horizontal="right"/>
    </xf>
    <xf numFmtId="41" fontId="19" fillId="0" borderId="48" xfId="0" applyNumberFormat="1" applyFont="1" applyBorder="1" applyAlignment="1">
      <alignment horizontal="right"/>
    </xf>
    <xf numFmtId="41" fontId="19" fillId="0" borderId="21" xfId="0" applyNumberFormat="1" applyFont="1" applyBorder="1" applyAlignment="1">
      <alignment horizontal="right"/>
    </xf>
    <xf numFmtId="41" fontId="19" fillId="0" borderId="11" xfId="0" applyNumberFormat="1" applyFont="1" applyBorder="1" applyAlignment="1">
      <alignment horizontal="right"/>
    </xf>
    <xf numFmtId="41" fontId="19" fillId="0" borderId="8" xfId="0" applyNumberFormat="1" applyFont="1" applyBorder="1" applyAlignment="1">
      <alignment horizontal="right"/>
    </xf>
    <xf numFmtId="41" fontId="19" fillId="0" borderId="7" xfId="0" applyNumberFormat="1" applyFont="1" applyFill="1" applyBorder="1" applyAlignment="1">
      <alignment horizontal="right"/>
    </xf>
    <xf numFmtId="41" fontId="19" fillId="0" borderId="40" xfId="0" applyNumberFormat="1" applyFont="1" applyBorder="1" applyAlignment="1">
      <alignment horizontal="right"/>
    </xf>
    <xf numFmtId="41" fontId="19" fillId="0" borderId="41" xfId="0" applyNumberFormat="1" applyFont="1" applyBorder="1" applyAlignment="1">
      <alignment horizontal="right"/>
    </xf>
    <xf numFmtId="41" fontId="19" fillId="0" borderId="19" xfId="0" applyNumberFormat="1" applyFont="1" applyBorder="1" applyAlignment="1">
      <alignment horizontal="right"/>
    </xf>
    <xf numFmtId="41" fontId="19" fillId="0" borderId="69" xfId="0" applyNumberFormat="1" applyFont="1" applyBorder="1" applyAlignment="1">
      <alignment horizontal="right"/>
    </xf>
    <xf numFmtId="41" fontId="19" fillId="0" borderId="17" xfId="0" applyNumberFormat="1" applyFont="1" applyBorder="1" applyAlignment="1">
      <alignment horizontal="right"/>
    </xf>
    <xf numFmtId="3" fontId="19" fillId="6" borderId="40" xfId="0" applyNumberFormat="1" applyFont="1" applyFill="1" applyBorder="1" applyAlignment="1">
      <alignment horizontal="right"/>
    </xf>
    <xf numFmtId="3" fontId="19" fillId="6" borderId="42" xfId="0" applyNumberFormat="1" applyFont="1" applyFill="1" applyBorder="1" applyAlignment="1">
      <alignment horizontal="right"/>
    </xf>
    <xf numFmtId="3" fontId="19" fillId="6" borderId="10" xfId="0" applyNumberFormat="1" applyFont="1" applyFill="1" applyBorder="1" applyAlignment="1">
      <alignment horizontal="right"/>
    </xf>
    <xf numFmtId="3" fontId="21" fillId="4" borderId="12" xfId="0" applyNumberFormat="1" applyFont="1" applyFill="1" applyBorder="1" applyAlignment="1">
      <alignment horizontal="right"/>
    </xf>
    <xf numFmtId="3" fontId="21" fillId="5" borderId="8" xfId="0" applyNumberFormat="1" applyFont="1" applyFill="1" applyBorder="1" applyAlignment="1">
      <alignment horizontal="right"/>
    </xf>
    <xf numFmtId="3" fontId="21" fillId="4" borderId="18" xfId="0" applyNumberFormat="1" applyFont="1" applyFill="1" applyBorder="1" applyAlignment="1">
      <alignment horizontal="right"/>
    </xf>
    <xf numFmtId="3" fontId="12" fillId="0" borderId="40" xfId="0" applyNumberFormat="1" applyFont="1" applyBorder="1" applyAlignment="1">
      <alignment horizontal="right"/>
    </xf>
    <xf numFmtId="3" fontId="12" fillId="0" borderId="10" xfId="0" applyNumberFormat="1" applyFont="1" applyBorder="1" applyAlignment="1">
      <alignment horizontal="right"/>
    </xf>
    <xf numFmtId="3" fontId="12" fillId="0" borderId="20" xfId="0" applyNumberFormat="1" applyFont="1" applyBorder="1" applyAlignment="1">
      <alignment horizontal="right"/>
    </xf>
    <xf numFmtId="3" fontId="12" fillId="0" borderId="8" xfId="0" applyNumberFormat="1" applyFont="1" applyBorder="1" applyAlignment="1">
      <alignment horizontal="right"/>
    </xf>
    <xf numFmtId="3" fontId="12" fillId="0" borderId="69" xfId="0" applyNumberFormat="1" applyFont="1" applyBorder="1" applyAlignment="1">
      <alignment horizontal="right"/>
    </xf>
    <xf numFmtId="3" fontId="12" fillId="0" borderId="19" xfId="0" applyNumberFormat="1" applyFont="1" applyBorder="1" applyAlignment="1">
      <alignment horizontal="right"/>
    </xf>
    <xf numFmtId="3" fontId="12" fillId="0" borderId="42" xfId="0" applyNumberFormat="1" applyFont="1" applyBorder="1" applyAlignment="1">
      <alignment horizontal="right"/>
    </xf>
    <xf numFmtId="3" fontId="12" fillId="0" borderId="12" xfId="0" applyNumberFormat="1" applyFont="1" applyBorder="1" applyAlignment="1">
      <alignment horizontal="right"/>
    </xf>
    <xf numFmtId="3" fontId="12" fillId="5" borderId="43" xfId="0" applyNumberFormat="1" applyFont="1" applyFill="1" applyBorder="1" applyAlignment="1">
      <alignment horizontal="right"/>
    </xf>
    <xf numFmtId="3" fontId="12" fillId="5" borderId="44" xfId="0" applyNumberFormat="1" applyFont="1" applyFill="1" applyBorder="1" applyAlignment="1">
      <alignment horizontal="right"/>
    </xf>
    <xf numFmtId="3" fontId="12" fillId="4" borderId="43" xfId="0" applyNumberFormat="1" applyFont="1" applyFill="1" applyBorder="1" applyAlignment="1">
      <alignment horizontal="right"/>
    </xf>
    <xf numFmtId="3" fontId="12" fillId="4" borderId="44" xfId="0" applyNumberFormat="1" applyFont="1" applyFill="1" applyBorder="1" applyAlignment="1">
      <alignment horizontal="right"/>
    </xf>
    <xf numFmtId="3" fontId="12" fillId="4" borderId="16" xfId="0" applyNumberFormat="1" applyFont="1" applyFill="1" applyBorder="1" applyAlignment="1">
      <alignment horizontal="right"/>
    </xf>
    <xf numFmtId="3" fontId="12" fillId="4" borderId="36" xfId="0" applyNumberFormat="1" applyFont="1" applyFill="1" applyBorder="1" applyAlignment="1">
      <alignment horizontal="right"/>
    </xf>
    <xf numFmtId="3" fontId="12" fillId="0" borderId="43" xfId="0" applyNumberFormat="1" applyFont="1" applyBorder="1" applyAlignment="1">
      <alignment horizontal="right"/>
    </xf>
    <xf numFmtId="3" fontId="12" fillId="0" borderId="17" xfId="0" applyNumberFormat="1" applyFont="1" applyBorder="1" applyAlignment="1">
      <alignment horizontal="right"/>
    </xf>
    <xf numFmtId="3" fontId="12" fillId="0" borderId="37" xfId="0" applyNumberFormat="1" applyFont="1" applyBorder="1" applyAlignment="1">
      <alignment horizontal="right"/>
    </xf>
    <xf numFmtId="3" fontId="12" fillId="0" borderId="70" xfId="0" applyNumberFormat="1" applyFont="1" applyBorder="1" applyAlignment="1">
      <alignment horizontal="right"/>
    </xf>
    <xf numFmtId="41" fontId="19" fillId="0" borderId="20" xfId="0" applyNumberFormat="1" applyFont="1" applyBorder="1" applyAlignment="1">
      <alignment horizontal="right"/>
    </xf>
    <xf numFmtId="41" fontId="19" fillId="0" borderId="42" xfId="0" applyNumberFormat="1" applyFont="1" applyBorder="1" applyAlignment="1">
      <alignment horizontal="right"/>
    </xf>
    <xf numFmtId="41" fontId="19" fillId="0" borderId="37" xfId="0" applyNumberFormat="1" applyFont="1" applyBorder="1" applyAlignment="1">
      <alignment horizontal="right"/>
    </xf>
    <xf numFmtId="41" fontId="19" fillId="0" borderId="28" xfId="0" applyNumberFormat="1" applyFont="1" applyBorder="1" applyAlignment="1">
      <alignment horizontal="right"/>
    </xf>
    <xf numFmtId="41" fontId="19" fillId="0" borderId="12" xfId="0" applyNumberFormat="1" applyFont="1" applyBorder="1" applyAlignment="1">
      <alignment horizontal="right"/>
    </xf>
    <xf numFmtId="41" fontId="19" fillId="0" borderId="38" xfId="0" applyNumberFormat="1" applyFont="1" applyBorder="1" applyAlignment="1">
      <alignment horizontal="right"/>
    </xf>
    <xf numFmtId="41" fontId="19" fillId="0" borderId="9" xfId="0" applyNumberFormat="1" applyFont="1" applyBorder="1" applyAlignment="1">
      <alignment horizontal="right"/>
    </xf>
    <xf numFmtId="3" fontId="20" fillId="4" borderId="22" xfId="0" applyNumberFormat="1" applyFont="1" applyFill="1" applyBorder="1" applyAlignment="1">
      <alignment horizontal="center" vertical="center"/>
    </xf>
    <xf numFmtId="3" fontId="1" fillId="0" borderId="42" xfId="0" applyNumberFormat="1" applyFont="1" applyFill="1" applyBorder="1" applyAlignment="1">
      <alignment horizontal="right"/>
    </xf>
    <xf numFmtId="3" fontId="19" fillId="0" borderId="42" xfId="0" applyNumberFormat="1" applyFont="1" applyFill="1" applyBorder="1" applyAlignment="1">
      <alignment horizontal="right"/>
    </xf>
    <xf numFmtId="3" fontId="19" fillId="0" borderId="47" xfId="0" applyNumberFormat="1" applyFont="1" applyFill="1" applyBorder="1" applyAlignment="1">
      <alignment horizontal="right"/>
    </xf>
    <xf numFmtId="3" fontId="19" fillId="0" borderId="40" xfId="0" applyNumberFormat="1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right"/>
    </xf>
    <xf numFmtId="3" fontId="10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/>
    <xf numFmtId="0" fontId="10" fillId="3" borderId="4" xfId="0" applyFont="1" applyFill="1" applyBorder="1" applyAlignment="1">
      <alignment horizontal="center" vertical="center" wrapText="1"/>
    </xf>
    <xf numFmtId="0" fontId="12" fillId="3" borderId="45" xfId="0" applyFont="1" applyFill="1" applyBorder="1" applyAlignment="1">
      <alignment wrapText="1"/>
    </xf>
    <xf numFmtId="3" fontId="10" fillId="3" borderId="4" xfId="0" applyNumberFormat="1" applyFont="1" applyFill="1" applyBorder="1" applyAlignment="1">
      <alignment horizontal="center" vertical="center"/>
    </xf>
    <xf numFmtId="3" fontId="9" fillId="0" borderId="45" xfId="0" applyNumberFormat="1" applyFont="1" applyBorder="1" applyAlignment="1"/>
    <xf numFmtId="3" fontId="10" fillId="0" borderId="4" xfId="0" applyNumberFormat="1" applyFont="1" applyFill="1" applyBorder="1" applyAlignment="1">
      <alignment horizontal="center" vertical="center" wrapText="1"/>
    </xf>
    <xf numFmtId="3" fontId="12" fillId="0" borderId="45" xfId="0" applyNumberFormat="1" applyFont="1" applyFill="1" applyBorder="1"/>
    <xf numFmtId="3" fontId="22" fillId="2" borderId="25" xfId="0" applyNumberFormat="1" applyFont="1" applyFill="1" applyBorder="1" applyAlignment="1">
      <alignment horizontal="center"/>
    </xf>
    <xf numFmtId="3" fontId="9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9" fillId="0" borderId="37" xfId="0" applyNumberFormat="1" applyFont="1" applyBorder="1" applyAlignment="1">
      <alignment horizontal="center"/>
    </xf>
    <xf numFmtId="3" fontId="22" fillId="2" borderId="24" xfId="0" applyNumberFormat="1" applyFont="1" applyFill="1" applyBorder="1" applyAlignment="1">
      <alignment horizontal="center"/>
    </xf>
    <xf numFmtId="3" fontId="9" fillId="0" borderId="51" xfId="0" applyNumberFormat="1" applyFont="1" applyBorder="1" applyAlignment="1">
      <alignment horizontal="center"/>
    </xf>
    <xf numFmtId="3" fontId="9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9" fillId="3" borderId="45" xfId="0" applyNumberFormat="1" applyFont="1" applyFill="1" applyBorder="1" applyAlignment="1"/>
    <xf numFmtId="3" fontId="10" fillId="0" borderId="45" xfId="0" applyNumberFormat="1" applyFont="1" applyFill="1" applyBorder="1" applyAlignment="1">
      <alignment horizontal="center" vertical="center"/>
    </xf>
    <xf numFmtId="3" fontId="10" fillId="3" borderId="4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/>
    <xf numFmtId="3" fontId="10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/>
    <xf numFmtId="3" fontId="12" fillId="3" borderId="45" xfId="0" applyNumberFormat="1" applyFont="1" applyFill="1" applyBorder="1" applyAlignment="1">
      <alignment wrapText="1"/>
    </xf>
    <xf numFmtId="3" fontId="13" fillId="4" borderId="4" xfId="0" applyNumberFormat="1" applyFont="1" applyFill="1" applyBorder="1" applyAlignment="1">
      <alignment horizontal="center" vertical="center" wrapText="1"/>
    </xf>
    <xf numFmtId="3" fontId="20" fillId="4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 wrapText="1"/>
    </xf>
    <xf numFmtId="3" fontId="20" fillId="0" borderId="45" xfId="0" applyNumberFormat="1" applyFont="1" applyFill="1" applyBorder="1" applyAlignment="1">
      <alignment wrapText="1"/>
    </xf>
    <xf numFmtId="3" fontId="9" fillId="0" borderId="45" xfId="0" applyNumberFormat="1" applyFont="1" applyFill="1" applyBorder="1" applyAlignment="1"/>
    <xf numFmtId="3" fontId="22" fillId="2" borderId="23" xfId="0" applyNumberFormat="1" applyFont="1" applyFill="1" applyBorder="1" applyAlignment="1">
      <alignment horizontal="center"/>
    </xf>
    <xf numFmtId="3" fontId="9" fillId="0" borderId="57" xfId="0" applyNumberFormat="1" applyFont="1" applyBorder="1" applyAlignment="1">
      <alignment horizontal="center"/>
    </xf>
    <xf numFmtId="3" fontId="9" fillId="0" borderId="58" xfId="0" applyNumberFormat="1" applyFont="1" applyBorder="1" applyAlignment="1">
      <alignment horizontal="center"/>
    </xf>
    <xf numFmtId="3" fontId="12" fillId="0" borderId="45" xfId="0" applyNumberFormat="1" applyFont="1" applyFill="1" applyBorder="1" applyAlignment="1">
      <alignment wrapText="1"/>
    </xf>
    <xf numFmtId="3" fontId="12" fillId="0" borderId="4" xfId="0" applyNumberFormat="1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/>
    </xf>
    <xf numFmtId="3" fontId="12" fillId="3" borderId="45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 wrapText="1"/>
    </xf>
    <xf numFmtId="3" fontId="12" fillId="3" borderId="52" xfId="0" applyNumberFormat="1" applyFont="1" applyFill="1" applyBorder="1" applyAlignment="1">
      <alignment horizontal="center" vertical="center"/>
    </xf>
    <xf numFmtId="3" fontId="12" fillId="0" borderId="52" xfId="0" applyNumberFormat="1" applyFont="1" applyFill="1" applyBorder="1" applyAlignment="1">
      <alignment horizontal="center" vertical="center"/>
    </xf>
    <xf numFmtId="3" fontId="13" fillId="4" borderId="4" xfId="0" applyNumberFormat="1" applyFont="1" applyFill="1" applyBorder="1" applyAlignment="1">
      <alignment horizontal="center" vertical="center"/>
    </xf>
    <xf numFmtId="3" fontId="20" fillId="4" borderId="45" xfId="0" applyNumberFormat="1" applyFont="1" applyFill="1" applyBorder="1" applyAlignment="1"/>
    <xf numFmtId="3" fontId="13" fillId="4" borderId="52" xfId="0" applyNumberFormat="1" applyFont="1" applyFill="1" applyBorder="1" applyAlignment="1">
      <alignment horizontal="center" vertical="center"/>
    </xf>
    <xf numFmtId="3" fontId="10" fillId="0" borderId="22" xfId="0" applyNumberFormat="1" applyFont="1" applyFill="1" applyBorder="1" applyAlignment="1">
      <alignment horizontal="center" vertical="center"/>
    </xf>
    <xf numFmtId="3" fontId="9" fillId="0" borderId="37" xfId="0" applyNumberFormat="1" applyFont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3" fontId="22" fillId="2" borderId="60" xfId="0" applyNumberFormat="1" applyFont="1" applyFill="1" applyBorder="1" applyAlignment="1">
      <alignment horizontal="center"/>
    </xf>
    <xf numFmtId="3" fontId="23" fillId="0" borderId="61" xfId="0" applyNumberFormat="1" applyFont="1" applyBorder="1" applyAlignment="1">
      <alignment horizontal="center"/>
    </xf>
    <xf numFmtId="3" fontId="10" fillId="0" borderId="55" xfId="0" applyNumberFormat="1" applyFont="1" applyFill="1" applyBorder="1" applyAlignment="1">
      <alignment horizontal="center" vertical="center"/>
    </xf>
    <xf numFmtId="3" fontId="23" fillId="0" borderId="56" xfId="0" applyNumberFormat="1" applyFont="1" applyBorder="1" applyAlignment="1">
      <alignment horizontal="center" vertical="center"/>
    </xf>
    <xf numFmtId="3" fontId="23" fillId="0" borderId="57" xfId="0" applyNumberFormat="1" applyFont="1" applyBorder="1" applyAlignment="1">
      <alignment horizontal="center"/>
    </xf>
    <xf numFmtId="3" fontId="23" fillId="0" borderId="45" xfId="0" applyNumberFormat="1" applyFont="1" applyBorder="1" applyAlignment="1"/>
    <xf numFmtId="3" fontId="11" fillId="3" borderId="45" xfId="0" applyNumberFormat="1" applyFont="1" applyFill="1" applyBorder="1" applyAlignment="1">
      <alignment wrapText="1"/>
    </xf>
    <xf numFmtId="3" fontId="11" fillId="3" borderId="45" xfId="0" applyNumberFormat="1" applyFont="1" applyFill="1" applyBorder="1" applyAlignment="1"/>
    <xf numFmtId="0" fontId="11" fillId="3" borderId="45" xfId="0" applyFont="1" applyFill="1" applyBorder="1" applyAlignment="1">
      <alignment wrapText="1"/>
    </xf>
    <xf numFmtId="3" fontId="14" fillId="4" borderId="45" xfId="0" applyNumberFormat="1" applyFont="1" applyFill="1" applyBorder="1" applyAlignment="1">
      <alignment wrapText="1"/>
    </xf>
    <xf numFmtId="3" fontId="14" fillId="0" borderId="45" xfId="0" applyNumberFormat="1" applyFont="1" applyFill="1" applyBorder="1" applyAlignment="1">
      <alignment wrapText="1"/>
    </xf>
    <xf numFmtId="3" fontId="23" fillId="0" borderId="45" xfId="0" applyNumberFormat="1" applyFont="1" applyFill="1" applyBorder="1" applyAlignment="1"/>
    <xf numFmtId="3" fontId="11" fillId="0" borderId="45" xfId="0" applyNumberFormat="1" applyFont="1" applyFill="1" applyBorder="1" applyAlignment="1">
      <alignment wrapText="1"/>
    </xf>
    <xf numFmtId="0" fontId="23" fillId="0" borderId="45" xfId="0" applyFont="1" applyBorder="1" applyAlignment="1">
      <alignment horizontal="center" vertical="center"/>
    </xf>
    <xf numFmtId="3" fontId="14" fillId="4" borderId="45" xfId="0" applyNumberFormat="1" applyFont="1" applyFill="1" applyBorder="1" applyAlignment="1"/>
    <xf numFmtId="3" fontId="20" fillId="4" borderId="22" xfId="0" applyNumberFormat="1" applyFont="1" applyFill="1" applyBorder="1" applyAlignment="1">
      <alignment horizontal="center" vertical="center"/>
    </xf>
    <xf numFmtId="3" fontId="20" fillId="4" borderId="37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21" fillId="4" borderId="24" xfId="0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wrapText="1"/>
    </xf>
    <xf numFmtId="164" fontId="21" fillId="4" borderId="45" xfId="0" applyNumberFormat="1" applyFont="1" applyFill="1" applyBorder="1" applyAlignment="1">
      <alignment horizontal="center" vertical="center" wrapText="1"/>
    </xf>
    <xf numFmtId="164" fontId="21" fillId="4" borderId="4" xfId="0" applyNumberFormat="1" applyFont="1" applyFill="1" applyBorder="1" applyAlignment="1">
      <alignment horizontal="center" vertical="center" textRotation="90"/>
    </xf>
    <xf numFmtId="164" fontId="21" fillId="4" borderId="52" xfId="0" applyNumberFormat="1" applyFont="1" applyFill="1" applyBorder="1" applyAlignment="1">
      <alignment horizontal="center" vertical="center" textRotation="90"/>
    </xf>
    <xf numFmtId="164" fontId="21" fillId="4" borderId="45" xfId="0" applyNumberFormat="1" applyFont="1" applyFill="1" applyBorder="1" applyAlignment="1">
      <alignment horizontal="center" vertical="center" textRotation="90"/>
    </xf>
    <xf numFmtId="0" fontId="21" fillId="4" borderId="70" xfId="0" applyFont="1" applyFill="1" applyBorder="1" applyAlignment="1">
      <alignment horizontal="center" vertical="center" wrapText="1"/>
    </xf>
    <xf numFmtId="0" fontId="21" fillId="4" borderId="71" xfId="0" applyFont="1" applyFill="1" applyBorder="1" applyAlignment="1">
      <alignment horizontal="center" vertical="center" wrapText="1"/>
    </xf>
    <xf numFmtId="0" fontId="21" fillId="4" borderId="38" xfId="0" applyFont="1" applyFill="1" applyBorder="1" applyAlignment="1">
      <alignment horizontal="center" vertical="center" wrapText="1"/>
    </xf>
    <xf numFmtId="0" fontId="21" fillId="4" borderId="39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/>
    </xf>
    <xf numFmtId="0" fontId="18" fillId="2" borderId="53" xfId="0" applyFont="1" applyFill="1" applyBorder="1" applyAlignment="1">
      <alignment horizontal="center" vertical="center"/>
    </xf>
    <xf numFmtId="0" fontId="18" fillId="2" borderId="3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center" vertical="center" wrapText="1"/>
    </xf>
    <xf numFmtId="0" fontId="20" fillId="3" borderId="11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/>
    </xf>
    <xf numFmtId="0" fontId="21" fillId="4" borderId="45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1" fillId="4" borderId="12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horizontal="center" vertical="center" wrapText="1"/>
    </xf>
    <xf numFmtId="0" fontId="21" fillId="4" borderId="9" xfId="0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 wrapText="1"/>
    </xf>
    <xf numFmtId="164" fontId="21" fillId="4" borderId="52" xfId="0" applyNumberFormat="1" applyFont="1" applyFill="1" applyBorder="1" applyAlignment="1">
      <alignment horizontal="center" vertical="center" wrapText="1"/>
    </xf>
    <xf numFmtId="0" fontId="21" fillId="4" borderId="46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4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1" fillId="4" borderId="50" xfId="0" applyFont="1" applyFill="1" applyBorder="1" applyAlignment="1">
      <alignment horizontal="center" vertical="center" wrapText="1"/>
    </xf>
    <xf numFmtId="0" fontId="21" fillId="4" borderId="51" xfId="0" applyFont="1" applyFill="1" applyBorder="1" applyAlignment="1">
      <alignment horizontal="center" vertical="center" wrapText="1"/>
    </xf>
    <xf numFmtId="0" fontId="0" fillId="0" borderId="53" xfId="0" applyBorder="1"/>
    <xf numFmtId="0" fontId="0" fillId="0" borderId="37" xfId="0" applyBorder="1"/>
    <xf numFmtId="0" fontId="19" fillId="3" borderId="8" xfId="0" applyFont="1" applyFill="1" applyBorder="1"/>
    <xf numFmtId="0" fontId="21" fillId="4" borderId="3" xfId="0" applyFont="1" applyFill="1" applyBorder="1" applyAlignment="1">
      <alignment horizontal="center" vertical="center"/>
    </xf>
    <xf numFmtId="0" fontId="21" fillId="4" borderId="54" xfId="0" applyFont="1" applyFill="1" applyBorder="1" applyAlignment="1">
      <alignment horizontal="center" vertical="center"/>
    </xf>
    <xf numFmtId="0" fontId="21" fillId="4" borderId="52" xfId="0" applyFont="1" applyFill="1" applyBorder="1" applyAlignment="1">
      <alignment horizontal="center" vertical="center" wrapText="1"/>
    </xf>
    <xf numFmtId="0" fontId="21" fillId="4" borderId="2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1" fillId="4" borderId="68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3" fontId="20" fillId="4" borderId="21" xfId="0" applyNumberFormat="1" applyFont="1" applyFill="1" applyBorder="1" applyAlignment="1">
      <alignment horizontal="center" vertical="center"/>
    </xf>
    <xf numFmtId="0" fontId="21" fillId="4" borderId="63" xfId="0" applyFont="1" applyFill="1" applyBorder="1" applyAlignment="1">
      <alignment horizontal="center" vertical="center" wrapText="1"/>
    </xf>
    <xf numFmtId="164" fontId="21" fillId="4" borderId="64" xfId="0" applyNumberFormat="1" applyFont="1" applyFill="1" applyBorder="1" applyAlignment="1">
      <alignment horizontal="center" vertical="center" wrapText="1"/>
    </xf>
    <xf numFmtId="164" fontId="21" fillId="4" borderId="3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5"/>
  <sheetViews>
    <sheetView topLeftCell="I1" zoomScaleNormal="100" workbookViewId="0">
      <pane ySplit="2" topLeftCell="A3" activePane="bottomLeft" state="frozen"/>
      <selection pane="bottomLeft" activeCell="T18" sqref="T18"/>
    </sheetView>
  </sheetViews>
  <sheetFormatPr defaultRowHeight="13.5" x14ac:dyDescent="0.25"/>
  <cols>
    <col min="1" max="1" width="22.42578125" style="116" hidden="1" customWidth="1"/>
    <col min="2" max="2" width="22.28515625" style="116" hidden="1" customWidth="1"/>
    <col min="3" max="3" width="3.7109375" style="116" customWidth="1"/>
    <col min="4" max="5" width="22.42578125" style="116" customWidth="1"/>
    <col min="6" max="6" width="3.7109375" style="116" customWidth="1"/>
    <col min="7" max="8" width="22.42578125" style="116" customWidth="1"/>
    <col min="9" max="9" width="3.7109375" style="116" customWidth="1"/>
    <col min="10" max="11" width="22.42578125" style="116" customWidth="1"/>
    <col min="12" max="12" width="3.7109375" style="116" customWidth="1"/>
    <col min="13" max="14" width="22.42578125" style="116" customWidth="1"/>
    <col min="15" max="15" width="3.7109375" style="116" customWidth="1"/>
    <col min="16" max="17" width="22.42578125" style="116" hidden="1" customWidth="1"/>
    <col min="18" max="18" width="22.42578125" style="116" customWidth="1"/>
    <col min="19" max="19" width="36.5703125" style="116" bestFit="1" customWidth="1"/>
    <col min="20" max="16384" width="9.140625" style="116"/>
  </cols>
  <sheetData>
    <row r="1" spans="1:18" x14ac:dyDescent="0.25">
      <c r="A1" s="354" t="s">
        <v>52</v>
      </c>
      <c r="B1" s="355"/>
      <c r="C1" s="100"/>
      <c r="D1" s="354" t="s">
        <v>52</v>
      </c>
      <c r="E1" s="355"/>
      <c r="F1" s="56"/>
      <c r="G1" s="354" t="s">
        <v>52</v>
      </c>
      <c r="H1" s="355"/>
      <c r="I1" s="101"/>
      <c r="J1" s="354" t="s">
        <v>52</v>
      </c>
      <c r="K1" s="355"/>
      <c r="L1" s="101"/>
      <c r="M1" s="354" t="s">
        <v>52</v>
      </c>
      <c r="N1" s="355"/>
      <c r="P1" s="354" t="s">
        <v>52</v>
      </c>
      <c r="Q1" s="355"/>
      <c r="R1" s="100"/>
    </row>
    <row r="2" spans="1:18" ht="15.75" customHeight="1" x14ac:dyDescent="0.25">
      <c r="A2" s="356" t="s">
        <v>79</v>
      </c>
      <c r="B2" s="357"/>
      <c r="C2" s="102"/>
      <c r="D2" s="356" t="s">
        <v>81</v>
      </c>
      <c r="E2" s="357"/>
      <c r="F2" s="103"/>
      <c r="G2" s="356" t="s">
        <v>82</v>
      </c>
      <c r="H2" s="357"/>
      <c r="I2" s="101"/>
      <c r="J2" s="356" t="s">
        <v>83</v>
      </c>
      <c r="K2" s="361"/>
      <c r="L2" s="101"/>
      <c r="M2" s="356" t="s">
        <v>84</v>
      </c>
      <c r="N2" s="361"/>
      <c r="P2" s="390" t="s">
        <v>80</v>
      </c>
      <c r="Q2" s="391"/>
      <c r="R2" s="102"/>
    </row>
    <row r="3" spans="1:18" ht="14.25" thickBot="1" x14ac:dyDescent="0.3">
      <c r="A3" s="358" t="s">
        <v>53</v>
      </c>
      <c r="B3" s="359"/>
      <c r="C3" s="100"/>
      <c r="D3" s="358" t="s">
        <v>53</v>
      </c>
      <c r="E3" s="359"/>
      <c r="F3" s="101"/>
      <c r="G3" s="358" t="s">
        <v>53</v>
      </c>
      <c r="H3" s="359"/>
      <c r="I3" s="101"/>
      <c r="J3" s="358" t="s">
        <v>53</v>
      </c>
      <c r="K3" s="360"/>
      <c r="L3" s="101"/>
      <c r="M3" s="358" t="s">
        <v>53</v>
      </c>
      <c r="N3" s="359"/>
      <c r="P3" s="358" t="s">
        <v>53</v>
      </c>
      <c r="Q3" s="359"/>
      <c r="R3" s="100"/>
    </row>
    <row r="4" spans="1:18" s="117" customFormat="1" ht="12.95" customHeight="1" x14ac:dyDescent="0.25">
      <c r="A4" s="364" t="s">
        <v>54</v>
      </c>
      <c r="B4" s="352">
        <f>SUM('NY Waterway'!K14)</f>
        <v>0</v>
      </c>
      <c r="C4" s="7"/>
      <c r="D4" s="364" t="s">
        <v>54</v>
      </c>
      <c r="E4" s="352">
        <f>SUM('NY Waterway'!K25)</f>
        <v>71763</v>
      </c>
      <c r="F4" s="104"/>
      <c r="G4" s="364" t="s">
        <v>54</v>
      </c>
      <c r="H4" s="352">
        <f>SUM('NY Waterway'!K36)</f>
        <v>81876</v>
      </c>
      <c r="I4" s="104"/>
      <c r="J4" s="364" t="s">
        <v>54</v>
      </c>
      <c r="K4" s="352">
        <f>SUM('NY Waterway'!K47)</f>
        <v>89826</v>
      </c>
      <c r="L4" s="104"/>
      <c r="M4" s="364" t="s">
        <v>54</v>
      </c>
      <c r="N4" s="352">
        <f>SUM('NY Waterway'!K58)</f>
        <v>72328</v>
      </c>
      <c r="P4" s="364" t="s">
        <v>54</v>
      </c>
      <c r="Q4" s="352">
        <f>SUM('NY Waterway'!K69)</f>
        <v>0</v>
      </c>
      <c r="R4" s="7"/>
    </row>
    <row r="5" spans="1:18" s="117" customFormat="1" ht="12.95" customHeight="1" thickBot="1" x14ac:dyDescent="0.3">
      <c r="A5" s="365"/>
      <c r="B5" s="353"/>
      <c r="C5" s="8"/>
      <c r="D5" s="365"/>
      <c r="E5" s="353"/>
      <c r="F5" s="104"/>
      <c r="G5" s="365"/>
      <c r="H5" s="366"/>
      <c r="I5" s="104"/>
      <c r="J5" s="365"/>
      <c r="K5" s="366"/>
      <c r="L5" s="104"/>
      <c r="M5" s="365"/>
      <c r="N5" s="366"/>
      <c r="P5" s="365"/>
      <c r="Q5" s="366"/>
      <c r="R5" s="7"/>
    </row>
    <row r="6" spans="1:18" s="117" customFormat="1" ht="12.95" customHeight="1" x14ac:dyDescent="0.25">
      <c r="A6" s="350" t="s">
        <v>55</v>
      </c>
      <c r="B6" s="352">
        <f>SUM('Billy Bey'!K14)</f>
        <v>0</v>
      </c>
      <c r="C6" s="7"/>
      <c r="D6" s="350" t="s">
        <v>55</v>
      </c>
      <c r="E6" s="352">
        <f>SUM('Billy Bey'!K25)</f>
        <v>66833</v>
      </c>
      <c r="F6" s="104"/>
      <c r="G6" s="350" t="s">
        <v>55</v>
      </c>
      <c r="H6" s="346">
        <f>SUM('Billy Bey'!K36)</f>
        <v>51619</v>
      </c>
      <c r="I6" s="104"/>
      <c r="J6" s="350" t="s">
        <v>55</v>
      </c>
      <c r="K6" s="346">
        <f>SUM('Billy Bey'!K47)</f>
        <v>48905</v>
      </c>
      <c r="L6" s="104"/>
      <c r="M6" s="350" t="s">
        <v>55</v>
      </c>
      <c r="N6" s="346">
        <f>SUM('Billy Bey'!K58)</f>
        <v>54439</v>
      </c>
      <c r="P6" s="350" t="s">
        <v>55</v>
      </c>
      <c r="Q6" s="346">
        <f>SUM('Billy Bey'!K69)</f>
        <v>0</v>
      </c>
      <c r="R6" s="9"/>
    </row>
    <row r="7" spans="1:18" s="117" customFormat="1" ht="12.95" customHeight="1" thickBot="1" x14ac:dyDescent="0.3">
      <c r="A7" s="362"/>
      <c r="B7" s="353"/>
      <c r="C7" s="8"/>
      <c r="D7" s="362"/>
      <c r="E7" s="353"/>
      <c r="F7" s="104"/>
      <c r="G7" s="362"/>
      <c r="H7" s="363"/>
      <c r="I7" s="104"/>
      <c r="J7" s="362"/>
      <c r="K7" s="363"/>
      <c r="L7" s="104"/>
      <c r="M7" s="362"/>
      <c r="N7" s="363"/>
      <c r="P7" s="362"/>
      <c r="Q7" s="363"/>
      <c r="R7" s="9"/>
    </row>
    <row r="8" spans="1:18" s="117" customFormat="1" ht="12.95" customHeight="1" x14ac:dyDescent="0.25">
      <c r="A8" s="364" t="s">
        <v>56</v>
      </c>
      <c r="B8" s="352">
        <f>SUM(SeaStreak!G14)</f>
        <v>0</v>
      </c>
      <c r="C8" s="7"/>
      <c r="D8" s="364" t="s">
        <v>56</v>
      </c>
      <c r="E8" s="352">
        <f>SUM(SeaStreak!G25)</f>
        <v>18544</v>
      </c>
      <c r="F8" s="104"/>
      <c r="G8" s="364" t="s">
        <v>56</v>
      </c>
      <c r="H8" s="352">
        <f>SUM(SeaStreak!G36)</f>
        <v>16206</v>
      </c>
      <c r="I8" s="104"/>
      <c r="J8" s="364" t="s">
        <v>56</v>
      </c>
      <c r="K8" s="352">
        <f>SUM(SeaStreak!G47)</f>
        <v>17682</v>
      </c>
      <c r="L8" s="104"/>
      <c r="M8" s="364" t="s">
        <v>56</v>
      </c>
      <c r="N8" s="352">
        <f>SUM(SeaStreak!G58)</f>
        <v>18716</v>
      </c>
      <c r="P8" s="364" t="s">
        <v>56</v>
      </c>
      <c r="Q8" s="352">
        <f>SUM(SeaStreak!G69)</f>
        <v>0</v>
      </c>
      <c r="R8" s="7"/>
    </row>
    <row r="9" spans="1:18" s="117" customFormat="1" ht="12.95" customHeight="1" thickBot="1" x14ac:dyDescent="0.3">
      <c r="A9" s="368"/>
      <c r="B9" s="353"/>
      <c r="C9" s="105"/>
      <c r="D9" s="368"/>
      <c r="E9" s="366"/>
      <c r="F9" s="104"/>
      <c r="G9" s="368"/>
      <c r="H9" s="366"/>
      <c r="I9" s="104"/>
      <c r="J9" s="368"/>
      <c r="K9" s="366"/>
      <c r="L9" s="104"/>
      <c r="M9" s="368"/>
      <c r="N9" s="366"/>
      <c r="P9" s="368"/>
      <c r="Q9" s="366"/>
      <c r="R9" s="7"/>
    </row>
    <row r="10" spans="1:18" s="117" customFormat="1" ht="12.95" customHeight="1" x14ac:dyDescent="0.25">
      <c r="A10" s="350" t="s">
        <v>57</v>
      </c>
      <c r="B10" s="352">
        <f>SUM('New York Water Taxi'!J14)</f>
        <v>0</v>
      </c>
      <c r="C10" s="9"/>
      <c r="D10" s="350" t="s">
        <v>57</v>
      </c>
      <c r="E10" s="346">
        <f>SUM('New York Water Taxi'!J25)</f>
        <v>1506</v>
      </c>
      <c r="F10" s="104"/>
      <c r="G10" s="350" t="s">
        <v>57</v>
      </c>
      <c r="H10" s="346">
        <f>SUM('New York Water Taxi'!J36)</f>
        <v>4838</v>
      </c>
      <c r="I10" s="104"/>
      <c r="J10" s="350" t="s">
        <v>57</v>
      </c>
      <c r="K10" s="346">
        <f>SUM('New York Water Taxi'!J47)</f>
        <v>4652</v>
      </c>
      <c r="L10" s="104"/>
      <c r="M10" s="350" t="s">
        <v>57</v>
      </c>
      <c r="N10" s="346">
        <f>SUM('New York Water Taxi'!J58)</f>
        <v>3899</v>
      </c>
      <c r="P10" s="350" t="s">
        <v>57</v>
      </c>
      <c r="Q10" s="346">
        <f>SUM('New York Water Taxi'!J69)</f>
        <v>0</v>
      </c>
      <c r="R10" s="9"/>
    </row>
    <row r="11" spans="1:18" s="117" customFormat="1" ht="12.95" customHeight="1" thickBot="1" x14ac:dyDescent="0.3">
      <c r="A11" s="367"/>
      <c r="B11" s="353"/>
      <c r="C11" s="106"/>
      <c r="D11" s="367"/>
      <c r="E11" s="347"/>
      <c r="F11" s="104"/>
      <c r="G11" s="367"/>
      <c r="H11" s="363"/>
      <c r="I11" s="104"/>
      <c r="J11" s="367"/>
      <c r="K11" s="363"/>
      <c r="L11" s="104"/>
      <c r="M11" s="367"/>
      <c r="N11" s="363"/>
      <c r="P11" s="367"/>
      <c r="Q11" s="363"/>
      <c r="R11" s="9"/>
    </row>
    <row r="12" spans="1:18" s="117" customFormat="1" ht="12.95" customHeight="1" x14ac:dyDescent="0.25">
      <c r="A12" s="348" t="s">
        <v>38</v>
      </c>
      <c r="B12" s="352">
        <f>SUM('Liberty Landing Ferry'!D14)</f>
        <v>0</v>
      </c>
      <c r="C12" s="9"/>
      <c r="D12" s="348" t="s">
        <v>38</v>
      </c>
      <c r="E12" s="346">
        <f>SUM('Liberty Landing Ferry'!D25)</f>
        <v>3496</v>
      </c>
      <c r="F12" s="104"/>
      <c r="G12" s="348" t="s">
        <v>38</v>
      </c>
      <c r="H12" s="346">
        <f>SUM('Liberty Landing Ferry'!D36)</f>
        <v>5942</v>
      </c>
      <c r="I12" s="104"/>
      <c r="J12" s="348" t="s">
        <v>38</v>
      </c>
      <c r="K12" s="346">
        <f>SUM('Liberty Landing Ferry'!D47)</f>
        <v>4415</v>
      </c>
      <c r="L12" s="104"/>
      <c r="M12" s="348" t="s">
        <v>38</v>
      </c>
      <c r="N12" s="346">
        <f>SUM('Liberty Landing Ferry'!D58)</f>
        <v>3779</v>
      </c>
      <c r="P12" s="348" t="s">
        <v>38</v>
      </c>
      <c r="Q12" s="346">
        <f>SUM('Liberty Landing Ferry'!D69)</f>
        <v>0</v>
      </c>
      <c r="R12" s="9"/>
    </row>
    <row r="13" spans="1:18" s="117" customFormat="1" ht="12.95" customHeight="1" thickBot="1" x14ac:dyDescent="0.3">
      <c r="A13" s="349"/>
      <c r="B13" s="353"/>
      <c r="C13" s="106"/>
      <c r="D13" s="349"/>
      <c r="E13" s="347"/>
      <c r="F13" s="104"/>
      <c r="G13" s="349"/>
      <c r="H13" s="363"/>
      <c r="I13" s="104"/>
      <c r="J13" s="349"/>
      <c r="K13" s="363"/>
      <c r="L13" s="104"/>
      <c r="M13" s="349"/>
      <c r="N13" s="363"/>
      <c r="P13" s="349"/>
      <c r="Q13" s="363"/>
      <c r="R13" s="9"/>
    </row>
    <row r="14" spans="1:18" s="287" customFormat="1" ht="12.95" customHeight="1" x14ac:dyDescent="0.25">
      <c r="A14" s="348" t="s">
        <v>78</v>
      </c>
      <c r="B14" s="346">
        <f>HMS!L14</f>
        <v>0</v>
      </c>
      <c r="C14" s="106"/>
      <c r="D14" s="348" t="s">
        <v>78</v>
      </c>
      <c r="E14" s="346">
        <f>HMS!L25</f>
        <v>16985</v>
      </c>
      <c r="F14" s="286"/>
      <c r="G14" s="348" t="s">
        <v>78</v>
      </c>
      <c r="H14" s="346">
        <f>HMS!L36</f>
        <v>28167</v>
      </c>
      <c r="I14" s="286"/>
      <c r="J14" s="348" t="s">
        <v>78</v>
      </c>
      <c r="K14" s="346">
        <f>HMS!L47</f>
        <v>24600</v>
      </c>
      <c r="L14" s="286"/>
      <c r="M14" s="348" t="s">
        <v>78</v>
      </c>
      <c r="N14" s="346">
        <f>HMS!L58</f>
        <v>21255</v>
      </c>
      <c r="P14" s="348" t="s">
        <v>78</v>
      </c>
      <c r="Q14" s="346">
        <f>HMS!L69</f>
        <v>0</v>
      </c>
      <c r="R14" s="9"/>
    </row>
    <row r="15" spans="1:18" s="287" customFormat="1" ht="12.95" customHeight="1" thickBot="1" x14ac:dyDescent="0.3">
      <c r="A15" s="349"/>
      <c r="B15" s="347"/>
      <c r="C15" s="106"/>
      <c r="D15" s="349"/>
      <c r="E15" s="347"/>
      <c r="F15" s="286"/>
      <c r="G15" s="349"/>
      <c r="H15" s="347"/>
      <c r="I15" s="286"/>
      <c r="J15" s="349"/>
      <c r="K15" s="347"/>
      <c r="L15" s="286"/>
      <c r="M15" s="349"/>
      <c r="N15" s="347"/>
      <c r="P15" s="349"/>
      <c r="Q15" s="347"/>
      <c r="R15" s="9"/>
    </row>
    <row r="16" spans="1:18" s="287" customFormat="1" ht="12.95" customHeight="1" x14ac:dyDescent="0.25">
      <c r="A16" s="348" t="s">
        <v>86</v>
      </c>
      <c r="B16" s="346">
        <f>'Water Tours'!E14</f>
        <v>0</v>
      </c>
      <c r="C16" s="106"/>
      <c r="D16" s="348" t="s">
        <v>86</v>
      </c>
      <c r="E16" s="346">
        <f>'Water Tours'!E25</f>
        <v>0</v>
      </c>
      <c r="F16" s="286"/>
      <c r="G16" s="348" t="s">
        <v>86</v>
      </c>
      <c r="H16" s="346">
        <f>'Water Tours'!E36</f>
        <v>6244</v>
      </c>
      <c r="I16" s="286"/>
      <c r="J16" s="348" t="s">
        <v>86</v>
      </c>
      <c r="K16" s="346">
        <f>'Water Tours'!E47</f>
        <v>3898</v>
      </c>
      <c r="L16" s="286"/>
      <c r="M16" s="348" t="s">
        <v>86</v>
      </c>
      <c r="N16" s="346">
        <f>'Water Tours'!E58</f>
        <v>2814</v>
      </c>
      <c r="P16" s="348" t="s">
        <v>86</v>
      </c>
      <c r="Q16" s="346">
        <f>'Water Tours'!E69</f>
        <v>0</v>
      </c>
      <c r="R16" s="9"/>
    </row>
    <row r="17" spans="1:20" s="287" customFormat="1" ht="12.95" customHeight="1" thickBot="1" x14ac:dyDescent="0.3">
      <c r="A17" s="349"/>
      <c r="B17" s="347"/>
      <c r="C17" s="106"/>
      <c r="D17" s="349"/>
      <c r="E17" s="347"/>
      <c r="F17" s="286"/>
      <c r="G17" s="349"/>
      <c r="H17" s="347"/>
      <c r="I17" s="286"/>
      <c r="J17" s="349"/>
      <c r="K17" s="347"/>
      <c r="L17" s="286"/>
      <c r="M17" s="349"/>
      <c r="N17" s="347"/>
      <c r="P17" s="349"/>
      <c r="Q17" s="347"/>
      <c r="R17" s="9"/>
    </row>
    <row r="18" spans="1:20" s="108" customFormat="1" ht="12.95" customHeight="1" thickBot="1" x14ac:dyDescent="0.25">
      <c r="A18" s="369" t="s">
        <v>23</v>
      </c>
      <c r="B18" s="371">
        <f>SUM(B4:B15)</f>
        <v>0</v>
      </c>
      <c r="C18" s="10"/>
      <c r="D18" s="369" t="s">
        <v>23</v>
      </c>
      <c r="E18" s="371">
        <f>SUM(E4:E17)</f>
        <v>179127</v>
      </c>
      <c r="F18" s="107"/>
      <c r="G18" s="369" t="s">
        <v>23</v>
      </c>
      <c r="H18" s="371">
        <f>SUM(H4:H17)</f>
        <v>194892</v>
      </c>
      <c r="I18" s="107"/>
      <c r="J18" s="369" t="s">
        <v>23</v>
      </c>
      <c r="K18" s="371">
        <f>SUM(K4:K17)</f>
        <v>193978</v>
      </c>
      <c r="L18" s="107"/>
      <c r="M18" s="369" t="s">
        <v>23</v>
      </c>
      <c r="N18" s="371">
        <f>SUM(N4:N17)</f>
        <v>177230</v>
      </c>
      <c r="P18" s="369" t="s">
        <v>23</v>
      </c>
      <c r="Q18" s="371">
        <f>SUM(Q4:Q15)</f>
        <v>0</v>
      </c>
      <c r="R18" s="10"/>
      <c r="S18" s="143" t="s">
        <v>65</v>
      </c>
      <c r="T18" s="121">
        <f>AVERAGE('Billy Bey'!E80, 'Liberty Landing Ferry'!F76, 'New York Water Taxi'!K76, 'NY Waterway'!H76, SeaStreak!G76,HMS!F81,'Water Tours'!F76)</f>
        <v>20871.738095238099</v>
      </c>
    </row>
    <row r="19" spans="1:20" s="108" customFormat="1" ht="12.95" customHeight="1" thickBot="1" x14ac:dyDescent="0.3">
      <c r="A19" s="370"/>
      <c r="B19" s="372"/>
      <c r="C19" s="109"/>
      <c r="D19" s="370"/>
      <c r="E19" s="372"/>
      <c r="F19" s="107"/>
      <c r="G19" s="370"/>
      <c r="H19" s="372"/>
      <c r="I19" s="107"/>
      <c r="J19" s="370"/>
      <c r="K19" s="372"/>
      <c r="L19" s="107"/>
      <c r="M19" s="370"/>
      <c r="N19" s="372"/>
      <c r="P19" s="370"/>
      <c r="Q19" s="392"/>
      <c r="R19" s="109"/>
      <c r="S19" s="117"/>
      <c r="T19" s="117"/>
    </row>
    <row r="20" spans="1:20" s="117" customFormat="1" ht="14.25" thickBot="1" x14ac:dyDescent="0.3">
      <c r="A20" s="110"/>
      <c r="B20" s="111"/>
      <c r="C20" s="104"/>
      <c r="D20" s="110"/>
      <c r="E20" s="111"/>
      <c r="F20" s="104"/>
      <c r="G20" s="110"/>
      <c r="H20" s="111"/>
      <c r="I20" s="104"/>
      <c r="J20" s="112"/>
      <c r="K20" s="113"/>
      <c r="L20" s="104"/>
      <c r="M20" s="112"/>
      <c r="N20" s="113"/>
      <c r="P20" s="112"/>
      <c r="Q20" s="113"/>
      <c r="R20" s="104"/>
      <c r="S20" s="116"/>
      <c r="T20" s="116"/>
    </row>
    <row r="21" spans="1:20" ht="14.25" thickBot="1" x14ac:dyDescent="0.3">
      <c r="A21" s="374" t="s">
        <v>58</v>
      </c>
      <c r="B21" s="375"/>
      <c r="C21" s="100"/>
      <c r="D21" s="374" t="s">
        <v>58</v>
      </c>
      <c r="E21" s="375"/>
      <c r="F21" s="101"/>
      <c r="G21" s="374" t="s">
        <v>58</v>
      </c>
      <c r="H21" s="375"/>
      <c r="I21" s="101"/>
      <c r="J21" s="374" t="s">
        <v>58</v>
      </c>
      <c r="K21" s="376"/>
      <c r="L21" s="101"/>
      <c r="M21" s="374" t="s">
        <v>58</v>
      </c>
      <c r="N21" s="375"/>
      <c r="P21" s="374" t="s">
        <v>58</v>
      </c>
      <c r="Q21" s="375"/>
      <c r="R21" s="100"/>
    </row>
    <row r="22" spans="1:20" ht="12.95" customHeight="1" x14ac:dyDescent="0.25">
      <c r="A22" s="364" t="s">
        <v>10</v>
      </c>
      <c r="B22" s="352">
        <f>SUM('Billy Bey'!G14:J14, 'New York Water Taxi'!G14:I14, 'NY Waterway'!I14:J14, SeaStreak!C14:D14,HMS!C14)</f>
        <v>0</v>
      </c>
      <c r="C22" s="7"/>
      <c r="D22" s="364" t="s">
        <v>10</v>
      </c>
      <c r="E22" s="352">
        <f>SUM('Billy Bey'!G25:J25, 'New York Water Taxi'!G25:I25, 'NY Waterway'!I25:J25, SeaStreak!C25:D25,HMS!C25)</f>
        <v>60627</v>
      </c>
      <c r="F22" s="101"/>
      <c r="G22" s="364" t="s">
        <v>10</v>
      </c>
      <c r="H22" s="352">
        <f>SUM('Billy Bey'!G36:J36, 'New York Water Taxi'!G36:I36, 'NY Waterway'!I36:J36, SeaStreak!C36:D36,HMS!C36)</f>
        <v>53838</v>
      </c>
      <c r="I22" s="101"/>
      <c r="J22" s="364" t="s">
        <v>10</v>
      </c>
      <c r="K22" s="352">
        <f>SUM('Billy Bey'!G47:J47, 'New York Water Taxi'!G47:I47, 'NY Waterway'!I47:J47, SeaStreak!C47:D47,HMS!C47)</f>
        <v>55213</v>
      </c>
      <c r="L22" s="101"/>
      <c r="M22" s="364" t="s">
        <v>10</v>
      </c>
      <c r="N22" s="352">
        <f>SUM('Billy Bey'!G58:J58, 'New York Water Taxi'!G58:I58, 'NY Waterway'!I58:J58, SeaStreak!C58:D58,HMS!C58)</f>
        <v>57339</v>
      </c>
      <c r="P22" s="364" t="s">
        <v>10</v>
      </c>
      <c r="Q22" s="352">
        <f>SUM('Billy Bey'!G69:J69, 'New York Water Taxi'!G69:I69, 'NY Waterway'!I69:J69, SeaStreak!C69:D69,HMS!C69)</f>
        <v>0</v>
      </c>
      <c r="R22" s="7"/>
    </row>
    <row r="23" spans="1:20" ht="12.95" customHeight="1" thickBot="1" x14ac:dyDescent="0.3">
      <c r="A23" s="365"/>
      <c r="B23" s="353"/>
      <c r="C23" s="8"/>
      <c r="D23" s="365"/>
      <c r="E23" s="353"/>
      <c r="F23" s="101"/>
      <c r="G23" s="365"/>
      <c r="H23" s="353"/>
      <c r="I23" s="101"/>
      <c r="J23" s="365"/>
      <c r="K23" s="353"/>
      <c r="L23" s="101"/>
      <c r="M23" s="365"/>
      <c r="N23" s="353"/>
      <c r="P23" s="365"/>
      <c r="Q23" s="353"/>
      <c r="R23" s="8"/>
    </row>
    <row r="24" spans="1:20" ht="12.95" customHeight="1" x14ac:dyDescent="0.25">
      <c r="A24" s="350" t="s">
        <v>87</v>
      </c>
      <c r="B24" s="352">
        <f>'Water Tours'!C14</f>
        <v>0</v>
      </c>
      <c r="C24" s="8"/>
      <c r="D24" s="350" t="s">
        <v>87</v>
      </c>
      <c r="E24" s="352">
        <f>'Water Tours'!C25</f>
        <v>0</v>
      </c>
      <c r="F24" s="101"/>
      <c r="G24" s="350" t="s">
        <v>87</v>
      </c>
      <c r="H24" s="352">
        <f>'Water Tours'!C36</f>
        <v>5749</v>
      </c>
      <c r="I24" s="101"/>
      <c r="J24" s="350" t="s">
        <v>87</v>
      </c>
      <c r="K24" s="352">
        <f>'Water Tours'!C47</f>
        <v>3683</v>
      </c>
      <c r="L24" s="101"/>
      <c r="M24" s="350" t="s">
        <v>87</v>
      </c>
      <c r="N24" s="352">
        <f>'Water Tours'!C58</f>
        <v>2679</v>
      </c>
      <c r="P24" s="350" t="s">
        <v>87</v>
      </c>
      <c r="Q24" s="352">
        <f>'Water Tours'!C69</f>
        <v>0</v>
      </c>
      <c r="R24" s="8"/>
    </row>
    <row r="25" spans="1:20" ht="12.95" customHeight="1" thickBot="1" x14ac:dyDescent="0.3">
      <c r="A25" s="351"/>
      <c r="B25" s="353"/>
      <c r="C25" s="8"/>
      <c r="D25" s="351"/>
      <c r="E25" s="353"/>
      <c r="F25" s="101"/>
      <c r="G25" s="351"/>
      <c r="H25" s="353"/>
      <c r="I25" s="101"/>
      <c r="J25" s="351"/>
      <c r="K25" s="353"/>
      <c r="L25" s="101"/>
      <c r="M25" s="351"/>
      <c r="N25" s="353"/>
      <c r="P25" s="351"/>
      <c r="Q25" s="353"/>
      <c r="R25" s="8"/>
    </row>
    <row r="26" spans="1:20" ht="12.95" customHeight="1" x14ac:dyDescent="0.25">
      <c r="A26" s="350" t="s">
        <v>8</v>
      </c>
      <c r="B26" s="346">
        <f>SUM('Billy Bey'!C14:D14, 'New York Water Taxi'!E14, 'NY Waterway'!C14:G14,'Water Tours'!D14)</f>
        <v>0</v>
      </c>
      <c r="C26" s="9"/>
      <c r="D26" s="350" t="s">
        <v>8</v>
      </c>
      <c r="E26" s="346">
        <f>SUM('Billy Bey'!C25:D25, 'New York Water Taxi'!E25, 'NY Waterway'!C25:G25,'Water Tours'!D25)</f>
        <v>53650</v>
      </c>
      <c r="F26" s="101"/>
      <c r="G26" s="350" t="s">
        <v>8</v>
      </c>
      <c r="H26" s="346">
        <f>SUM('Billy Bey'!C36:D36, 'New York Water Taxi'!E36, 'NY Waterway'!C36:G36,'Water Tours'!D36)</f>
        <v>67591</v>
      </c>
      <c r="I26" s="101"/>
      <c r="J26" s="350" t="s">
        <v>8</v>
      </c>
      <c r="K26" s="346">
        <f>SUM('Billy Bey'!C47:D47, 'NY Waterway'!C47:G47, 'New York Water Taxi'!E47,'Water Tours'!D47)</f>
        <v>72371</v>
      </c>
      <c r="L26" s="101"/>
      <c r="M26" s="350" t="s">
        <v>8</v>
      </c>
      <c r="N26" s="346">
        <f>SUM('Billy Bey'!C58:D58, 'NY Waterway'!C58:G58, 'New York Water Taxi'!E58,'Water Tours'!D58)</f>
        <v>54587</v>
      </c>
      <c r="P26" s="350" t="s">
        <v>8</v>
      </c>
      <c r="Q26" s="346">
        <f>SUM('Billy Bey'!C69:D69, 'NY Waterway'!C69:G69, 'New York Water Taxi'!E69,'Water Tours'!D69)</f>
        <v>0</v>
      </c>
      <c r="R26" s="9"/>
    </row>
    <row r="27" spans="1:20" ht="12.95" customHeight="1" thickBot="1" x14ac:dyDescent="0.3">
      <c r="A27" s="351"/>
      <c r="B27" s="373"/>
      <c r="C27" s="103"/>
      <c r="D27" s="351"/>
      <c r="E27" s="363"/>
      <c r="F27" s="101"/>
      <c r="G27" s="351"/>
      <c r="H27" s="373"/>
      <c r="I27" s="101"/>
      <c r="J27" s="351"/>
      <c r="K27" s="373"/>
      <c r="L27" s="101"/>
      <c r="M27" s="351"/>
      <c r="N27" s="373"/>
      <c r="P27" s="351"/>
      <c r="Q27" s="373"/>
      <c r="R27" s="103"/>
    </row>
    <row r="28" spans="1:20" ht="12.95" customHeight="1" x14ac:dyDescent="0.25">
      <c r="A28" s="364" t="s">
        <v>16</v>
      </c>
      <c r="B28" s="352">
        <f>SUM( SeaStreak!E14:F14,HMS!D14)</f>
        <v>0</v>
      </c>
      <c r="C28" s="7"/>
      <c r="D28" s="364" t="s">
        <v>16</v>
      </c>
      <c r="E28" s="352">
        <f>SUM(SeaStreak!E25:F25,HMS!D25)</f>
        <v>10510</v>
      </c>
      <c r="F28" s="101"/>
      <c r="G28" s="364" t="s">
        <v>16</v>
      </c>
      <c r="H28" s="352">
        <f>SUM(SeaStreak!E36:F36,HMS!D36)</f>
        <v>12174</v>
      </c>
      <c r="I28" s="101"/>
      <c r="J28" s="364" t="s">
        <v>16</v>
      </c>
      <c r="K28" s="352">
        <f>SUM(SeaStreak!E47:F47,HMS!D47)</f>
        <v>11931</v>
      </c>
      <c r="L28" s="101"/>
      <c r="M28" s="364" t="s">
        <v>16</v>
      </c>
      <c r="N28" s="352">
        <f>SUM(SeaStreak!E58:F58,HMS!D58)</f>
        <v>12187</v>
      </c>
      <c r="P28" s="364" t="s">
        <v>16</v>
      </c>
      <c r="Q28" s="352">
        <f>SUM(SeaStreak!E69:F69,HMS!D69)</f>
        <v>0</v>
      </c>
      <c r="R28" s="7"/>
    </row>
    <row r="29" spans="1:20" ht="12.95" customHeight="1" thickBot="1" x14ac:dyDescent="0.3">
      <c r="A29" s="368"/>
      <c r="B29" s="377"/>
      <c r="C29" s="105"/>
      <c r="D29" s="368"/>
      <c r="E29" s="377"/>
      <c r="F29" s="101"/>
      <c r="G29" s="368"/>
      <c r="H29" s="377"/>
      <c r="I29" s="101"/>
      <c r="J29" s="368"/>
      <c r="K29" s="377"/>
      <c r="L29" s="101"/>
      <c r="M29" s="368"/>
      <c r="N29" s="377"/>
      <c r="P29" s="368"/>
      <c r="Q29" s="377"/>
      <c r="R29" s="105"/>
    </row>
    <row r="30" spans="1:20" ht="12.95" customHeight="1" x14ac:dyDescent="0.25">
      <c r="A30" s="350" t="s">
        <v>9</v>
      </c>
      <c r="B30" s="346">
        <f>SUM('Billy Bey'!E14:F14, 'Liberty Landing Ferry'!C14, 'NY Waterway'!H14)</f>
        <v>0</v>
      </c>
      <c r="C30" s="9"/>
      <c r="D30" s="350" t="s">
        <v>9</v>
      </c>
      <c r="E30" s="378">
        <f>SUM('Billy Bey'!E25:F25, 'Liberty Landing Ferry'!C25, 'NY Waterway'!H25)</f>
        <v>43177</v>
      </c>
      <c r="F30" s="101"/>
      <c r="G30" s="350" t="s">
        <v>9</v>
      </c>
      <c r="H30" s="346">
        <f>SUM('Billy Bey'!E36:F36, 'Liberty Landing Ferry'!C36, 'NY Waterway'!H36)</f>
        <v>38592</v>
      </c>
      <c r="I30" s="101"/>
      <c r="J30" s="350" t="s">
        <v>9</v>
      </c>
      <c r="K30" s="346">
        <f>SUM('Billy Bey'!E47:F47, 'Liberty Landing Ferry'!C47, 'NY Waterway'!H47)</f>
        <v>35296</v>
      </c>
      <c r="L30" s="101"/>
      <c r="M30" s="350" t="s">
        <v>9</v>
      </c>
      <c r="N30" s="346">
        <f>SUM('Billy Bey'!E58:F58, 'Liberty Landing Ferry'!C58, 'NY Waterway'!H58)</f>
        <v>37875</v>
      </c>
      <c r="P30" s="350" t="s">
        <v>9</v>
      </c>
      <c r="Q30" s="346">
        <f>SUM('Billy Bey'!E69:F69, 'Liberty Landing Ferry'!C69, 'NY Waterway'!H69)</f>
        <v>0</v>
      </c>
      <c r="R30" s="9"/>
    </row>
    <row r="31" spans="1:20" ht="12.95" customHeight="1" thickBot="1" x14ac:dyDescent="0.3">
      <c r="A31" s="367"/>
      <c r="B31" s="347"/>
      <c r="C31" s="106"/>
      <c r="D31" s="367"/>
      <c r="E31" s="347"/>
      <c r="F31" s="101"/>
      <c r="G31" s="367"/>
      <c r="H31" s="347"/>
      <c r="I31" s="101"/>
      <c r="J31" s="367"/>
      <c r="K31" s="347"/>
      <c r="L31" s="101"/>
      <c r="M31" s="367"/>
      <c r="N31" s="347"/>
      <c r="P31" s="367"/>
      <c r="Q31" s="347"/>
      <c r="R31" s="106"/>
      <c r="S31" s="115"/>
      <c r="T31" s="115"/>
    </row>
    <row r="32" spans="1:20" s="115" customFormat="1" ht="12.95" customHeight="1" x14ac:dyDescent="0.2">
      <c r="A32" s="350" t="s">
        <v>7</v>
      </c>
      <c r="B32" s="378">
        <f>SUM('New York Water Taxi'!C14)</f>
        <v>0</v>
      </c>
      <c r="C32" s="10"/>
      <c r="D32" s="350" t="s">
        <v>7</v>
      </c>
      <c r="E32" s="378">
        <f>SUM('New York Water Taxi'!C25)</f>
        <v>0</v>
      </c>
      <c r="F32" s="114"/>
      <c r="G32" s="350" t="s">
        <v>7</v>
      </c>
      <c r="H32" s="378">
        <f>SUM('New York Water Taxi'!C36)</f>
        <v>0</v>
      </c>
      <c r="I32" s="114"/>
      <c r="J32" s="350" t="s">
        <v>7</v>
      </c>
      <c r="K32" s="378">
        <f>SUM('New York Water Taxi'!C47)</f>
        <v>0</v>
      </c>
      <c r="L32" s="114"/>
      <c r="M32" s="350" t="s">
        <v>7</v>
      </c>
      <c r="N32" s="378">
        <f>SUM('New York Water Taxi'!C58)</f>
        <v>0</v>
      </c>
      <c r="P32" s="350" t="s">
        <v>7</v>
      </c>
      <c r="Q32" s="378">
        <f>SUM('New York Water Taxi'!C69)</f>
        <v>0</v>
      </c>
      <c r="R32" s="11"/>
    </row>
    <row r="33" spans="1:20" s="115" customFormat="1" ht="12.95" customHeight="1" thickBot="1" x14ac:dyDescent="0.3">
      <c r="A33" s="367"/>
      <c r="B33" s="379"/>
      <c r="C33" s="109"/>
      <c r="D33" s="367"/>
      <c r="E33" s="379"/>
      <c r="F33" s="114"/>
      <c r="G33" s="367"/>
      <c r="H33" s="379"/>
      <c r="I33" s="114"/>
      <c r="J33" s="367"/>
      <c r="K33" s="379"/>
      <c r="L33" s="114"/>
      <c r="M33" s="367"/>
      <c r="N33" s="379"/>
      <c r="P33" s="367"/>
      <c r="Q33" s="379"/>
      <c r="R33" s="12"/>
      <c r="S33" s="116"/>
      <c r="T33" s="116"/>
    </row>
    <row r="34" spans="1:20" ht="12.75" customHeight="1" x14ac:dyDescent="0.25">
      <c r="A34" s="350" t="s">
        <v>39</v>
      </c>
      <c r="B34" s="378">
        <f>SUM('New York Water Taxi'!D14)</f>
        <v>0</v>
      </c>
      <c r="C34" s="101"/>
      <c r="D34" s="350" t="s">
        <v>39</v>
      </c>
      <c r="E34" s="378">
        <f>SUM('New York Water Taxi'!D25)</f>
        <v>0</v>
      </c>
      <c r="F34" s="101"/>
      <c r="G34" s="350" t="s">
        <v>39</v>
      </c>
      <c r="H34" s="378">
        <f>SUM('New York Water Taxi'!D36)</f>
        <v>0</v>
      </c>
      <c r="I34" s="101"/>
      <c r="J34" s="350" t="s">
        <v>39</v>
      </c>
      <c r="K34" s="378">
        <f>SUM('New York Water Taxi'!D47)</f>
        <v>0</v>
      </c>
      <c r="L34" s="101"/>
      <c r="M34" s="350" t="s">
        <v>39</v>
      </c>
      <c r="N34" s="378">
        <f>SUM('New York Water Taxi'!D58)</f>
        <v>0</v>
      </c>
      <c r="P34" s="350" t="s">
        <v>39</v>
      </c>
      <c r="Q34" s="378">
        <f>SUM('New York Water Taxi'!D69)</f>
        <v>0</v>
      </c>
      <c r="R34" s="11"/>
    </row>
    <row r="35" spans="1:20" ht="14.25" thickBot="1" x14ac:dyDescent="0.3">
      <c r="A35" s="367"/>
      <c r="B35" s="380"/>
      <c r="C35" s="101"/>
      <c r="D35" s="367"/>
      <c r="E35" s="380"/>
      <c r="F35" s="101"/>
      <c r="G35" s="367"/>
      <c r="H35" s="380"/>
      <c r="I35" s="101"/>
      <c r="J35" s="367"/>
      <c r="K35" s="380"/>
      <c r="L35" s="101"/>
      <c r="M35" s="367"/>
      <c r="N35" s="380"/>
      <c r="P35" s="367"/>
      <c r="Q35" s="380"/>
      <c r="R35" s="118"/>
    </row>
    <row r="36" spans="1:20" ht="12.75" customHeight="1" x14ac:dyDescent="0.25">
      <c r="A36" s="350" t="s">
        <v>73</v>
      </c>
      <c r="B36" s="378">
        <f>SUM('New York Water Taxi'!F14)</f>
        <v>0</v>
      </c>
      <c r="C36" s="101"/>
      <c r="D36" s="350" t="s">
        <v>73</v>
      </c>
      <c r="E36" s="378">
        <f>SUM('New York Water Taxi'!F25)</f>
        <v>0</v>
      </c>
      <c r="F36" s="101"/>
      <c r="G36" s="350" t="s">
        <v>73</v>
      </c>
      <c r="H36" s="378">
        <f>SUM('New York Water Taxi'!F36)</f>
        <v>0</v>
      </c>
      <c r="I36" s="101"/>
      <c r="J36" s="350" t="s">
        <v>73</v>
      </c>
      <c r="K36" s="378">
        <f>SUM('New York Water Taxi'!F47)</f>
        <v>0</v>
      </c>
      <c r="L36" s="101"/>
      <c r="M36" s="350" t="s">
        <v>73</v>
      </c>
      <c r="N36" s="378">
        <f>SUM('New York Water Taxi'!F58)</f>
        <v>0</v>
      </c>
      <c r="P36" s="350" t="s">
        <v>73</v>
      </c>
      <c r="Q36" s="378">
        <f>SUM('New York Water Taxi'!F69)</f>
        <v>0</v>
      </c>
      <c r="R36" s="11"/>
    </row>
    <row r="37" spans="1:20" ht="14.25" customHeight="1" thickBot="1" x14ac:dyDescent="0.3">
      <c r="A37" s="367"/>
      <c r="B37" s="393"/>
      <c r="C37" s="101"/>
      <c r="D37" s="367"/>
      <c r="E37" s="393"/>
      <c r="F37" s="101"/>
      <c r="G37" s="367"/>
      <c r="H37" s="393"/>
      <c r="I37" s="101"/>
      <c r="J37" s="367"/>
      <c r="K37" s="383"/>
      <c r="L37" s="101"/>
      <c r="M37" s="367"/>
      <c r="N37" s="383"/>
      <c r="P37" s="367"/>
      <c r="Q37" s="383"/>
      <c r="R37" s="11"/>
    </row>
    <row r="38" spans="1:20" x14ac:dyDescent="0.25">
      <c r="A38" s="381" t="s">
        <v>74</v>
      </c>
      <c r="B38" s="378">
        <f>SUM(HMS!E14)</f>
        <v>0</v>
      </c>
      <c r="C38" s="101"/>
      <c r="D38" s="381" t="s">
        <v>74</v>
      </c>
      <c r="E38" s="378">
        <f>SUM(HMS!E25)</f>
        <v>2676</v>
      </c>
      <c r="F38" s="101"/>
      <c r="G38" s="381" t="s">
        <v>74</v>
      </c>
      <c r="H38" s="378">
        <f>SUM(HMS!E36)</f>
        <v>6016</v>
      </c>
      <c r="I38" s="101"/>
      <c r="J38" s="381" t="s">
        <v>74</v>
      </c>
      <c r="K38" s="378">
        <f>SUM(HMS!E47)</f>
        <v>4565</v>
      </c>
      <c r="L38" s="101"/>
      <c r="M38" s="381" t="s">
        <v>74</v>
      </c>
      <c r="N38" s="378">
        <f>SUM(HMS!E58)</f>
        <v>3996</v>
      </c>
      <c r="P38" s="381" t="s">
        <v>74</v>
      </c>
      <c r="Q38" s="378">
        <f>SUM(HMS!E69)</f>
        <v>0</v>
      </c>
      <c r="R38" s="11"/>
    </row>
    <row r="39" spans="1:20" ht="14.25" thickBot="1" x14ac:dyDescent="0.3">
      <c r="A39" s="382"/>
      <c r="B39" s="383"/>
      <c r="C39" s="101"/>
      <c r="D39" s="382"/>
      <c r="E39" s="383"/>
      <c r="F39" s="101"/>
      <c r="G39" s="382"/>
      <c r="H39" s="383"/>
      <c r="I39" s="101"/>
      <c r="J39" s="382"/>
      <c r="K39" s="383"/>
      <c r="L39" s="101"/>
      <c r="M39" s="382"/>
      <c r="N39" s="383"/>
      <c r="P39" s="382"/>
      <c r="Q39" s="383"/>
      <c r="R39" s="11"/>
    </row>
    <row r="40" spans="1:20" ht="12.75" customHeight="1" x14ac:dyDescent="0.25">
      <c r="A40" s="381" t="s">
        <v>75</v>
      </c>
      <c r="B40" s="378">
        <f>SUM(HMS!F14)</f>
        <v>0</v>
      </c>
      <c r="C40" s="101"/>
      <c r="D40" s="381" t="s">
        <v>75</v>
      </c>
      <c r="E40" s="378">
        <f>SUM(HMS!F25)</f>
        <v>1774</v>
      </c>
      <c r="F40" s="101"/>
      <c r="G40" s="381" t="s">
        <v>75</v>
      </c>
      <c r="H40" s="378">
        <f>SUM(HMS!F36)</f>
        <v>2155</v>
      </c>
      <c r="I40" s="101"/>
      <c r="J40" s="381" t="s">
        <v>75</v>
      </c>
      <c r="K40" s="378">
        <f>SUM(HMS!F47)</f>
        <v>2273</v>
      </c>
      <c r="L40" s="101"/>
      <c r="M40" s="381" t="s">
        <v>75</v>
      </c>
      <c r="N40" s="378">
        <f>SUM(HMS!F58)</f>
        <v>1849</v>
      </c>
      <c r="P40" s="381" t="s">
        <v>75</v>
      </c>
      <c r="Q40" s="378">
        <f>SUM(HMS!F69)</f>
        <v>0</v>
      </c>
      <c r="R40" s="11"/>
    </row>
    <row r="41" spans="1:20" ht="13.5" customHeight="1" thickBot="1" x14ac:dyDescent="0.3">
      <c r="A41" s="382"/>
      <c r="B41" s="383"/>
      <c r="C41" s="101"/>
      <c r="D41" s="382"/>
      <c r="E41" s="383"/>
      <c r="F41" s="101"/>
      <c r="G41" s="382"/>
      <c r="H41" s="383"/>
      <c r="I41" s="101"/>
      <c r="J41" s="382"/>
      <c r="K41" s="383"/>
      <c r="L41" s="101"/>
      <c r="M41" s="382"/>
      <c r="N41" s="383"/>
      <c r="P41" s="382"/>
      <c r="Q41" s="383"/>
      <c r="R41" s="11"/>
    </row>
    <row r="42" spans="1:20" ht="12.75" customHeight="1" x14ac:dyDescent="0.25">
      <c r="A42" s="381" t="s">
        <v>13</v>
      </c>
      <c r="B42" s="378">
        <f>SUM(HMS!G14)</f>
        <v>0</v>
      </c>
      <c r="C42" s="101"/>
      <c r="D42" s="381" t="s">
        <v>13</v>
      </c>
      <c r="E42" s="378">
        <f>SUM(HMS!G25)</f>
        <v>2262</v>
      </c>
      <c r="F42" s="101"/>
      <c r="G42" s="381" t="s">
        <v>13</v>
      </c>
      <c r="H42" s="378">
        <f>SUM(HMS!G36)</f>
        <v>2990</v>
      </c>
      <c r="I42" s="101"/>
      <c r="J42" s="381" t="s">
        <v>13</v>
      </c>
      <c r="K42" s="378">
        <f>SUM(HMS!G47)</f>
        <v>2819</v>
      </c>
      <c r="L42" s="101"/>
      <c r="M42" s="381" t="s">
        <v>13</v>
      </c>
      <c r="N42" s="378">
        <f>SUM(HMS!G58)</f>
        <v>2389</v>
      </c>
      <c r="P42" s="381" t="s">
        <v>13</v>
      </c>
      <c r="Q42" s="378">
        <f>SUM(HMS!G69)</f>
        <v>0</v>
      </c>
      <c r="R42" s="11"/>
    </row>
    <row r="43" spans="1:20" ht="13.5" customHeight="1" thickBot="1" x14ac:dyDescent="0.3">
      <c r="A43" s="382"/>
      <c r="B43" s="383"/>
      <c r="C43" s="101"/>
      <c r="D43" s="382"/>
      <c r="E43" s="383"/>
      <c r="F43" s="101"/>
      <c r="G43" s="382"/>
      <c r="H43" s="383"/>
      <c r="I43" s="101"/>
      <c r="J43" s="382"/>
      <c r="K43" s="383"/>
      <c r="L43" s="101"/>
      <c r="M43" s="382"/>
      <c r="N43" s="383"/>
      <c r="P43" s="382"/>
      <c r="Q43" s="383"/>
      <c r="R43" s="11"/>
    </row>
    <row r="44" spans="1:20" ht="12.75" customHeight="1" x14ac:dyDescent="0.25">
      <c r="A44" s="381" t="s">
        <v>14</v>
      </c>
      <c r="B44" s="378">
        <f>SUM(HMS!H14)</f>
        <v>0</v>
      </c>
      <c r="C44" s="101"/>
      <c r="D44" s="381" t="s">
        <v>14</v>
      </c>
      <c r="E44" s="378">
        <f>SUM(HMS!H25)</f>
        <v>2017</v>
      </c>
      <c r="F44" s="101"/>
      <c r="G44" s="381" t="s">
        <v>14</v>
      </c>
      <c r="H44" s="378">
        <f>SUM(HMS!H36)</f>
        <v>1861</v>
      </c>
      <c r="I44" s="101"/>
      <c r="J44" s="381" t="s">
        <v>14</v>
      </c>
      <c r="K44" s="378">
        <f>SUM(HMS!H47)</f>
        <v>2565</v>
      </c>
      <c r="L44" s="101"/>
      <c r="M44" s="381" t="s">
        <v>14</v>
      </c>
      <c r="N44" s="378">
        <f>SUM(HMS!H58)</f>
        <v>1864</v>
      </c>
      <c r="P44" s="381" t="s">
        <v>14</v>
      </c>
      <c r="Q44" s="378">
        <f>SUM(HMS!H69)</f>
        <v>0</v>
      </c>
      <c r="R44" s="11"/>
    </row>
    <row r="45" spans="1:20" ht="13.5" customHeight="1" thickBot="1" x14ac:dyDescent="0.3">
      <c r="A45" s="382"/>
      <c r="B45" s="383"/>
      <c r="C45" s="101"/>
      <c r="D45" s="382"/>
      <c r="E45" s="383"/>
      <c r="F45" s="101"/>
      <c r="G45" s="382"/>
      <c r="H45" s="383"/>
      <c r="I45" s="101"/>
      <c r="J45" s="382"/>
      <c r="K45" s="383"/>
      <c r="L45" s="101"/>
      <c r="M45" s="382"/>
      <c r="N45" s="383"/>
      <c r="P45" s="382"/>
      <c r="Q45" s="383"/>
      <c r="R45" s="11"/>
    </row>
    <row r="46" spans="1:20" ht="12.75" customHeight="1" x14ac:dyDescent="0.25">
      <c r="A46" s="381" t="s">
        <v>76</v>
      </c>
      <c r="B46" s="378">
        <f>SUM(HMS!I14)</f>
        <v>0</v>
      </c>
      <c r="C46" s="101"/>
      <c r="D46" s="381" t="s">
        <v>76</v>
      </c>
      <c r="E46" s="378">
        <f>SUM(HMS!I25)</f>
        <v>2434</v>
      </c>
      <c r="F46" s="101"/>
      <c r="G46" s="381" t="s">
        <v>76</v>
      </c>
      <c r="H46" s="378">
        <f>SUM(HMS!I36)</f>
        <v>3926</v>
      </c>
      <c r="I46" s="101"/>
      <c r="J46" s="381" t="s">
        <v>76</v>
      </c>
      <c r="K46" s="378">
        <f>SUM(HMS!I47)</f>
        <v>3262</v>
      </c>
      <c r="L46" s="101"/>
      <c r="M46" s="381" t="s">
        <v>76</v>
      </c>
      <c r="N46" s="378">
        <f>SUM(HMS!I58)</f>
        <v>2465</v>
      </c>
      <c r="P46" s="381" t="s">
        <v>76</v>
      </c>
      <c r="Q46" s="378">
        <f>SUM(HMS!J69)</f>
        <v>0</v>
      </c>
      <c r="R46" s="11"/>
    </row>
    <row r="47" spans="1:20" ht="13.5" customHeight="1" thickBot="1" x14ac:dyDescent="0.3">
      <c r="A47" s="382"/>
      <c r="B47" s="383"/>
      <c r="C47" s="101"/>
      <c r="D47" s="382"/>
      <c r="E47" s="383"/>
      <c r="F47" s="101"/>
      <c r="G47" s="382"/>
      <c r="H47" s="383"/>
      <c r="I47" s="101"/>
      <c r="J47" s="382"/>
      <c r="K47" s="383"/>
      <c r="L47" s="101"/>
      <c r="M47" s="382"/>
      <c r="N47" s="383"/>
      <c r="P47" s="382"/>
      <c r="Q47" s="383"/>
      <c r="R47" s="11"/>
    </row>
    <row r="48" spans="1:20" ht="12.75" customHeight="1" x14ac:dyDescent="0.25">
      <c r="A48" s="381" t="s">
        <v>15</v>
      </c>
      <c r="B48" s="378">
        <f>SUM(HMS!J14)</f>
        <v>0</v>
      </c>
      <c r="C48" s="101"/>
      <c r="D48" s="381" t="s">
        <v>15</v>
      </c>
      <c r="E48" s="378">
        <f>SUM(HMS!J25)</f>
        <v>0</v>
      </c>
      <c r="F48" s="101"/>
      <c r="G48" s="381" t="s">
        <v>15</v>
      </c>
      <c r="H48" s="378">
        <f>SUM(HMS!J36)</f>
        <v>0</v>
      </c>
      <c r="I48" s="101"/>
      <c r="J48" s="381" t="s">
        <v>15</v>
      </c>
      <c r="K48" s="378">
        <f>SUM(HMS!J47)</f>
        <v>0</v>
      </c>
      <c r="L48" s="101"/>
      <c r="M48" s="381" t="s">
        <v>15</v>
      </c>
      <c r="N48" s="378">
        <f>SUM(HMS!J58)</f>
        <v>0</v>
      </c>
      <c r="P48" s="381" t="s">
        <v>15</v>
      </c>
      <c r="Q48" s="378">
        <f>SUM(HMS!J69)</f>
        <v>0</v>
      </c>
      <c r="R48" s="11"/>
    </row>
    <row r="49" spans="1:18" ht="13.5" customHeight="1" thickBot="1" x14ac:dyDescent="0.3">
      <c r="A49" s="382"/>
      <c r="B49" s="383"/>
      <c r="C49" s="101"/>
      <c r="D49" s="382"/>
      <c r="E49" s="383"/>
      <c r="F49" s="101"/>
      <c r="G49" s="382"/>
      <c r="H49" s="383"/>
      <c r="I49" s="101"/>
      <c r="J49" s="382"/>
      <c r="K49" s="383"/>
      <c r="L49" s="101"/>
      <c r="M49" s="382"/>
      <c r="N49" s="383"/>
      <c r="P49" s="382"/>
      <c r="Q49" s="383"/>
      <c r="R49" s="11"/>
    </row>
    <row r="50" spans="1:18" ht="13.5" customHeight="1" x14ac:dyDescent="0.25">
      <c r="A50" s="385" t="s">
        <v>36</v>
      </c>
      <c r="B50" s="378">
        <f>SUM(HMS!K14)</f>
        <v>0</v>
      </c>
      <c r="C50" s="101"/>
      <c r="D50" s="385" t="s">
        <v>36</v>
      </c>
      <c r="E50" s="378">
        <f>SUM(HMS!K25)</f>
        <v>0</v>
      </c>
      <c r="F50" s="101"/>
      <c r="G50" s="385" t="s">
        <v>36</v>
      </c>
      <c r="H50" s="386">
        <f>SUM(HMS!K36)</f>
        <v>0</v>
      </c>
      <c r="I50" s="101"/>
      <c r="J50" s="385" t="s">
        <v>36</v>
      </c>
      <c r="K50" s="386">
        <f>SUM(HMS!K47)</f>
        <v>0</v>
      </c>
      <c r="L50" s="101"/>
      <c r="M50" s="385" t="s">
        <v>36</v>
      </c>
      <c r="N50" s="386">
        <f>SUM(HMS!K58)</f>
        <v>0</v>
      </c>
      <c r="P50" s="385" t="s">
        <v>36</v>
      </c>
      <c r="Q50" s="386">
        <f>SUM(HMS!K69)</f>
        <v>0</v>
      </c>
      <c r="R50" s="11"/>
    </row>
    <row r="51" spans="1:18" ht="13.5" customHeight="1" thickBot="1" x14ac:dyDescent="0.3">
      <c r="A51" s="382"/>
      <c r="B51" s="383"/>
      <c r="C51" s="101"/>
      <c r="D51" s="382"/>
      <c r="E51" s="383"/>
      <c r="F51" s="101"/>
      <c r="G51" s="382"/>
      <c r="H51" s="383"/>
      <c r="I51" s="101"/>
      <c r="J51" s="382"/>
      <c r="K51" s="383"/>
      <c r="L51" s="101"/>
      <c r="M51" s="382"/>
      <c r="N51" s="383"/>
      <c r="P51" s="382"/>
      <c r="Q51" s="383"/>
      <c r="R51" s="11"/>
    </row>
    <row r="52" spans="1:18" ht="13.5" customHeight="1" x14ac:dyDescent="0.25">
      <c r="A52" s="387" t="s">
        <v>23</v>
      </c>
      <c r="B52" s="371">
        <f>SUM(B22:B51)</f>
        <v>0</v>
      </c>
      <c r="C52" s="101"/>
      <c r="D52" s="387" t="s">
        <v>23</v>
      </c>
      <c r="E52" s="371">
        <f>SUM(E22:E51)</f>
        <v>179127</v>
      </c>
      <c r="F52" s="101"/>
      <c r="G52" s="387" t="s">
        <v>23</v>
      </c>
      <c r="H52" s="371">
        <f t="shared" ref="H52" si="0">SUM(H22:H51)</f>
        <v>194892</v>
      </c>
      <c r="I52" s="101"/>
      <c r="J52" s="389" t="s">
        <v>23</v>
      </c>
      <c r="K52" s="384">
        <f>SUM(K22:K51)</f>
        <v>193978</v>
      </c>
      <c r="L52" s="101"/>
      <c r="M52" s="387" t="s">
        <v>23</v>
      </c>
      <c r="N52" s="384">
        <f>SUM(N22:N51)</f>
        <v>177230</v>
      </c>
      <c r="P52" s="389" t="s">
        <v>23</v>
      </c>
      <c r="Q52" s="384">
        <f>SUM(Q22:Q51)</f>
        <v>0</v>
      </c>
      <c r="R52" s="11"/>
    </row>
    <row r="53" spans="1:18" ht="13.5" customHeight="1" thickBot="1" x14ac:dyDescent="0.3">
      <c r="A53" s="388"/>
      <c r="B53" s="372"/>
      <c r="C53" s="101"/>
      <c r="D53" s="388"/>
      <c r="E53" s="372"/>
      <c r="F53" s="101"/>
      <c r="G53" s="388"/>
      <c r="H53" s="372"/>
      <c r="I53" s="101"/>
      <c r="J53" s="388"/>
      <c r="K53" s="372"/>
      <c r="L53" s="101"/>
      <c r="M53" s="388"/>
      <c r="N53" s="372"/>
      <c r="P53" s="388"/>
      <c r="Q53" s="372"/>
      <c r="R53" s="11"/>
    </row>
    <row r="54" spans="1:18" x14ac:dyDescent="0.25">
      <c r="C54" s="101"/>
      <c r="F54" s="101"/>
      <c r="I54" s="101"/>
      <c r="L54" s="101"/>
      <c r="R54" s="10"/>
    </row>
    <row r="55" spans="1:18" x14ac:dyDescent="0.25">
      <c r="C55" s="101"/>
      <c r="F55" s="101"/>
      <c r="I55" s="101"/>
      <c r="L55" s="101"/>
      <c r="R55" s="109"/>
    </row>
  </sheetData>
  <mergeCells count="312">
    <mergeCell ref="D14:D15"/>
    <mergeCell ref="E14:E15"/>
    <mergeCell ref="G14:G15"/>
    <mergeCell ref="H14:H15"/>
    <mergeCell ref="J14:J15"/>
    <mergeCell ref="K14:K15"/>
    <mergeCell ref="M14:M15"/>
    <mergeCell ref="N14:N15"/>
    <mergeCell ref="P14:P15"/>
    <mergeCell ref="A36:A37"/>
    <mergeCell ref="D36:D37"/>
    <mergeCell ref="G36:G37"/>
    <mergeCell ref="J36:J37"/>
    <mergeCell ref="M36:M37"/>
    <mergeCell ref="P36:P37"/>
    <mergeCell ref="B36:B37"/>
    <mergeCell ref="E36:E37"/>
    <mergeCell ref="H36:H37"/>
    <mergeCell ref="K36:K37"/>
    <mergeCell ref="N36:N37"/>
    <mergeCell ref="P50:P51"/>
    <mergeCell ref="Q50:Q51"/>
    <mergeCell ref="P52:P53"/>
    <mergeCell ref="Q52:Q53"/>
    <mergeCell ref="B6:B7"/>
    <mergeCell ref="P44:P45"/>
    <mergeCell ref="Q44:Q45"/>
    <mergeCell ref="P46:P47"/>
    <mergeCell ref="Q46:Q47"/>
    <mergeCell ref="P48:P49"/>
    <mergeCell ref="Q48:Q49"/>
    <mergeCell ref="P38:P39"/>
    <mergeCell ref="Q38:Q39"/>
    <mergeCell ref="P40:P41"/>
    <mergeCell ref="Q40:Q41"/>
    <mergeCell ref="P42:P43"/>
    <mergeCell ref="Q42:Q43"/>
    <mergeCell ref="P26:P27"/>
    <mergeCell ref="Q26:Q27"/>
    <mergeCell ref="P28:P29"/>
    <mergeCell ref="Q36:Q37"/>
    <mergeCell ref="Q28:Q29"/>
    <mergeCell ref="P30:P31"/>
    <mergeCell ref="Q30:Q31"/>
    <mergeCell ref="P32:P33"/>
    <mergeCell ref="Q32:Q33"/>
    <mergeCell ref="P34:P35"/>
    <mergeCell ref="Q34:Q35"/>
    <mergeCell ref="P10:P11"/>
    <mergeCell ref="Q10:Q11"/>
    <mergeCell ref="P12:P13"/>
    <mergeCell ref="Q12:Q13"/>
    <mergeCell ref="P18:P19"/>
    <mergeCell ref="Q18:Q19"/>
    <mergeCell ref="P21:Q21"/>
    <mergeCell ref="P22:P23"/>
    <mergeCell ref="Q22:Q23"/>
    <mergeCell ref="Q14:Q15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52:N53"/>
    <mergeCell ref="A50:A51"/>
    <mergeCell ref="B50:B51"/>
    <mergeCell ref="D50:D51"/>
    <mergeCell ref="E50:E51"/>
    <mergeCell ref="G50:G51"/>
    <mergeCell ref="H50:H51"/>
    <mergeCell ref="J50:J51"/>
    <mergeCell ref="K50:K51"/>
    <mergeCell ref="M50:M51"/>
    <mergeCell ref="A52:A53"/>
    <mergeCell ref="B52:B53"/>
    <mergeCell ref="D52:D53"/>
    <mergeCell ref="E52:E53"/>
    <mergeCell ref="G52:G53"/>
    <mergeCell ref="H52:H53"/>
    <mergeCell ref="J52:J53"/>
    <mergeCell ref="K52:K53"/>
    <mergeCell ref="M52:M53"/>
    <mergeCell ref="N50:N51"/>
    <mergeCell ref="N46:N47"/>
    <mergeCell ref="A48:A49"/>
    <mergeCell ref="B48:B49"/>
    <mergeCell ref="D48:D49"/>
    <mergeCell ref="E48:E49"/>
    <mergeCell ref="G48:G49"/>
    <mergeCell ref="H48:H49"/>
    <mergeCell ref="J48:J49"/>
    <mergeCell ref="K48:K49"/>
    <mergeCell ref="M48:M49"/>
    <mergeCell ref="N48:N49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A44:A45"/>
    <mergeCell ref="B44:B45"/>
    <mergeCell ref="D44:D45"/>
    <mergeCell ref="E44:E45"/>
    <mergeCell ref="G44:G45"/>
    <mergeCell ref="G40:G41"/>
    <mergeCell ref="N44:N45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H44:H45"/>
    <mergeCell ref="J44:J45"/>
    <mergeCell ref="K44:K45"/>
    <mergeCell ref="M44:M45"/>
    <mergeCell ref="N42:N43"/>
    <mergeCell ref="H40:H41"/>
    <mergeCell ref="J40:J41"/>
    <mergeCell ref="K40:K41"/>
    <mergeCell ref="M40:M41"/>
    <mergeCell ref="N40:N41"/>
    <mergeCell ref="A38:A39"/>
    <mergeCell ref="B38:B39"/>
    <mergeCell ref="D38:D39"/>
    <mergeCell ref="E38:E39"/>
    <mergeCell ref="G38:G39"/>
    <mergeCell ref="H38:H39"/>
    <mergeCell ref="A40:A41"/>
    <mergeCell ref="B40:B41"/>
    <mergeCell ref="D40:D41"/>
    <mergeCell ref="E40:E41"/>
    <mergeCell ref="N38:N39"/>
    <mergeCell ref="J38:J39"/>
    <mergeCell ref="K38:K39"/>
    <mergeCell ref="M38:M39"/>
    <mergeCell ref="K30:K31"/>
    <mergeCell ref="M30:M31"/>
    <mergeCell ref="N34:N35"/>
    <mergeCell ref="A34:A35"/>
    <mergeCell ref="B34:B35"/>
    <mergeCell ref="D34:D35"/>
    <mergeCell ref="E34:E35"/>
    <mergeCell ref="G34:G35"/>
    <mergeCell ref="H34:H35"/>
    <mergeCell ref="J34:J35"/>
    <mergeCell ref="K34:K35"/>
    <mergeCell ref="M34:M35"/>
    <mergeCell ref="N28:N29"/>
    <mergeCell ref="A26:A27"/>
    <mergeCell ref="B26:B27"/>
    <mergeCell ref="D26:D27"/>
    <mergeCell ref="E26:E27"/>
    <mergeCell ref="G26:G27"/>
    <mergeCell ref="N30:N31"/>
    <mergeCell ref="A32:A33"/>
    <mergeCell ref="B32:B33"/>
    <mergeCell ref="D32:D33"/>
    <mergeCell ref="E32:E33"/>
    <mergeCell ref="G32:G33"/>
    <mergeCell ref="H32:H33"/>
    <mergeCell ref="J32:J33"/>
    <mergeCell ref="K32:K33"/>
    <mergeCell ref="M32:M33"/>
    <mergeCell ref="N32:N33"/>
    <mergeCell ref="A30:A31"/>
    <mergeCell ref="B30:B31"/>
    <mergeCell ref="D30:D31"/>
    <mergeCell ref="E30:E31"/>
    <mergeCell ref="G30:G31"/>
    <mergeCell ref="H30:H31"/>
    <mergeCell ref="J30:J31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A22:A23"/>
    <mergeCell ref="H26:H27"/>
    <mergeCell ref="J26:J27"/>
    <mergeCell ref="K26:K27"/>
    <mergeCell ref="A21:B21"/>
    <mergeCell ref="D21:E21"/>
    <mergeCell ref="G21:H21"/>
    <mergeCell ref="J21:K21"/>
    <mergeCell ref="M21:N21"/>
    <mergeCell ref="B22:B23"/>
    <mergeCell ref="D22:D23"/>
    <mergeCell ref="E22:E23"/>
    <mergeCell ref="G22:G23"/>
    <mergeCell ref="H22:H23"/>
    <mergeCell ref="J22:J23"/>
    <mergeCell ref="K22:K23"/>
    <mergeCell ref="M22:M23"/>
    <mergeCell ref="N22:N23"/>
    <mergeCell ref="M26:M27"/>
    <mergeCell ref="N26:N27"/>
    <mergeCell ref="K8:K9"/>
    <mergeCell ref="M8:M9"/>
    <mergeCell ref="N12:N13"/>
    <mergeCell ref="A18:A19"/>
    <mergeCell ref="B18:B19"/>
    <mergeCell ref="D18:D19"/>
    <mergeCell ref="E18:E19"/>
    <mergeCell ref="G18:G19"/>
    <mergeCell ref="H18:H19"/>
    <mergeCell ref="K18:K19"/>
    <mergeCell ref="M18:M19"/>
    <mergeCell ref="N18:N19"/>
    <mergeCell ref="J18:J19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14:A15"/>
    <mergeCell ref="B14:B15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  <mergeCell ref="N16:N17"/>
    <mergeCell ref="P16:P17"/>
    <mergeCell ref="Q16:Q17"/>
    <mergeCell ref="A24:A25"/>
    <mergeCell ref="D24:D25"/>
    <mergeCell ref="G24:G25"/>
    <mergeCell ref="B24:B25"/>
    <mergeCell ref="E24:E25"/>
    <mergeCell ref="H24:H25"/>
    <mergeCell ref="J24:J25"/>
    <mergeCell ref="K24:K25"/>
    <mergeCell ref="M24:M25"/>
    <mergeCell ref="N24:N25"/>
    <mergeCell ref="P24:P25"/>
    <mergeCell ref="Q24:Q25"/>
    <mergeCell ref="D16:D17"/>
    <mergeCell ref="G16:G17"/>
    <mergeCell ref="J16:J17"/>
    <mergeCell ref="M16:M17"/>
    <mergeCell ref="E16:E17"/>
    <mergeCell ref="H16:H17"/>
    <mergeCell ref="A16:A17"/>
    <mergeCell ref="B16:B17"/>
    <mergeCell ref="K16:K17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20:N21 A18 C18:D18 F18:G18 I18:J18 L18:M18 A39:C39 L38 A41:C41 C40 L40 A43:C43 A42 L42 A45:C45 A44 L44 A47:C47 C46 L46 A23:N23 A22 L22:M22 A29:N35 A28 L28:M28 A49:N49 A48 A52:G53 A50 C22:D22 C28:D28 C38 E39:F39 E41:F41 F40 E43:F43 F42 E45:F45 F44 E47:F47 F46 A36:C37 E36:F37 F38 H39:I39 H41:I41 I40 H43:I43 I42 H45:I45 I44 H47:I47 I46 H36:I37 I38 K39:L39 K41:L41 K43:L43 K45:L45 K47:L47 K36:L37 N39 N41 N43 N45 N47 N36:N37 C42 C44 C48:D48 C50:D50 F22:G22 F28:G28 F48:G48 F50:G50 I22:J22 I28:J28 I48:J48 I50:J50 L48:M48 L50:M50 A51:G51 I51:N51 A19:G19 I19:N19 I52:N53 A27:N27 A26 C26:D26 F26:G26 I26:J26 L26:M26" emptyCellReferenc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opLeftCell="A43" workbookViewId="0">
      <selection activeCell="A5" sqref="A5:XFD9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5" width="18.7109375" style="13" bestFit="1" customWidth="1"/>
    <col min="6" max="6" width="18.5703125" style="13" bestFit="1" customWidth="1"/>
    <col min="7" max="16384" width="9.140625" style="13"/>
  </cols>
  <sheetData>
    <row r="1" spans="1:6" ht="14.25" customHeight="1" x14ac:dyDescent="0.25">
      <c r="A1" s="31"/>
      <c r="B1" s="206"/>
      <c r="C1" s="425" t="s">
        <v>88</v>
      </c>
      <c r="D1" s="425" t="s">
        <v>8</v>
      </c>
      <c r="E1" s="429" t="s">
        <v>23</v>
      </c>
    </row>
    <row r="2" spans="1:6" ht="14.25" customHeight="1" thickBot="1" x14ac:dyDescent="0.3">
      <c r="A2" s="32"/>
      <c r="B2" s="207"/>
      <c r="C2" s="427"/>
      <c r="D2" s="427"/>
      <c r="E2" s="430"/>
    </row>
    <row r="3" spans="1:6" ht="14.25" customHeight="1" x14ac:dyDescent="0.25">
      <c r="A3" s="411" t="s">
        <v>61</v>
      </c>
      <c r="B3" s="413" t="s">
        <v>62</v>
      </c>
      <c r="C3" s="434" t="s">
        <v>85</v>
      </c>
      <c r="D3" s="434" t="s">
        <v>8</v>
      </c>
      <c r="E3" s="430"/>
    </row>
    <row r="4" spans="1:6" ht="15" customHeight="1" thickBot="1" x14ac:dyDescent="0.3">
      <c r="A4" s="412"/>
      <c r="B4" s="414"/>
      <c r="C4" s="435"/>
      <c r="D4" s="435"/>
      <c r="E4" s="430"/>
    </row>
    <row r="5" spans="1:6" s="57" customFormat="1" ht="12.75" hidden="1" customHeight="1" thickBot="1" x14ac:dyDescent="0.3">
      <c r="A5" s="33" t="s">
        <v>3</v>
      </c>
      <c r="B5" s="208"/>
      <c r="C5" s="14"/>
      <c r="D5" s="21"/>
      <c r="E5" s="20">
        <f t="shared" ref="E5:E11" si="0">SUM(C5:D5)</f>
        <v>0</v>
      </c>
    </row>
    <row r="6" spans="1:6" s="57" customFormat="1" ht="13.5" hidden="1" customHeight="1" thickBot="1" x14ac:dyDescent="0.3">
      <c r="A6" s="33" t="s">
        <v>4</v>
      </c>
      <c r="B6" s="223"/>
      <c r="C6" s="14"/>
      <c r="D6" s="21"/>
      <c r="E6" s="20">
        <f t="shared" si="0"/>
        <v>0</v>
      </c>
    </row>
    <row r="7" spans="1:6" s="57" customFormat="1" ht="13.5" hidden="1" customHeight="1" thickBot="1" x14ac:dyDescent="0.3">
      <c r="A7" s="33" t="s">
        <v>5</v>
      </c>
      <c r="B7" s="223">
        <v>42795</v>
      </c>
      <c r="C7" s="14"/>
      <c r="D7" s="21"/>
      <c r="E7" s="20">
        <f t="shared" si="0"/>
        <v>0</v>
      </c>
    </row>
    <row r="8" spans="1:6" s="57" customFormat="1" ht="13.5" hidden="1" customHeight="1" thickBot="1" x14ac:dyDescent="0.3">
      <c r="A8" s="33" t="s">
        <v>6</v>
      </c>
      <c r="B8" s="223">
        <v>42796</v>
      </c>
      <c r="C8" s="14"/>
      <c r="D8" s="21"/>
      <c r="E8" s="20">
        <f t="shared" si="0"/>
        <v>0</v>
      </c>
      <c r="F8" s="180"/>
    </row>
    <row r="9" spans="1:6" s="57" customFormat="1" ht="13.5" hidden="1" customHeight="1" thickBot="1" x14ac:dyDescent="0.3">
      <c r="A9" s="33" t="s">
        <v>0</v>
      </c>
      <c r="B9" s="223">
        <v>42797</v>
      </c>
      <c r="C9" s="14"/>
      <c r="D9" s="21"/>
      <c r="E9" s="20">
        <f t="shared" si="0"/>
        <v>0</v>
      </c>
      <c r="F9" s="180"/>
    </row>
    <row r="10" spans="1:6" s="57" customFormat="1" ht="14.25" customHeight="1" outlineLevel="1" thickBot="1" x14ac:dyDescent="0.3">
      <c r="A10" s="33" t="s">
        <v>1</v>
      </c>
      <c r="B10" s="223">
        <v>42826</v>
      </c>
      <c r="C10" s="21"/>
      <c r="D10" s="21"/>
      <c r="E10" s="20">
        <f t="shared" si="0"/>
        <v>0</v>
      </c>
      <c r="F10" s="180"/>
    </row>
    <row r="11" spans="1:6" s="57" customFormat="1" ht="15" customHeight="1" outlineLevel="1" thickBot="1" x14ac:dyDescent="0.3">
      <c r="A11" s="33" t="s">
        <v>2</v>
      </c>
      <c r="B11" s="223">
        <f>B10+1</f>
        <v>42827</v>
      </c>
      <c r="C11" s="26"/>
      <c r="D11" s="26"/>
      <c r="E11" s="20">
        <f t="shared" si="0"/>
        <v>0</v>
      </c>
      <c r="F11" s="180"/>
    </row>
    <row r="12" spans="1:6" s="58" customFormat="1" ht="15" customHeight="1" outlineLevel="1" thickBot="1" x14ac:dyDescent="0.3">
      <c r="A12" s="195" t="s">
        <v>25</v>
      </c>
      <c r="B12" s="415" t="s">
        <v>28</v>
      </c>
      <c r="C12" s="133">
        <f>SUM(C5:C11)</f>
        <v>0</v>
      </c>
      <c r="D12" s="133">
        <f t="shared" ref="D12" si="1">SUM(D5:D11)</f>
        <v>0</v>
      </c>
      <c r="E12" s="137">
        <f>SUM(E5:E11)</f>
        <v>0</v>
      </c>
    </row>
    <row r="13" spans="1:6" s="58" customFormat="1" ht="15" customHeight="1" outlineLevel="1" thickBot="1" x14ac:dyDescent="0.3">
      <c r="A13" s="127" t="s">
        <v>27</v>
      </c>
      <c r="B13" s="416"/>
      <c r="C13" s="128" t="e">
        <f>AVERAGE(C5:C11)</f>
        <v>#DIV/0!</v>
      </c>
      <c r="D13" s="128" t="e">
        <f t="shared" ref="D13" si="2">AVERAGE(D5:D11)</f>
        <v>#DIV/0!</v>
      </c>
      <c r="E13" s="132">
        <f>AVERAGE(E5:E11)</f>
        <v>0</v>
      </c>
    </row>
    <row r="14" spans="1:6" s="58" customFormat="1" ht="15" customHeight="1" thickBot="1" x14ac:dyDescent="0.3">
      <c r="A14" s="34" t="s">
        <v>24</v>
      </c>
      <c r="B14" s="416"/>
      <c r="C14" s="35">
        <f>SUM(C5:C9)</f>
        <v>0</v>
      </c>
      <c r="D14" s="35">
        <f t="shared" ref="D14" si="3">SUM(D5:D9)</f>
        <v>0</v>
      </c>
      <c r="E14" s="35">
        <f>SUM(E5:E9)</f>
        <v>0</v>
      </c>
    </row>
    <row r="15" spans="1:6" s="58" customFormat="1" ht="15" customHeight="1" thickBot="1" x14ac:dyDescent="0.3">
      <c r="A15" s="34" t="s">
        <v>26</v>
      </c>
      <c r="B15" s="416"/>
      <c r="C15" s="40" t="e">
        <f>AVERAGE(C5:C9)</f>
        <v>#DIV/0!</v>
      </c>
      <c r="D15" s="40" t="e">
        <f t="shared" ref="D15" si="4">AVERAGE(D5:D9)</f>
        <v>#DIV/0!</v>
      </c>
      <c r="E15" s="40">
        <f>AVERAGE(E5:E9)</f>
        <v>0</v>
      </c>
    </row>
    <row r="16" spans="1:6" s="58" customFormat="1" ht="15" customHeight="1" thickBot="1" x14ac:dyDescent="0.3">
      <c r="A16" s="33" t="s">
        <v>3</v>
      </c>
      <c r="B16" s="208">
        <f>B11+1</f>
        <v>42828</v>
      </c>
      <c r="C16" s="14"/>
      <c r="D16" s="15"/>
      <c r="E16" s="18">
        <f t="shared" ref="E16:E22" si="5">SUM(C16:D16)</f>
        <v>0</v>
      </c>
    </row>
    <row r="17" spans="1:6" s="58" customFormat="1" ht="15" customHeight="1" thickBot="1" x14ac:dyDescent="0.3">
      <c r="A17" s="33" t="s">
        <v>4</v>
      </c>
      <c r="B17" s="209">
        <f>B16+1</f>
        <v>42829</v>
      </c>
      <c r="C17" s="14"/>
      <c r="D17" s="22"/>
      <c r="E17" s="20">
        <f t="shared" si="5"/>
        <v>0</v>
      </c>
    </row>
    <row r="18" spans="1:6" s="58" customFormat="1" ht="15" customHeight="1" thickBot="1" x14ac:dyDescent="0.3">
      <c r="A18" s="33" t="s">
        <v>5</v>
      </c>
      <c r="B18" s="209">
        <f t="shared" ref="B18:B22" si="6">B17+1</f>
        <v>42830</v>
      </c>
      <c r="C18" s="14"/>
      <c r="D18" s="22"/>
      <c r="E18" s="20">
        <f t="shared" si="5"/>
        <v>0</v>
      </c>
    </row>
    <row r="19" spans="1:6" s="58" customFormat="1" ht="15" customHeight="1" thickBot="1" x14ac:dyDescent="0.3">
      <c r="A19" s="33" t="s">
        <v>6</v>
      </c>
      <c r="B19" s="210">
        <f t="shared" si="6"/>
        <v>42831</v>
      </c>
      <c r="C19" s="14"/>
      <c r="D19" s="22"/>
      <c r="E19" s="20">
        <f t="shared" si="5"/>
        <v>0</v>
      </c>
    </row>
    <row r="20" spans="1:6" s="58" customFormat="1" ht="15" customHeight="1" thickBot="1" x14ac:dyDescent="0.3">
      <c r="A20" s="33" t="s">
        <v>0</v>
      </c>
      <c r="B20" s="210">
        <f t="shared" si="6"/>
        <v>42832</v>
      </c>
      <c r="C20" s="14"/>
      <c r="D20" s="22"/>
      <c r="E20" s="20">
        <f t="shared" si="5"/>
        <v>0</v>
      </c>
    </row>
    <row r="21" spans="1:6" s="58" customFormat="1" ht="15" customHeight="1" outlineLevel="1" thickBot="1" x14ac:dyDescent="0.3">
      <c r="A21" s="33" t="s">
        <v>1</v>
      </c>
      <c r="B21" s="223">
        <f t="shared" si="6"/>
        <v>42833</v>
      </c>
      <c r="C21" s="21">
        <v>1175</v>
      </c>
      <c r="D21" s="22">
        <v>16</v>
      </c>
      <c r="E21" s="20">
        <f t="shared" si="5"/>
        <v>1191</v>
      </c>
      <c r="F21" s="183"/>
    </row>
    <row r="22" spans="1:6" s="58" customFormat="1" ht="15" customHeight="1" outlineLevel="1" thickBot="1" x14ac:dyDescent="0.3">
      <c r="A22" s="33" t="s">
        <v>2</v>
      </c>
      <c r="B22" s="209">
        <f t="shared" si="6"/>
        <v>42834</v>
      </c>
      <c r="C22" s="26">
        <v>1374</v>
      </c>
      <c r="D22" s="27">
        <v>27</v>
      </c>
      <c r="E22" s="78">
        <f t="shared" si="5"/>
        <v>1401</v>
      </c>
    </row>
    <row r="23" spans="1:6" s="58" customFormat="1" ht="15" customHeight="1" outlineLevel="1" thickBot="1" x14ac:dyDescent="0.3">
      <c r="A23" s="195" t="s">
        <v>25</v>
      </c>
      <c r="B23" s="415" t="s">
        <v>29</v>
      </c>
      <c r="C23" s="133">
        <f>SUM(C16:C22)</f>
        <v>2549</v>
      </c>
      <c r="D23" s="133">
        <f t="shared" ref="D23" si="7">SUM(D16:D22)</f>
        <v>43</v>
      </c>
      <c r="E23" s="133">
        <f t="shared" ref="E23" si="8">SUM(E16:E22)</f>
        <v>2592</v>
      </c>
    </row>
    <row r="24" spans="1:6" s="58" customFormat="1" ht="15" customHeight="1" outlineLevel="1" thickBot="1" x14ac:dyDescent="0.3">
      <c r="A24" s="127" t="s">
        <v>27</v>
      </c>
      <c r="B24" s="416"/>
      <c r="C24" s="128">
        <f>AVERAGE(C16:C22)</f>
        <v>1274.5</v>
      </c>
      <c r="D24" s="128">
        <f t="shared" ref="D24" si="9">AVERAGE(D16:D22)</f>
        <v>21.5</v>
      </c>
      <c r="E24" s="128">
        <f t="shared" ref="E24" si="10">AVERAGE(E16:E22)</f>
        <v>370.28571428571428</v>
      </c>
    </row>
    <row r="25" spans="1:6" s="58" customFormat="1" ht="15" customHeight="1" thickBot="1" x14ac:dyDescent="0.3">
      <c r="A25" s="34" t="s">
        <v>24</v>
      </c>
      <c r="B25" s="416"/>
      <c r="C25" s="35">
        <f>SUM(C16:C20)</f>
        <v>0</v>
      </c>
      <c r="D25" s="35">
        <f t="shared" ref="D25" si="11">SUM(D16:D20)</f>
        <v>0</v>
      </c>
      <c r="E25" s="35">
        <f t="shared" ref="E25" si="12">SUM(E16:E20)</f>
        <v>0</v>
      </c>
    </row>
    <row r="26" spans="1:6" s="58" customFormat="1" ht="15" customHeight="1" thickBot="1" x14ac:dyDescent="0.3">
      <c r="A26" s="34" t="s">
        <v>26</v>
      </c>
      <c r="B26" s="417"/>
      <c r="C26" s="40" t="e">
        <f>AVERAGE(C16:C20)</f>
        <v>#DIV/0!</v>
      </c>
      <c r="D26" s="40" t="e">
        <f t="shared" ref="D26" si="13">AVERAGE(D16:D20)</f>
        <v>#DIV/0!</v>
      </c>
      <c r="E26" s="40">
        <f t="shared" ref="E26" si="14">AVERAGE(E16:E20)</f>
        <v>0</v>
      </c>
    </row>
    <row r="27" spans="1:6" s="58" customFormat="1" ht="15" customHeight="1" thickBot="1" x14ac:dyDescent="0.3">
      <c r="A27" s="33" t="s">
        <v>3</v>
      </c>
      <c r="B27" s="211">
        <f>B22+1</f>
        <v>42835</v>
      </c>
      <c r="C27" s="14">
        <v>960</v>
      </c>
      <c r="D27" s="14">
        <v>105</v>
      </c>
      <c r="E27" s="18">
        <f t="shared" ref="E27:E33" si="15">SUM(C27:D27)</f>
        <v>1065</v>
      </c>
    </row>
    <row r="28" spans="1:6" s="58" customFormat="1" ht="15" customHeight="1" thickBot="1" x14ac:dyDescent="0.3">
      <c r="A28" s="33" t="s">
        <v>4</v>
      </c>
      <c r="B28" s="212">
        <f>B27+1</f>
        <v>42836</v>
      </c>
      <c r="C28" s="14">
        <v>998</v>
      </c>
      <c r="D28" s="21">
        <v>183</v>
      </c>
      <c r="E28" s="20">
        <f t="shared" si="15"/>
        <v>1181</v>
      </c>
    </row>
    <row r="29" spans="1:6" s="58" customFormat="1" ht="15" customHeight="1" thickBot="1" x14ac:dyDescent="0.3">
      <c r="A29" s="33" t="s">
        <v>5</v>
      </c>
      <c r="B29" s="212">
        <f t="shared" ref="B29:B33" si="16">B28+1</f>
        <v>42837</v>
      </c>
      <c r="C29" s="14">
        <v>1225</v>
      </c>
      <c r="D29" s="21">
        <v>44</v>
      </c>
      <c r="E29" s="20">
        <f t="shared" si="15"/>
        <v>1269</v>
      </c>
    </row>
    <row r="30" spans="1:6" s="58" customFormat="1" ht="15" customHeight="1" thickBot="1" x14ac:dyDescent="0.3">
      <c r="A30" s="33" t="s">
        <v>6</v>
      </c>
      <c r="B30" s="212">
        <f t="shared" si="16"/>
        <v>42838</v>
      </c>
      <c r="C30" s="14">
        <v>1262</v>
      </c>
      <c r="D30" s="21">
        <v>81</v>
      </c>
      <c r="E30" s="20">
        <f t="shared" si="15"/>
        <v>1343</v>
      </c>
    </row>
    <row r="31" spans="1:6" s="58" customFormat="1" ht="15" customHeight="1" thickBot="1" x14ac:dyDescent="0.3">
      <c r="A31" s="33" t="s">
        <v>0</v>
      </c>
      <c r="B31" s="212">
        <f t="shared" si="16"/>
        <v>42839</v>
      </c>
      <c r="C31" s="14">
        <v>1304</v>
      </c>
      <c r="D31" s="21">
        <v>82</v>
      </c>
      <c r="E31" s="20">
        <f t="shared" si="15"/>
        <v>1386</v>
      </c>
    </row>
    <row r="32" spans="1:6" s="58" customFormat="1" ht="15" customHeight="1" outlineLevel="1" thickBot="1" x14ac:dyDescent="0.3">
      <c r="A32" s="33" t="s">
        <v>1</v>
      </c>
      <c r="B32" s="212">
        <f t="shared" si="16"/>
        <v>42840</v>
      </c>
      <c r="C32" s="21">
        <v>1570</v>
      </c>
      <c r="D32" s="21">
        <v>88</v>
      </c>
      <c r="E32" s="20">
        <f t="shared" si="15"/>
        <v>1658</v>
      </c>
    </row>
    <row r="33" spans="1:6" s="58" customFormat="1" ht="15" customHeight="1" outlineLevel="1" thickBot="1" x14ac:dyDescent="0.3">
      <c r="A33" s="33" t="s">
        <v>2</v>
      </c>
      <c r="B33" s="212">
        <f t="shared" si="16"/>
        <v>42841</v>
      </c>
      <c r="C33" s="26">
        <v>1293</v>
      </c>
      <c r="D33" s="26">
        <v>82</v>
      </c>
      <c r="E33" s="78">
        <f t="shared" si="15"/>
        <v>1375</v>
      </c>
      <c r="F33" s="183"/>
    </row>
    <row r="34" spans="1:6" s="58" customFormat="1" ht="15" customHeight="1" outlineLevel="1" thickBot="1" x14ac:dyDescent="0.3">
      <c r="A34" s="195" t="s">
        <v>25</v>
      </c>
      <c r="B34" s="415" t="s">
        <v>30</v>
      </c>
      <c r="C34" s="133">
        <f>SUM(C27:C33)</f>
        <v>8612</v>
      </c>
      <c r="D34" s="133">
        <f t="shared" ref="D34" si="17">SUM(D27:D33)</f>
        <v>665</v>
      </c>
      <c r="E34" s="133">
        <f t="shared" ref="E34" si="18">SUM(E27:E33)</f>
        <v>9277</v>
      </c>
    </row>
    <row r="35" spans="1:6" s="58" customFormat="1" ht="15" customHeight="1" outlineLevel="1" thickBot="1" x14ac:dyDescent="0.3">
      <c r="A35" s="127" t="s">
        <v>27</v>
      </c>
      <c r="B35" s="416"/>
      <c r="C35" s="128">
        <f>AVERAGE(C27:C33)</f>
        <v>1230.2857142857142</v>
      </c>
      <c r="D35" s="128">
        <f t="shared" ref="D35" si="19">AVERAGE(D27:D33)</f>
        <v>95</v>
      </c>
      <c r="E35" s="128">
        <f t="shared" ref="E35" si="20">AVERAGE(E27:E33)</f>
        <v>1325.2857142857142</v>
      </c>
    </row>
    <row r="36" spans="1:6" s="58" customFormat="1" ht="15" customHeight="1" thickBot="1" x14ac:dyDescent="0.3">
      <c r="A36" s="34" t="s">
        <v>24</v>
      </c>
      <c r="B36" s="416"/>
      <c r="C36" s="35">
        <f>SUM(C27:C31)</f>
        <v>5749</v>
      </c>
      <c r="D36" s="35">
        <f t="shared" ref="D36" si="21">SUM(D27:D31)</f>
        <v>495</v>
      </c>
      <c r="E36" s="35">
        <f t="shared" ref="E36" si="22">SUM(E27:E31)</f>
        <v>6244</v>
      </c>
    </row>
    <row r="37" spans="1:6" s="58" customFormat="1" ht="15" customHeight="1" thickBot="1" x14ac:dyDescent="0.3">
      <c r="A37" s="34" t="s">
        <v>26</v>
      </c>
      <c r="B37" s="417"/>
      <c r="C37" s="40">
        <f>AVERAGE(C27:C31)</f>
        <v>1149.8</v>
      </c>
      <c r="D37" s="40">
        <f t="shared" ref="D37" si="23">AVERAGE(D27:D31)</f>
        <v>99</v>
      </c>
      <c r="E37" s="40">
        <f t="shared" ref="E37" si="24">AVERAGE(E27:E31)</f>
        <v>1248.8</v>
      </c>
    </row>
    <row r="38" spans="1:6" s="58" customFormat="1" ht="15" customHeight="1" thickBot="1" x14ac:dyDescent="0.3">
      <c r="A38" s="33" t="s">
        <v>3</v>
      </c>
      <c r="B38" s="213">
        <f>B33+1</f>
        <v>42842</v>
      </c>
      <c r="C38" s="14">
        <v>958</v>
      </c>
      <c r="D38" s="14">
        <v>44</v>
      </c>
      <c r="E38" s="18">
        <f t="shared" ref="E38:E44" si="25">SUM(C38:D38)</f>
        <v>1002</v>
      </c>
      <c r="F38" s="183"/>
    </row>
    <row r="39" spans="1:6" s="58" customFormat="1" ht="15" customHeight="1" thickBot="1" x14ac:dyDescent="0.3">
      <c r="A39" s="33" t="s">
        <v>4</v>
      </c>
      <c r="B39" s="214">
        <f>B38+1</f>
        <v>42843</v>
      </c>
      <c r="C39" s="14">
        <v>1011</v>
      </c>
      <c r="D39" s="21">
        <v>83</v>
      </c>
      <c r="E39" s="20">
        <f t="shared" si="25"/>
        <v>1094</v>
      </c>
      <c r="F39" s="183"/>
    </row>
    <row r="40" spans="1:6" s="58" customFormat="1" ht="15" customHeight="1" thickBot="1" x14ac:dyDescent="0.3">
      <c r="A40" s="33" t="s">
        <v>5</v>
      </c>
      <c r="B40" s="214">
        <f t="shared" ref="B40:B44" si="26">B39+1</f>
        <v>42844</v>
      </c>
      <c r="C40" s="14">
        <v>554</v>
      </c>
      <c r="D40" s="21">
        <v>30</v>
      </c>
      <c r="E40" s="20">
        <f t="shared" si="25"/>
        <v>584</v>
      </c>
      <c r="F40" s="183"/>
    </row>
    <row r="41" spans="1:6" s="58" customFormat="1" ht="15" customHeight="1" thickBot="1" x14ac:dyDescent="0.3">
      <c r="A41" s="33" t="s">
        <v>6</v>
      </c>
      <c r="B41" s="214">
        <f t="shared" si="26"/>
        <v>42845</v>
      </c>
      <c r="C41" s="14">
        <v>538</v>
      </c>
      <c r="D41" s="21">
        <v>43</v>
      </c>
      <c r="E41" s="20">
        <f t="shared" si="25"/>
        <v>581</v>
      </c>
      <c r="F41" s="183"/>
    </row>
    <row r="42" spans="1:6" s="58" customFormat="1" ht="15" customHeight="1" thickBot="1" x14ac:dyDescent="0.3">
      <c r="A42" s="33" t="s">
        <v>0</v>
      </c>
      <c r="B42" s="214">
        <f t="shared" si="26"/>
        <v>42846</v>
      </c>
      <c r="C42" s="14">
        <v>622</v>
      </c>
      <c r="D42" s="21">
        <v>15</v>
      </c>
      <c r="E42" s="20">
        <f t="shared" si="25"/>
        <v>637</v>
      </c>
      <c r="F42" s="183"/>
    </row>
    <row r="43" spans="1:6" s="58" customFormat="1" ht="15" customHeight="1" outlineLevel="1" thickBot="1" x14ac:dyDescent="0.3">
      <c r="A43" s="33" t="s">
        <v>1</v>
      </c>
      <c r="B43" s="214">
        <f t="shared" si="26"/>
        <v>42847</v>
      </c>
      <c r="C43" s="21">
        <v>1328</v>
      </c>
      <c r="D43" s="21">
        <v>50</v>
      </c>
      <c r="E43" s="20">
        <f t="shared" si="25"/>
        <v>1378</v>
      </c>
      <c r="F43" s="183"/>
    </row>
    <row r="44" spans="1:6" s="58" customFormat="1" ht="15" customHeight="1" outlineLevel="1" thickBot="1" x14ac:dyDescent="0.3">
      <c r="A44" s="33" t="s">
        <v>2</v>
      </c>
      <c r="B44" s="214">
        <f t="shared" si="26"/>
        <v>42848</v>
      </c>
      <c r="C44" s="26">
        <v>927</v>
      </c>
      <c r="D44" s="26">
        <v>58</v>
      </c>
      <c r="E44" s="78">
        <f t="shared" si="25"/>
        <v>985</v>
      </c>
      <c r="F44" s="183"/>
    </row>
    <row r="45" spans="1:6" s="58" customFormat="1" ht="15" customHeight="1" outlineLevel="1" thickBot="1" x14ac:dyDescent="0.3">
      <c r="A45" s="195" t="s">
        <v>25</v>
      </c>
      <c r="B45" s="415" t="s">
        <v>31</v>
      </c>
      <c r="C45" s="133">
        <f>SUM(C38:C44)</f>
        <v>5938</v>
      </c>
      <c r="D45" s="133">
        <f t="shared" ref="D45:E45" si="27">SUM(D38:D44)</f>
        <v>323</v>
      </c>
      <c r="E45" s="133">
        <f t="shared" si="27"/>
        <v>6261</v>
      </c>
    </row>
    <row r="46" spans="1:6" s="58" customFormat="1" ht="15" customHeight="1" outlineLevel="1" thickBot="1" x14ac:dyDescent="0.3">
      <c r="A46" s="127" t="s">
        <v>27</v>
      </c>
      <c r="B46" s="416"/>
      <c r="C46" s="128">
        <f>AVERAGE(C38:C44)</f>
        <v>848.28571428571433</v>
      </c>
      <c r="D46" s="128">
        <f t="shared" ref="D46:E46" si="28">AVERAGE(D38:D44)</f>
        <v>46.142857142857146</v>
      </c>
      <c r="E46" s="128">
        <f t="shared" si="28"/>
        <v>894.42857142857144</v>
      </c>
    </row>
    <row r="47" spans="1:6" s="58" customFormat="1" ht="15" customHeight="1" thickBot="1" x14ac:dyDescent="0.3">
      <c r="A47" s="34" t="s">
        <v>24</v>
      </c>
      <c r="B47" s="416"/>
      <c r="C47" s="35">
        <f>SUM(C38:C42)</f>
        <v>3683</v>
      </c>
      <c r="D47" s="35">
        <f t="shared" ref="D47:E47" si="29">SUM(D38:D42)</f>
        <v>215</v>
      </c>
      <c r="E47" s="35">
        <f t="shared" si="29"/>
        <v>3898</v>
      </c>
    </row>
    <row r="48" spans="1:6" s="58" customFormat="1" ht="15" customHeight="1" thickBot="1" x14ac:dyDescent="0.3">
      <c r="A48" s="34" t="s">
        <v>26</v>
      </c>
      <c r="B48" s="417"/>
      <c r="C48" s="40">
        <f>AVERAGE(C38:C42)</f>
        <v>736.6</v>
      </c>
      <c r="D48" s="40">
        <f t="shared" ref="D48:E48" si="30">AVERAGE(D38:D42)</f>
        <v>43</v>
      </c>
      <c r="E48" s="40">
        <f t="shared" si="30"/>
        <v>779.6</v>
      </c>
    </row>
    <row r="49" spans="1:6" s="58" customFormat="1" ht="15" customHeight="1" thickBot="1" x14ac:dyDescent="0.3">
      <c r="A49" s="33" t="s">
        <v>3</v>
      </c>
      <c r="B49" s="213">
        <f>B44+1</f>
        <v>42849</v>
      </c>
      <c r="C49" s="62">
        <v>608</v>
      </c>
      <c r="D49" s="65">
        <v>38</v>
      </c>
      <c r="E49" s="20">
        <f t="shared" ref="E49:E55" si="31">SUM(C49:D49)</f>
        <v>646</v>
      </c>
      <c r="F49" s="183"/>
    </row>
    <row r="50" spans="1:6" s="58" customFormat="1" ht="15" customHeight="1" thickBot="1" x14ac:dyDescent="0.3">
      <c r="A50" s="179" t="s">
        <v>4</v>
      </c>
      <c r="B50" s="214">
        <f>B49+1</f>
        <v>42850</v>
      </c>
      <c r="C50" s="14">
        <v>94</v>
      </c>
      <c r="D50" s="17">
        <v>5</v>
      </c>
      <c r="E50" s="20">
        <f t="shared" si="31"/>
        <v>99</v>
      </c>
      <c r="F50" s="183"/>
    </row>
    <row r="51" spans="1:6" s="58" customFormat="1" ht="15" customHeight="1" thickBot="1" x14ac:dyDescent="0.3">
      <c r="A51" s="179" t="s">
        <v>5</v>
      </c>
      <c r="B51" s="214">
        <f t="shared" ref="B51:B55" si="32">B50+1</f>
        <v>42851</v>
      </c>
      <c r="C51" s="14">
        <v>227</v>
      </c>
      <c r="D51" s="17">
        <v>25</v>
      </c>
      <c r="E51" s="20">
        <f t="shared" si="31"/>
        <v>252</v>
      </c>
      <c r="F51" s="183"/>
    </row>
    <row r="52" spans="1:6" s="58" customFormat="1" ht="15" customHeight="1" thickBot="1" x14ac:dyDescent="0.3">
      <c r="A52" s="179" t="s">
        <v>6</v>
      </c>
      <c r="B52" s="214">
        <f t="shared" si="32"/>
        <v>42852</v>
      </c>
      <c r="C52" s="14">
        <v>718</v>
      </c>
      <c r="D52" s="17">
        <v>7</v>
      </c>
      <c r="E52" s="20">
        <f t="shared" si="31"/>
        <v>725</v>
      </c>
      <c r="F52" s="183"/>
    </row>
    <row r="53" spans="1:6" s="58" customFormat="1" ht="15" customHeight="1" thickBot="1" x14ac:dyDescent="0.3">
      <c r="A53" s="33" t="s">
        <v>0</v>
      </c>
      <c r="B53" s="216">
        <f t="shared" si="32"/>
        <v>42853</v>
      </c>
      <c r="C53" s="14">
        <v>1032</v>
      </c>
      <c r="D53" s="17">
        <v>60</v>
      </c>
      <c r="E53" s="20">
        <f t="shared" si="31"/>
        <v>1092</v>
      </c>
      <c r="F53" s="183"/>
    </row>
    <row r="54" spans="1:6" s="58" customFormat="1" ht="15" customHeight="1" outlineLevel="1" thickBot="1" x14ac:dyDescent="0.3">
      <c r="A54" s="33" t="s">
        <v>1</v>
      </c>
      <c r="B54" s="216">
        <f t="shared" si="32"/>
        <v>42854</v>
      </c>
      <c r="C54" s="21">
        <v>1425</v>
      </c>
      <c r="D54" s="21">
        <v>76</v>
      </c>
      <c r="E54" s="20">
        <f t="shared" si="31"/>
        <v>1501</v>
      </c>
      <c r="F54" s="183"/>
    </row>
    <row r="55" spans="1:6" s="58" customFormat="1" ht="15.75" customHeight="1" outlineLevel="1" thickBot="1" x14ac:dyDescent="0.3">
      <c r="A55" s="179" t="s">
        <v>2</v>
      </c>
      <c r="B55" s="216">
        <f t="shared" si="32"/>
        <v>42855</v>
      </c>
      <c r="C55" s="26">
        <v>585</v>
      </c>
      <c r="D55" s="26">
        <v>22</v>
      </c>
      <c r="E55" s="20">
        <f t="shared" si="31"/>
        <v>607</v>
      </c>
    </row>
    <row r="56" spans="1:6" s="58" customFormat="1" ht="15" customHeight="1" outlineLevel="1" thickBot="1" x14ac:dyDescent="0.3">
      <c r="A56" s="195" t="s">
        <v>25</v>
      </c>
      <c r="B56" s="415" t="s">
        <v>32</v>
      </c>
      <c r="C56" s="133">
        <f>SUM(C49:C55)</f>
        <v>4689</v>
      </c>
      <c r="D56" s="133">
        <f>SUM(D49:D55)</f>
        <v>233</v>
      </c>
      <c r="E56" s="137">
        <f>SUM(E49:E55)</f>
        <v>4922</v>
      </c>
    </row>
    <row r="57" spans="1:6" s="58" customFormat="1" ht="15" customHeight="1" outlineLevel="1" thickBot="1" x14ac:dyDescent="0.3">
      <c r="A57" s="127" t="s">
        <v>27</v>
      </c>
      <c r="B57" s="416"/>
      <c r="C57" s="128">
        <f>AVERAGE(C49:C55)</f>
        <v>669.85714285714289</v>
      </c>
      <c r="D57" s="128">
        <f>AVERAGE(D49:D55)</f>
        <v>33.285714285714285</v>
      </c>
      <c r="E57" s="132">
        <f>AVERAGE(E49:E55)</f>
        <v>703.14285714285711</v>
      </c>
    </row>
    <row r="58" spans="1:6" s="58" customFormat="1" ht="15" customHeight="1" thickBot="1" x14ac:dyDescent="0.3">
      <c r="A58" s="34" t="s">
        <v>24</v>
      </c>
      <c r="B58" s="416"/>
      <c r="C58" s="35">
        <f>SUM(C49:C53)</f>
        <v>2679</v>
      </c>
      <c r="D58" s="35">
        <f>SUM(D49:D53)</f>
        <v>135</v>
      </c>
      <c r="E58" s="35">
        <f>SUM(E49:E53)</f>
        <v>2814</v>
      </c>
    </row>
    <row r="59" spans="1:6" s="58" customFormat="1" ht="15" customHeight="1" thickBot="1" x14ac:dyDescent="0.3">
      <c r="A59" s="34" t="s">
        <v>26</v>
      </c>
      <c r="B59" s="417"/>
      <c r="C59" s="40">
        <f>AVERAGE(C49:C53)</f>
        <v>535.79999999999995</v>
      </c>
      <c r="D59" s="40">
        <f>AVERAGE(D49:D53)</f>
        <v>27</v>
      </c>
      <c r="E59" s="40">
        <f>AVERAGE(E49:E53)</f>
        <v>562.79999999999995</v>
      </c>
    </row>
    <row r="60" spans="1:6" s="58" customFormat="1" ht="15.75" hidden="1" customHeight="1" thickBot="1" x14ac:dyDescent="0.3">
      <c r="A60" s="179" t="s">
        <v>3</v>
      </c>
      <c r="B60" s="213">
        <f>B55+1</f>
        <v>42856</v>
      </c>
      <c r="C60" s="14"/>
      <c r="D60" s="14"/>
      <c r="E60" s="20">
        <f>SUM(C60:D60)</f>
        <v>0</v>
      </c>
    </row>
    <row r="61" spans="1:6" s="58" customFormat="1" ht="14.25" hidden="1" customHeight="1" thickBot="1" x14ac:dyDescent="0.3">
      <c r="A61" s="179" t="s">
        <v>4</v>
      </c>
      <c r="B61" s="214">
        <f>B60+1</f>
        <v>42857</v>
      </c>
      <c r="C61" s="14"/>
      <c r="D61" s="21"/>
      <c r="E61" s="20"/>
    </row>
    <row r="62" spans="1:6" s="58" customFormat="1" ht="13.5" hidden="1" customHeight="1" thickBot="1" x14ac:dyDescent="0.3">
      <c r="A62" s="179"/>
      <c r="B62" s="215"/>
      <c r="C62" s="14"/>
      <c r="D62" s="21"/>
      <c r="E62" s="20"/>
    </row>
    <row r="63" spans="1:6" s="58" customFormat="1" ht="14.25" hidden="1" customHeight="1" thickBot="1" x14ac:dyDescent="0.3">
      <c r="A63" s="179"/>
      <c r="B63" s="215"/>
      <c r="C63" s="14"/>
      <c r="D63" s="21"/>
      <c r="E63" s="20"/>
    </row>
    <row r="64" spans="1:6" s="58" customFormat="1" ht="15" hidden="1" customHeight="1" thickBot="1" x14ac:dyDescent="0.3">
      <c r="A64" s="33"/>
      <c r="B64" s="215"/>
      <c r="C64" s="14"/>
      <c r="D64" s="21"/>
      <c r="E64" s="20"/>
    </row>
    <row r="65" spans="1:6" s="58" customFormat="1" ht="14.25" hidden="1" thickBot="1" x14ac:dyDescent="0.3">
      <c r="A65" s="33"/>
      <c r="B65" s="215"/>
      <c r="C65" s="21"/>
      <c r="D65" s="21"/>
      <c r="E65" s="20"/>
    </row>
    <row r="66" spans="1:6" s="58" customFormat="1" ht="14.25" hidden="1" thickBot="1" x14ac:dyDescent="0.3">
      <c r="A66" s="33"/>
      <c r="B66" s="217"/>
      <c r="C66" s="26"/>
      <c r="D66" s="26"/>
      <c r="E66" s="78"/>
    </row>
    <row r="67" spans="1:6" s="58" customFormat="1" ht="14.25" hidden="1" thickBot="1" x14ac:dyDescent="0.3">
      <c r="A67" s="195" t="s">
        <v>25</v>
      </c>
      <c r="B67" s="415" t="s">
        <v>37</v>
      </c>
      <c r="C67" s="133">
        <f>SUM(C60:C66)</f>
        <v>0</v>
      </c>
      <c r="D67" s="133">
        <f t="shared" ref="D67:E67" si="33">SUM(D60:D66)</f>
        <v>0</v>
      </c>
      <c r="E67" s="133">
        <f t="shared" si="33"/>
        <v>0</v>
      </c>
    </row>
    <row r="68" spans="1:6" s="58" customFormat="1" ht="14.25" hidden="1" thickBot="1" x14ac:dyDescent="0.3">
      <c r="A68" s="127" t="s">
        <v>27</v>
      </c>
      <c r="B68" s="416"/>
      <c r="C68" s="128" t="e">
        <f>AVERAGE(C60:C66)</f>
        <v>#DIV/0!</v>
      </c>
      <c r="D68" s="128" t="e">
        <f t="shared" ref="D68:E68" si="34">AVERAGE(D60:D66)</f>
        <v>#DIV/0!</v>
      </c>
      <c r="E68" s="128">
        <f t="shared" si="34"/>
        <v>0</v>
      </c>
    </row>
    <row r="69" spans="1:6" s="58" customFormat="1" ht="14.25" hidden="1" thickBot="1" x14ac:dyDescent="0.3">
      <c r="A69" s="34" t="s">
        <v>24</v>
      </c>
      <c r="B69" s="416"/>
      <c r="C69" s="35">
        <f>SUM(C60:C64)</f>
        <v>0</v>
      </c>
      <c r="D69" s="35">
        <f t="shared" ref="D69:E69" si="35">SUM(D60:D64)</f>
        <v>0</v>
      </c>
      <c r="E69" s="35">
        <f t="shared" si="35"/>
        <v>0</v>
      </c>
    </row>
    <row r="70" spans="1:6" s="58" customFormat="1" ht="14.25" hidden="1" thickBot="1" x14ac:dyDescent="0.3">
      <c r="A70" s="34" t="s">
        <v>26</v>
      </c>
      <c r="B70" s="417"/>
      <c r="C70" s="40" t="e">
        <f>AVERAGE(C60:C64)</f>
        <v>#DIV/0!</v>
      </c>
      <c r="D70" s="40" t="e">
        <f t="shared" ref="D70:E70" si="36">AVERAGE(D60:D64)</f>
        <v>#DIV/0!</v>
      </c>
      <c r="E70" s="40">
        <f t="shared" si="36"/>
        <v>0</v>
      </c>
    </row>
    <row r="71" spans="1:6" s="58" customFormat="1" x14ac:dyDescent="0.25">
      <c r="A71" s="4"/>
      <c r="B71" s="157"/>
      <c r="C71" s="61"/>
      <c r="D71" s="61"/>
      <c r="E71" s="61"/>
    </row>
    <row r="72" spans="1:6" s="58" customFormat="1" x14ac:dyDescent="0.25">
      <c r="B72" s="228"/>
      <c r="C72" s="48" t="s">
        <v>87</v>
      </c>
      <c r="D72" s="48" t="s">
        <v>8</v>
      </c>
      <c r="E72" s="422" t="s">
        <v>70</v>
      </c>
      <c r="F72" s="424"/>
    </row>
    <row r="73" spans="1:6" ht="25.5" x14ac:dyDescent="0.25">
      <c r="A73" s="13"/>
      <c r="B73" s="53" t="s">
        <v>34</v>
      </c>
      <c r="C73" s="231">
        <f>SUM(C58:C58, C47:C47, C36:C36, C25:C25, C14:C14, C69:C69)</f>
        <v>12111</v>
      </c>
      <c r="D73" s="46">
        <f>SUM(D69:D69, D58:D58, D47:D47, D36:D36, D25:D25, D14:D14)</f>
        <v>845</v>
      </c>
      <c r="E73" s="340" t="s">
        <v>34</v>
      </c>
      <c r="F73" s="119">
        <f>SUM(E14, E25, E36, E47, E58, E69)</f>
        <v>12956</v>
      </c>
    </row>
    <row r="74" spans="1:6" ht="25.5" x14ac:dyDescent="0.25">
      <c r="A74" s="13"/>
      <c r="B74" s="53" t="s">
        <v>33</v>
      </c>
      <c r="C74" s="231">
        <f>SUM(C56:C56, C45:C45, C34:C34, C23:C23, C12:C12, C67:C67)</f>
        <v>21788</v>
      </c>
      <c r="D74" s="46">
        <f>SUM(D67:D67, D56:D56, D45:D45, D34:D34, D23:D23, D12:D12)</f>
        <v>1264</v>
      </c>
      <c r="E74" s="340" t="s">
        <v>33</v>
      </c>
      <c r="F74" s="120">
        <f>SUM(E56, E45, E34, E23, E12, E67)</f>
        <v>23052</v>
      </c>
    </row>
    <row r="75" spans="1:6" x14ac:dyDescent="0.25">
      <c r="C75" s="158"/>
      <c r="E75" s="340" t="s">
        <v>26</v>
      </c>
      <c r="F75" s="120">
        <f>AVERAGE(E14, E25, E36, E47, E58, E69)</f>
        <v>2159.3333333333335</v>
      </c>
    </row>
    <row r="76" spans="1:6" x14ac:dyDescent="0.25">
      <c r="C76" s="158"/>
      <c r="E76" s="340" t="s">
        <v>72</v>
      </c>
      <c r="F76" s="119">
        <f>AVERAGE(E56, E45, E34, E23, E12, E67)</f>
        <v>3842</v>
      </c>
    </row>
    <row r="78" spans="1:6" x14ac:dyDescent="0.25">
      <c r="C78" s="181"/>
    </row>
  </sheetData>
  <mergeCells count="14">
    <mergeCell ref="E72:F72"/>
    <mergeCell ref="B56:B59"/>
    <mergeCell ref="B67:B70"/>
    <mergeCell ref="D1:D2"/>
    <mergeCell ref="E1:E4"/>
    <mergeCell ref="B12:B15"/>
    <mergeCell ref="B23:B26"/>
    <mergeCell ref="B34:B37"/>
    <mergeCell ref="B45:B48"/>
    <mergeCell ref="A3:A4"/>
    <mergeCell ref="B3:B4"/>
    <mergeCell ref="C3:C4"/>
    <mergeCell ref="D3:D4"/>
    <mergeCell ref="C1:C2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4" sqref="A54:B54"/>
    </sheetView>
  </sheetViews>
  <sheetFormatPr defaultRowHeight="13.5" outlineLevelRow="1" x14ac:dyDescent="0.25"/>
  <cols>
    <col min="1" max="1" width="18.7109375" style="79" bestFit="1" customWidth="1"/>
    <col min="2" max="2" width="10.140625" style="79" bestFit="1" customWidth="1"/>
    <col min="3" max="7" width="15.7109375" style="79" customWidth="1"/>
    <col min="8" max="8" width="16.28515625" style="79" bestFit="1" customWidth="1"/>
    <col min="9" max="16384" width="9.140625" style="79"/>
  </cols>
  <sheetData>
    <row r="1" spans="1:7" ht="15" customHeight="1" x14ac:dyDescent="0.25">
      <c r="B1" s="159"/>
      <c r="C1" s="425" t="s">
        <v>56</v>
      </c>
      <c r="D1" s="426"/>
      <c r="E1" s="425"/>
      <c r="F1" s="432"/>
      <c r="G1" s="429" t="s">
        <v>23</v>
      </c>
    </row>
    <row r="2" spans="1:7" ht="15" customHeight="1" thickBot="1" x14ac:dyDescent="0.3">
      <c r="B2" s="159"/>
      <c r="C2" s="427"/>
      <c r="D2" s="428"/>
      <c r="E2" s="427"/>
      <c r="F2" s="433"/>
      <c r="G2" s="430"/>
    </row>
    <row r="3" spans="1:7" x14ac:dyDescent="0.25">
      <c r="A3" s="462" t="s">
        <v>61</v>
      </c>
      <c r="B3" s="463" t="s">
        <v>62</v>
      </c>
      <c r="C3" s="434" t="s">
        <v>59</v>
      </c>
      <c r="D3" s="459" t="s">
        <v>60</v>
      </c>
      <c r="E3" s="434"/>
      <c r="F3" s="459"/>
      <c r="G3" s="430"/>
    </row>
    <row r="4" spans="1:7" ht="14.25" customHeight="1" thickBot="1" x14ac:dyDescent="0.3">
      <c r="A4" s="435"/>
      <c r="B4" s="464"/>
      <c r="C4" s="435"/>
      <c r="D4" s="460"/>
      <c r="E4" s="435"/>
      <c r="F4" s="460"/>
      <c r="G4" s="430"/>
    </row>
    <row r="5" spans="1:7" s="85" customFormat="1" ht="12.75" customHeight="1" thickBot="1" x14ac:dyDescent="0.3">
      <c r="A5" s="176"/>
      <c r="B5" s="156"/>
      <c r="C5" s="80"/>
      <c r="D5" s="81"/>
      <c r="E5" s="82"/>
      <c r="F5" s="83"/>
      <c r="G5" s="84"/>
    </row>
    <row r="6" spans="1:7" s="85" customFormat="1" ht="12.75" customHeight="1" thickBot="1" x14ac:dyDescent="0.3">
      <c r="A6" s="176"/>
      <c r="B6" s="149"/>
      <c r="C6" s="80"/>
      <c r="D6" s="81"/>
      <c r="E6" s="82"/>
      <c r="F6" s="83"/>
      <c r="G6" s="84"/>
    </row>
    <row r="7" spans="1:7" s="85" customFormat="1" ht="12.75" customHeight="1" thickBot="1" x14ac:dyDescent="0.3">
      <c r="A7" s="176"/>
      <c r="B7" s="149"/>
      <c r="C7" s="80"/>
      <c r="D7" s="81"/>
      <c r="E7" s="82"/>
      <c r="F7" s="83"/>
      <c r="G7" s="84"/>
    </row>
    <row r="8" spans="1:7" s="85" customFormat="1" ht="12.75" customHeight="1" thickBot="1" x14ac:dyDescent="0.3">
      <c r="A8" s="182"/>
      <c r="B8" s="149"/>
      <c r="C8" s="80"/>
      <c r="D8" s="81"/>
      <c r="E8" s="82"/>
      <c r="F8" s="83"/>
      <c r="G8" s="84"/>
    </row>
    <row r="9" spans="1:7" s="85" customFormat="1" ht="12.75" customHeight="1" thickBot="1" x14ac:dyDescent="0.3">
      <c r="A9" s="182"/>
      <c r="B9" s="149"/>
      <c r="C9" s="80"/>
      <c r="D9" s="81"/>
      <c r="E9" s="82"/>
      <c r="F9" s="83"/>
      <c r="G9" s="84"/>
    </row>
    <row r="10" spans="1:7" s="85" customFormat="1" ht="12.75" customHeight="1" outlineLevel="1" thickBot="1" x14ac:dyDescent="0.3">
      <c r="A10" s="182"/>
      <c r="B10" s="191"/>
      <c r="C10" s="82"/>
      <c r="D10" s="86"/>
      <c r="E10" s="82"/>
      <c r="F10" s="83"/>
      <c r="G10" s="84">
        <f t="shared" ref="G10:G11" si="0">SUM(C10:F10)</f>
        <v>0</v>
      </c>
    </row>
    <row r="11" spans="1:7" s="85" customFormat="1" ht="14.25" outlineLevel="1" thickBot="1" x14ac:dyDescent="0.3">
      <c r="A11" s="182"/>
      <c r="B11" s="149"/>
      <c r="C11" s="87"/>
      <c r="D11" s="88"/>
      <c r="E11" s="87"/>
      <c r="F11" s="89"/>
      <c r="G11" s="84">
        <f t="shared" si="0"/>
        <v>0</v>
      </c>
    </row>
    <row r="12" spans="1:7" s="91" customFormat="1" ht="14.25" customHeight="1" outlineLevel="1" thickBot="1" x14ac:dyDescent="0.3">
      <c r="A12" s="126" t="s">
        <v>25</v>
      </c>
      <c r="B12" s="415" t="s">
        <v>28</v>
      </c>
      <c r="C12" s="144">
        <f>SUM(C5:C11)</f>
        <v>0</v>
      </c>
      <c r="D12" s="144">
        <f t="shared" ref="D12:G12" si="1">SUM(D5:D11)</f>
        <v>0</v>
      </c>
      <c r="E12" s="144">
        <f t="shared" si="1"/>
        <v>0</v>
      </c>
      <c r="F12" s="144">
        <f t="shared" si="1"/>
        <v>0</v>
      </c>
      <c r="G12" s="144">
        <f t="shared" si="1"/>
        <v>0</v>
      </c>
    </row>
    <row r="13" spans="1:7" s="91" customFormat="1" ht="14.25" customHeight="1" outlineLevel="1" thickBot="1" x14ac:dyDescent="0.3">
      <c r="A13" s="127" t="s">
        <v>27</v>
      </c>
      <c r="B13" s="416"/>
      <c r="C13" s="145" t="e">
        <f>AVERAGE(C5:C11)</f>
        <v>#DIV/0!</v>
      </c>
      <c r="D13" s="145" t="e">
        <f t="shared" ref="D13:G13" si="2">AVERAGE(D5:D11)</f>
        <v>#DIV/0!</v>
      </c>
      <c r="E13" s="145" t="e">
        <f t="shared" si="2"/>
        <v>#DIV/0!</v>
      </c>
      <c r="F13" s="145" t="e">
        <f t="shared" si="2"/>
        <v>#DIV/0!</v>
      </c>
      <c r="G13" s="145">
        <f t="shared" si="2"/>
        <v>0</v>
      </c>
    </row>
    <row r="14" spans="1:7" s="91" customFormat="1" ht="14.25" customHeight="1" thickBot="1" x14ac:dyDescent="0.3">
      <c r="A14" s="34" t="s">
        <v>24</v>
      </c>
      <c r="B14" s="416"/>
      <c r="C14" s="98">
        <f>SUM(C5:C9)</f>
        <v>0</v>
      </c>
      <c r="D14" s="98">
        <f t="shared" ref="D14:G14" si="3">SUM(D5:D9)</f>
        <v>0</v>
      </c>
      <c r="E14" s="98">
        <f t="shared" si="3"/>
        <v>0</v>
      </c>
      <c r="F14" s="98">
        <f t="shared" si="3"/>
        <v>0</v>
      </c>
      <c r="G14" s="98">
        <f t="shared" si="3"/>
        <v>0</v>
      </c>
    </row>
    <row r="15" spans="1:7" s="91" customFormat="1" ht="14.25" customHeight="1" thickBot="1" x14ac:dyDescent="0.3">
      <c r="A15" s="34" t="s">
        <v>26</v>
      </c>
      <c r="B15" s="417"/>
      <c r="C15" s="99" t="e">
        <f>AVERAGE(C5:C9)</f>
        <v>#DIV/0!</v>
      </c>
      <c r="D15" s="99" t="e">
        <f t="shared" ref="D15:G15" si="4">AVERAGE(D5:D9)</f>
        <v>#DIV/0!</v>
      </c>
      <c r="E15" s="99" t="e">
        <f t="shared" si="4"/>
        <v>#DIV/0!</v>
      </c>
      <c r="F15" s="99" t="e">
        <f t="shared" si="4"/>
        <v>#DIV/0!</v>
      </c>
      <c r="G15" s="99" t="e">
        <f t="shared" si="4"/>
        <v>#DIV/0!</v>
      </c>
    </row>
    <row r="16" spans="1:7" s="91" customFormat="1" ht="13.5" customHeight="1" thickBot="1" x14ac:dyDescent="0.3">
      <c r="A16" s="33"/>
      <c r="B16" s="150"/>
      <c r="C16" s="80"/>
      <c r="D16" s="81"/>
      <c r="E16" s="80"/>
      <c r="F16" s="92"/>
      <c r="G16" s="185"/>
    </row>
    <row r="17" spans="1:7" s="91" customFormat="1" ht="13.5" customHeight="1" thickBot="1" x14ac:dyDescent="0.3">
      <c r="A17" s="33"/>
      <c r="B17" s="151"/>
      <c r="C17" s="80"/>
      <c r="D17" s="81"/>
      <c r="E17" s="82"/>
      <c r="F17" s="83"/>
      <c r="G17" s="185"/>
    </row>
    <row r="18" spans="1:7" s="91" customFormat="1" ht="15" customHeight="1" thickBot="1" x14ac:dyDescent="0.3">
      <c r="A18" s="33"/>
      <c r="B18" s="151"/>
      <c r="C18" s="80"/>
      <c r="D18" s="81"/>
      <c r="E18" s="82"/>
      <c r="F18" s="83"/>
      <c r="G18" s="185"/>
    </row>
    <row r="19" spans="1:7" s="91" customFormat="1" ht="14.25" customHeight="1" thickBot="1" x14ac:dyDescent="0.3">
      <c r="A19" s="33"/>
      <c r="B19" s="151"/>
      <c r="C19" s="80"/>
      <c r="D19" s="81"/>
      <c r="E19" s="82"/>
      <c r="F19" s="83"/>
      <c r="G19" s="185"/>
    </row>
    <row r="20" spans="1:7" s="91" customFormat="1" ht="14.25" customHeight="1" thickBot="1" x14ac:dyDescent="0.3">
      <c r="A20" s="33"/>
      <c r="B20" s="151"/>
      <c r="C20" s="80"/>
      <c r="D20" s="81"/>
      <c r="E20" s="82"/>
      <c r="F20" s="83"/>
      <c r="G20" s="185"/>
    </row>
    <row r="21" spans="1:7" s="91" customFormat="1" ht="14.25" customHeight="1" outlineLevel="1" thickBot="1" x14ac:dyDescent="0.3">
      <c r="A21" s="179"/>
      <c r="B21" s="151"/>
      <c r="C21" s="82"/>
      <c r="D21" s="86"/>
      <c r="E21" s="82"/>
      <c r="F21" s="83"/>
      <c r="G21" s="185">
        <f>SUM(C21:F21)</f>
        <v>0</v>
      </c>
    </row>
    <row r="22" spans="1:7" s="91" customFormat="1" ht="14.25" customHeight="1" outlineLevel="1" thickBot="1" x14ac:dyDescent="0.3">
      <c r="A22" s="179"/>
      <c r="B22" s="151"/>
      <c r="C22" s="87"/>
      <c r="D22" s="88"/>
      <c r="E22" s="87"/>
      <c r="F22" s="89"/>
      <c r="G22" s="185">
        <f t="shared" ref="G22" si="5">SUM(C22:F22)</f>
        <v>0</v>
      </c>
    </row>
    <row r="23" spans="1:7" s="91" customFormat="1" ht="14.25" customHeight="1" outlineLevel="1" thickBot="1" x14ac:dyDescent="0.3">
      <c r="A23" s="126" t="s">
        <v>25</v>
      </c>
      <c r="B23" s="415" t="s">
        <v>29</v>
      </c>
      <c r="C23" s="144">
        <f>SUM(C16:C22)</f>
        <v>0</v>
      </c>
      <c r="D23" s="144">
        <f t="shared" ref="D23:G23" si="6">SUM(D16:D22)</f>
        <v>0</v>
      </c>
      <c r="E23" s="144">
        <f t="shared" si="6"/>
        <v>0</v>
      </c>
      <c r="F23" s="144">
        <f t="shared" si="6"/>
        <v>0</v>
      </c>
      <c r="G23" s="144">
        <f t="shared" si="6"/>
        <v>0</v>
      </c>
    </row>
    <row r="24" spans="1:7" s="91" customFormat="1" ht="14.25" customHeight="1" outlineLevel="1" thickBot="1" x14ac:dyDescent="0.3">
      <c r="A24" s="127" t="s">
        <v>27</v>
      </c>
      <c r="B24" s="416"/>
      <c r="C24" s="145" t="e">
        <f>AVERAGE(C16:C22)</f>
        <v>#DIV/0!</v>
      </c>
      <c r="D24" s="145" t="e">
        <f t="shared" ref="D24:G24" si="7">AVERAGE(D16:D22)</f>
        <v>#DIV/0!</v>
      </c>
      <c r="E24" s="145" t="e">
        <f t="shared" si="7"/>
        <v>#DIV/0!</v>
      </c>
      <c r="F24" s="145" t="e">
        <f t="shared" si="7"/>
        <v>#DIV/0!</v>
      </c>
      <c r="G24" s="145">
        <f t="shared" si="7"/>
        <v>0</v>
      </c>
    </row>
    <row r="25" spans="1:7" s="91" customFormat="1" ht="14.25" customHeight="1" thickBot="1" x14ac:dyDescent="0.3">
      <c r="A25" s="34" t="s">
        <v>24</v>
      </c>
      <c r="B25" s="416"/>
      <c r="C25" s="98">
        <f>SUM(C16:C20)</f>
        <v>0</v>
      </c>
      <c r="D25" s="98">
        <f t="shared" ref="D25:G25" si="8">SUM(D16:D20)</f>
        <v>0</v>
      </c>
      <c r="E25" s="98">
        <f t="shared" si="8"/>
        <v>0</v>
      </c>
      <c r="F25" s="98">
        <f t="shared" si="8"/>
        <v>0</v>
      </c>
      <c r="G25" s="98">
        <f t="shared" si="8"/>
        <v>0</v>
      </c>
    </row>
    <row r="26" spans="1:7" s="91" customFormat="1" ht="14.25" customHeight="1" thickBot="1" x14ac:dyDescent="0.3">
      <c r="A26" s="34" t="s">
        <v>26</v>
      </c>
      <c r="B26" s="417"/>
      <c r="C26" s="99" t="e">
        <f>AVERAGE(C16:C20)</f>
        <v>#DIV/0!</v>
      </c>
      <c r="D26" s="99" t="e">
        <f t="shared" ref="D26:G26" si="9">AVERAGE(D16:D20)</f>
        <v>#DIV/0!</v>
      </c>
      <c r="E26" s="99" t="e">
        <f t="shared" si="9"/>
        <v>#DIV/0!</v>
      </c>
      <c r="F26" s="99" t="e">
        <f t="shared" si="9"/>
        <v>#DIV/0!</v>
      </c>
      <c r="G26" s="99" t="e">
        <f t="shared" si="9"/>
        <v>#DIV/0!</v>
      </c>
    </row>
    <row r="27" spans="1:7" s="91" customFormat="1" ht="14.25" customHeight="1" thickBot="1" x14ac:dyDescent="0.3">
      <c r="A27" s="33"/>
      <c r="B27" s="178"/>
      <c r="C27" s="80"/>
      <c r="D27" s="81"/>
      <c r="E27" s="80"/>
      <c r="F27" s="92"/>
      <c r="G27" s="185"/>
    </row>
    <row r="28" spans="1:7" s="91" customFormat="1" ht="15.75" customHeight="1" thickBot="1" x14ac:dyDescent="0.3">
      <c r="A28" s="33"/>
      <c r="B28" s="153"/>
      <c r="C28" s="80"/>
      <c r="D28" s="81"/>
      <c r="E28" s="82"/>
      <c r="F28" s="83"/>
      <c r="G28" s="185"/>
    </row>
    <row r="29" spans="1:7" s="91" customFormat="1" ht="13.5" customHeight="1" thickBot="1" x14ac:dyDescent="0.3">
      <c r="A29" s="33"/>
      <c r="B29" s="153"/>
      <c r="C29" s="80"/>
      <c r="D29" s="81"/>
      <c r="E29" s="82"/>
      <c r="F29" s="83"/>
      <c r="G29" s="185"/>
    </row>
    <row r="30" spans="1:7" s="91" customFormat="1" ht="12.75" customHeight="1" thickBot="1" x14ac:dyDescent="0.3">
      <c r="A30" s="33"/>
      <c r="B30" s="153"/>
      <c r="C30" s="80"/>
      <c r="D30" s="81"/>
      <c r="E30" s="82"/>
      <c r="F30" s="83"/>
      <c r="G30" s="185"/>
    </row>
    <row r="31" spans="1:7" s="91" customFormat="1" ht="14.25" thickBot="1" x14ac:dyDescent="0.3">
      <c r="A31" s="33"/>
      <c r="B31" s="153"/>
      <c r="C31" s="80"/>
      <c r="D31" s="81"/>
      <c r="E31" s="82"/>
      <c r="F31" s="83"/>
      <c r="G31" s="185"/>
    </row>
    <row r="32" spans="1:7" s="91" customFormat="1" ht="14.25" customHeight="1" outlineLevel="1" thickBot="1" x14ac:dyDescent="0.3">
      <c r="A32" s="179"/>
      <c r="B32" s="151"/>
      <c r="C32" s="82"/>
      <c r="D32" s="86"/>
      <c r="E32" s="82"/>
      <c r="F32" s="83"/>
      <c r="G32" s="185">
        <f>SUM(C32:F32)</f>
        <v>0</v>
      </c>
    </row>
    <row r="33" spans="1:8" s="91" customFormat="1" ht="14.25" customHeight="1" outlineLevel="1" thickBot="1" x14ac:dyDescent="0.3">
      <c r="A33" s="179"/>
      <c r="B33" s="151"/>
      <c r="C33" s="87"/>
      <c r="D33" s="88"/>
      <c r="E33" s="87"/>
      <c r="F33" s="89"/>
      <c r="G33" s="185">
        <f>SUM(C33:F33)</f>
        <v>0</v>
      </c>
    </row>
    <row r="34" spans="1:8" s="91" customFormat="1" ht="14.25" customHeight="1" outlineLevel="1" thickBot="1" x14ac:dyDescent="0.3">
      <c r="A34" s="126" t="s">
        <v>25</v>
      </c>
      <c r="B34" s="415" t="s">
        <v>30</v>
      </c>
      <c r="C34" s="144">
        <f>SUM(C27:C33)</f>
        <v>0</v>
      </c>
      <c r="D34" s="144">
        <f t="shared" ref="D34:G34" si="10">SUM(D27:D33)</f>
        <v>0</v>
      </c>
      <c r="E34" s="144">
        <f t="shared" si="10"/>
        <v>0</v>
      </c>
      <c r="F34" s="144">
        <f t="shared" si="10"/>
        <v>0</v>
      </c>
      <c r="G34" s="144">
        <f t="shared" si="10"/>
        <v>0</v>
      </c>
    </row>
    <row r="35" spans="1:8" s="91" customFormat="1" ht="14.25" customHeight="1" outlineLevel="1" thickBot="1" x14ac:dyDescent="0.3">
      <c r="A35" s="127" t="s">
        <v>27</v>
      </c>
      <c r="B35" s="416"/>
      <c r="C35" s="145" t="e">
        <f>AVERAGE(C27:C33)</f>
        <v>#DIV/0!</v>
      </c>
      <c r="D35" s="145" t="e">
        <f t="shared" ref="D35:G35" si="11">AVERAGE(D27:D33)</f>
        <v>#DIV/0!</v>
      </c>
      <c r="E35" s="145" t="e">
        <f t="shared" si="11"/>
        <v>#DIV/0!</v>
      </c>
      <c r="F35" s="145" t="e">
        <f t="shared" si="11"/>
        <v>#DIV/0!</v>
      </c>
      <c r="G35" s="145">
        <f t="shared" si="11"/>
        <v>0</v>
      </c>
    </row>
    <row r="36" spans="1:8" s="91" customFormat="1" ht="14.25" customHeight="1" thickBot="1" x14ac:dyDescent="0.3">
      <c r="A36" s="34" t="s">
        <v>24</v>
      </c>
      <c r="B36" s="416"/>
      <c r="C36" s="98">
        <f>SUM(C27:C31)</f>
        <v>0</v>
      </c>
      <c r="D36" s="98">
        <f t="shared" ref="D36:G36" si="12">SUM(D27:D31)</f>
        <v>0</v>
      </c>
      <c r="E36" s="98">
        <f t="shared" si="12"/>
        <v>0</v>
      </c>
      <c r="F36" s="98">
        <f t="shared" si="12"/>
        <v>0</v>
      </c>
      <c r="G36" s="98">
        <f t="shared" si="12"/>
        <v>0</v>
      </c>
    </row>
    <row r="37" spans="1:8" s="91" customFormat="1" ht="15.75" customHeight="1" thickBot="1" x14ac:dyDescent="0.3">
      <c r="A37" s="34" t="s">
        <v>26</v>
      </c>
      <c r="B37" s="417"/>
      <c r="C37" s="99" t="e">
        <f>AVERAGE(C27:C31)</f>
        <v>#DIV/0!</v>
      </c>
      <c r="D37" s="99" t="e">
        <f t="shared" ref="D37:G37" si="13">AVERAGE(D27:D31)</f>
        <v>#DIV/0!</v>
      </c>
      <c r="E37" s="99" t="e">
        <f t="shared" si="13"/>
        <v>#DIV/0!</v>
      </c>
      <c r="F37" s="99" t="e">
        <f t="shared" si="13"/>
        <v>#DIV/0!</v>
      </c>
      <c r="G37" s="99" t="e">
        <f t="shared" si="13"/>
        <v>#DIV/0!</v>
      </c>
    </row>
    <row r="38" spans="1:8" s="91" customFormat="1" ht="12.75" customHeight="1" thickBot="1" x14ac:dyDescent="0.3">
      <c r="A38" s="33"/>
      <c r="B38" s="178"/>
      <c r="C38" s="80"/>
      <c r="D38" s="81"/>
      <c r="E38" s="80"/>
      <c r="F38" s="92"/>
      <c r="G38" s="93"/>
    </row>
    <row r="39" spans="1:8" s="91" customFormat="1" ht="15.75" customHeight="1" thickBot="1" x14ac:dyDescent="0.3">
      <c r="A39" s="33"/>
      <c r="B39" s="153"/>
      <c r="C39" s="80"/>
      <c r="D39" s="81"/>
      <c r="E39" s="82"/>
      <c r="F39" s="83"/>
      <c r="G39" s="84"/>
    </row>
    <row r="40" spans="1:8" s="91" customFormat="1" ht="17.25" customHeight="1" thickBot="1" x14ac:dyDescent="0.3">
      <c r="A40" s="33"/>
      <c r="B40" s="153"/>
      <c r="C40" s="80"/>
      <c r="D40" s="81"/>
      <c r="E40" s="82"/>
      <c r="F40" s="83"/>
      <c r="G40" s="84"/>
    </row>
    <row r="41" spans="1:8" s="91" customFormat="1" ht="14.25" customHeight="1" thickBot="1" x14ac:dyDescent="0.3">
      <c r="A41" s="33"/>
      <c r="B41" s="153"/>
      <c r="C41" s="80"/>
      <c r="D41" s="81"/>
      <c r="E41" s="82"/>
      <c r="F41" s="83"/>
      <c r="G41" s="84"/>
    </row>
    <row r="42" spans="1:8" s="91" customFormat="1" ht="17.25" customHeight="1" thickBot="1" x14ac:dyDescent="0.3">
      <c r="A42" s="33"/>
      <c r="B42" s="153"/>
      <c r="C42" s="80"/>
      <c r="D42" s="81"/>
      <c r="E42" s="82"/>
      <c r="F42" s="83"/>
      <c r="G42" s="84"/>
    </row>
    <row r="43" spans="1:8" s="91" customFormat="1" ht="14.25" customHeight="1" outlineLevel="1" thickBot="1" x14ac:dyDescent="0.3">
      <c r="A43" s="179"/>
      <c r="B43" s="151"/>
      <c r="C43" s="82"/>
      <c r="D43" s="86"/>
      <c r="E43" s="82"/>
      <c r="F43" s="83"/>
      <c r="G43" s="84">
        <f t="shared" ref="G43:G44" si="14">SUM(C43:F43)</f>
        <v>0</v>
      </c>
      <c r="H43" s="147"/>
    </row>
    <row r="44" spans="1:8" s="91" customFormat="1" ht="14.25" customHeight="1" outlineLevel="1" thickBot="1" x14ac:dyDescent="0.3">
      <c r="A44" s="179"/>
      <c r="B44" s="151"/>
      <c r="C44" s="87"/>
      <c r="D44" s="88"/>
      <c r="E44" s="87"/>
      <c r="F44" s="89"/>
      <c r="G44" s="90">
        <f t="shared" si="14"/>
        <v>0</v>
      </c>
      <c r="H44" s="147"/>
    </row>
    <row r="45" spans="1:8" s="91" customFormat="1" ht="14.25" customHeight="1" outlineLevel="1" thickBot="1" x14ac:dyDescent="0.3">
      <c r="A45" s="126" t="s">
        <v>25</v>
      </c>
      <c r="B45" s="415" t="s">
        <v>31</v>
      </c>
      <c r="C45" s="144">
        <f>SUM(C38:C44)</f>
        <v>0</v>
      </c>
      <c r="D45" s="144">
        <f t="shared" ref="D45:G45" si="15">SUM(D38:D44)</f>
        <v>0</v>
      </c>
      <c r="E45" s="144">
        <f t="shared" si="15"/>
        <v>0</v>
      </c>
      <c r="F45" s="144">
        <f t="shared" si="15"/>
        <v>0</v>
      </c>
      <c r="G45" s="144">
        <f t="shared" si="15"/>
        <v>0</v>
      </c>
    </row>
    <row r="46" spans="1:8" s="91" customFormat="1" ht="14.25" customHeight="1" outlineLevel="1" thickBot="1" x14ac:dyDescent="0.3">
      <c r="A46" s="127" t="s">
        <v>27</v>
      </c>
      <c r="B46" s="416"/>
      <c r="C46" s="145" t="e">
        <f>AVERAGE(C38:C44)</f>
        <v>#DIV/0!</v>
      </c>
      <c r="D46" s="145" t="e">
        <f t="shared" ref="D46:G46" si="16">AVERAGE(D38:D44)</f>
        <v>#DIV/0!</v>
      </c>
      <c r="E46" s="145" t="e">
        <f t="shared" si="16"/>
        <v>#DIV/0!</v>
      </c>
      <c r="F46" s="145" t="e">
        <f t="shared" si="16"/>
        <v>#DIV/0!</v>
      </c>
      <c r="G46" s="145">
        <f t="shared" si="16"/>
        <v>0</v>
      </c>
    </row>
    <row r="47" spans="1:8" s="91" customFormat="1" ht="14.25" customHeight="1" thickBot="1" x14ac:dyDescent="0.3">
      <c r="A47" s="34" t="s">
        <v>24</v>
      </c>
      <c r="B47" s="416"/>
      <c r="C47" s="98">
        <f>SUM(C38:C42)</f>
        <v>0</v>
      </c>
      <c r="D47" s="98">
        <f t="shared" ref="D47:G47" si="17">SUM(D38:D42)</f>
        <v>0</v>
      </c>
      <c r="E47" s="98">
        <f t="shared" si="17"/>
        <v>0</v>
      </c>
      <c r="F47" s="98">
        <f t="shared" si="17"/>
        <v>0</v>
      </c>
      <c r="G47" s="98">
        <f t="shared" si="17"/>
        <v>0</v>
      </c>
    </row>
    <row r="48" spans="1:8" s="91" customFormat="1" ht="13.5" customHeight="1" thickBot="1" x14ac:dyDescent="0.3">
      <c r="A48" s="34" t="s">
        <v>26</v>
      </c>
      <c r="B48" s="417"/>
      <c r="C48" s="99" t="e">
        <f>AVERAGE(C38:C42)</f>
        <v>#DIV/0!</v>
      </c>
      <c r="D48" s="99" t="e">
        <f t="shared" ref="D48:G48" si="18">AVERAGE(D38:D42)</f>
        <v>#DIV/0!</v>
      </c>
      <c r="E48" s="99" t="e">
        <f t="shared" si="18"/>
        <v>#DIV/0!</v>
      </c>
      <c r="F48" s="99" t="e">
        <f t="shared" si="18"/>
        <v>#DIV/0!</v>
      </c>
      <c r="G48" s="99" t="e">
        <f t="shared" si="18"/>
        <v>#DIV/0!</v>
      </c>
    </row>
    <row r="49" spans="1:7" s="91" customFormat="1" ht="13.5" customHeight="1" thickBot="1" x14ac:dyDescent="0.3">
      <c r="A49" s="33"/>
      <c r="B49" s="152"/>
      <c r="C49" s="172"/>
      <c r="D49" s="173"/>
      <c r="E49" s="80"/>
      <c r="F49" s="92"/>
      <c r="G49" s="93"/>
    </row>
    <row r="50" spans="1:7" s="91" customFormat="1" ht="14.25" customHeight="1" thickBot="1" x14ac:dyDescent="0.3">
      <c r="A50" s="33"/>
      <c r="B50" s="171"/>
      <c r="C50" s="174"/>
      <c r="D50" s="175"/>
      <c r="E50" s="82"/>
      <c r="F50" s="83"/>
      <c r="G50" s="84"/>
    </row>
    <row r="51" spans="1:7" s="91" customFormat="1" ht="13.5" customHeight="1" thickBot="1" x14ac:dyDescent="0.3">
      <c r="A51" s="33"/>
      <c r="B51" s="171"/>
      <c r="C51" s="80"/>
      <c r="D51" s="92"/>
      <c r="E51" s="82"/>
      <c r="F51" s="83"/>
      <c r="G51" s="84"/>
    </row>
    <row r="52" spans="1:7" s="91" customFormat="1" ht="13.5" customHeight="1" thickBot="1" x14ac:dyDescent="0.3">
      <c r="A52" s="179"/>
      <c r="B52" s="171"/>
      <c r="C52" s="80"/>
      <c r="D52" s="92"/>
      <c r="E52" s="82"/>
      <c r="F52" s="83"/>
      <c r="G52" s="84"/>
    </row>
    <row r="53" spans="1:7" s="91" customFormat="1" ht="12" customHeight="1" x14ac:dyDescent="0.25">
      <c r="A53" s="179"/>
      <c r="B53" s="171"/>
      <c r="C53" s="172"/>
      <c r="D53" s="218"/>
      <c r="E53" s="87"/>
      <c r="F53" s="89"/>
      <c r="G53" s="90"/>
    </row>
    <row r="54" spans="1:7" s="91" customFormat="1" ht="14.25" customHeight="1" outlineLevel="1" thickBot="1" x14ac:dyDescent="0.3">
      <c r="A54" s="221"/>
      <c r="B54" s="238"/>
      <c r="C54" s="82"/>
      <c r="D54" s="83"/>
      <c r="E54" s="82"/>
      <c r="F54" s="83"/>
      <c r="G54" s="82">
        <f>SUM(C54:F54)</f>
        <v>0</v>
      </c>
    </row>
    <row r="55" spans="1:7" s="91" customFormat="1" ht="16.5" hidden="1" customHeight="1" outlineLevel="1" thickBot="1" x14ac:dyDescent="0.3">
      <c r="A55" s="179" t="s">
        <v>2</v>
      </c>
      <c r="B55" s="151">
        <f>B54+1</f>
        <v>1</v>
      </c>
      <c r="C55" s="219"/>
      <c r="D55" s="220"/>
      <c r="E55" s="172"/>
      <c r="F55" s="218"/>
      <c r="G55" s="82">
        <f>SUM(C55:F55)</f>
        <v>0</v>
      </c>
    </row>
    <row r="56" spans="1:7" s="91" customFormat="1" ht="16.5" customHeight="1" outlineLevel="1" thickBot="1" x14ac:dyDescent="0.3">
      <c r="A56" s="126" t="s">
        <v>25</v>
      </c>
      <c r="B56" s="415" t="s">
        <v>32</v>
      </c>
      <c r="C56" s="144">
        <f>SUM(C49:C55)</f>
        <v>0</v>
      </c>
      <c r="D56" s="144">
        <f t="shared" ref="D56:G56" si="19">SUM(D49:D55)</f>
        <v>0</v>
      </c>
      <c r="E56" s="144">
        <f t="shared" si="19"/>
        <v>0</v>
      </c>
      <c r="F56" s="144">
        <f t="shared" si="19"/>
        <v>0</v>
      </c>
      <c r="G56" s="144">
        <f t="shared" si="19"/>
        <v>0</v>
      </c>
    </row>
    <row r="57" spans="1:7" s="91" customFormat="1" ht="14.25" customHeight="1" outlineLevel="1" thickBot="1" x14ac:dyDescent="0.3">
      <c r="A57" s="127" t="s">
        <v>27</v>
      </c>
      <c r="B57" s="416"/>
      <c r="C57" s="145" t="e">
        <f>AVERAGE(C49:C55)</f>
        <v>#DIV/0!</v>
      </c>
      <c r="D57" s="145" t="e">
        <f t="shared" ref="D57:G57" si="20">AVERAGE(D49:D55)</f>
        <v>#DIV/0!</v>
      </c>
      <c r="E57" s="145" t="e">
        <f t="shared" si="20"/>
        <v>#DIV/0!</v>
      </c>
      <c r="F57" s="145" t="e">
        <f t="shared" si="20"/>
        <v>#DIV/0!</v>
      </c>
      <c r="G57" s="145">
        <f t="shared" si="20"/>
        <v>0</v>
      </c>
    </row>
    <row r="58" spans="1:7" s="91" customFormat="1" ht="15.75" customHeight="1" thickBot="1" x14ac:dyDescent="0.3">
      <c r="A58" s="34" t="s">
        <v>24</v>
      </c>
      <c r="B58" s="416"/>
      <c r="C58" s="98">
        <f>SUM(C49:C53)</f>
        <v>0</v>
      </c>
      <c r="D58" s="98">
        <f t="shared" ref="D58:G58" si="21">SUM(D49:D53)</f>
        <v>0</v>
      </c>
      <c r="E58" s="98">
        <f t="shared" si="21"/>
        <v>0</v>
      </c>
      <c r="F58" s="98">
        <f t="shared" si="21"/>
        <v>0</v>
      </c>
      <c r="G58" s="98">
        <f t="shared" si="21"/>
        <v>0</v>
      </c>
    </row>
    <row r="59" spans="1:7" s="91" customFormat="1" ht="14.25" customHeight="1" thickBot="1" x14ac:dyDescent="0.3">
      <c r="A59" s="34" t="s">
        <v>26</v>
      </c>
      <c r="B59" s="417"/>
      <c r="C59" s="99" t="e">
        <f>AVERAGE(C49:C53)</f>
        <v>#DIV/0!</v>
      </c>
      <c r="D59" s="99" t="e">
        <f t="shared" ref="D59:G59" si="22">AVERAGE(D49:D53)</f>
        <v>#DIV/0!</v>
      </c>
      <c r="E59" s="99" t="e">
        <f t="shared" si="22"/>
        <v>#DIV/0!</v>
      </c>
      <c r="F59" s="99" t="e">
        <f t="shared" si="22"/>
        <v>#DIV/0!</v>
      </c>
      <c r="G59" s="99" t="e">
        <f t="shared" si="22"/>
        <v>#DIV/0!</v>
      </c>
    </row>
    <row r="60" spans="1:7" s="91" customFormat="1" ht="1.5" hidden="1" customHeight="1" x14ac:dyDescent="0.25">
      <c r="A60" s="167"/>
      <c r="B60" s="155"/>
      <c r="C60" s="80"/>
      <c r="D60" s="81"/>
      <c r="E60" s="80"/>
      <c r="F60" s="92"/>
      <c r="G60" s="93"/>
    </row>
    <row r="61" spans="1:7" s="91" customFormat="1" ht="17.25" hidden="1" customHeight="1" x14ac:dyDescent="0.25">
      <c r="A61" s="168"/>
      <c r="B61" s="153"/>
      <c r="C61" s="80"/>
      <c r="D61" s="81"/>
      <c r="E61" s="82"/>
      <c r="F61" s="83"/>
      <c r="G61" s="84"/>
    </row>
    <row r="62" spans="1:7" s="91" customFormat="1" ht="18" hidden="1" customHeight="1" x14ac:dyDescent="0.25">
      <c r="A62" s="160"/>
      <c r="B62" s="153"/>
      <c r="C62" s="80"/>
      <c r="D62" s="81"/>
      <c r="E62" s="82"/>
      <c r="F62" s="83"/>
      <c r="G62" s="84"/>
    </row>
    <row r="63" spans="1:7" s="91" customFormat="1" ht="16.5" hidden="1" customHeight="1" x14ac:dyDescent="0.25">
      <c r="A63" s="160"/>
      <c r="B63" s="153"/>
      <c r="C63" s="80"/>
      <c r="D63" s="81"/>
      <c r="E63" s="82"/>
      <c r="F63" s="83"/>
      <c r="G63" s="84"/>
    </row>
    <row r="64" spans="1:7" s="91" customFormat="1" ht="15" hidden="1" customHeight="1" x14ac:dyDescent="0.25">
      <c r="A64" s="160"/>
      <c r="B64" s="153"/>
      <c r="C64" s="80"/>
      <c r="D64" s="81"/>
      <c r="E64" s="82"/>
      <c r="F64" s="83"/>
      <c r="G64" s="84"/>
    </row>
    <row r="65" spans="1:7" s="91" customFormat="1" ht="17.25" hidden="1" customHeight="1" outlineLevel="1" x14ac:dyDescent="0.25">
      <c r="A65" s="160"/>
      <c r="B65" s="153"/>
      <c r="C65" s="82"/>
      <c r="D65" s="86"/>
      <c r="E65" s="82"/>
      <c r="F65" s="83"/>
      <c r="G65" s="84"/>
    </row>
    <row r="66" spans="1:7" s="91" customFormat="1" ht="12" hidden="1" customHeight="1" outlineLevel="1" thickBot="1" x14ac:dyDescent="0.3">
      <c r="A66" s="160"/>
      <c r="B66" s="154"/>
      <c r="C66" s="87"/>
      <c r="D66" s="88"/>
      <c r="E66" s="87"/>
      <c r="F66" s="89"/>
      <c r="G66" s="90"/>
    </row>
    <row r="67" spans="1:7" s="91" customFormat="1" ht="15" hidden="1" customHeight="1" outlineLevel="1" thickBot="1" x14ac:dyDescent="0.3">
      <c r="A67" s="126" t="s">
        <v>25</v>
      </c>
      <c r="B67" s="415" t="s">
        <v>37</v>
      </c>
      <c r="C67" s="144">
        <f>SUM(C60:C66)</f>
        <v>0</v>
      </c>
      <c r="D67" s="144">
        <f t="shared" ref="D67:G67" si="23">SUM(D60:D66)</f>
        <v>0</v>
      </c>
      <c r="E67" s="144">
        <f t="shared" si="23"/>
        <v>0</v>
      </c>
      <c r="F67" s="144">
        <f t="shared" si="23"/>
        <v>0</v>
      </c>
      <c r="G67" s="144">
        <f t="shared" si="23"/>
        <v>0</v>
      </c>
    </row>
    <row r="68" spans="1:7" s="91" customFormat="1" ht="14.25" hidden="1" customHeight="1" outlineLevel="1" thickBot="1" x14ac:dyDescent="0.3">
      <c r="A68" s="127" t="s">
        <v>27</v>
      </c>
      <c r="B68" s="416"/>
      <c r="C68" s="145" t="e">
        <f>AVERAGE(C60:C66)</f>
        <v>#DIV/0!</v>
      </c>
      <c r="D68" s="145" t="e">
        <f t="shared" ref="D68:G68" si="24">AVERAGE(D60:D66)</f>
        <v>#DIV/0!</v>
      </c>
      <c r="E68" s="145" t="e">
        <f t="shared" si="24"/>
        <v>#DIV/0!</v>
      </c>
      <c r="F68" s="145" t="e">
        <f t="shared" si="24"/>
        <v>#DIV/0!</v>
      </c>
      <c r="G68" s="145" t="e">
        <f t="shared" si="24"/>
        <v>#DIV/0!</v>
      </c>
    </row>
    <row r="69" spans="1:7" s="91" customFormat="1" ht="15.75" hidden="1" customHeight="1" thickBot="1" x14ac:dyDescent="0.3">
      <c r="A69" s="34" t="s">
        <v>24</v>
      </c>
      <c r="B69" s="416"/>
      <c r="C69" s="98">
        <f>SUM(C60:C64)</f>
        <v>0</v>
      </c>
      <c r="D69" s="98">
        <f t="shared" ref="D69:G69" si="25">SUM(D60:D64)</f>
        <v>0</v>
      </c>
      <c r="E69" s="98">
        <f t="shared" si="25"/>
        <v>0</v>
      </c>
      <c r="F69" s="98">
        <f t="shared" si="25"/>
        <v>0</v>
      </c>
      <c r="G69" s="98">
        <f t="shared" si="25"/>
        <v>0</v>
      </c>
    </row>
    <row r="70" spans="1:7" s="91" customFormat="1" ht="17.25" hidden="1" customHeight="1" thickBot="1" x14ac:dyDescent="0.3">
      <c r="A70" s="34" t="s">
        <v>26</v>
      </c>
      <c r="B70" s="417"/>
      <c r="C70" s="99" t="e">
        <f>AVERAGE(C60:C64)</f>
        <v>#DIV/0!</v>
      </c>
      <c r="D70" s="99" t="e">
        <f t="shared" ref="D70:G70" si="26">AVERAGE(D60:D64)</f>
        <v>#DIV/0!</v>
      </c>
      <c r="E70" s="99" t="e">
        <f t="shared" si="26"/>
        <v>#DIV/0!</v>
      </c>
      <c r="F70" s="99" t="e">
        <f t="shared" si="26"/>
        <v>#DIV/0!</v>
      </c>
      <c r="G70" s="99" t="e">
        <f t="shared" si="26"/>
        <v>#DIV/0!</v>
      </c>
    </row>
    <row r="71" spans="1:7" s="91" customFormat="1" ht="14.25" customHeight="1" x14ac:dyDescent="0.25">
      <c r="A71" s="59"/>
      <c r="B71" s="60"/>
      <c r="C71" s="94"/>
      <c r="D71" s="94"/>
      <c r="E71" s="94"/>
      <c r="F71" s="94"/>
      <c r="G71" s="94"/>
    </row>
    <row r="72" spans="1:7" s="91" customFormat="1" ht="30" customHeight="1" x14ac:dyDescent="0.25">
      <c r="B72" s="95"/>
      <c r="C72" s="48" t="s">
        <v>59</v>
      </c>
      <c r="D72" s="48" t="s">
        <v>60</v>
      </c>
      <c r="E72" s="422" t="s">
        <v>71</v>
      </c>
      <c r="F72" s="423"/>
      <c r="G72" s="424"/>
    </row>
    <row r="73" spans="1:7" ht="30" customHeight="1" x14ac:dyDescent="0.25">
      <c r="B73" s="53" t="s">
        <v>33</v>
      </c>
      <c r="C73" s="96">
        <f>SUM(C56:D56, C45:D45, C34:D34, C23:D23, C12:D12, C67:D67)</f>
        <v>0</v>
      </c>
      <c r="D73" s="96">
        <f>SUM(E67:F67, E56:F56, E45:F45, E34:F34, E23:F23, E12:F12)</f>
        <v>0</v>
      </c>
      <c r="E73" s="409" t="s">
        <v>33</v>
      </c>
      <c r="F73" s="410"/>
      <c r="G73" s="119">
        <f>SUM(G12, G23, G34, G45, G56, G67)</f>
        <v>0</v>
      </c>
    </row>
    <row r="74" spans="1:7" ht="30" customHeight="1" x14ac:dyDescent="0.25">
      <c r="B74" s="53" t="s">
        <v>34</v>
      </c>
      <c r="C74" s="96">
        <f>SUM(C58:D58, C47:D47, C36:D36, C25:D25, C14:D14, C69:D69)</f>
        <v>0</v>
      </c>
      <c r="D74" s="96">
        <f>SUM(E69:F69, E58:F58, E47:F47, E36:F36, E25:F25, E14:F14)</f>
        <v>0</v>
      </c>
      <c r="E74" s="461" t="s">
        <v>34</v>
      </c>
      <c r="F74" s="461"/>
      <c r="G74" s="120">
        <f>SUM(G58, G47, G36, G25, G14, G69)</f>
        <v>0</v>
      </c>
    </row>
    <row r="75" spans="1:7" ht="30" customHeight="1" x14ac:dyDescent="0.25">
      <c r="E75" s="409" t="s">
        <v>72</v>
      </c>
      <c r="F75" s="410"/>
      <c r="G75" s="120">
        <f>AVERAGE(G12, G23, G34, G45, G56, G67)</f>
        <v>0</v>
      </c>
    </row>
    <row r="76" spans="1:7" ht="30" customHeight="1" x14ac:dyDescent="0.25">
      <c r="E76" s="461" t="s">
        <v>26</v>
      </c>
      <c r="F76" s="461"/>
      <c r="G76" s="119">
        <f>AVERAGE(G58, G47, G36, G25, G14, G69)</f>
        <v>0</v>
      </c>
    </row>
    <row r="86" spans="2:2" x14ac:dyDescent="0.25">
      <c r="B86" s="97"/>
    </row>
    <row r="87" spans="2:2" x14ac:dyDescent="0.25">
      <c r="B87" s="97"/>
    </row>
    <row r="88" spans="2:2" x14ac:dyDescent="0.25">
      <c r="B88" s="97"/>
    </row>
    <row r="89" spans="2:2" x14ac:dyDescent="0.25">
      <c r="B89" s="97"/>
    </row>
    <row r="90" spans="2:2" x14ac:dyDescent="0.25">
      <c r="B90" s="97"/>
    </row>
    <row r="91" spans="2:2" x14ac:dyDescent="0.25">
      <c r="B91" s="97"/>
    </row>
    <row r="92" spans="2:2" x14ac:dyDescent="0.25">
      <c r="B92" s="97"/>
    </row>
    <row r="97" spans="2:2" x14ac:dyDescent="0.25">
      <c r="B97" s="97"/>
    </row>
    <row r="98" spans="2:2" x14ac:dyDescent="0.25">
      <c r="B98" s="97"/>
    </row>
    <row r="99" spans="2:2" x14ac:dyDescent="0.25">
      <c r="B99" s="97"/>
    </row>
    <row r="100" spans="2:2" x14ac:dyDescent="0.25">
      <c r="B100" s="97"/>
    </row>
    <row r="101" spans="2:2" x14ac:dyDescent="0.25">
      <c r="B101" s="97"/>
    </row>
    <row r="102" spans="2:2" x14ac:dyDescent="0.25">
      <c r="B102" s="97"/>
    </row>
    <row r="103" spans="2:2" x14ac:dyDescent="0.25">
      <c r="B103" s="97"/>
    </row>
    <row r="104" spans="2:2" x14ac:dyDescent="0.25">
      <c r="B104" s="97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8 C27:C31 E27:F31 E45:F48 E56:F59 C34:C35 E34:F42" evalError="1" emptyCellReference="1"/>
    <ignoredError sqref="G11:G12" formulaRange="1" emptyCellReference="1"/>
    <ignoredError sqref="G13:G31 D56:D59 D45:D48 C47:C48 D27:D28 D34:D42 G56:G59 E14:F26 C14:C20 D23:D26 D14:D20 C36:C42 C23:C26 G34:G48" evalError="1" formulaRange="1" emptyCellReference="1"/>
    <ignoredError sqref="D60:D71 G10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9"/>
  <sheetViews>
    <sheetView tabSelected="1" zoomScaleNormal="100" workbookViewId="0">
      <selection activeCell="C59" sqref="C59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394" t="s">
        <v>89</v>
      </c>
      <c r="B1" s="395"/>
    </row>
    <row r="2" spans="1:2" ht="15.75" thickBot="1" x14ac:dyDescent="0.3">
      <c r="A2" s="396"/>
      <c r="B2" s="397"/>
    </row>
    <row r="3" spans="1:2" ht="15.75" thickBot="1" x14ac:dyDescent="0.3">
      <c r="A3" s="374" t="s">
        <v>53</v>
      </c>
      <c r="B3" s="398"/>
    </row>
    <row r="4" spans="1:2" ht="12.75" customHeight="1" x14ac:dyDescent="0.25">
      <c r="A4" s="364" t="s">
        <v>54</v>
      </c>
      <c r="B4" s="352">
        <f>SUM('NY Waterway'!H74)</f>
        <v>393706</v>
      </c>
    </row>
    <row r="5" spans="1:2" ht="13.5" customHeight="1" thickBot="1" x14ac:dyDescent="0.3">
      <c r="A5" s="365"/>
      <c r="B5" s="366"/>
    </row>
    <row r="6" spans="1:2" ht="12.75" customHeight="1" x14ac:dyDescent="0.25">
      <c r="A6" s="350" t="s">
        <v>55</v>
      </c>
      <c r="B6" s="346">
        <f>SUM('Billy Bey'!E77)</f>
        <v>245354</v>
      </c>
    </row>
    <row r="7" spans="1:2" ht="13.5" customHeight="1" thickBot="1" x14ac:dyDescent="0.3">
      <c r="A7" s="399"/>
      <c r="B7" s="363"/>
    </row>
    <row r="8" spans="1:2" ht="12.75" customHeight="1" x14ac:dyDescent="0.25">
      <c r="A8" s="364" t="s">
        <v>56</v>
      </c>
      <c r="B8" s="352">
        <f>SUM(SeaStreak!G74)</f>
        <v>77758</v>
      </c>
    </row>
    <row r="9" spans="1:2" ht="13.5" customHeight="1" thickBot="1" x14ac:dyDescent="0.3">
      <c r="A9" s="400"/>
      <c r="B9" s="366"/>
    </row>
    <row r="10" spans="1:2" ht="12.75" customHeight="1" x14ac:dyDescent="0.25">
      <c r="A10" s="350" t="s">
        <v>57</v>
      </c>
      <c r="B10" s="346">
        <f>SUM('New York Water Taxi'!K74)</f>
        <v>42522</v>
      </c>
    </row>
    <row r="11" spans="1:2" ht="13.5" customHeight="1" thickBot="1" x14ac:dyDescent="0.3">
      <c r="A11" s="401"/>
      <c r="B11" s="363"/>
    </row>
    <row r="12" spans="1:2" ht="12.75" customHeight="1" x14ac:dyDescent="0.25">
      <c r="A12" s="348" t="s">
        <v>38</v>
      </c>
      <c r="B12" s="346">
        <f>SUM('Liberty Landing Ferry'!F74)</f>
        <v>26772</v>
      </c>
    </row>
    <row r="13" spans="1:2" ht="13.5" customHeight="1" thickBot="1" x14ac:dyDescent="0.3">
      <c r="A13" s="402"/>
      <c r="B13" s="363"/>
    </row>
    <row r="14" spans="1:2" ht="13.5" customHeight="1" x14ac:dyDescent="0.25">
      <c r="A14" s="348" t="s">
        <v>78</v>
      </c>
      <c r="B14" s="346">
        <f>HMS!F78</f>
        <v>118203</v>
      </c>
    </row>
    <row r="15" spans="1:2" ht="13.5" customHeight="1" thickBot="1" x14ac:dyDescent="0.3">
      <c r="A15" s="402"/>
      <c r="B15" s="363"/>
    </row>
    <row r="16" spans="1:2" ht="13.5" customHeight="1" x14ac:dyDescent="0.25">
      <c r="A16" s="348" t="s">
        <v>86</v>
      </c>
      <c r="B16" s="346">
        <f>'Water Tours'!F74</f>
        <v>23052</v>
      </c>
    </row>
    <row r="17" spans="1:2" ht="13.5" customHeight="1" thickBot="1" x14ac:dyDescent="0.3">
      <c r="A17" s="402"/>
      <c r="B17" s="363"/>
    </row>
    <row r="18" spans="1:2" x14ac:dyDescent="0.25">
      <c r="A18" s="369" t="s">
        <v>23</v>
      </c>
      <c r="B18" s="371">
        <f>SUM(B4:B17)</f>
        <v>927367</v>
      </c>
    </row>
    <row r="19" spans="1:2" ht="15.75" thickBot="1" x14ac:dyDescent="0.3">
      <c r="A19" s="403"/>
      <c r="B19" s="404"/>
    </row>
    <row r="20" spans="1:2" ht="15.75" thickBot="1" x14ac:dyDescent="0.3">
      <c r="A20" s="54"/>
      <c r="B20" s="55"/>
    </row>
    <row r="21" spans="1:2" ht="15.75" thickBot="1" x14ac:dyDescent="0.3">
      <c r="A21" s="374" t="s">
        <v>58</v>
      </c>
      <c r="B21" s="398"/>
    </row>
    <row r="22" spans="1:2" x14ac:dyDescent="0.25">
      <c r="A22" s="364" t="s">
        <v>10</v>
      </c>
      <c r="B22" s="352">
        <f>SUM('Billy Bey'!F73, 'New York Water Taxi'!E74, 'NY Waterway'!D74, SeaStreak!B74,HMS!C73)</f>
        <v>258852</v>
      </c>
    </row>
    <row r="23" spans="1:2" ht="15.75" thickBot="1" x14ac:dyDescent="0.3">
      <c r="A23" s="365"/>
      <c r="B23" s="353"/>
    </row>
    <row r="24" spans="1:2" x14ac:dyDescent="0.25">
      <c r="A24" s="364" t="s">
        <v>87</v>
      </c>
      <c r="B24" s="352">
        <f>'Water Tours'!C74</f>
        <v>21788</v>
      </c>
    </row>
    <row r="25" spans="1:2" ht="15.75" thickBot="1" x14ac:dyDescent="0.3">
      <c r="A25" s="365"/>
      <c r="B25" s="353"/>
    </row>
    <row r="26" spans="1:2" x14ac:dyDescent="0.25">
      <c r="A26" s="350" t="s">
        <v>8</v>
      </c>
      <c r="B26" s="346">
        <f>SUM('Billy Bey'!D73, 'NY Waterway'!B74, 'New York Water Taxi'!D74,'Water Tours'!D74)</f>
        <v>328397</v>
      </c>
    </row>
    <row r="27" spans="1:2" ht="15.75" thickBot="1" x14ac:dyDescent="0.3">
      <c r="A27" s="399"/>
      <c r="B27" s="405"/>
    </row>
    <row r="28" spans="1:2" x14ac:dyDescent="0.25">
      <c r="A28" s="364" t="s">
        <v>16</v>
      </c>
      <c r="B28" s="352">
        <f>SUM(SeaStreak!C74,HMS!D73)</f>
        <v>56563</v>
      </c>
    </row>
    <row r="29" spans="1:2" ht="15.75" thickBot="1" x14ac:dyDescent="0.3">
      <c r="A29" s="400"/>
      <c r="B29" s="406"/>
    </row>
    <row r="30" spans="1:2" ht="12.75" customHeight="1" x14ac:dyDescent="0.25">
      <c r="A30" s="350" t="s">
        <v>9</v>
      </c>
      <c r="B30" s="352">
        <f>SUM('Billy Bey'!E73, 'Liberty Landing Ferry'!B74, 'NY Waterway'!C74)</f>
        <v>188932</v>
      </c>
    </row>
    <row r="31" spans="1:2" ht="15.75" thickBot="1" x14ac:dyDescent="0.3">
      <c r="A31" s="401"/>
      <c r="B31" s="406"/>
    </row>
    <row r="32" spans="1:2" x14ac:dyDescent="0.25">
      <c r="A32" s="350" t="s">
        <v>7</v>
      </c>
      <c r="B32" s="378">
        <f>SUM('New York Water Taxi'!B74)</f>
        <v>0</v>
      </c>
    </row>
    <row r="33" spans="1:2" ht="15.75" thickBot="1" x14ac:dyDescent="0.3">
      <c r="A33" s="401"/>
      <c r="B33" s="379"/>
    </row>
    <row r="34" spans="1:2" x14ac:dyDescent="0.25">
      <c r="A34" s="350" t="s">
        <v>39</v>
      </c>
      <c r="B34" s="378">
        <f>SUM('New York Water Taxi'!C74)</f>
        <v>0</v>
      </c>
    </row>
    <row r="35" spans="1:2" ht="15.75" thickBot="1" x14ac:dyDescent="0.3">
      <c r="A35" s="401"/>
      <c r="B35" s="407"/>
    </row>
    <row r="36" spans="1:2" ht="13.5" customHeight="1" x14ac:dyDescent="0.25">
      <c r="A36" s="381" t="s">
        <v>11</v>
      </c>
      <c r="B36" s="378">
        <f>SUM(HMS!E73)</f>
        <v>24219</v>
      </c>
    </row>
    <row r="37" spans="1:2" ht="14.25" customHeight="1" thickBot="1" x14ac:dyDescent="0.3">
      <c r="A37" s="382"/>
      <c r="B37" s="383"/>
    </row>
    <row r="38" spans="1:2" ht="14.25" customHeight="1" x14ac:dyDescent="0.25">
      <c r="A38" s="381" t="s">
        <v>73</v>
      </c>
      <c r="B38" s="378">
        <f>SUM('New York Water Taxi'!F74)</f>
        <v>0</v>
      </c>
    </row>
    <row r="39" spans="1:2" ht="14.25" customHeight="1" thickBot="1" x14ac:dyDescent="0.3">
      <c r="A39" s="382"/>
      <c r="B39" s="393"/>
    </row>
    <row r="40" spans="1:2" ht="13.5" customHeight="1" x14ac:dyDescent="0.25">
      <c r="A40" s="381" t="s">
        <v>12</v>
      </c>
      <c r="B40" s="378">
        <f>SUM(HMS!F73)</f>
        <v>9360</v>
      </c>
    </row>
    <row r="41" spans="1:2" ht="14.25" customHeight="1" thickBot="1" x14ac:dyDescent="0.3">
      <c r="A41" s="382"/>
      <c r="B41" s="383"/>
    </row>
    <row r="42" spans="1:2" ht="13.5" customHeight="1" x14ac:dyDescent="0.25">
      <c r="A42" s="381" t="s">
        <v>13</v>
      </c>
      <c r="B42" s="386">
        <f>SUM(HMS!G73)</f>
        <v>13284</v>
      </c>
    </row>
    <row r="43" spans="1:2" ht="14.25" customHeight="1" thickBot="1" x14ac:dyDescent="0.3">
      <c r="A43" s="382"/>
      <c r="B43" s="386"/>
    </row>
    <row r="44" spans="1:2" ht="13.5" customHeight="1" x14ac:dyDescent="0.25">
      <c r="A44" s="381" t="s">
        <v>14</v>
      </c>
      <c r="B44" s="378">
        <f>SUM(HMS!H73)</f>
        <v>10133</v>
      </c>
    </row>
    <row r="45" spans="1:2" ht="14.25" customHeight="1" thickBot="1" x14ac:dyDescent="0.3">
      <c r="A45" s="382"/>
      <c r="B45" s="383"/>
    </row>
    <row r="46" spans="1:2" ht="13.5" customHeight="1" x14ac:dyDescent="0.25">
      <c r="A46" s="381" t="s">
        <v>35</v>
      </c>
      <c r="B46" s="386">
        <f>SUM(HMS!I73)</f>
        <v>15839</v>
      </c>
    </row>
    <row r="47" spans="1:2" ht="14.25" customHeight="1" thickBot="1" x14ac:dyDescent="0.3">
      <c r="A47" s="382"/>
      <c r="B47" s="383"/>
    </row>
    <row r="48" spans="1:2" ht="14.25" customHeight="1" x14ac:dyDescent="0.25">
      <c r="A48" s="381" t="s">
        <v>15</v>
      </c>
      <c r="B48" s="378">
        <f>SUM(HMS!J73)</f>
        <v>0</v>
      </c>
    </row>
    <row r="49" spans="1:10" ht="14.25" customHeight="1" thickBot="1" x14ac:dyDescent="0.3">
      <c r="A49" s="382"/>
      <c r="B49" s="383"/>
    </row>
    <row r="50" spans="1:10" ht="14.25" customHeight="1" x14ac:dyDescent="0.25">
      <c r="A50" s="381" t="s">
        <v>36</v>
      </c>
      <c r="B50" s="386">
        <f>SUM(HMS!K73)</f>
        <v>0</v>
      </c>
    </row>
    <row r="51" spans="1:10" ht="14.25" customHeight="1" thickBot="1" x14ac:dyDescent="0.3">
      <c r="A51" s="382"/>
      <c r="B51" s="383"/>
    </row>
    <row r="52" spans="1:10" x14ac:dyDescent="0.25">
      <c r="A52" s="387" t="s">
        <v>23</v>
      </c>
      <c r="B52" s="371">
        <f>SUM(B22:B51)</f>
        <v>927367</v>
      </c>
    </row>
    <row r="53" spans="1:10" ht="15.75" thickBot="1" x14ac:dyDescent="0.3">
      <c r="A53" s="408"/>
      <c r="B53" s="404"/>
    </row>
    <row r="57" spans="1:10" x14ac:dyDescent="0.25">
      <c r="I57" s="6"/>
      <c r="J57" s="6"/>
    </row>
    <row r="58" spans="1:10" x14ac:dyDescent="0.25">
      <c r="I58" s="6"/>
      <c r="J58" s="6"/>
    </row>
    <row r="59" spans="1:10" x14ac:dyDescent="0.25">
      <c r="I59" s="6"/>
      <c r="J59" s="6"/>
    </row>
    <row r="60" spans="1:10" x14ac:dyDescent="0.25">
      <c r="I60" s="6"/>
      <c r="J60" s="6"/>
    </row>
    <row r="61" spans="1:10" x14ac:dyDescent="0.25">
      <c r="I61" s="6"/>
      <c r="J61" s="6"/>
    </row>
    <row r="62" spans="1:10" x14ac:dyDescent="0.25">
      <c r="I62" s="6"/>
      <c r="J62" s="6"/>
    </row>
    <row r="63" spans="1:10" x14ac:dyDescent="0.25">
      <c r="I63" s="6"/>
      <c r="J63" s="6"/>
    </row>
    <row r="64" spans="1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J68" s="6"/>
    </row>
    <row r="69" spans="9:10" x14ac:dyDescent="0.25"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  <c r="J77" s="6"/>
    </row>
    <row r="78" spans="9:10" x14ac:dyDescent="0.25">
      <c r="I78" s="6"/>
      <c r="J78" s="6"/>
    </row>
    <row r="79" spans="9:10" x14ac:dyDescent="0.25">
      <c r="I79" s="6"/>
      <c r="J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</row>
    <row r="84" spans="9:10" x14ac:dyDescent="0.25">
      <c r="I84" s="6"/>
      <c r="J84" s="6"/>
    </row>
    <row r="85" spans="9:10" x14ac:dyDescent="0.25">
      <c r="I85" s="6"/>
    </row>
    <row r="86" spans="9:10" x14ac:dyDescent="0.25">
      <c r="I86" s="6"/>
      <c r="J86" s="6"/>
    </row>
    <row r="87" spans="9:10" x14ac:dyDescent="0.25">
      <c r="I87" s="6"/>
      <c r="J87" s="6"/>
    </row>
    <row r="88" spans="9:10" x14ac:dyDescent="0.25">
      <c r="I88" s="6"/>
      <c r="J88" s="6"/>
    </row>
    <row r="89" spans="9:10" x14ac:dyDescent="0.25">
      <c r="I89" s="6"/>
      <c r="J89" s="6"/>
    </row>
  </sheetData>
  <mergeCells count="52">
    <mergeCell ref="A42:A43"/>
    <mergeCell ref="B42:B43"/>
    <mergeCell ref="A44:A45"/>
    <mergeCell ref="B44:B45"/>
    <mergeCell ref="A52:A53"/>
    <mergeCell ref="B52:B53"/>
    <mergeCell ref="A46:A47"/>
    <mergeCell ref="B46:B47"/>
    <mergeCell ref="A48:A49"/>
    <mergeCell ref="B48:B49"/>
    <mergeCell ref="A50:A51"/>
    <mergeCell ref="B50:B51"/>
    <mergeCell ref="A36:A37"/>
    <mergeCell ref="B36:B37"/>
    <mergeCell ref="A40:A41"/>
    <mergeCell ref="B40:B41"/>
    <mergeCell ref="A38:A39"/>
    <mergeCell ref="B38:B39"/>
    <mergeCell ref="A30:A31"/>
    <mergeCell ref="B30:B31"/>
    <mergeCell ref="A32:A33"/>
    <mergeCell ref="B32:B33"/>
    <mergeCell ref="A34:A35"/>
    <mergeCell ref="B34:B35"/>
    <mergeCell ref="A22:A23"/>
    <mergeCell ref="B22:B23"/>
    <mergeCell ref="A26:A27"/>
    <mergeCell ref="B26:B27"/>
    <mergeCell ref="A28:A29"/>
    <mergeCell ref="B28:B29"/>
    <mergeCell ref="A24:A25"/>
    <mergeCell ref="B24:B25"/>
    <mergeCell ref="A12:A13"/>
    <mergeCell ref="B12:B13"/>
    <mergeCell ref="A18:A19"/>
    <mergeCell ref="B18:B19"/>
    <mergeCell ref="A21:B21"/>
    <mergeCell ref="A14:A15"/>
    <mergeCell ref="B14:B15"/>
    <mergeCell ref="A16:A17"/>
    <mergeCell ref="B16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52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L80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K10" sqref="K10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9" width="10.7109375" style="1" customWidth="1"/>
    <col min="10" max="10" width="13" style="1" customWidth="1"/>
    <col min="11" max="11" width="10.7109375" style="1" customWidth="1"/>
    <col min="12" max="12" width="16.28515625" style="1" bestFit="1" customWidth="1"/>
    <col min="13" max="16384" width="9.140625" style="1"/>
  </cols>
  <sheetData>
    <row r="1" spans="1:12" ht="15" customHeight="1" x14ac:dyDescent="0.25">
      <c r="A1" s="31"/>
      <c r="B1" s="206"/>
      <c r="C1" s="426" t="s">
        <v>8</v>
      </c>
      <c r="D1" s="432"/>
      <c r="E1" s="425" t="s">
        <v>9</v>
      </c>
      <c r="F1" s="432"/>
      <c r="G1" s="425" t="s">
        <v>10</v>
      </c>
      <c r="H1" s="426"/>
      <c r="I1" s="426"/>
      <c r="J1" s="426"/>
      <c r="K1" s="429" t="s">
        <v>23</v>
      </c>
    </row>
    <row r="2" spans="1:12" ht="15" customHeight="1" thickBot="1" x14ac:dyDescent="0.3">
      <c r="A2" s="32"/>
      <c r="B2" s="207"/>
      <c r="C2" s="428"/>
      <c r="D2" s="433"/>
      <c r="E2" s="427"/>
      <c r="F2" s="433"/>
      <c r="G2" s="427"/>
      <c r="H2" s="428"/>
      <c r="I2" s="428"/>
      <c r="J2" s="428"/>
      <c r="K2" s="430"/>
    </row>
    <row r="3" spans="1:12" ht="15" customHeight="1" x14ac:dyDescent="0.25">
      <c r="A3" s="411" t="s">
        <v>61</v>
      </c>
      <c r="B3" s="413" t="s">
        <v>62</v>
      </c>
      <c r="C3" s="418" t="s">
        <v>17</v>
      </c>
      <c r="D3" s="420" t="s">
        <v>18</v>
      </c>
      <c r="E3" s="434" t="s">
        <v>17</v>
      </c>
      <c r="F3" s="420" t="s">
        <v>19</v>
      </c>
      <c r="G3" s="434" t="s">
        <v>17</v>
      </c>
      <c r="H3" s="436" t="s">
        <v>20</v>
      </c>
      <c r="I3" s="436" t="s">
        <v>21</v>
      </c>
      <c r="J3" s="436" t="s">
        <v>19</v>
      </c>
      <c r="K3" s="430"/>
    </row>
    <row r="4" spans="1:12" ht="15" customHeight="1" thickBot="1" x14ac:dyDescent="0.3">
      <c r="A4" s="412"/>
      <c r="B4" s="414"/>
      <c r="C4" s="419"/>
      <c r="D4" s="421"/>
      <c r="E4" s="435"/>
      <c r="F4" s="421"/>
      <c r="G4" s="435"/>
      <c r="H4" s="437"/>
      <c r="I4" s="437"/>
      <c r="J4" s="437"/>
      <c r="K4" s="431"/>
    </row>
    <row r="5" spans="1:12" s="2" customFormat="1" ht="14.25" hidden="1" customHeight="1" thickBot="1" x14ac:dyDescent="0.3">
      <c r="A5" s="33" t="s">
        <v>3</v>
      </c>
      <c r="B5" s="208"/>
      <c r="C5" s="169"/>
      <c r="D5" s="15"/>
      <c r="E5" s="14"/>
      <c r="F5" s="15"/>
      <c r="G5" s="14"/>
      <c r="H5" s="16"/>
      <c r="I5" s="16"/>
      <c r="J5" s="16"/>
      <c r="K5" s="20">
        <f>SUM(C5:J5)</f>
        <v>0</v>
      </c>
    </row>
    <row r="6" spans="1:12" s="2" customFormat="1" ht="15" hidden="1" customHeight="1" thickBot="1" x14ac:dyDescent="0.3">
      <c r="A6" s="33" t="s">
        <v>4</v>
      </c>
      <c r="B6" s="223"/>
      <c r="C6" s="170"/>
      <c r="D6" s="15"/>
      <c r="E6" s="14"/>
      <c r="F6" s="15"/>
      <c r="G6" s="14"/>
      <c r="H6" s="16"/>
      <c r="I6" s="16"/>
      <c r="J6" s="16"/>
      <c r="K6" s="78">
        <f>SUM(C6:J6)</f>
        <v>0</v>
      </c>
    </row>
    <row r="7" spans="1:12" s="2" customFormat="1" ht="15" hidden="1" customHeight="1" outlineLevel="1" x14ac:dyDescent="0.25">
      <c r="A7" s="33" t="s">
        <v>5</v>
      </c>
      <c r="B7" s="223">
        <v>42795</v>
      </c>
      <c r="C7" s="170"/>
      <c r="D7" s="22"/>
      <c r="E7" s="21"/>
      <c r="F7" s="22"/>
      <c r="G7" s="21"/>
      <c r="H7" s="23"/>
      <c r="I7" s="23"/>
      <c r="J7" s="76"/>
      <c r="K7" s="20">
        <f>SUM(C7:J7)</f>
        <v>0</v>
      </c>
    </row>
    <row r="8" spans="1:12" s="2" customFormat="1" ht="15" hidden="1" customHeight="1" outlineLevel="1" x14ac:dyDescent="0.25">
      <c r="A8" s="33" t="s">
        <v>6</v>
      </c>
      <c r="B8" s="223">
        <f>B7+1</f>
        <v>42796</v>
      </c>
      <c r="C8" s="177"/>
      <c r="D8" s="27"/>
      <c r="E8" s="26"/>
      <c r="F8" s="27"/>
      <c r="G8" s="26"/>
      <c r="H8" s="28"/>
      <c r="I8" s="28"/>
      <c r="J8" s="77"/>
      <c r="K8" s="25">
        <f t="shared" ref="K8:K10" si="0">SUM(C8:J8)</f>
        <v>0</v>
      </c>
      <c r="L8" s="180"/>
    </row>
    <row r="9" spans="1:12" s="2" customFormat="1" ht="13.5" hidden="1" customHeight="1" outlineLevel="1" x14ac:dyDescent="0.25">
      <c r="A9" s="33" t="s">
        <v>0</v>
      </c>
      <c r="B9" s="223">
        <f t="shared" ref="B9:B11" si="1">B8+1</f>
        <v>42797</v>
      </c>
      <c r="C9" s="177"/>
      <c r="D9" s="27"/>
      <c r="E9" s="26"/>
      <c r="F9" s="27"/>
      <c r="G9" s="26"/>
      <c r="H9" s="28"/>
      <c r="I9" s="28"/>
      <c r="J9" s="77"/>
      <c r="K9" s="25">
        <f t="shared" si="0"/>
        <v>0</v>
      </c>
      <c r="L9" s="180"/>
    </row>
    <row r="10" spans="1:12" s="2" customFormat="1" ht="13.5" customHeight="1" outlineLevel="1" x14ac:dyDescent="0.25">
      <c r="A10" s="33" t="s">
        <v>1</v>
      </c>
      <c r="B10" s="223">
        <v>42826</v>
      </c>
      <c r="C10" s="177"/>
      <c r="D10" s="27"/>
      <c r="E10" s="26">
        <v>1410</v>
      </c>
      <c r="F10" s="27"/>
      <c r="G10" s="26"/>
      <c r="H10" s="28"/>
      <c r="I10" s="28"/>
      <c r="J10" s="77"/>
      <c r="K10" s="25">
        <f t="shared" si="0"/>
        <v>1410</v>
      </c>
      <c r="L10" s="180"/>
    </row>
    <row r="11" spans="1:12" s="2" customFormat="1" ht="15" customHeight="1" outlineLevel="1" thickBot="1" x14ac:dyDescent="0.3">
      <c r="A11" s="33" t="s">
        <v>2</v>
      </c>
      <c r="B11" s="223">
        <f t="shared" si="1"/>
        <v>42827</v>
      </c>
      <c r="C11" s="177"/>
      <c r="D11" s="27"/>
      <c r="E11" s="26">
        <v>2629</v>
      </c>
      <c r="F11" s="27"/>
      <c r="G11" s="26"/>
      <c r="H11" s="28"/>
      <c r="I11" s="28"/>
      <c r="J11" s="77"/>
      <c r="K11" s="70">
        <f>SUM(C11:J11)</f>
        <v>2629</v>
      </c>
      <c r="L11" s="180"/>
    </row>
    <row r="12" spans="1:12" s="3" customFormat="1" ht="15" customHeight="1" outlineLevel="1" thickBot="1" x14ac:dyDescent="0.3">
      <c r="A12" s="195" t="s">
        <v>25</v>
      </c>
      <c r="B12" s="415" t="s">
        <v>28</v>
      </c>
      <c r="C12" s="196">
        <f t="shared" ref="C12:K12" si="2">SUM(C5:C11)</f>
        <v>0</v>
      </c>
      <c r="D12" s="122">
        <f t="shared" si="2"/>
        <v>0</v>
      </c>
      <c r="E12" s="122">
        <f t="shared" si="2"/>
        <v>4039</v>
      </c>
      <c r="F12" s="122">
        <f t="shared" si="2"/>
        <v>0</v>
      </c>
      <c r="G12" s="122">
        <f t="shared" si="2"/>
        <v>0</v>
      </c>
      <c r="H12" s="122">
        <f t="shared" si="2"/>
        <v>0</v>
      </c>
      <c r="I12" s="122">
        <f t="shared" si="2"/>
        <v>0</v>
      </c>
      <c r="J12" s="122">
        <f t="shared" si="2"/>
        <v>0</v>
      </c>
      <c r="K12" s="194">
        <f t="shared" si="2"/>
        <v>4039</v>
      </c>
    </row>
    <row r="13" spans="1:12" s="3" customFormat="1" ht="15" customHeight="1" outlineLevel="1" thickBot="1" x14ac:dyDescent="0.3">
      <c r="A13" s="127" t="s">
        <v>27</v>
      </c>
      <c r="B13" s="416"/>
      <c r="C13" s="197" t="e">
        <f t="shared" ref="C13:K13" si="3">AVERAGE(C5:C11)</f>
        <v>#DIV/0!</v>
      </c>
      <c r="D13" s="124" t="e">
        <f t="shared" si="3"/>
        <v>#DIV/0!</v>
      </c>
      <c r="E13" s="124">
        <f t="shared" si="3"/>
        <v>2019.5</v>
      </c>
      <c r="F13" s="124" t="e">
        <f t="shared" si="3"/>
        <v>#DIV/0!</v>
      </c>
      <c r="G13" s="124" t="e">
        <f t="shared" si="3"/>
        <v>#DIV/0!</v>
      </c>
      <c r="H13" s="124" t="e">
        <f t="shared" si="3"/>
        <v>#DIV/0!</v>
      </c>
      <c r="I13" s="124" t="e">
        <f t="shared" si="3"/>
        <v>#DIV/0!</v>
      </c>
      <c r="J13" s="124" t="e">
        <f t="shared" si="3"/>
        <v>#DIV/0!</v>
      </c>
      <c r="K13" s="124">
        <f t="shared" si="3"/>
        <v>577</v>
      </c>
    </row>
    <row r="14" spans="1:12" s="3" customFormat="1" ht="15" customHeight="1" thickBot="1" x14ac:dyDescent="0.3">
      <c r="A14" s="34" t="s">
        <v>24</v>
      </c>
      <c r="B14" s="416"/>
      <c r="C14" s="198">
        <f>SUM(C5:C9)</f>
        <v>0</v>
      </c>
      <c r="D14" s="49">
        <f t="shared" ref="D14:K14" si="4">SUM(D5:D9)</f>
        <v>0</v>
      </c>
      <c r="E14" s="49">
        <f>SUM(E5:E9)</f>
        <v>0</v>
      </c>
      <c r="F14" s="49">
        <f t="shared" si="4"/>
        <v>0</v>
      </c>
      <c r="G14" s="49">
        <f t="shared" si="4"/>
        <v>0</v>
      </c>
      <c r="H14" s="49">
        <f t="shared" si="4"/>
        <v>0</v>
      </c>
      <c r="I14" s="49">
        <f t="shared" si="4"/>
        <v>0</v>
      </c>
      <c r="J14" s="49">
        <f t="shared" si="4"/>
        <v>0</v>
      </c>
      <c r="K14" s="49">
        <f t="shared" si="4"/>
        <v>0</v>
      </c>
    </row>
    <row r="15" spans="1:12" s="3" customFormat="1" ht="15" customHeight="1" thickBot="1" x14ac:dyDescent="0.3">
      <c r="A15" s="34" t="s">
        <v>26</v>
      </c>
      <c r="B15" s="416"/>
      <c r="C15" s="199" t="e">
        <f>AVERAGE(C5:C9)</f>
        <v>#DIV/0!</v>
      </c>
      <c r="D15" s="51" t="e">
        <f t="shared" ref="D15:K15" si="5">AVERAGE(D5:D9)</f>
        <v>#DIV/0!</v>
      </c>
      <c r="E15" s="51" t="e">
        <f>AVERAGE(E5:E9)</f>
        <v>#DIV/0!</v>
      </c>
      <c r="F15" s="51" t="e">
        <f t="shared" si="5"/>
        <v>#DIV/0!</v>
      </c>
      <c r="G15" s="51" t="e">
        <f t="shared" si="5"/>
        <v>#DIV/0!</v>
      </c>
      <c r="H15" s="51" t="e">
        <f t="shared" si="5"/>
        <v>#DIV/0!</v>
      </c>
      <c r="I15" s="51" t="e">
        <f t="shared" si="5"/>
        <v>#DIV/0!</v>
      </c>
      <c r="J15" s="51" t="e">
        <f t="shared" si="5"/>
        <v>#DIV/0!</v>
      </c>
      <c r="K15" s="312">
        <f t="shared" si="5"/>
        <v>0</v>
      </c>
    </row>
    <row r="16" spans="1:12" s="3" customFormat="1" ht="15" customHeight="1" x14ac:dyDescent="0.25">
      <c r="A16" s="33" t="s">
        <v>3</v>
      </c>
      <c r="B16" s="208">
        <f>B11+1</f>
        <v>42828</v>
      </c>
      <c r="C16" s="169">
        <v>608</v>
      </c>
      <c r="D16" s="15"/>
      <c r="E16" s="14">
        <v>2919</v>
      </c>
      <c r="F16" s="15">
        <v>2520</v>
      </c>
      <c r="G16" s="14">
        <v>1312</v>
      </c>
      <c r="H16" s="16">
        <v>559</v>
      </c>
      <c r="I16" s="16">
        <v>328</v>
      </c>
      <c r="J16" s="75">
        <v>2754</v>
      </c>
      <c r="K16" s="20">
        <f t="shared" ref="K16:K22" si="6">SUM(C16:J16)</f>
        <v>11000</v>
      </c>
    </row>
    <row r="17" spans="1:11" s="3" customFormat="1" ht="15" customHeight="1" x14ac:dyDescent="0.25">
      <c r="A17" s="33" t="s">
        <v>4</v>
      </c>
      <c r="B17" s="209">
        <f>B16+1</f>
        <v>42829</v>
      </c>
      <c r="C17" s="169">
        <v>622</v>
      </c>
      <c r="D17" s="15"/>
      <c r="E17" s="14">
        <v>2962</v>
      </c>
      <c r="F17" s="15">
        <v>6774</v>
      </c>
      <c r="G17" s="14">
        <v>1336</v>
      </c>
      <c r="H17" s="16">
        <v>561</v>
      </c>
      <c r="I17" s="16">
        <v>379</v>
      </c>
      <c r="J17" s="75">
        <v>6105</v>
      </c>
      <c r="K17" s="25">
        <f t="shared" si="6"/>
        <v>18739</v>
      </c>
    </row>
    <row r="18" spans="1:11" s="3" customFormat="1" ht="15" customHeight="1" x14ac:dyDescent="0.25">
      <c r="A18" s="33" t="s">
        <v>5</v>
      </c>
      <c r="B18" s="209">
        <f t="shared" ref="B18:B22" si="7">B17+1</f>
        <v>42830</v>
      </c>
      <c r="C18" s="187">
        <v>631</v>
      </c>
      <c r="D18" s="15"/>
      <c r="E18" s="14">
        <v>2759</v>
      </c>
      <c r="F18" s="15">
        <v>4465</v>
      </c>
      <c r="G18" s="14">
        <v>997</v>
      </c>
      <c r="H18" s="16">
        <v>433</v>
      </c>
      <c r="I18" s="16">
        <v>330</v>
      </c>
      <c r="J18" s="75">
        <v>4394</v>
      </c>
      <c r="K18" s="25">
        <f t="shared" si="6"/>
        <v>14009</v>
      </c>
    </row>
    <row r="19" spans="1:11" s="3" customFormat="1" ht="15" customHeight="1" x14ac:dyDescent="0.25">
      <c r="A19" s="33" t="s">
        <v>6</v>
      </c>
      <c r="B19" s="210">
        <f t="shared" si="7"/>
        <v>42831</v>
      </c>
      <c r="C19" s="169">
        <v>533</v>
      </c>
      <c r="D19" s="15"/>
      <c r="E19" s="14">
        <v>2073</v>
      </c>
      <c r="F19" s="15">
        <v>4040</v>
      </c>
      <c r="G19" s="14">
        <v>1150</v>
      </c>
      <c r="H19" s="16">
        <v>530</v>
      </c>
      <c r="I19" s="16">
        <v>359</v>
      </c>
      <c r="J19" s="75">
        <v>4060</v>
      </c>
      <c r="K19" s="25">
        <f t="shared" si="6"/>
        <v>12745</v>
      </c>
    </row>
    <row r="20" spans="1:11" s="3" customFormat="1" ht="15" customHeight="1" x14ac:dyDescent="0.25">
      <c r="A20" s="33" t="s">
        <v>0</v>
      </c>
      <c r="B20" s="210">
        <f t="shared" si="7"/>
        <v>42832</v>
      </c>
      <c r="C20" s="170">
        <v>502</v>
      </c>
      <c r="D20" s="15"/>
      <c r="E20" s="14">
        <v>2975</v>
      </c>
      <c r="F20" s="15">
        <v>2713</v>
      </c>
      <c r="G20" s="14">
        <v>1006</v>
      </c>
      <c r="H20" s="16">
        <v>416</v>
      </c>
      <c r="I20" s="16">
        <v>319</v>
      </c>
      <c r="J20" s="75">
        <v>2409</v>
      </c>
      <c r="K20" s="25">
        <f t="shared" si="6"/>
        <v>10340</v>
      </c>
    </row>
    <row r="21" spans="1:11" s="3" customFormat="1" ht="15" customHeight="1" outlineLevel="1" x14ac:dyDescent="0.25">
      <c r="A21" s="33" t="s">
        <v>1</v>
      </c>
      <c r="B21" s="223">
        <f t="shared" si="7"/>
        <v>42833</v>
      </c>
      <c r="C21" s="170"/>
      <c r="D21" s="22"/>
      <c r="E21" s="21">
        <v>2115</v>
      </c>
      <c r="F21" s="22"/>
      <c r="G21" s="21"/>
      <c r="H21" s="23"/>
      <c r="I21" s="23"/>
      <c r="J21" s="76"/>
      <c r="K21" s="25">
        <f t="shared" si="6"/>
        <v>2115</v>
      </c>
    </row>
    <row r="22" spans="1:11" s="3" customFormat="1" ht="15" customHeight="1" outlineLevel="1" thickBot="1" x14ac:dyDescent="0.3">
      <c r="A22" s="33" t="s">
        <v>2</v>
      </c>
      <c r="B22" s="209">
        <f t="shared" si="7"/>
        <v>42834</v>
      </c>
      <c r="C22" s="177"/>
      <c r="D22" s="27"/>
      <c r="E22" s="26">
        <v>2966</v>
      </c>
      <c r="F22" s="27"/>
      <c r="G22" s="26"/>
      <c r="H22" s="28"/>
      <c r="I22" s="28"/>
      <c r="J22" s="77"/>
      <c r="K22" s="70">
        <f t="shared" si="6"/>
        <v>2966</v>
      </c>
    </row>
    <row r="23" spans="1:11" s="3" customFormat="1" ht="15" customHeight="1" outlineLevel="1" thickBot="1" x14ac:dyDescent="0.3">
      <c r="A23" s="195" t="s">
        <v>25</v>
      </c>
      <c r="B23" s="415" t="s">
        <v>29</v>
      </c>
      <c r="C23" s="196">
        <f>SUM(C16:C22)</f>
        <v>2896</v>
      </c>
      <c r="D23" s="122">
        <f t="shared" ref="D23:K23" si="8">SUM(D16:D22)</f>
        <v>0</v>
      </c>
      <c r="E23" s="122">
        <f t="shared" si="8"/>
        <v>18769</v>
      </c>
      <c r="F23" s="122">
        <f t="shared" si="8"/>
        <v>20512</v>
      </c>
      <c r="G23" s="122">
        <f t="shared" si="8"/>
        <v>5801</v>
      </c>
      <c r="H23" s="122">
        <f t="shared" si="8"/>
        <v>2499</v>
      </c>
      <c r="I23" s="122">
        <f t="shared" si="8"/>
        <v>1715</v>
      </c>
      <c r="J23" s="122">
        <f t="shared" si="8"/>
        <v>19722</v>
      </c>
      <c r="K23" s="194">
        <f t="shared" si="8"/>
        <v>71914</v>
      </c>
    </row>
    <row r="24" spans="1:11" s="3" customFormat="1" ht="15" customHeight="1" outlineLevel="1" thickBot="1" x14ac:dyDescent="0.3">
      <c r="A24" s="127" t="s">
        <v>27</v>
      </c>
      <c r="B24" s="416"/>
      <c r="C24" s="197">
        <f>AVERAGE(C16:C22)</f>
        <v>579.20000000000005</v>
      </c>
      <c r="D24" s="124" t="e">
        <f t="shared" ref="D24:K24" si="9">AVERAGE(D16:D22)</f>
        <v>#DIV/0!</v>
      </c>
      <c r="E24" s="124">
        <f t="shared" si="9"/>
        <v>2681.2857142857142</v>
      </c>
      <c r="F24" s="124">
        <f t="shared" si="9"/>
        <v>4102.3999999999996</v>
      </c>
      <c r="G24" s="124">
        <f t="shared" si="9"/>
        <v>1160.2</v>
      </c>
      <c r="H24" s="124">
        <f t="shared" si="9"/>
        <v>499.8</v>
      </c>
      <c r="I24" s="124">
        <f t="shared" si="9"/>
        <v>343</v>
      </c>
      <c r="J24" s="124">
        <f t="shared" si="9"/>
        <v>3944.4</v>
      </c>
      <c r="K24" s="124">
        <f t="shared" si="9"/>
        <v>10273.428571428571</v>
      </c>
    </row>
    <row r="25" spans="1:11" s="3" customFormat="1" ht="15" customHeight="1" thickBot="1" x14ac:dyDescent="0.3">
      <c r="A25" s="34" t="s">
        <v>24</v>
      </c>
      <c r="B25" s="416"/>
      <c r="C25" s="198">
        <f>SUM(C16:C20)</f>
        <v>2896</v>
      </c>
      <c r="D25" s="49">
        <f t="shared" ref="D25:K25" si="10">SUM(D16:D20)</f>
        <v>0</v>
      </c>
      <c r="E25" s="49">
        <f t="shared" si="10"/>
        <v>13688</v>
      </c>
      <c r="F25" s="49">
        <f t="shared" si="10"/>
        <v>20512</v>
      </c>
      <c r="G25" s="49">
        <f t="shared" si="10"/>
        <v>5801</v>
      </c>
      <c r="H25" s="49">
        <f t="shared" si="10"/>
        <v>2499</v>
      </c>
      <c r="I25" s="49">
        <f t="shared" si="10"/>
        <v>1715</v>
      </c>
      <c r="J25" s="49">
        <f t="shared" si="10"/>
        <v>19722</v>
      </c>
      <c r="K25" s="49">
        <f t="shared" si="10"/>
        <v>66833</v>
      </c>
    </row>
    <row r="26" spans="1:11" s="3" customFormat="1" ht="15" customHeight="1" thickBot="1" x14ac:dyDescent="0.3">
      <c r="A26" s="34" t="s">
        <v>26</v>
      </c>
      <c r="B26" s="417"/>
      <c r="C26" s="199">
        <f>AVERAGE(C16:C20)</f>
        <v>579.20000000000005</v>
      </c>
      <c r="D26" s="51" t="e">
        <f t="shared" ref="D26:K26" si="11">AVERAGE(D16:D20)</f>
        <v>#DIV/0!</v>
      </c>
      <c r="E26" s="51">
        <f t="shared" si="11"/>
        <v>2737.6</v>
      </c>
      <c r="F26" s="51">
        <f t="shared" si="11"/>
        <v>4102.3999999999996</v>
      </c>
      <c r="G26" s="51">
        <f t="shared" si="11"/>
        <v>1160.2</v>
      </c>
      <c r="H26" s="51">
        <f t="shared" si="11"/>
        <v>499.8</v>
      </c>
      <c r="I26" s="51">
        <f t="shared" si="11"/>
        <v>343</v>
      </c>
      <c r="J26" s="51">
        <f t="shared" si="11"/>
        <v>3944.4</v>
      </c>
      <c r="K26" s="312">
        <f t="shared" si="11"/>
        <v>13366.6</v>
      </c>
    </row>
    <row r="27" spans="1:11" s="3" customFormat="1" ht="15" customHeight="1" x14ac:dyDescent="0.25">
      <c r="A27" s="33" t="s">
        <v>3</v>
      </c>
      <c r="B27" s="211">
        <f>B22+1</f>
        <v>42835</v>
      </c>
      <c r="C27" s="169">
        <v>652</v>
      </c>
      <c r="D27" s="15"/>
      <c r="E27" s="14">
        <v>3505</v>
      </c>
      <c r="F27" s="15">
        <v>2079</v>
      </c>
      <c r="G27" s="14">
        <v>1356</v>
      </c>
      <c r="H27" s="16">
        <v>507</v>
      </c>
      <c r="I27" s="16">
        <v>340</v>
      </c>
      <c r="J27" s="75">
        <v>2191</v>
      </c>
      <c r="K27" s="20">
        <f t="shared" ref="K27:K33" si="12">SUM(C27:J27)</f>
        <v>10630</v>
      </c>
    </row>
    <row r="28" spans="1:11" s="3" customFormat="1" ht="15" customHeight="1" x14ac:dyDescent="0.25">
      <c r="A28" s="33" t="s">
        <v>4</v>
      </c>
      <c r="B28" s="212">
        <f>B27+1</f>
        <v>42836</v>
      </c>
      <c r="C28" s="169">
        <v>648</v>
      </c>
      <c r="D28" s="15"/>
      <c r="E28" s="14">
        <v>3638</v>
      </c>
      <c r="F28" s="15">
        <v>2397</v>
      </c>
      <c r="G28" s="14">
        <v>1388</v>
      </c>
      <c r="H28" s="16">
        <v>531</v>
      </c>
      <c r="I28" s="16">
        <v>354</v>
      </c>
      <c r="J28" s="75">
        <v>2534</v>
      </c>
      <c r="K28" s="25">
        <f t="shared" si="12"/>
        <v>11490</v>
      </c>
    </row>
    <row r="29" spans="1:11" s="3" customFormat="1" ht="15" customHeight="1" x14ac:dyDescent="0.25">
      <c r="A29" s="33" t="s">
        <v>5</v>
      </c>
      <c r="B29" s="212">
        <f t="shared" ref="B29:B33" si="13">B28+1</f>
        <v>42837</v>
      </c>
      <c r="C29" s="169">
        <v>641</v>
      </c>
      <c r="D29" s="15"/>
      <c r="E29" s="14">
        <v>3568</v>
      </c>
      <c r="F29" s="15">
        <v>2582</v>
      </c>
      <c r="G29" s="14">
        <v>1166</v>
      </c>
      <c r="H29" s="16">
        <v>467</v>
      </c>
      <c r="I29" s="16">
        <v>354</v>
      </c>
      <c r="J29" s="75">
        <v>2509</v>
      </c>
      <c r="K29" s="25">
        <f t="shared" si="12"/>
        <v>11287</v>
      </c>
    </row>
    <row r="30" spans="1:11" s="3" customFormat="1" ht="15" customHeight="1" x14ac:dyDescent="0.25">
      <c r="A30" s="33" t="s">
        <v>6</v>
      </c>
      <c r="B30" s="212">
        <f t="shared" si="13"/>
        <v>42838</v>
      </c>
      <c r="C30" s="169">
        <v>639</v>
      </c>
      <c r="D30" s="15"/>
      <c r="E30" s="14">
        <v>3552</v>
      </c>
      <c r="F30" s="15">
        <v>2649</v>
      </c>
      <c r="G30" s="14">
        <v>1555</v>
      </c>
      <c r="H30" s="16">
        <v>425</v>
      </c>
      <c r="I30" s="16">
        <v>339</v>
      </c>
      <c r="J30" s="75">
        <v>2799</v>
      </c>
      <c r="K30" s="25">
        <f t="shared" si="12"/>
        <v>11958</v>
      </c>
    </row>
    <row r="31" spans="1:11" s="3" customFormat="1" ht="15" customHeight="1" x14ac:dyDescent="0.25">
      <c r="A31" s="33" t="s">
        <v>0</v>
      </c>
      <c r="B31" s="212">
        <f t="shared" si="13"/>
        <v>42839</v>
      </c>
      <c r="C31" s="170">
        <v>416</v>
      </c>
      <c r="D31" s="15"/>
      <c r="E31" s="14">
        <v>2225</v>
      </c>
      <c r="F31" s="15">
        <v>1273</v>
      </c>
      <c r="G31" s="14">
        <v>682</v>
      </c>
      <c r="H31" s="16">
        <v>252</v>
      </c>
      <c r="I31" s="16">
        <v>195</v>
      </c>
      <c r="J31" s="75">
        <v>1211</v>
      </c>
      <c r="K31" s="25">
        <f t="shared" si="12"/>
        <v>6254</v>
      </c>
    </row>
    <row r="32" spans="1:11" s="3" customFormat="1" ht="15" customHeight="1" outlineLevel="1" x14ac:dyDescent="0.25">
      <c r="A32" s="33" t="s">
        <v>1</v>
      </c>
      <c r="B32" s="212">
        <f t="shared" si="13"/>
        <v>42840</v>
      </c>
      <c r="C32" s="170"/>
      <c r="D32" s="22"/>
      <c r="E32" s="21">
        <v>2314</v>
      </c>
      <c r="F32" s="22"/>
      <c r="G32" s="21"/>
      <c r="H32" s="23"/>
      <c r="I32" s="23"/>
      <c r="J32" s="76"/>
      <c r="K32" s="25">
        <f t="shared" si="12"/>
        <v>2314</v>
      </c>
    </row>
    <row r="33" spans="1:12" s="3" customFormat="1" ht="15" customHeight="1" outlineLevel="1" thickBot="1" x14ac:dyDescent="0.3">
      <c r="A33" s="33" t="s">
        <v>2</v>
      </c>
      <c r="B33" s="212">
        <f t="shared" si="13"/>
        <v>42841</v>
      </c>
      <c r="C33" s="177"/>
      <c r="D33" s="27"/>
      <c r="E33" s="21">
        <v>2684</v>
      </c>
      <c r="F33" s="27"/>
      <c r="G33" s="26"/>
      <c r="H33" s="28"/>
      <c r="I33" s="28"/>
      <c r="J33" s="77"/>
      <c r="K33" s="70">
        <f t="shared" si="12"/>
        <v>2684</v>
      </c>
    </row>
    <row r="34" spans="1:12" s="3" customFormat="1" ht="15" customHeight="1" outlineLevel="1" thickBot="1" x14ac:dyDescent="0.3">
      <c r="A34" s="195" t="s">
        <v>25</v>
      </c>
      <c r="B34" s="415" t="s">
        <v>30</v>
      </c>
      <c r="C34" s="196">
        <f>SUM(C27:C33)</f>
        <v>2996</v>
      </c>
      <c r="D34" s="122">
        <f t="shared" ref="D34:K34" si="14">SUM(D27:D33)</f>
        <v>0</v>
      </c>
      <c r="E34" s="194">
        <f>SUM(E27:E33)</f>
        <v>21486</v>
      </c>
      <c r="F34" s="122">
        <f t="shared" si="14"/>
        <v>10980</v>
      </c>
      <c r="G34" s="122">
        <f t="shared" si="14"/>
        <v>6147</v>
      </c>
      <c r="H34" s="122">
        <f t="shared" si="14"/>
        <v>2182</v>
      </c>
      <c r="I34" s="122">
        <f t="shared" si="14"/>
        <v>1582</v>
      </c>
      <c r="J34" s="122">
        <f t="shared" si="14"/>
        <v>11244</v>
      </c>
      <c r="K34" s="313">
        <f t="shared" si="14"/>
        <v>56617</v>
      </c>
    </row>
    <row r="35" spans="1:12" s="3" customFormat="1" ht="15" customHeight="1" outlineLevel="1" thickBot="1" x14ac:dyDescent="0.3">
      <c r="A35" s="127" t="s">
        <v>27</v>
      </c>
      <c r="B35" s="416"/>
      <c r="C35" s="197">
        <f>AVERAGE(C27:C33)</f>
        <v>599.20000000000005</v>
      </c>
      <c r="D35" s="124" t="e">
        <f t="shared" ref="D35:K35" si="15">AVERAGE(D27:D33)</f>
        <v>#DIV/0!</v>
      </c>
      <c r="E35" s="124">
        <f>AVERAGE(E27:E33)</f>
        <v>3069.4285714285716</v>
      </c>
      <c r="F35" s="124">
        <f t="shared" si="15"/>
        <v>2196</v>
      </c>
      <c r="G35" s="124">
        <f t="shared" si="15"/>
        <v>1229.4000000000001</v>
      </c>
      <c r="H35" s="124">
        <f t="shared" si="15"/>
        <v>436.4</v>
      </c>
      <c r="I35" s="124">
        <f t="shared" si="15"/>
        <v>316.39999999999998</v>
      </c>
      <c r="J35" s="124">
        <f t="shared" si="15"/>
        <v>2248.8000000000002</v>
      </c>
      <c r="K35" s="125">
        <f t="shared" si="15"/>
        <v>8088.1428571428569</v>
      </c>
    </row>
    <row r="36" spans="1:12" s="3" customFormat="1" ht="15" customHeight="1" thickBot="1" x14ac:dyDescent="0.3">
      <c r="A36" s="34" t="s">
        <v>24</v>
      </c>
      <c r="B36" s="416"/>
      <c r="C36" s="198">
        <f>SUM(C27:C31)</f>
        <v>2996</v>
      </c>
      <c r="D36" s="49">
        <f t="shared" ref="D36:K36" si="16">SUM(D27:D31)</f>
        <v>0</v>
      </c>
      <c r="E36" s="49">
        <f>SUM(E27:E31)</f>
        <v>16488</v>
      </c>
      <c r="F36" s="49">
        <f t="shared" si="16"/>
        <v>10980</v>
      </c>
      <c r="G36" s="49">
        <f t="shared" si="16"/>
        <v>6147</v>
      </c>
      <c r="H36" s="49">
        <f t="shared" si="16"/>
        <v>2182</v>
      </c>
      <c r="I36" s="49">
        <f t="shared" si="16"/>
        <v>1582</v>
      </c>
      <c r="J36" s="49">
        <f t="shared" si="16"/>
        <v>11244</v>
      </c>
      <c r="K36" s="50">
        <f t="shared" si="16"/>
        <v>51619</v>
      </c>
      <c r="L36" s="297"/>
    </row>
    <row r="37" spans="1:12" s="3" customFormat="1" ht="15" customHeight="1" thickBot="1" x14ac:dyDescent="0.3">
      <c r="A37" s="34" t="s">
        <v>26</v>
      </c>
      <c r="B37" s="417"/>
      <c r="C37" s="199">
        <f>AVERAGE(C27:C31)</f>
        <v>599.20000000000005</v>
      </c>
      <c r="D37" s="51" t="e">
        <f t="shared" ref="D37:K37" si="17">AVERAGE(D27:D31)</f>
        <v>#DIV/0!</v>
      </c>
      <c r="E37" s="51">
        <f>AVERAGE(E27:E31)</f>
        <v>3297.6</v>
      </c>
      <c r="F37" s="51">
        <f t="shared" si="17"/>
        <v>2196</v>
      </c>
      <c r="G37" s="51">
        <f t="shared" si="17"/>
        <v>1229.4000000000001</v>
      </c>
      <c r="H37" s="51">
        <f t="shared" si="17"/>
        <v>436.4</v>
      </c>
      <c r="I37" s="51">
        <f t="shared" si="17"/>
        <v>316.39999999999998</v>
      </c>
      <c r="J37" s="51">
        <f t="shared" si="17"/>
        <v>2248.8000000000002</v>
      </c>
      <c r="K37" s="314">
        <f t="shared" si="17"/>
        <v>10323.799999999999</v>
      </c>
    </row>
    <row r="38" spans="1:12" s="3" customFormat="1" ht="15" customHeight="1" x14ac:dyDescent="0.25">
      <c r="A38" s="33" t="s">
        <v>3</v>
      </c>
      <c r="B38" s="213">
        <f>B33+1</f>
        <v>42842</v>
      </c>
      <c r="C38" s="169">
        <v>578</v>
      </c>
      <c r="D38" s="15"/>
      <c r="E38" s="14">
        <v>3013</v>
      </c>
      <c r="F38" s="15">
        <v>2258</v>
      </c>
      <c r="G38" s="14">
        <v>1149</v>
      </c>
      <c r="H38" s="16">
        <v>490</v>
      </c>
      <c r="I38" s="16">
        <v>308</v>
      </c>
      <c r="J38" s="75">
        <v>2240</v>
      </c>
      <c r="K38" s="20">
        <f t="shared" ref="K38:K44" si="18">SUM(C38:J38)</f>
        <v>10036</v>
      </c>
    </row>
    <row r="39" spans="1:12" s="3" customFormat="1" ht="15" customHeight="1" x14ac:dyDescent="0.25">
      <c r="A39" s="33" t="s">
        <v>4</v>
      </c>
      <c r="B39" s="214">
        <f>B38+1</f>
        <v>42843</v>
      </c>
      <c r="C39" s="169">
        <v>631</v>
      </c>
      <c r="D39" s="15"/>
      <c r="E39" s="14">
        <v>2384</v>
      </c>
      <c r="F39" s="15">
        <v>2200</v>
      </c>
      <c r="G39" s="14">
        <v>1083</v>
      </c>
      <c r="H39" s="16">
        <v>439</v>
      </c>
      <c r="I39" s="16">
        <v>331</v>
      </c>
      <c r="J39" s="75">
        <v>2219</v>
      </c>
      <c r="K39" s="25">
        <f t="shared" si="18"/>
        <v>9287</v>
      </c>
    </row>
    <row r="40" spans="1:12" s="3" customFormat="1" ht="15" customHeight="1" x14ac:dyDescent="0.25">
      <c r="A40" s="33" t="s">
        <v>5</v>
      </c>
      <c r="B40" s="214">
        <f t="shared" ref="B40:B44" si="19">B39+1</f>
        <v>42844</v>
      </c>
      <c r="C40" s="169">
        <v>686</v>
      </c>
      <c r="D40" s="15"/>
      <c r="E40" s="14">
        <v>3173</v>
      </c>
      <c r="F40" s="15">
        <v>2110</v>
      </c>
      <c r="G40" s="14">
        <v>1155</v>
      </c>
      <c r="H40" s="16">
        <v>540</v>
      </c>
      <c r="I40" s="16">
        <v>325</v>
      </c>
      <c r="J40" s="75">
        <v>2237</v>
      </c>
      <c r="K40" s="25">
        <f t="shared" si="18"/>
        <v>10226</v>
      </c>
    </row>
    <row r="41" spans="1:12" s="3" customFormat="1" ht="15" customHeight="1" x14ac:dyDescent="0.25">
      <c r="A41" s="33" t="s">
        <v>6</v>
      </c>
      <c r="B41" s="214">
        <f t="shared" si="19"/>
        <v>42845</v>
      </c>
      <c r="C41" s="169">
        <v>628</v>
      </c>
      <c r="D41" s="15"/>
      <c r="E41" s="14">
        <v>3233</v>
      </c>
      <c r="F41" s="15">
        <v>2292</v>
      </c>
      <c r="G41" s="14">
        <v>1219</v>
      </c>
      <c r="H41" s="16">
        <v>559</v>
      </c>
      <c r="I41" s="16">
        <v>344</v>
      </c>
      <c r="J41" s="75">
        <v>2254</v>
      </c>
      <c r="K41" s="25">
        <f t="shared" si="18"/>
        <v>10529</v>
      </c>
    </row>
    <row r="42" spans="1:12" s="3" customFormat="1" ht="15" customHeight="1" x14ac:dyDescent="0.25">
      <c r="A42" s="33" t="s">
        <v>0</v>
      </c>
      <c r="B42" s="214">
        <f t="shared" si="19"/>
        <v>42846</v>
      </c>
      <c r="C42" s="170">
        <v>551</v>
      </c>
      <c r="D42" s="15"/>
      <c r="E42" s="14">
        <v>2998</v>
      </c>
      <c r="F42" s="15">
        <v>1817</v>
      </c>
      <c r="G42" s="14">
        <v>976</v>
      </c>
      <c r="H42" s="16">
        <v>408</v>
      </c>
      <c r="I42" s="16">
        <v>283</v>
      </c>
      <c r="J42" s="75">
        <v>1794</v>
      </c>
      <c r="K42" s="25">
        <f t="shared" si="18"/>
        <v>8827</v>
      </c>
    </row>
    <row r="43" spans="1:12" s="3" customFormat="1" ht="15" customHeight="1" outlineLevel="1" x14ac:dyDescent="0.25">
      <c r="A43" s="33" t="s">
        <v>1</v>
      </c>
      <c r="B43" s="214">
        <f t="shared" si="19"/>
        <v>42847</v>
      </c>
      <c r="C43" s="170"/>
      <c r="D43" s="22"/>
      <c r="E43" s="21">
        <v>1593</v>
      </c>
      <c r="F43" s="22"/>
      <c r="G43" s="21"/>
      <c r="H43" s="23"/>
      <c r="I43" s="23"/>
      <c r="J43" s="76"/>
      <c r="K43" s="25">
        <f t="shared" si="18"/>
        <v>1593</v>
      </c>
      <c r="L43" s="147"/>
    </row>
    <row r="44" spans="1:12" s="3" customFormat="1" ht="15" customHeight="1" outlineLevel="1" thickBot="1" x14ac:dyDescent="0.3">
      <c r="A44" s="33" t="s">
        <v>2</v>
      </c>
      <c r="B44" s="214">
        <f t="shared" si="19"/>
        <v>42848</v>
      </c>
      <c r="C44" s="177"/>
      <c r="D44" s="27"/>
      <c r="E44" s="26">
        <v>2446</v>
      </c>
      <c r="F44" s="27"/>
      <c r="G44" s="26"/>
      <c r="H44" s="28"/>
      <c r="I44" s="28"/>
      <c r="J44" s="77"/>
      <c r="K44" s="70">
        <f t="shared" si="18"/>
        <v>2446</v>
      </c>
      <c r="L44" s="147"/>
    </row>
    <row r="45" spans="1:12" s="3" customFormat="1" ht="15" customHeight="1" outlineLevel="1" thickBot="1" x14ac:dyDescent="0.3">
      <c r="A45" s="195" t="s">
        <v>25</v>
      </c>
      <c r="B45" s="415" t="s">
        <v>31</v>
      </c>
      <c r="C45" s="196">
        <f t="shared" ref="C45:K45" si="20">SUM(C38:C44)</f>
        <v>3074</v>
      </c>
      <c r="D45" s="122">
        <f t="shared" si="20"/>
        <v>0</v>
      </c>
      <c r="E45" s="122">
        <f>SUM(E38:E44)</f>
        <v>18840</v>
      </c>
      <c r="F45" s="122">
        <f t="shared" si="20"/>
        <v>10677</v>
      </c>
      <c r="G45" s="122">
        <f t="shared" si="20"/>
        <v>5582</v>
      </c>
      <c r="H45" s="122">
        <f t="shared" si="20"/>
        <v>2436</v>
      </c>
      <c r="I45" s="122">
        <f t="shared" si="20"/>
        <v>1591</v>
      </c>
      <c r="J45" s="122">
        <f t="shared" si="20"/>
        <v>10744</v>
      </c>
      <c r="K45" s="313">
        <f t="shared" si="20"/>
        <v>52944</v>
      </c>
    </row>
    <row r="46" spans="1:12" s="3" customFormat="1" ht="15" customHeight="1" outlineLevel="1" thickBot="1" x14ac:dyDescent="0.3">
      <c r="A46" s="127" t="s">
        <v>27</v>
      </c>
      <c r="B46" s="416"/>
      <c r="C46" s="197">
        <f t="shared" ref="C46:K46" si="21">AVERAGE(C38:C44)</f>
        <v>614.79999999999995</v>
      </c>
      <c r="D46" s="124" t="e">
        <f t="shared" si="21"/>
        <v>#DIV/0!</v>
      </c>
      <c r="E46" s="124">
        <f t="shared" si="21"/>
        <v>2691.4285714285716</v>
      </c>
      <c r="F46" s="124">
        <f t="shared" si="21"/>
        <v>2135.4</v>
      </c>
      <c r="G46" s="124">
        <f t="shared" si="21"/>
        <v>1116.4000000000001</v>
      </c>
      <c r="H46" s="124">
        <f t="shared" si="21"/>
        <v>487.2</v>
      </c>
      <c r="I46" s="124">
        <f t="shared" si="21"/>
        <v>318.2</v>
      </c>
      <c r="J46" s="124">
        <f t="shared" si="21"/>
        <v>2148.8000000000002</v>
      </c>
      <c r="K46" s="125">
        <f t="shared" si="21"/>
        <v>7563.4285714285716</v>
      </c>
    </row>
    <row r="47" spans="1:12" s="3" customFormat="1" ht="15" customHeight="1" thickBot="1" x14ac:dyDescent="0.3">
      <c r="A47" s="34" t="s">
        <v>24</v>
      </c>
      <c r="B47" s="416"/>
      <c r="C47" s="198">
        <f t="shared" ref="C47:K47" si="22">SUM(C38:C42)</f>
        <v>3074</v>
      </c>
      <c r="D47" s="49">
        <f t="shared" si="22"/>
        <v>0</v>
      </c>
      <c r="E47" s="49">
        <f t="shared" si="22"/>
        <v>14801</v>
      </c>
      <c r="F47" s="49">
        <f t="shared" si="22"/>
        <v>10677</v>
      </c>
      <c r="G47" s="49">
        <f t="shared" si="22"/>
        <v>5582</v>
      </c>
      <c r="H47" s="49">
        <f t="shared" si="22"/>
        <v>2436</v>
      </c>
      <c r="I47" s="49">
        <f t="shared" si="22"/>
        <v>1591</v>
      </c>
      <c r="J47" s="49">
        <f t="shared" si="22"/>
        <v>10744</v>
      </c>
      <c r="K47" s="50">
        <f t="shared" si="22"/>
        <v>48905</v>
      </c>
    </row>
    <row r="48" spans="1:12" s="3" customFormat="1" ht="15" customHeight="1" thickBot="1" x14ac:dyDescent="0.3">
      <c r="A48" s="34" t="s">
        <v>26</v>
      </c>
      <c r="B48" s="417"/>
      <c r="C48" s="199">
        <f t="shared" ref="C48:K48" si="23">AVERAGE(C38:C42)</f>
        <v>614.79999999999995</v>
      </c>
      <c r="D48" s="51" t="e">
        <f t="shared" si="23"/>
        <v>#DIV/0!</v>
      </c>
      <c r="E48" s="51">
        <f t="shared" si="23"/>
        <v>2960.2</v>
      </c>
      <c r="F48" s="51">
        <f t="shared" si="23"/>
        <v>2135.4</v>
      </c>
      <c r="G48" s="51">
        <f t="shared" si="23"/>
        <v>1116.4000000000001</v>
      </c>
      <c r="H48" s="51">
        <f t="shared" si="23"/>
        <v>487.2</v>
      </c>
      <c r="I48" s="51">
        <f t="shared" si="23"/>
        <v>318.2</v>
      </c>
      <c r="J48" s="51">
        <f t="shared" si="23"/>
        <v>2148.8000000000002</v>
      </c>
      <c r="K48" s="314">
        <f t="shared" si="23"/>
        <v>9781</v>
      </c>
    </row>
    <row r="49" spans="1:11" s="3" customFormat="1" ht="15" customHeight="1" x14ac:dyDescent="0.25">
      <c r="A49" s="33" t="s">
        <v>3</v>
      </c>
      <c r="B49" s="213">
        <f>B44+1</f>
        <v>42849</v>
      </c>
      <c r="C49" s="200">
        <v>583</v>
      </c>
      <c r="D49" s="63"/>
      <c r="E49" s="62">
        <v>2985</v>
      </c>
      <c r="F49" s="63">
        <v>2355</v>
      </c>
      <c r="G49" s="62">
        <v>1277</v>
      </c>
      <c r="H49" s="64">
        <v>575</v>
      </c>
      <c r="I49" s="64">
        <v>370</v>
      </c>
      <c r="J49" s="146">
        <v>2264</v>
      </c>
      <c r="K49" s="20">
        <f t="shared" ref="K49:K55" si="24">SUM(C49:J49)</f>
        <v>10409</v>
      </c>
    </row>
    <row r="50" spans="1:11" s="3" customFormat="1" ht="15" customHeight="1" x14ac:dyDescent="0.25">
      <c r="A50" s="179" t="s">
        <v>4</v>
      </c>
      <c r="B50" s="214">
        <f>B49+1</f>
        <v>42850</v>
      </c>
      <c r="C50" s="170">
        <v>530</v>
      </c>
      <c r="D50" s="22"/>
      <c r="E50" s="21">
        <v>3414</v>
      </c>
      <c r="F50" s="22">
        <v>2043</v>
      </c>
      <c r="G50" s="21">
        <v>1175</v>
      </c>
      <c r="H50" s="23">
        <v>547</v>
      </c>
      <c r="I50" s="23">
        <v>344</v>
      </c>
      <c r="J50" s="76">
        <v>2473</v>
      </c>
      <c r="K50" s="25">
        <f t="shared" si="24"/>
        <v>10526</v>
      </c>
    </row>
    <row r="51" spans="1:11" s="3" customFormat="1" ht="15" customHeight="1" x14ac:dyDescent="0.25">
      <c r="A51" s="179" t="s">
        <v>5</v>
      </c>
      <c r="B51" s="214">
        <f t="shared" ref="B51:B55" si="25">B50+1</f>
        <v>42851</v>
      </c>
      <c r="C51" s="169">
        <v>539</v>
      </c>
      <c r="D51" s="15"/>
      <c r="E51" s="14">
        <v>3510</v>
      </c>
      <c r="F51" s="15">
        <v>2239</v>
      </c>
      <c r="G51" s="14">
        <v>1244</v>
      </c>
      <c r="H51" s="16">
        <v>508</v>
      </c>
      <c r="I51" s="16">
        <v>331</v>
      </c>
      <c r="J51" s="75">
        <v>2526</v>
      </c>
      <c r="K51" s="25">
        <f t="shared" si="24"/>
        <v>10897</v>
      </c>
    </row>
    <row r="52" spans="1:11" s="3" customFormat="1" ht="15" customHeight="1" x14ac:dyDescent="0.25">
      <c r="A52" s="179" t="s">
        <v>6</v>
      </c>
      <c r="B52" s="214">
        <f t="shared" si="25"/>
        <v>42852</v>
      </c>
      <c r="C52" s="169">
        <v>609</v>
      </c>
      <c r="D52" s="15"/>
      <c r="E52" s="14">
        <v>3907</v>
      </c>
      <c r="F52" s="15">
        <v>2454</v>
      </c>
      <c r="G52" s="14">
        <v>1615</v>
      </c>
      <c r="H52" s="16">
        <v>573</v>
      </c>
      <c r="I52" s="16">
        <v>379</v>
      </c>
      <c r="J52" s="75">
        <v>2341</v>
      </c>
      <c r="K52" s="25">
        <f t="shared" si="24"/>
        <v>11878</v>
      </c>
    </row>
    <row r="53" spans="1:11" s="3" customFormat="1" ht="15" customHeight="1" thickBot="1" x14ac:dyDescent="0.3">
      <c r="A53" s="33" t="s">
        <v>0</v>
      </c>
      <c r="B53" s="216">
        <f t="shared" si="25"/>
        <v>42853</v>
      </c>
      <c r="C53" s="170">
        <v>545</v>
      </c>
      <c r="D53" s="15"/>
      <c r="E53" s="14">
        <v>3888</v>
      </c>
      <c r="F53" s="15">
        <v>2230</v>
      </c>
      <c r="G53" s="14">
        <v>1170</v>
      </c>
      <c r="H53" s="16">
        <v>457</v>
      </c>
      <c r="I53" s="16">
        <v>345</v>
      </c>
      <c r="J53" s="75">
        <v>2094</v>
      </c>
      <c r="K53" s="270">
        <f t="shared" si="24"/>
        <v>10729</v>
      </c>
    </row>
    <row r="54" spans="1:11" s="3" customFormat="1" ht="15" customHeight="1" outlineLevel="1" thickBot="1" x14ac:dyDescent="0.3">
      <c r="A54" s="33" t="s">
        <v>1</v>
      </c>
      <c r="B54" s="216">
        <f t="shared" si="25"/>
        <v>42854</v>
      </c>
      <c r="C54" s="170"/>
      <c r="D54" s="22"/>
      <c r="E54" s="21">
        <v>3458</v>
      </c>
      <c r="F54" s="22"/>
      <c r="G54" s="21"/>
      <c r="H54" s="23"/>
      <c r="I54" s="23"/>
      <c r="J54" s="23"/>
      <c r="K54" s="234">
        <f t="shared" si="24"/>
        <v>3458</v>
      </c>
    </row>
    <row r="55" spans="1:11" s="3" customFormat="1" ht="15" customHeight="1" outlineLevel="1" thickBot="1" x14ac:dyDescent="0.3">
      <c r="A55" s="179" t="s">
        <v>2</v>
      </c>
      <c r="B55" s="216">
        <f t="shared" si="25"/>
        <v>42855</v>
      </c>
      <c r="C55" s="177"/>
      <c r="D55" s="27"/>
      <c r="E55" s="26">
        <v>1943</v>
      </c>
      <c r="F55" s="27"/>
      <c r="G55" s="26"/>
      <c r="H55" s="28"/>
      <c r="I55" s="28"/>
      <c r="J55" s="28"/>
      <c r="K55" s="234">
        <f t="shared" si="24"/>
        <v>1943</v>
      </c>
    </row>
    <row r="56" spans="1:11" s="3" customFormat="1" ht="15" customHeight="1" outlineLevel="1" thickBot="1" x14ac:dyDescent="0.3">
      <c r="A56" s="195" t="s">
        <v>25</v>
      </c>
      <c r="B56" s="415" t="s">
        <v>32</v>
      </c>
      <c r="C56" s="196">
        <f t="shared" ref="C56:K56" si="26">SUM(C49:C55)</f>
        <v>2806</v>
      </c>
      <c r="D56" s="122">
        <f t="shared" si="26"/>
        <v>0</v>
      </c>
      <c r="E56" s="122">
        <f>SUM(E49:E55)</f>
        <v>23105</v>
      </c>
      <c r="F56" s="122">
        <f t="shared" si="26"/>
        <v>11321</v>
      </c>
      <c r="G56" s="122">
        <f t="shared" si="26"/>
        <v>6481</v>
      </c>
      <c r="H56" s="122">
        <f t="shared" si="26"/>
        <v>2660</v>
      </c>
      <c r="I56" s="122">
        <f t="shared" si="26"/>
        <v>1769</v>
      </c>
      <c r="J56" s="122">
        <f t="shared" si="26"/>
        <v>11698</v>
      </c>
      <c r="K56" s="123">
        <f t="shared" si="26"/>
        <v>59840</v>
      </c>
    </row>
    <row r="57" spans="1:11" s="3" customFormat="1" ht="15" customHeight="1" outlineLevel="1" thickBot="1" x14ac:dyDescent="0.3">
      <c r="A57" s="127" t="s">
        <v>27</v>
      </c>
      <c r="B57" s="416"/>
      <c r="C57" s="197">
        <f t="shared" ref="C57:K57" si="27">AVERAGE(C49:C55)</f>
        <v>561.20000000000005</v>
      </c>
      <c r="D57" s="124" t="e">
        <f t="shared" si="27"/>
        <v>#DIV/0!</v>
      </c>
      <c r="E57" s="124">
        <f t="shared" si="27"/>
        <v>3300.7142857142858</v>
      </c>
      <c r="F57" s="124">
        <f t="shared" si="27"/>
        <v>2264.1999999999998</v>
      </c>
      <c r="G57" s="124">
        <f t="shared" si="27"/>
        <v>1296.2</v>
      </c>
      <c r="H57" s="124">
        <f t="shared" si="27"/>
        <v>532</v>
      </c>
      <c r="I57" s="124">
        <f t="shared" si="27"/>
        <v>353.8</v>
      </c>
      <c r="J57" s="124">
        <f t="shared" si="27"/>
        <v>2339.6</v>
      </c>
      <c r="K57" s="125">
        <f t="shared" si="27"/>
        <v>8548.5714285714294</v>
      </c>
    </row>
    <row r="58" spans="1:11" s="3" customFormat="1" ht="15" customHeight="1" thickBot="1" x14ac:dyDescent="0.3">
      <c r="A58" s="34" t="s">
        <v>24</v>
      </c>
      <c r="B58" s="416"/>
      <c r="C58" s="198">
        <f t="shared" ref="C58:K58" si="28">SUM(C49:C53)</f>
        <v>2806</v>
      </c>
      <c r="D58" s="49">
        <f t="shared" si="28"/>
        <v>0</v>
      </c>
      <c r="E58" s="49">
        <f>SUM(E49:E53)</f>
        <v>17704</v>
      </c>
      <c r="F58" s="49">
        <f t="shared" si="28"/>
        <v>11321</v>
      </c>
      <c r="G58" s="49">
        <f t="shared" si="28"/>
        <v>6481</v>
      </c>
      <c r="H58" s="49">
        <f t="shared" si="28"/>
        <v>2660</v>
      </c>
      <c r="I58" s="49">
        <f t="shared" si="28"/>
        <v>1769</v>
      </c>
      <c r="J58" s="49">
        <f t="shared" si="28"/>
        <v>11698</v>
      </c>
      <c r="K58" s="50">
        <f t="shared" si="28"/>
        <v>54439</v>
      </c>
    </row>
    <row r="59" spans="1:11" s="3" customFormat="1" ht="15" customHeight="1" thickBot="1" x14ac:dyDescent="0.3">
      <c r="A59" s="34" t="s">
        <v>26</v>
      </c>
      <c r="B59" s="417"/>
      <c r="C59" s="199">
        <f t="shared" ref="C59:K59" si="29">AVERAGE(C49:C53)</f>
        <v>561.20000000000005</v>
      </c>
      <c r="D59" s="51" t="e">
        <f t="shared" si="29"/>
        <v>#DIV/0!</v>
      </c>
      <c r="E59" s="51">
        <f>AVERAGE(E49:E53)</f>
        <v>3540.8</v>
      </c>
      <c r="F59" s="51">
        <f t="shared" si="29"/>
        <v>2264.1999999999998</v>
      </c>
      <c r="G59" s="51">
        <f t="shared" si="29"/>
        <v>1296.2</v>
      </c>
      <c r="H59" s="51">
        <f t="shared" si="29"/>
        <v>532</v>
      </c>
      <c r="I59" s="51">
        <f t="shared" si="29"/>
        <v>353.8</v>
      </c>
      <c r="J59" s="51">
        <f t="shared" si="29"/>
        <v>2339.6</v>
      </c>
      <c r="K59" s="52">
        <f t="shared" si="29"/>
        <v>10887.8</v>
      </c>
    </row>
    <row r="60" spans="1:11" s="3" customFormat="1" ht="15.75" hidden="1" thickBot="1" x14ac:dyDescent="0.3">
      <c r="A60" s="179" t="s">
        <v>3</v>
      </c>
      <c r="B60" s="213">
        <f>B55+1</f>
        <v>42856</v>
      </c>
      <c r="C60" s="200"/>
      <c r="D60" s="63"/>
      <c r="E60" s="62"/>
      <c r="F60" s="63"/>
      <c r="G60" s="62"/>
      <c r="H60" s="64"/>
      <c r="I60" s="64"/>
      <c r="J60" s="64"/>
      <c r="K60" s="71">
        <f>SUM(C60:J60)</f>
        <v>0</v>
      </c>
    </row>
    <row r="61" spans="1:11" s="3" customFormat="1" ht="15" hidden="1" customHeight="1" thickBot="1" x14ac:dyDescent="0.3">
      <c r="A61" s="179" t="s">
        <v>4</v>
      </c>
      <c r="B61" s="214">
        <f>B60+1</f>
        <v>42857</v>
      </c>
      <c r="C61" s="169"/>
      <c r="D61" s="15"/>
      <c r="E61" s="14"/>
      <c r="F61" s="15"/>
      <c r="G61" s="14"/>
      <c r="H61" s="16"/>
      <c r="I61" s="16"/>
      <c r="J61" s="16"/>
      <c r="K61" s="71">
        <f>SUM(C61:J61)</f>
        <v>0</v>
      </c>
    </row>
    <row r="62" spans="1:11" s="3" customFormat="1" ht="15" hidden="1" customHeight="1" thickBot="1" x14ac:dyDescent="0.3">
      <c r="A62" s="179" t="s">
        <v>5</v>
      </c>
      <c r="B62" s="215"/>
      <c r="C62" s="169"/>
      <c r="D62" s="15"/>
      <c r="E62" s="14"/>
      <c r="F62" s="15"/>
      <c r="G62" s="14"/>
      <c r="H62" s="16"/>
      <c r="I62" s="16"/>
      <c r="J62" s="16"/>
      <c r="K62" s="20"/>
    </row>
    <row r="63" spans="1:11" s="3" customFormat="1" ht="14.25" hidden="1" customHeight="1" thickBot="1" x14ac:dyDescent="0.3">
      <c r="A63" s="179" t="s">
        <v>6</v>
      </c>
      <c r="B63" s="215"/>
      <c r="C63" s="169"/>
      <c r="D63" s="15"/>
      <c r="E63" s="14"/>
      <c r="F63" s="15"/>
      <c r="G63" s="14"/>
      <c r="H63" s="16"/>
      <c r="I63" s="16"/>
      <c r="J63" s="16"/>
      <c r="K63" s="20"/>
    </row>
    <row r="64" spans="1:11" s="3" customFormat="1" ht="14.25" hidden="1" customHeight="1" thickBot="1" x14ac:dyDescent="0.3">
      <c r="A64" s="179" t="s">
        <v>0</v>
      </c>
      <c r="B64" s="215"/>
      <c r="C64" s="170"/>
      <c r="D64" s="15"/>
      <c r="E64" s="14"/>
      <c r="F64" s="15"/>
      <c r="G64" s="14"/>
      <c r="H64" s="16"/>
      <c r="I64" s="16"/>
      <c r="J64" s="16"/>
      <c r="K64" s="20"/>
    </row>
    <row r="65" spans="1:11" s="3" customFormat="1" ht="14.25" hidden="1" customHeight="1" outlineLevel="1" thickBot="1" x14ac:dyDescent="0.3">
      <c r="A65" s="179" t="s">
        <v>1</v>
      </c>
      <c r="B65" s="215"/>
      <c r="C65" s="170"/>
      <c r="D65" s="22"/>
      <c r="E65" s="21"/>
      <c r="F65" s="22"/>
      <c r="G65" s="21"/>
      <c r="H65" s="23"/>
      <c r="I65" s="23"/>
      <c r="J65" s="23"/>
      <c r="K65" s="20"/>
    </row>
    <row r="66" spans="1:11" s="3" customFormat="1" ht="13.5" hidden="1" customHeight="1" outlineLevel="1" thickBot="1" x14ac:dyDescent="0.3">
      <c r="A66" s="179" t="s">
        <v>2</v>
      </c>
      <c r="B66" s="217"/>
      <c r="C66" s="201"/>
      <c r="D66" s="68"/>
      <c r="E66" s="67"/>
      <c r="F66" s="68"/>
      <c r="G66" s="67"/>
      <c r="H66" s="69"/>
      <c r="I66" s="69"/>
      <c r="J66" s="69"/>
      <c r="K66" s="71"/>
    </row>
    <row r="67" spans="1:11" s="3" customFormat="1" ht="13.5" hidden="1" customHeight="1" outlineLevel="1" thickBot="1" x14ac:dyDescent="0.3">
      <c r="A67" s="195" t="s">
        <v>25</v>
      </c>
      <c r="B67" s="415" t="s">
        <v>37</v>
      </c>
      <c r="C67" s="202">
        <f t="shared" ref="C67:J67" si="30">SUM(C60:C66)</f>
        <v>0</v>
      </c>
      <c r="D67" s="134">
        <f t="shared" si="30"/>
        <v>0</v>
      </c>
      <c r="E67" s="133">
        <f t="shared" si="30"/>
        <v>0</v>
      </c>
      <c r="F67" s="134">
        <f t="shared" si="30"/>
        <v>0</v>
      </c>
      <c r="G67" s="133">
        <f t="shared" si="30"/>
        <v>0</v>
      </c>
      <c r="H67" s="135">
        <f t="shared" si="30"/>
        <v>0</v>
      </c>
      <c r="I67" s="135">
        <f t="shared" si="30"/>
        <v>0</v>
      </c>
      <c r="J67" s="135">
        <f t="shared" si="30"/>
        <v>0</v>
      </c>
      <c r="K67" s="137">
        <f>SUM(K60:K66)</f>
        <v>0</v>
      </c>
    </row>
    <row r="68" spans="1:11" s="3" customFormat="1" ht="15" hidden="1" customHeight="1" outlineLevel="1" thickBot="1" x14ac:dyDescent="0.3">
      <c r="A68" s="127" t="s">
        <v>27</v>
      </c>
      <c r="B68" s="416"/>
      <c r="C68" s="203" t="e">
        <f t="shared" ref="C68:K68" si="31">AVERAGE(C60:C66)</f>
        <v>#DIV/0!</v>
      </c>
      <c r="D68" s="129" t="e">
        <f t="shared" si="31"/>
        <v>#DIV/0!</v>
      </c>
      <c r="E68" s="128" t="e">
        <f t="shared" si="31"/>
        <v>#DIV/0!</v>
      </c>
      <c r="F68" s="129" t="e">
        <f t="shared" si="31"/>
        <v>#DIV/0!</v>
      </c>
      <c r="G68" s="128" t="e">
        <f t="shared" si="31"/>
        <v>#DIV/0!</v>
      </c>
      <c r="H68" s="130" t="e">
        <f t="shared" si="31"/>
        <v>#DIV/0!</v>
      </c>
      <c r="I68" s="130" t="e">
        <f t="shared" si="31"/>
        <v>#DIV/0!</v>
      </c>
      <c r="J68" s="130" t="e">
        <f t="shared" si="31"/>
        <v>#DIV/0!</v>
      </c>
      <c r="K68" s="132">
        <f t="shared" si="31"/>
        <v>0</v>
      </c>
    </row>
    <row r="69" spans="1:11" s="3" customFormat="1" ht="15" hidden="1" customHeight="1" thickBot="1" x14ac:dyDescent="0.3">
      <c r="A69" s="34" t="s">
        <v>24</v>
      </c>
      <c r="B69" s="416"/>
      <c r="C69" s="204">
        <f t="shared" ref="C69:K69" si="32">SUM(C60:C64)</f>
        <v>0</v>
      </c>
      <c r="D69" s="36">
        <f t="shared" si="32"/>
        <v>0</v>
      </c>
      <c r="E69" s="35">
        <f t="shared" si="32"/>
        <v>0</v>
      </c>
      <c r="F69" s="36">
        <f t="shared" si="32"/>
        <v>0</v>
      </c>
      <c r="G69" s="35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  <c r="K69" s="39">
        <f t="shared" si="32"/>
        <v>0</v>
      </c>
    </row>
    <row r="70" spans="1:11" s="3" customFormat="1" ht="15" hidden="1" customHeight="1" thickBot="1" x14ac:dyDescent="0.3">
      <c r="A70" s="34" t="s">
        <v>26</v>
      </c>
      <c r="B70" s="417"/>
      <c r="C70" s="205" t="e">
        <f t="shared" ref="C70:K70" si="33">AVERAGE(C60:C64)</f>
        <v>#DIV/0!</v>
      </c>
      <c r="D70" s="41" t="e">
        <f t="shared" si="33"/>
        <v>#DIV/0!</v>
      </c>
      <c r="E70" s="40" t="e">
        <f t="shared" si="33"/>
        <v>#DIV/0!</v>
      </c>
      <c r="F70" s="41" t="e">
        <f t="shared" si="33"/>
        <v>#DIV/0!</v>
      </c>
      <c r="G70" s="40" t="e">
        <f t="shared" si="33"/>
        <v>#DIV/0!</v>
      </c>
      <c r="H70" s="42" t="e">
        <f t="shared" si="33"/>
        <v>#DIV/0!</v>
      </c>
      <c r="I70" s="42" t="e">
        <f t="shared" si="33"/>
        <v>#DIV/0!</v>
      </c>
      <c r="J70" s="42" t="e">
        <f t="shared" si="33"/>
        <v>#DIV/0!</v>
      </c>
      <c r="K70" s="44">
        <f t="shared" si="33"/>
        <v>0</v>
      </c>
    </row>
    <row r="71" spans="1:11" s="3" customFormat="1" ht="21" customHeight="1" x14ac:dyDescent="0.25">
      <c r="A71" s="4"/>
      <c r="B71" s="157"/>
      <c r="C71" s="5"/>
      <c r="D71" s="5"/>
      <c r="E71" s="5"/>
      <c r="F71" s="5"/>
      <c r="G71" s="5"/>
      <c r="H71" s="5"/>
      <c r="I71" s="5"/>
      <c r="J71" s="5"/>
      <c r="K71" s="5"/>
    </row>
    <row r="72" spans="1:11" s="3" customFormat="1" ht="40.5" customHeight="1" x14ac:dyDescent="0.25">
      <c r="A72" s="4"/>
      <c r="B72" s="157"/>
      <c r="C72" s="45"/>
      <c r="D72" s="47" t="s">
        <v>8</v>
      </c>
      <c r="E72" s="48" t="s">
        <v>9</v>
      </c>
      <c r="F72" s="48" t="s">
        <v>10</v>
      </c>
    </row>
    <row r="73" spans="1:11" ht="29.25" customHeight="1" x14ac:dyDescent="0.25">
      <c r="C73" s="53" t="s">
        <v>33</v>
      </c>
      <c r="D73" s="46">
        <f>SUM(C56:D56, C45:D45, C34:D34, C23:D23, C12:D12, C67:D67  )</f>
        <v>11772</v>
      </c>
      <c r="E73" s="46">
        <f>SUM(E56:F56, E45:F45, E34:F34, E23:F23, E12:F12, E67:F67 )</f>
        <v>139729</v>
      </c>
      <c r="F73" s="46">
        <f>SUM(G56:J56, G45:J45, G34:J34, G23:J23, G12:J12, G67:J67)</f>
        <v>93853</v>
      </c>
    </row>
    <row r="74" spans="1:11" ht="29.25" customHeight="1" x14ac:dyDescent="0.25">
      <c r="C74" s="53" t="s">
        <v>34</v>
      </c>
      <c r="D74" s="46">
        <f>SUM(C58:D58, C47:D47, C36:D36, C25:D25, C14:D14, C69:D69 )</f>
        <v>11772</v>
      </c>
      <c r="E74" s="46">
        <f>SUM(E58:F58, E47:F47, E36:F36, E25:F25, E14:F14, E69:F69)</f>
        <v>116171</v>
      </c>
      <c r="F74" s="46">
        <f>SUM(G58:J58, G47:J47, G36:J36, G25:J25, G14:J14, G69:J69)</f>
        <v>93853</v>
      </c>
    </row>
    <row r="75" spans="1:11" ht="30" customHeight="1" x14ac:dyDescent="0.25"/>
    <row r="76" spans="1:11" ht="30" customHeight="1" x14ac:dyDescent="0.25">
      <c r="C76" s="422" t="s">
        <v>66</v>
      </c>
      <c r="D76" s="423"/>
      <c r="E76" s="424"/>
    </row>
    <row r="77" spans="1:11" x14ac:dyDescent="0.25">
      <c r="C77" s="409" t="s">
        <v>33</v>
      </c>
      <c r="D77" s="410"/>
      <c r="E77" s="120">
        <f>SUM(K56, K45, K34, K23, K12, K67)</f>
        <v>245354</v>
      </c>
    </row>
    <row r="78" spans="1:11" x14ac:dyDescent="0.25">
      <c r="C78" s="409" t="s">
        <v>34</v>
      </c>
      <c r="D78" s="410"/>
      <c r="E78" s="119">
        <f>SUM(K14, K25, K36, K47, K58, K69)</f>
        <v>221796</v>
      </c>
    </row>
    <row r="79" spans="1:11" x14ac:dyDescent="0.25">
      <c r="C79" s="409" t="s">
        <v>72</v>
      </c>
      <c r="D79" s="410"/>
      <c r="E79" s="120">
        <f>AVERAGE(K56, K45, K34, K23, K12, K67)</f>
        <v>40892.333333333336</v>
      </c>
    </row>
    <row r="80" spans="1:11" x14ac:dyDescent="0.25">
      <c r="C80" s="409" t="s">
        <v>26</v>
      </c>
      <c r="D80" s="410"/>
      <c r="E80" s="119">
        <f>AVERAGE(K14, K25, K36, K47, K58, K69)</f>
        <v>36966</v>
      </c>
    </row>
  </sheetData>
  <mergeCells count="25">
    <mergeCell ref="G1:J2"/>
    <mergeCell ref="K1:K4"/>
    <mergeCell ref="B12:B15"/>
    <mergeCell ref="B23:B26"/>
    <mergeCell ref="B45:B48"/>
    <mergeCell ref="E1:F2"/>
    <mergeCell ref="F3:F4"/>
    <mergeCell ref="E3:E4"/>
    <mergeCell ref="G3:G4"/>
    <mergeCell ref="H3:H4"/>
    <mergeCell ref="I3:I4"/>
    <mergeCell ref="J3:J4"/>
    <mergeCell ref="C1:D2"/>
    <mergeCell ref="C80:D80"/>
    <mergeCell ref="A3:A4"/>
    <mergeCell ref="B3:B4"/>
    <mergeCell ref="B34:B37"/>
    <mergeCell ref="C79:D79"/>
    <mergeCell ref="C3:C4"/>
    <mergeCell ref="D3:D4"/>
    <mergeCell ref="B56:B59"/>
    <mergeCell ref="C78:D78"/>
    <mergeCell ref="C77:D77"/>
    <mergeCell ref="C76:E76"/>
    <mergeCell ref="B67:B70"/>
  </mergeCells>
  <pageMargins left="0.7" right="0.7" top="0.75" bottom="0.75" header="0.3" footer="0.3"/>
  <pageSetup paperSize="5" scale="47" orientation="landscape" r:id="rId1"/>
  <ignoredErrors>
    <ignoredError sqref="I12:J12 C12:H12 C56 C45 C23:C26 C34:C37" emptyCellReference="1"/>
    <ignoredError sqref="D13:H13 I13:I15 I23 I46:I48 I24:I26 D57:H57 I57:I58 C57:C58 C59:D59 C46:C48 D46:H48 I45 D56 I56 D23:D26 I34:I37 D34 J56 J46:J48 J59 J57:J58 J14:J15 J25:J26 J36:J37 C13:C15 D14:D15 F14:H15 F23:H26 D37 D36 F36:H36 F37:H37 D35 F35:H35 D58 F58:H58 F59:I59 F56:H56 J24 J23 J13 J45 J34:J35 D45 F45:H45 F34:H34" evalError="1" emptyCellReference="1"/>
    <ignoredError sqref="K59 D67:I71" evalError="1"/>
    <ignoredError sqref="K22 K16:K21 K23 K12" formulaRange="1" emptyCellReference="1"/>
    <ignoredError sqref="K56:K58 K13:K15 K24:K48 E23:E26 E14" evalError="1" formulaRange="1" emptyCellReference="1"/>
    <ignoredError sqref="K11 E36:E37 E58:E59 K5:K7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workbookViewId="0">
      <selection activeCell="F78" sqref="F78"/>
    </sheetView>
  </sheetViews>
  <sheetFormatPr defaultRowHeight="15" x14ac:dyDescent="0.25"/>
  <cols>
    <col min="1" max="1" width="18.7109375" style="1" bestFit="1" customWidth="1"/>
    <col min="2" max="2" width="10.7109375" style="158" bestFit="1" customWidth="1"/>
    <col min="3" max="3" width="10.7109375" style="158" customWidth="1"/>
    <col min="4" max="5" width="12.7109375" style="1" customWidth="1"/>
    <col min="6" max="6" width="14.5703125" style="1" customWidth="1"/>
    <col min="7" max="7" width="13.7109375" style="1" customWidth="1"/>
    <col min="8" max="11" width="11.7109375" style="1" customWidth="1"/>
    <col min="12" max="12" width="10.7109375" style="1" customWidth="1"/>
  </cols>
  <sheetData>
    <row r="1" spans="1:12" x14ac:dyDescent="0.25">
      <c r="A1" s="242"/>
      <c r="B1" s="243"/>
      <c r="C1" s="425" t="s">
        <v>10</v>
      </c>
      <c r="D1" s="425" t="s">
        <v>16</v>
      </c>
      <c r="E1" s="442" t="s">
        <v>74</v>
      </c>
      <c r="F1" s="432" t="s">
        <v>75</v>
      </c>
      <c r="G1" s="442" t="s">
        <v>13</v>
      </c>
      <c r="H1" s="442" t="s">
        <v>14</v>
      </c>
      <c r="I1" s="442" t="s">
        <v>76</v>
      </c>
      <c r="J1" s="442" t="s">
        <v>15</v>
      </c>
      <c r="K1" s="442" t="s">
        <v>36</v>
      </c>
      <c r="L1" s="429" t="s">
        <v>23</v>
      </c>
    </row>
    <row r="2" spans="1:12" ht="15.75" thickBot="1" x14ac:dyDescent="0.3">
      <c r="A2" s="244"/>
      <c r="B2" s="245"/>
      <c r="C2" s="427"/>
      <c r="D2" s="427"/>
      <c r="E2" s="443"/>
      <c r="F2" s="433"/>
      <c r="G2" s="443"/>
      <c r="H2" s="443"/>
      <c r="I2" s="443"/>
      <c r="J2" s="443"/>
      <c r="K2" s="443"/>
      <c r="L2" s="430"/>
    </row>
    <row r="3" spans="1:12" x14ac:dyDescent="0.25">
      <c r="A3" s="411" t="s">
        <v>61</v>
      </c>
      <c r="B3" s="413" t="s">
        <v>62</v>
      </c>
      <c r="C3" s="438" t="s">
        <v>22</v>
      </c>
      <c r="D3" s="439" t="s">
        <v>22</v>
      </c>
      <c r="E3" s="440" t="s">
        <v>22</v>
      </c>
      <c r="F3" s="444" t="s">
        <v>22</v>
      </c>
      <c r="G3" s="440" t="s">
        <v>22</v>
      </c>
      <c r="H3" s="440" t="s">
        <v>22</v>
      </c>
      <c r="I3" s="440" t="s">
        <v>22</v>
      </c>
      <c r="J3" s="440" t="s">
        <v>22</v>
      </c>
      <c r="K3" s="440" t="s">
        <v>22</v>
      </c>
      <c r="L3" s="430"/>
    </row>
    <row r="4" spans="1:12" ht="15.75" thickBot="1" x14ac:dyDescent="0.3">
      <c r="A4" s="412"/>
      <c r="B4" s="414"/>
      <c r="C4" s="414"/>
      <c r="D4" s="412"/>
      <c r="E4" s="441"/>
      <c r="F4" s="445"/>
      <c r="G4" s="441"/>
      <c r="H4" s="441"/>
      <c r="I4" s="441"/>
      <c r="J4" s="441"/>
      <c r="K4" s="441"/>
      <c r="L4" s="430"/>
    </row>
    <row r="5" spans="1:12" ht="16.5" hidden="1" customHeight="1" thickBot="1" x14ac:dyDescent="0.3">
      <c r="A5" s="179" t="s">
        <v>3</v>
      </c>
      <c r="B5" s="246"/>
      <c r="C5" s="224"/>
      <c r="D5" s="224"/>
      <c r="E5" s="247"/>
      <c r="F5" s="248"/>
      <c r="G5" s="247"/>
      <c r="H5" s="247"/>
      <c r="I5" s="247"/>
      <c r="J5" s="247"/>
      <c r="K5" s="247"/>
      <c r="L5" s="249">
        <f>SUM(C5:K5)</f>
        <v>0</v>
      </c>
    </row>
    <row r="6" spans="1:12" ht="15" hidden="1" customHeight="1" thickBot="1" x14ac:dyDescent="0.3">
      <c r="A6" s="179" t="s">
        <v>4</v>
      </c>
      <c r="B6" s="235"/>
      <c r="C6" s="224"/>
      <c r="D6" s="224"/>
      <c r="E6" s="247"/>
      <c r="F6" s="248"/>
      <c r="G6" s="247"/>
      <c r="H6" s="247"/>
      <c r="I6" s="247"/>
      <c r="J6" s="247"/>
      <c r="K6" s="247"/>
      <c r="L6" s="249">
        <f t="shared" ref="L6:L10" si="0">SUM(C6:K6)</f>
        <v>0</v>
      </c>
    </row>
    <row r="7" spans="1:12" ht="14.25" hidden="1" customHeight="1" thickBot="1" x14ac:dyDescent="0.3">
      <c r="A7" s="179" t="s">
        <v>5</v>
      </c>
      <c r="B7" s="235">
        <v>42795</v>
      </c>
      <c r="C7" s="289"/>
      <c r="D7" s="250"/>
      <c r="E7" s="251"/>
      <c r="F7" s="252"/>
      <c r="G7" s="251"/>
      <c r="H7" s="251"/>
      <c r="I7" s="251"/>
      <c r="J7" s="251"/>
      <c r="K7" s="251"/>
      <c r="L7" s="249">
        <f t="shared" si="0"/>
        <v>0</v>
      </c>
    </row>
    <row r="8" spans="1:12" ht="14.25" hidden="1" customHeight="1" thickBot="1" x14ac:dyDescent="0.3">
      <c r="A8" s="179" t="s">
        <v>6</v>
      </c>
      <c r="B8" s="235">
        <f>B7+1</f>
        <v>42796</v>
      </c>
      <c r="C8" s="288"/>
      <c r="D8" s="253"/>
      <c r="E8" s="254"/>
      <c r="F8" s="255"/>
      <c r="G8" s="254"/>
      <c r="H8" s="254"/>
      <c r="I8" s="254"/>
      <c r="J8" s="254"/>
      <c r="K8" s="254"/>
      <c r="L8" s="249">
        <f t="shared" si="0"/>
        <v>0</v>
      </c>
    </row>
    <row r="9" spans="1:12" ht="14.25" hidden="1" customHeight="1" thickBot="1" x14ac:dyDescent="0.3">
      <c r="A9" s="179" t="s">
        <v>0</v>
      </c>
      <c r="B9" s="235">
        <f t="shared" ref="B9:B11" si="1">B8+1</f>
        <v>42797</v>
      </c>
      <c r="C9" s="288"/>
      <c r="D9" s="253"/>
      <c r="E9" s="254"/>
      <c r="F9" s="255"/>
      <c r="G9" s="254"/>
      <c r="H9" s="254"/>
      <c r="I9" s="254"/>
      <c r="J9" s="254"/>
      <c r="K9" s="254"/>
      <c r="L9" s="249">
        <f t="shared" si="0"/>
        <v>0</v>
      </c>
    </row>
    <row r="10" spans="1:12" ht="14.25" customHeight="1" thickBot="1" x14ac:dyDescent="0.3">
      <c r="A10" s="179" t="s">
        <v>1</v>
      </c>
      <c r="B10" s="235">
        <v>42826</v>
      </c>
      <c r="C10" s="288">
        <v>184</v>
      </c>
      <c r="D10" s="253">
        <v>243</v>
      </c>
      <c r="E10" s="254">
        <v>211</v>
      </c>
      <c r="F10" s="255">
        <v>72</v>
      </c>
      <c r="G10" s="254">
        <v>148</v>
      </c>
      <c r="H10" s="254">
        <v>82</v>
      </c>
      <c r="I10" s="254">
        <v>114</v>
      </c>
      <c r="J10" s="254"/>
      <c r="K10" s="254"/>
      <c r="L10" s="249">
        <f t="shared" si="0"/>
        <v>1054</v>
      </c>
    </row>
    <row r="11" spans="1:12" ht="15.75" thickBot="1" x14ac:dyDescent="0.3">
      <c r="A11" s="179" t="s">
        <v>2</v>
      </c>
      <c r="B11" s="235">
        <f t="shared" si="1"/>
        <v>42827</v>
      </c>
      <c r="C11" s="288">
        <v>498</v>
      </c>
      <c r="D11" s="253">
        <v>604</v>
      </c>
      <c r="E11" s="254">
        <v>780</v>
      </c>
      <c r="F11" s="255">
        <v>146</v>
      </c>
      <c r="G11" s="254">
        <v>238</v>
      </c>
      <c r="H11" s="254">
        <v>221</v>
      </c>
      <c r="I11" s="254">
        <v>492</v>
      </c>
      <c r="J11" s="254"/>
      <c r="K11" s="254"/>
      <c r="L11" s="249">
        <f t="shared" ref="L11" si="2">SUM(C11:K11)</f>
        <v>2979</v>
      </c>
    </row>
    <row r="12" spans="1:12" ht="15.75" thickBot="1" x14ac:dyDescent="0.3">
      <c r="A12" s="195" t="s">
        <v>25</v>
      </c>
      <c r="B12" s="415" t="s">
        <v>28</v>
      </c>
      <c r="C12" s="122">
        <f t="shared" ref="C12:L12" si="3">SUM(C5:C11)</f>
        <v>682</v>
      </c>
      <c r="D12" s="122">
        <f t="shared" si="3"/>
        <v>847</v>
      </c>
      <c r="E12" s="122">
        <f t="shared" si="3"/>
        <v>991</v>
      </c>
      <c r="F12" s="122">
        <f t="shared" si="3"/>
        <v>218</v>
      </c>
      <c r="G12" s="122">
        <f t="shared" si="3"/>
        <v>386</v>
      </c>
      <c r="H12" s="122">
        <f t="shared" si="3"/>
        <v>303</v>
      </c>
      <c r="I12" s="122">
        <f t="shared" si="3"/>
        <v>606</v>
      </c>
      <c r="J12" s="122">
        <f t="shared" si="3"/>
        <v>0</v>
      </c>
      <c r="K12" s="122">
        <f t="shared" si="3"/>
        <v>0</v>
      </c>
      <c r="L12" s="122">
        <f t="shared" si="3"/>
        <v>4033</v>
      </c>
    </row>
    <row r="13" spans="1:12" ht="15.75" thickBot="1" x14ac:dyDescent="0.3">
      <c r="A13" s="127" t="s">
        <v>27</v>
      </c>
      <c r="B13" s="416"/>
      <c r="C13" s="124">
        <f t="shared" ref="C13:L13" si="4">AVERAGE(C5:C11)</f>
        <v>341</v>
      </c>
      <c r="D13" s="124">
        <f t="shared" si="4"/>
        <v>423.5</v>
      </c>
      <c r="E13" s="124">
        <f t="shared" si="4"/>
        <v>495.5</v>
      </c>
      <c r="F13" s="124">
        <f t="shared" si="4"/>
        <v>109</v>
      </c>
      <c r="G13" s="124">
        <f t="shared" si="4"/>
        <v>193</v>
      </c>
      <c r="H13" s="124">
        <f t="shared" si="4"/>
        <v>151.5</v>
      </c>
      <c r="I13" s="124">
        <f t="shared" si="4"/>
        <v>303</v>
      </c>
      <c r="J13" s="124" t="e">
        <f t="shared" si="4"/>
        <v>#DIV/0!</v>
      </c>
      <c r="K13" s="124" t="e">
        <f t="shared" si="4"/>
        <v>#DIV/0!</v>
      </c>
      <c r="L13" s="124">
        <f t="shared" si="4"/>
        <v>576.14285714285711</v>
      </c>
    </row>
    <row r="14" spans="1:12" ht="15.75" thickBot="1" x14ac:dyDescent="0.3">
      <c r="A14" s="34" t="s">
        <v>24</v>
      </c>
      <c r="B14" s="416"/>
      <c r="C14" s="49">
        <f t="shared" ref="C14:L14" si="5">SUM(C5:C9)</f>
        <v>0</v>
      </c>
      <c r="D14" s="49">
        <f t="shared" si="5"/>
        <v>0</v>
      </c>
      <c r="E14" s="49">
        <f t="shared" si="5"/>
        <v>0</v>
      </c>
      <c r="F14" s="49">
        <f t="shared" si="5"/>
        <v>0</v>
      </c>
      <c r="G14" s="49">
        <f t="shared" si="5"/>
        <v>0</v>
      </c>
      <c r="H14" s="49">
        <f t="shared" si="5"/>
        <v>0</v>
      </c>
      <c r="I14" s="49">
        <f t="shared" si="5"/>
        <v>0</v>
      </c>
      <c r="J14" s="49">
        <f t="shared" si="5"/>
        <v>0</v>
      </c>
      <c r="K14" s="49">
        <f t="shared" si="5"/>
        <v>0</v>
      </c>
      <c r="L14" s="49">
        <f t="shared" si="5"/>
        <v>0</v>
      </c>
    </row>
    <row r="15" spans="1:12" ht="15.75" thickBot="1" x14ac:dyDescent="0.3">
      <c r="A15" s="34" t="s">
        <v>26</v>
      </c>
      <c r="B15" s="416"/>
      <c r="C15" s="51" t="e">
        <f t="shared" ref="C15:L15" si="6">AVERAGE(C5:C9)</f>
        <v>#DIV/0!</v>
      </c>
      <c r="D15" s="51" t="e">
        <f t="shared" si="6"/>
        <v>#DIV/0!</v>
      </c>
      <c r="E15" s="51" t="e">
        <f t="shared" si="6"/>
        <v>#DIV/0!</v>
      </c>
      <c r="F15" s="51" t="e">
        <f t="shared" si="6"/>
        <v>#DIV/0!</v>
      </c>
      <c r="G15" s="51" t="e">
        <f t="shared" si="6"/>
        <v>#DIV/0!</v>
      </c>
      <c r="H15" s="51" t="e">
        <f t="shared" si="6"/>
        <v>#DIV/0!</v>
      </c>
      <c r="I15" s="51" t="e">
        <f t="shared" si="6"/>
        <v>#DIV/0!</v>
      </c>
      <c r="J15" s="51" t="e">
        <f t="shared" si="6"/>
        <v>#DIV/0!</v>
      </c>
      <c r="K15" s="51" t="e">
        <f t="shared" si="6"/>
        <v>#DIV/0!</v>
      </c>
      <c r="L15" s="51">
        <f t="shared" si="6"/>
        <v>0</v>
      </c>
    </row>
    <row r="16" spans="1:12" ht="15.75" thickBot="1" x14ac:dyDescent="0.3">
      <c r="A16" s="179" t="s">
        <v>3</v>
      </c>
      <c r="B16" s="246">
        <f>B11+1</f>
        <v>42828</v>
      </c>
      <c r="C16" s="290">
        <v>475</v>
      </c>
      <c r="D16" s="224">
        <v>520</v>
      </c>
      <c r="E16" s="247">
        <v>741</v>
      </c>
      <c r="F16" s="248">
        <v>647</v>
      </c>
      <c r="G16" s="247">
        <v>666</v>
      </c>
      <c r="H16" s="247">
        <v>666</v>
      </c>
      <c r="I16" s="247">
        <v>722</v>
      </c>
      <c r="J16" s="247"/>
      <c r="K16" s="247"/>
      <c r="L16" s="249">
        <f t="shared" ref="L16:L22" si="7">SUM(C16:K16)</f>
        <v>4437</v>
      </c>
    </row>
    <row r="17" spans="1:12" ht="15.75" thickBot="1" x14ac:dyDescent="0.3">
      <c r="A17" s="179" t="s">
        <v>4</v>
      </c>
      <c r="B17" s="256">
        <f>B16+1</f>
        <v>42829</v>
      </c>
      <c r="C17" s="290">
        <v>670</v>
      </c>
      <c r="D17" s="224">
        <v>494</v>
      </c>
      <c r="E17" s="247">
        <v>326</v>
      </c>
      <c r="F17" s="248">
        <v>280</v>
      </c>
      <c r="G17" s="247">
        <v>375</v>
      </c>
      <c r="H17" s="247">
        <v>328</v>
      </c>
      <c r="I17" s="247">
        <v>317</v>
      </c>
      <c r="J17" s="247"/>
      <c r="K17" s="247"/>
      <c r="L17" s="249">
        <f t="shared" si="7"/>
        <v>2790</v>
      </c>
    </row>
    <row r="18" spans="1:12" ht="15.75" thickBot="1" x14ac:dyDescent="0.3">
      <c r="A18" s="179" t="s">
        <v>5</v>
      </c>
      <c r="B18" s="256">
        <f t="shared" ref="B18:B22" si="8">B17+1</f>
        <v>42830</v>
      </c>
      <c r="C18" s="289">
        <v>908</v>
      </c>
      <c r="D18" s="250">
        <v>824</v>
      </c>
      <c r="E18" s="251">
        <v>857</v>
      </c>
      <c r="F18" s="252">
        <v>356</v>
      </c>
      <c r="G18" s="251">
        <v>533</v>
      </c>
      <c r="H18" s="251">
        <v>404</v>
      </c>
      <c r="I18" s="251">
        <v>509</v>
      </c>
      <c r="J18" s="251"/>
      <c r="K18" s="251"/>
      <c r="L18" s="249">
        <f t="shared" si="7"/>
        <v>4391</v>
      </c>
    </row>
    <row r="19" spans="1:12" ht="15.75" thickBot="1" x14ac:dyDescent="0.3">
      <c r="A19" s="179" t="s">
        <v>6</v>
      </c>
      <c r="B19" s="257">
        <f t="shared" si="8"/>
        <v>42831</v>
      </c>
      <c r="C19" s="289">
        <v>322</v>
      </c>
      <c r="D19" s="250">
        <v>380</v>
      </c>
      <c r="E19" s="251">
        <v>234</v>
      </c>
      <c r="F19" s="252">
        <v>181</v>
      </c>
      <c r="G19" s="251">
        <v>297</v>
      </c>
      <c r="H19" s="251">
        <v>200</v>
      </c>
      <c r="I19" s="251">
        <v>368</v>
      </c>
      <c r="J19" s="251"/>
      <c r="K19" s="251"/>
      <c r="L19" s="249">
        <f t="shared" si="7"/>
        <v>1982</v>
      </c>
    </row>
    <row r="20" spans="1:12" ht="15.75" thickBot="1" x14ac:dyDescent="0.3">
      <c r="A20" s="179" t="s">
        <v>0</v>
      </c>
      <c r="B20" s="257">
        <f t="shared" si="8"/>
        <v>42832</v>
      </c>
      <c r="C20" s="290">
        <v>703</v>
      </c>
      <c r="D20" s="224">
        <v>526</v>
      </c>
      <c r="E20" s="247">
        <v>518</v>
      </c>
      <c r="F20" s="248">
        <v>310</v>
      </c>
      <c r="G20" s="247">
        <v>391</v>
      </c>
      <c r="H20" s="247">
        <v>419</v>
      </c>
      <c r="I20" s="247">
        <v>518</v>
      </c>
      <c r="J20" s="247"/>
      <c r="K20" s="247"/>
      <c r="L20" s="249">
        <f t="shared" si="7"/>
        <v>3385</v>
      </c>
    </row>
    <row r="21" spans="1:12" ht="15.75" thickBot="1" x14ac:dyDescent="0.3">
      <c r="A21" s="179" t="s">
        <v>1</v>
      </c>
      <c r="B21" s="235">
        <f t="shared" si="8"/>
        <v>42833</v>
      </c>
      <c r="C21" s="288">
        <v>465</v>
      </c>
      <c r="D21" s="250">
        <v>763</v>
      </c>
      <c r="E21" s="251">
        <v>807</v>
      </c>
      <c r="F21" s="252">
        <v>117</v>
      </c>
      <c r="G21" s="251">
        <v>511</v>
      </c>
      <c r="H21" s="251">
        <v>216</v>
      </c>
      <c r="I21" s="251">
        <v>396</v>
      </c>
      <c r="J21" s="251"/>
      <c r="K21" s="251"/>
      <c r="L21" s="249">
        <f t="shared" si="7"/>
        <v>3275</v>
      </c>
    </row>
    <row r="22" spans="1:12" ht="15.75" thickBot="1" x14ac:dyDescent="0.3">
      <c r="A22" s="179" t="s">
        <v>2</v>
      </c>
      <c r="B22" s="256">
        <f t="shared" si="8"/>
        <v>42834</v>
      </c>
      <c r="C22" s="288">
        <v>423</v>
      </c>
      <c r="D22" s="253">
        <v>763</v>
      </c>
      <c r="E22" s="254">
        <v>856</v>
      </c>
      <c r="F22" s="255">
        <v>158</v>
      </c>
      <c r="G22" s="254">
        <v>259</v>
      </c>
      <c r="H22" s="254">
        <v>221</v>
      </c>
      <c r="I22" s="254">
        <v>473</v>
      </c>
      <c r="J22" s="254"/>
      <c r="K22" s="254"/>
      <c r="L22" s="249">
        <f t="shared" si="7"/>
        <v>3153</v>
      </c>
    </row>
    <row r="23" spans="1:12" ht="15.75" thickBot="1" x14ac:dyDescent="0.3">
      <c r="A23" s="195" t="s">
        <v>25</v>
      </c>
      <c r="B23" s="415" t="s">
        <v>29</v>
      </c>
      <c r="C23" s="122">
        <f>SUM(C16:C22)</f>
        <v>3966</v>
      </c>
      <c r="D23" s="122">
        <f>SUM(D16:D22)</f>
        <v>4270</v>
      </c>
      <c r="E23" s="122">
        <f t="shared" ref="E23:L23" si="9">SUM(E16:E22)</f>
        <v>4339</v>
      </c>
      <c r="F23" s="122">
        <f t="shared" si="9"/>
        <v>2049</v>
      </c>
      <c r="G23" s="122">
        <f t="shared" si="9"/>
        <v>3032</v>
      </c>
      <c r="H23" s="122">
        <f t="shared" si="9"/>
        <v>2454</v>
      </c>
      <c r="I23" s="122">
        <f t="shared" si="9"/>
        <v>3303</v>
      </c>
      <c r="J23" s="122">
        <f t="shared" si="9"/>
        <v>0</v>
      </c>
      <c r="K23" s="122">
        <f t="shared" si="9"/>
        <v>0</v>
      </c>
      <c r="L23" s="122">
        <f t="shared" si="9"/>
        <v>23413</v>
      </c>
    </row>
    <row r="24" spans="1:12" ht="15.75" thickBot="1" x14ac:dyDescent="0.3">
      <c r="A24" s="127" t="s">
        <v>27</v>
      </c>
      <c r="B24" s="416"/>
      <c r="C24" s="124">
        <f>AVERAGE(C16:C22)</f>
        <v>566.57142857142856</v>
      </c>
      <c r="D24" s="124">
        <f>AVERAGE(D16:D22)</f>
        <v>610</v>
      </c>
      <c r="E24" s="124">
        <f t="shared" ref="E24:L24" si="10">AVERAGE(E16:E22)</f>
        <v>619.85714285714289</v>
      </c>
      <c r="F24" s="124">
        <f t="shared" si="10"/>
        <v>292.71428571428572</v>
      </c>
      <c r="G24" s="124">
        <f t="shared" si="10"/>
        <v>433.14285714285717</v>
      </c>
      <c r="H24" s="124">
        <f t="shared" si="10"/>
        <v>350.57142857142856</v>
      </c>
      <c r="I24" s="124">
        <f t="shared" si="10"/>
        <v>471.85714285714283</v>
      </c>
      <c r="J24" s="124" t="e">
        <f t="shared" si="10"/>
        <v>#DIV/0!</v>
      </c>
      <c r="K24" s="124" t="e">
        <f t="shared" si="10"/>
        <v>#DIV/0!</v>
      </c>
      <c r="L24" s="124">
        <f t="shared" si="10"/>
        <v>3344.7142857142858</v>
      </c>
    </row>
    <row r="25" spans="1:12" ht="15.75" thickBot="1" x14ac:dyDescent="0.3">
      <c r="A25" s="34" t="s">
        <v>24</v>
      </c>
      <c r="B25" s="416"/>
      <c r="C25" s="49">
        <f>SUM(C16:C20)</f>
        <v>3078</v>
      </c>
      <c r="D25" s="49">
        <f>SUM(D16:D20)</f>
        <v>2744</v>
      </c>
      <c r="E25" s="49">
        <f t="shared" ref="E25:L25" si="11">SUM(E16:E20)</f>
        <v>2676</v>
      </c>
      <c r="F25" s="49">
        <f t="shared" si="11"/>
        <v>1774</v>
      </c>
      <c r="G25" s="49">
        <f t="shared" si="11"/>
        <v>2262</v>
      </c>
      <c r="H25" s="49">
        <f t="shared" si="11"/>
        <v>2017</v>
      </c>
      <c r="I25" s="49">
        <f t="shared" si="11"/>
        <v>2434</v>
      </c>
      <c r="J25" s="49">
        <f t="shared" si="11"/>
        <v>0</v>
      </c>
      <c r="K25" s="49">
        <f t="shared" si="11"/>
        <v>0</v>
      </c>
      <c r="L25" s="49">
        <f t="shared" si="11"/>
        <v>16985</v>
      </c>
    </row>
    <row r="26" spans="1:12" ht="15.75" thickBot="1" x14ac:dyDescent="0.3">
      <c r="A26" s="34" t="s">
        <v>26</v>
      </c>
      <c r="B26" s="417"/>
      <c r="C26" s="51">
        <f>AVERAGE(C16:C20)</f>
        <v>615.6</v>
      </c>
      <c r="D26" s="51">
        <f>AVERAGE(D16:D20)</f>
        <v>548.79999999999995</v>
      </c>
      <c r="E26" s="51">
        <f t="shared" ref="E26:L26" si="12">AVERAGE(E16:E20)</f>
        <v>535.20000000000005</v>
      </c>
      <c r="F26" s="51">
        <f t="shared" si="12"/>
        <v>354.8</v>
      </c>
      <c r="G26" s="51">
        <f t="shared" si="12"/>
        <v>452.4</v>
      </c>
      <c r="H26" s="51">
        <f t="shared" si="12"/>
        <v>403.4</v>
      </c>
      <c r="I26" s="51">
        <f t="shared" si="12"/>
        <v>486.8</v>
      </c>
      <c r="J26" s="51" t="e">
        <f t="shared" si="12"/>
        <v>#DIV/0!</v>
      </c>
      <c r="K26" s="51" t="e">
        <f t="shared" si="12"/>
        <v>#DIV/0!</v>
      </c>
      <c r="L26" s="51">
        <f t="shared" si="12"/>
        <v>3397</v>
      </c>
    </row>
    <row r="27" spans="1:12" ht="15.75" thickBot="1" x14ac:dyDescent="0.3">
      <c r="A27" s="179" t="s">
        <v>3</v>
      </c>
      <c r="B27" s="211">
        <f>B22+1</f>
        <v>42835</v>
      </c>
      <c r="C27" s="291">
        <v>1409</v>
      </c>
      <c r="D27" s="258">
        <v>1024</v>
      </c>
      <c r="E27" s="259">
        <v>1499</v>
      </c>
      <c r="F27" s="260">
        <v>387</v>
      </c>
      <c r="G27" s="259">
        <v>686</v>
      </c>
      <c r="H27" s="259">
        <v>487</v>
      </c>
      <c r="I27" s="259">
        <v>978</v>
      </c>
      <c r="J27" s="259"/>
      <c r="K27" s="259"/>
      <c r="L27" s="249">
        <f t="shared" ref="L27:L33" si="13">SUM(C27:K27)</f>
        <v>6470</v>
      </c>
    </row>
    <row r="28" spans="1:12" ht="15.75" thickBot="1" x14ac:dyDescent="0.3">
      <c r="A28" s="179" t="s">
        <v>4</v>
      </c>
      <c r="B28" s="212">
        <f>B27+1</f>
        <v>42836</v>
      </c>
      <c r="C28" s="291">
        <v>1325</v>
      </c>
      <c r="D28" s="258">
        <v>1417</v>
      </c>
      <c r="E28" s="259">
        <v>1579</v>
      </c>
      <c r="F28" s="260">
        <v>334</v>
      </c>
      <c r="G28" s="259">
        <v>731</v>
      </c>
      <c r="H28" s="259">
        <v>205</v>
      </c>
      <c r="I28" s="259">
        <v>968</v>
      </c>
      <c r="J28" s="259"/>
      <c r="K28" s="259"/>
      <c r="L28" s="249">
        <f t="shared" si="13"/>
        <v>6559</v>
      </c>
    </row>
    <row r="29" spans="1:12" ht="15.75" thickBot="1" x14ac:dyDescent="0.3">
      <c r="A29" s="179" t="s">
        <v>5</v>
      </c>
      <c r="B29" s="212">
        <f t="shared" ref="B29:B33" si="14">B28+1</f>
        <v>42837</v>
      </c>
      <c r="C29" s="291">
        <v>944</v>
      </c>
      <c r="D29" s="258">
        <v>927</v>
      </c>
      <c r="E29" s="259">
        <v>1021</v>
      </c>
      <c r="F29" s="260">
        <v>415</v>
      </c>
      <c r="G29" s="259">
        <v>505</v>
      </c>
      <c r="H29" s="259">
        <v>447</v>
      </c>
      <c r="I29" s="259">
        <v>577</v>
      </c>
      <c r="J29" s="259"/>
      <c r="K29" s="259"/>
      <c r="L29" s="249">
        <f t="shared" si="13"/>
        <v>4836</v>
      </c>
    </row>
    <row r="30" spans="1:12" ht="15.75" thickBot="1" x14ac:dyDescent="0.3">
      <c r="A30" s="179" t="s">
        <v>6</v>
      </c>
      <c r="B30" s="212">
        <f t="shared" si="14"/>
        <v>42838</v>
      </c>
      <c r="C30" s="289">
        <v>1530</v>
      </c>
      <c r="D30" s="250">
        <v>1244</v>
      </c>
      <c r="E30" s="251">
        <v>1258</v>
      </c>
      <c r="F30" s="252">
        <v>731</v>
      </c>
      <c r="G30" s="251">
        <v>803</v>
      </c>
      <c r="H30" s="251">
        <v>506</v>
      </c>
      <c r="I30" s="251">
        <v>975</v>
      </c>
      <c r="J30" s="251"/>
      <c r="K30" s="251"/>
      <c r="L30" s="249">
        <f t="shared" si="13"/>
        <v>7047</v>
      </c>
    </row>
    <row r="31" spans="1:12" ht="15.75" thickBot="1" x14ac:dyDescent="0.3">
      <c r="A31" s="179" t="s">
        <v>0</v>
      </c>
      <c r="B31" s="212">
        <f t="shared" si="14"/>
        <v>42839</v>
      </c>
      <c r="C31" s="291">
        <v>708</v>
      </c>
      <c r="D31" s="258">
        <v>691</v>
      </c>
      <c r="E31" s="259">
        <v>659</v>
      </c>
      <c r="F31" s="260">
        <v>288</v>
      </c>
      <c r="G31" s="259">
        <v>265</v>
      </c>
      <c r="H31" s="259">
        <v>216</v>
      </c>
      <c r="I31" s="259">
        <v>428</v>
      </c>
      <c r="J31" s="259"/>
      <c r="K31" s="259"/>
      <c r="L31" s="249">
        <f t="shared" si="13"/>
        <v>3255</v>
      </c>
    </row>
    <row r="32" spans="1:12" ht="15.75" thickBot="1" x14ac:dyDescent="0.3">
      <c r="A32" s="179" t="s">
        <v>1</v>
      </c>
      <c r="B32" s="212">
        <f t="shared" si="14"/>
        <v>42840</v>
      </c>
      <c r="C32" s="292">
        <v>498</v>
      </c>
      <c r="D32" s="261">
        <v>596</v>
      </c>
      <c r="E32" s="262">
        <v>780</v>
      </c>
      <c r="F32" s="263">
        <v>146</v>
      </c>
      <c r="G32" s="262">
        <v>238</v>
      </c>
      <c r="H32" s="262">
        <v>221</v>
      </c>
      <c r="I32" s="262">
        <v>491</v>
      </c>
      <c r="J32" s="262"/>
      <c r="K32" s="262"/>
      <c r="L32" s="249">
        <f t="shared" si="13"/>
        <v>2970</v>
      </c>
    </row>
    <row r="33" spans="1:12" ht="15.75" thickBot="1" x14ac:dyDescent="0.3">
      <c r="A33" s="179" t="s">
        <v>2</v>
      </c>
      <c r="B33" s="212">
        <f t="shared" si="14"/>
        <v>42841</v>
      </c>
      <c r="C33" s="293">
        <v>565</v>
      </c>
      <c r="D33" s="264">
        <v>809</v>
      </c>
      <c r="E33" s="190">
        <v>748</v>
      </c>
      <c r="F33" s="265">
        <v>143</v>
      </c>
      <c r="G33" s="262">
        <v>213</v>
      </c>
      <c r="H33" s="190">
        <v>141</v>
      </c>
      <c r="I33" s="190">
        <v>458</v>
      </c>
      <c r="J33" s="190"/>
      <c r="K33" s="190"/>
      <c r="L33" s="249">
        <f t="shared" si="13"/>
        <v>3077</v>
      </c>
    </row>
    <row r="34" spans="1:12" ht="15.75" thickBot="1" x14ac:dyDescent="0.3">
      <c r="A34" s="195" t="s">
        <v>25</v>
      </c>
      <c r="B34" s="415" t="s">
        <v>30</v>
      </c>
      <c r="C34" s="122">
        <f>SUM(C27:C33)</f>
        <v>6979</v>
      </c>
      <c r="D34" s="122">
        <f>SUM(D27:D33)</f>
        <v>6708</v>
      </c>
      <c r="E34" s="122">
        <f t="shared" ref="E34:L34" si="15">SUM(E27:E33)</f>
        <v>7544</v>
      </c>
      <c r="F34" s="122">
        <f t="shared" si="15"/>
        <v>2444</v>
      </c>
      <c r="G34" s="122">
        <f t="shared" si="15"/>
        <v>3441</v>
      </c>
      <c r="H34" s="122">
        <f t="shared" si="15"/>
        <v>2223</v>
      </c>
      <c r="I34" s="122">
        <f t="shared" si="15"/>
        <v>4875</v>
      </c>
      <c r="J34" s="122">
        <f t="shared" si="15"/>
        <v>0</v>
      </c>
      <c r="K34" s="122">
        <f t="shared" si="15"/>
        <v>0</v>
      </c>
      <c r="L34" s="123">
        <f t="shared" si="15"/>
        <v>34214</v>
      </c>
    </row>
    <row r="35" spans="1:12" ht="15.75" thickBot="1" x14ac:dyDescent="0.3">
      <c r="A35" s="127" t="s">
        <v>27</v>
      </c>
      <c r="B35" s="416"/>
      <c r="C35" s="124">
        <f t="shared" ref="C35:L35" si="16">AVERAGE(C27:C33)</f>
        <v>997</v>
      </c>
      <c r="D35" s="124">
        <f t="shared" si="16"/>
        <v>958.28571428571433</v>
      </c>
      <c r="E35" s="124">
        <f t="shared" si="16"/>
        <v>1077.7142857142858</v>
      </c>
      <c r="F35" s="124">
        <f t="shared" si="16"/>
        <v>349.14285714285717</v>
      </c>
      <c r="G35" s="124">
        <f t="shared" si="16"/>
        <v>491.57142857142856</v>
      </c>
      <c r="H35" s="124">
        <f t="shared" si="16"/>
        <v>317.57142857142856</v>
      </c>
      <c r="I35" s="124">
        <f t="shared" si="16"/>
        <v>696.42857142857144</v>
      </c>
      <c r="J35" s="124" t="e">
        <f t="shared" si="16"/>
        <v>#DIV/0!</v>
      </c>
      <c r="K35" s="124" t="e">
        <f t="shared" si="16"/>
        <v>#DIV/0!</v>
      </c>
      <c r="L35" s="125">
        <f t="shared" si="16"/>
        <v>4887.7142857142853</v>
      </c>
    </row>
    <row r="36" spans="1:12" ht="15.75" thickBot="1" x14ac:dyDescent="0.3">
      <c r="A36" s="34" t="s">
        <v>24</v>
      </c>
      <c r="B36" s="416"/>
      <c r="C36" s="49">
        <f t="shared" ref="C36:K36" si="17">SUM(C27:C31)</f>
        <v>5916</v>
      </c>
      <c r="D36" s="49">
        <f>SUM(D27:D31)</f>
        <v>5303</v>
      </c>
      <c r="E36" s="49">
        <f>SUM(E27:E31)</f>
        <v>6016</v>
      </c>
      <c r="F36" s="49">
        <f>SUM(F27:F31)</f>
        <v>2155</v>
      </c>
      <c r="G36" s="49">
        <f>SUM(G27:G31)</f>
        <v>2990</v>
      </c>
      <c r="H36" s="49">
        <f t="shared" si="17"/>
        <v>1861</v>
      </c>
      <c r="I36" s="49">
        <f t="shared" si="17"/>
        <v>3926</v>
      </c>
      <c r="J36" s="49">
        <f t="shared" si="17"/>
        <v>0</v>
      </c>
      <c r="K36" s="49">
        <f t="shared" si="17"/>
        <v>0</v>
      </c>
      <c r="L36" s="50">
        <f>SUM(L27:L31)</f>
        <v>28167</v>
      </c>
    </row>
    <row r="37" spans="1:12" ht="15.75" thickBot="1" x14ac:dyDescent="0.3">
      <c r="A37" s="34" t="s">
        <v>26</v>
      </c>
      <c r="B37" s="417"/>
      <c r="C37" s="51">
        <f t="shared" ref="C37:L37" si="18">AVERAGE(C27:C31)</f>
        <v>1183.2</v>
      </c>
      <c r="D37" s="51">
        <f t="shared" si="18"/>
        <v>1060.5999999999999</v>
      </c>
      <c r="E37" s="51">
        <f t="shared" si="18"/>
        <v>1203.2</v>
      </c>
      <c r="F37" s="51">
        <f t="shared" si="18"/>
        <v>431</v>
      </c>
      <c r="G37" s="51">
        <f t="shared" si="18"/>
        <v>598</v>
      </c>
      <c r="H37" s="51">
        <f t="shared" si="18"/>
        <v>372.2</v>
      </c>
      <c r="I37" s="51">
        <f t="shared" si="18"/>
        <v>785.2</v>
      </c>
      <c r="J37" s="51" t="e">
        <f t="shared" si="18"/>
        <v>#DIV/0!</v>
      </c>
      <c r="K37" s="51" t="e">
        <f t="shared" si="18"/>
        <v>#DIV/0!</v>
      </c>
      <c r="L37" s="52">
        <f t="shared" si="18"/>
        <v>5633.4</v>
      </c>
    </row>
    <row r="38" spans="1:12" ht="15.75" thickBot="1" x14ac:dyDescent="0.3">
      <c r="A38" s="179" t="s">
        <v>3</v>
      </c>
      <c r="B38" s="211">
        <f>B33+1</f>
        <v>42842</v>
      </c>
      <c r="C38" s="290">
        <v>1046</v>
      </c>
      <c r="D38" s="224">
        <v>970</v>
      </c>
      <c r="E38" s="247">
        <v>1339</v>
      </c>
      <c r="F38" s="248">
        <v>663</v>
      </c>
      <c r="G38" s="247">
        <v>725</v>
      </c>
      <c r="H38" s="247">
        <v>838</v>
      </c>
      <c r="I38" s="247">
        <v>1048</v>
      </c>
      <c r="J38" s="247"/>
      <c r="K38" s="247"/>
      <c r="L38" s="249">
        <f t="shared" ref="L38:L44" si="19">SUM(C38:K38)</f>
        <v>6629</v>
      </c>
    </row>
    <row r="39" spans="1:12" ht="15.75" thickBot="1" x14ac:dyDescent="0.3">
      <c r="A39" s="179" t="s">
        <v>4</v>
      </c>
      <c r="B39" s="212">
        <f>B38+1</f>
        <v>42843</v>
      </c>
      <c r="C39" s="290">
        <v>1322</v>
      </c>
      <c r="D39" s="224">
        <v>1010</v>
      </c>
      <c r="E39" s="247">
        <v>1091</v>
      </c>
      <c r="F39" s="248">
        <v>598</v>
      </c>
      <c r="G39" s="247">
        <v>677</v>
      </c>
      <c r="H39" s="247">
        <v>540</v>
      </c>
      <c r="I39" s="247">
        <v>835</v>
      </c>
      <c r="J39" s="247"/>
      <c r="K39" s="247"/>
      <c r="L39" s="249">
        <f t="shared" si="19"/>
        <v>6073</v>
      </c>
    </row>
    <row r="40" spans="1:12" ht="15.75" thickBot="1" x14ac:dyDescent="0.3">
      <c r="A40" s="179" t="s">
        <v>5</v>
      </c>
      <c r="B40" s="212">
        <f t="shared" ref="B40:B44" si="20">B39+1</f>
        <v>42844</v>
      </c>
      <c r="C40" s="290">
        <v>724</v>
      </c>
      <c r="D40" s="224">
        <v>795</v>
      </c>
      <c r="E40" s="247">
        <v>646</v>
      </c>
      <c r="F40" s="248">
        <v>353</v>
      </c>
      <c r="G40" s="247">
        <v>413</v>
      </c>
      <c r="H40" s="247">
        <v>415</v>
      </c>
      <c r="I40" s="247">
        <v>405</v>
      </c>
      <c r="J40" s="247"/>
      <c r="K40" s="247"/>
      <c r="L40" s="249">
        <f t="shared" si="19"/>
        <v>3751</v>
      </c>
    </row>
    <row r="41" spans="1:12" ht="15.75" thickBot="1" x14ac:dyDescent="0.3">
      <c r="A41" s="179" t="s">
        <v>6</v>
      </c>
      <c r="B41" s="212">
        <f t="shared" si="20"/>
        <v>42845</v>
      </c>
      <c r="C41" s="289">
        <v>1042</v>
      </c>
      <c r="D41" s="250">
        <v>757</v>
      </c>
      <c r="E41" s="251">
        <v>832</v>
      </c>
      <c r="F41" s="252">
        <v>343</v>
      </c>
      <c r="G41" s="251">
        <v>590</v>
      </c>
      <c r="H41" s="251">
        <v>429</v>
      </c>
      <c r="I41" s="251">
        <v>566</v>
      </c>
      <c r="J41" s="251"/>
      <c r="K41" s="251"/>
      <c r="L41" s="249">
        <f t="shared" si="19"/>
        <v>4559</v>
      </c>
    </row>
    <row r="42" spans="1:12" ht="15.75" thickBot="1" x14ac:dyDescent="0.3">
      <c r="A42" s="179" t="s">
        <v>0</v>
      </c>
      <c r="B42" s="212">
        <f t="shared" si="20"/>
        <v>42846</v>
      </c>
      <c r="C42" s="290">
        <v>747</v>
      </c>
      <c r="D42" s="224">
        <v>703</v>
      </c>
      <c r="E42" s="247">
        <v>657</v>
      </c>
      <c r="F42" s="248">
        <v>316</v>
      </c>
      <c r="G42" s="247">
        <v>414</v>
      </c>
      <c r="H42" s="247">
        <v>343</v>
      </c>
      <c r="I42" s="247">
        <v>408</v>
      </c>
      <c r="J42" s="247"/>
      <c r="K42" s="247"/>
      <c r="L42" s="249">
        <f t="shared" si="19"/>
        <v>3588</v>
      </c>
    </row>
    <row r="43" spans="1:12" ht="15.75" thickBot="1" x14ac:dyDescent="0.3">
      <c r="A43" s="179" t="s">
        <v>1</v>
      </c>
      <c r="B43" s="212">
        <f t="shared" si="20"/>
        <v>42847</v>
      </c>
      <c r="C43" s="290">
        <v>278</v>
      </c>
      <c r="D43" s="250">
        <v>484</v>
      </c>
      <c r="E43" s="251">
        <v>518</v>
      </c>
      <c r="F43" s="252">
        <v>76</v>
      </c>
      <c r="G43" s="251">
        <v>273</v>
      </c>
      <c r="H43" s="251">
        <v>128</v>
      </c>
      <c r="I43" s="251">
        <v>238</v>
      </c>
      <c r="J43" s="251"/>
      <c r="K43" s="251"/>
      <c r="L43" s="249">
        <f t="shared" si="19"/>
        <v>1995</v>
      </c>
    </row>
    <row r="44" spans="1:12" ht="15.75" thickBot="1" x14ac:dyDescent="0.3">
      <c r="A44" s="179" t="s">
        <v>2</v>
      </c>
      <c r="B44" s="212">
        <f t="shared" si="20"/>
        <v>42848</v>
      </c>
      <c r="C44" s="288">
        <v>434</v>
      </c>
      <c r="D44" s="253">
        <v>562</v>
      </c>
      <c r="E44" s="254">
        <v>907</v>
      </c>
      <c r="F44" s="255">
        <v>173</v>
      </c>
      <c r="G44" s="251">
        <v>216</v>
      </c>
      <c r="H44" s="254">
        <v>260</v>
      </c>
      <c r="I44" s="254">
        <v>491</v>
      </c>
      <c r="J44" s="254"/>
      <c r="K44" s="254"/>
      <c r="L44" s="249">
        <f t="shared" si="19"/>
        <v>3043</v>
      </c>
    </row>
    <row r="45" spans="1:12" ht="15.75" thickBot="1" x14ac:dyDescent="0.3">
      <c r="A45" s="195" t="s">
        <v>25</v>
      </c>
      <c r="B45" s="415" t="s">
        <v>31</v>
      </c>
      <c r="C45" s="122">
        <f t="shared" ref="C45:L45" si="21">SUM(C38:C44)</f>
        <v>5593</v>
      </c>
      <c r="D45" s="122">
        <f t="shared" si="21"/>
        <v>5281</v>
      </c>
      <c r="E45" s="122">
        <f t="shared" si="21"/>
        <v>5990</v>
      </c>
      <c r="F45" s="122">
        <f t="shared" si="21"/>
        <v>2522</v>
      </c>
      <c r="G45" s="122">
        <f t="shared" si="21"/>
        <v>3308</v>
      </c>
      <c r="H45" s="122">
        <f t="shared" si="21"/>
        <v>2953</v>
      </c>
      <c r="I45" s="122">
        <f t="shared" si="21"/>
        <v>3991</v>
      </c>
      <c r="J45" s="122">
        <f t="shared" si="21"/>
        <v>0</v>
      </c>
      <c r="K45" s="122">
        <f t="shared" si="21"/>
        <v>0</v>
      </c>
      <c r="L45" s="123">
        <f t="shared" si="21"/>
        <v>29638</v>
      </c>
    </row>
    <row r="46" spans="1:12" ht="15.75" thickBot="1" x14ac:dyDescent="0.3">
      <c r="A46" s="127" t="s">
        <v>27</v>
      </c>
      <c r="B46" s="416"/>
      <c r="C46" s="124">
        <f t="shared" ref="C46:L46" si="22">AVERAGE(C38:C44)</f>
        <v>799</v>
      </c>
      <c r="D46" s="124">
        <f t="shared" si="22"/>
        <v>754.42857142857144</v>
      </c>
      <c r="E46" s="124">
        <f t="shared" si="22"/>
        <v>855.71428571428567</v>
      </c>
      <c r="F46" s="124">
        <f t="shared" si="22"/>
        <v>360.28571428571428</v>
      </c>
      <c r="G46" s="124">
        <f t="shared" si="22"/>
        <v>472.57142857142856</v>
      </c>
      <c r="H46" s="124">
        <f t="shared" si="22"/>
        <v>421.85714285714283</v>
      </c>
      <c r="I46" s="124">
        <f t="shared" si="22"/>
        <v>570.14285714285711</v>
      </c>
      <c r="J46" s="124" t="e">
        <f t="shared" si="22"/>
        <v>#DIV/0!</v>
      </c>
      <c r="K46" s="124" t="e">
        <f t="shared" si="22"/>
        <v>#DIV/0!</v>
      </c>
      <c r="L46" s="125">
        <f t="shared" si="22"/>
        <v>4234</v>
      </c>
    </row>
    <row r="47" spans="1:12" ht="15.75" thickBot="1" x14ac:dyDescent="0.3">
      <c r="A47" s="34" t="s">
        <v>24</v>
      </c>
      <c r="B47" s="416"/>
      <c r="C47" s="49">
        <f t="shared" ref="C47:L47" si="23">SUM(C38:C42)</f>
        <v>4881</v>
      </c>
      <c r="D47" s="49">
        <f t="shared" si="23"/>
        <v>4235</v>
      </c>
      <c r="E47" s="49">
        <f t="shared" si="23"/>
        <v>4565</v>
      </c>
      <c r="F47" s="49">
        <f t="shared" si="23"/>
        <v>2273</v>
      </c>
      <c r="G47" s="49">
        <f t="shared" si="23"/>
        <v>2819</v>
      </c>
      <c r="H47" s="49">
        <f t="shared" si="23"/>
        <v>2565</v>
      </c>
      <c r="I47" s="49">
        <f t="shared" si="23"/>
        <v>3262</v>
      </c>
      <c r="J47" s="49">
        <f t="shared" si="23"/>
        <v>0</v>
      </c>
      <c r="K47" s="49">
        <f t="shared" si="23"/>
        <v>0</v>
      </c>
      <c r="L47" s="50">
        <f t="shared" si="23"/>
        <v>24600</v>
      </c>
    </row>
    <row r="48" spans="1:12" ht="15.75" thickBot="1" x14ac:dyDescent="0.3">
      <c r="A48" s="34" t="s">
        <v>26</v>
      </c>
      <c r="B48" s="417"/>
      <c r="C48" s="51">
        <f t="shared" ref="C48:L48" si="24">AVERAGE(C38:C42)</f>
        <v>976.2</v>
      </c>
      <c r="D48" s="51">
        <f t="shared" si="24"/>
        <v>847</v>
      </c>
      <c r="E48" s="51">
        <f t="shared" si="24"/>
        <v>913</v>
      </c>
      <c r="F48" s="51">
        <f t="shared" si="24"/>
        <v>454.6</v>
      </c>
      <c r="G48" s="51">
        <f t="shared" si="24"/>
        <v>563.79999999999995</v>
      </c>
      <c r="H48" s="51">
        <f t="shared" si="24"/>
        <v>513</v>
      </c>
      <c r="I48" s="51">
        <f t="shared" si="24"/>
        <v>652.4</v>
      </c>
      <c r="J48" s="51" t="e">
        <f t="shared" si="24"/>
        <v>#DIV/0!</v>
      </c>
      <c r="K48" s="51" t="e">
        <f t="shared" si="24"/>
        <v>#DIV/0!</v>
      </c>
      <c r="L48" s="52">
        <f t="shared" si="24"/>
        <v>4920</v>
      </c>
    </row>
    <row r="49" spans="1:12" ht="15.75" thickBot="1" x14ac:dyDescent="0.3">
      <c r="A49" s="179" t="s">
        <v>3</v>
      </c>
      <c r="B49" s="211">
        <f>B44+1</f>
        <v>42849</v>
      </c>
      <c r="C49" s="294">
        <v>828</v>
      </c>
      <c r="D49" s="266">
        <v>746</v>
      </c>
      <c r="E49" s="249">
        <v>611</v>
      </c>
      <c r="F49" s="267">
        <v>331</v>
      </c>
      <c r="G49" s="249">
        <v>443</v>
      </c>
      <c r="H49" s="249">
        <v>315</v>
      </c>
      <c r="I49" s="249">
        <v>405</v>
      </c>
      <c r="J49" s="249"/>
      <c r="K49" s="249"/>
      <c r="L49" s="249">
        <f t="shared" ref="L49:L55" si="25">SUM(C49:K49)</f>
        <v>3679</v>
      </c>
    </row>
    <row r="50" spans="1:12" ht="15.75" thickBot="1" x14ac:dyDescent="0.3">
      <c r="A50" s="179" t="s">
        <v>4</v>
      </c>
      <c r="B50" s="212">
        <f>B49+1</f>
        <v>42850</v>
      </c>
      <c r="C50" s="295">
        <v>711</v>
      </c>
      <c r="D50" s="250">
        <v>551</v>
      </c>
      <c r="E50" s="251">
        <v>557</v>
      </c>
      <c r="F50" s="252">
        <v>300</v>
      </c>
      <c r="G50" s="251">
        <v>380</v>
      </c>
      <c r="H50" s="251">
        <v>295</v>
      </c>
      <c r="I50" s="251">
        <v>375</v>
      </c>
      <c r="J50" s="251"/>
      <c r="K50" s="251"/>
      <c r="L50" s="249">
        <f t="shared" si="25"/>
        <v>3169</v>
      </c>
    </row>
    <row r="51" spans="1:12" ht="15.75" thickBot="1" x14ac:dyDescent="0.3">
      <c r="A51" s="179" t="s">
        <v>5</v>
      </c>
      <c r="B51" s="212">
        <f t="shared" ref="B51:B54" si="26">B50+1</f>
        <v>42851</v>
      </c>
      <c r="C51" s="289">
        <v>744</v>
      </c>
      <c r="D51" s="250">
        <v>674</v>
      </c>
      <c r="E51" s="251">
        <v>525</v>
      </c>
      <c r="F51" s="252">
        <v>391</v>
      </c>
      <c r="G51" s="251">
        <v>386</v>
      </c>
      <c r="H51" s="251">
        <v>417</v>
      </c>
      <c r="I51" s="251">
        <v>478</v>
      </c>
      <c r="J51" s="251"/>
      <c r="K51" s="251"/>
      <c r="L51" s="249">
        <f t="shared" si="25"/>
        <v>3615</v>
      </c>
    </row>
    <row r="52" spans="1:12" ht="15.75" thickBot="1" x14ac:dyDescent="0.3">
      <c r="A52" s="179" t="s">
        <v>6</v>
      </c>
      <c r="B52" s="212">
        <f t="shared" si="26"/>
        <v>42852</v>
      </c>
      <c r="C52" s="289">
        <v>993</v>
      </c>
      <c r="D52" s="250">
        <v>806</v>
      </c>
      <c r="E52" s="251">
        <v>1023</v>
      </c>
      <c r="F52" s="252">
        <v>353</v>
      </c>
      <c r="G52" s="251">
        <v>524</v>
      </c>
      <c r="H52" s="251">
        <v>364</v>
      </c>
      <c r="I52" s="251">
        <v>477</v>
      </c>
      <c r="J52" s="251"/>
      <c r="K52" s="251"/>
      <c r="L52" s="249">
        <f t="shared" si="25"/>
        <v>4540</v>
      </c>
    </row>
    <row r="53" spans="1:12" ht="15.75" thickBot="1" x14ac:dyDescent="0.3">
      <c r="A53" s="179" t="s">
        <v>0</v>
      </c>
      <c r="B53" s="212">
        <f t="shared" si="26"/>
        <v>42853</v>
      </c>
      <c r="C53" s="290">
        <v>1440</v>
      </c>
      <c r="D53" s="224">
        <v>1199</v>
      </c>
      <c r="E53" s="247">
        <v>1280</v>
      </c>
      <c r="F53" s="248">
        <v>474</v>
      </c>
      <c r="G53" s="247">
        <v>656</v>
      </c>
      <c r="H53" s="247">
        <v>473</v>
      </c>
      <c r="I53" s="247">
        <v>730</v>
      </c>
      <c r="J53" s="247"/>
      <c r="K53" s="247"/>
      <c r="L53" s="249">
        <f t="shared" si="25"/>
        <v>6252</v>
      </c>
    </row>
    <row r="54" spans="1:12" ht="15.75" thickBot="1" x14ac:dyDescent="0.3">
      <c r="A54" s="179" t="s">
        <v>1</v>
      </c>
      <c r="B54" s="212">
        <f t="shared" si="26"/>
        <v>42854</v>
      </c>
      <c r="C54" s="250">
        <v>835</v>
      </c>
      <c r="D54" s="250">
        <v>831</v>
      </c>
      <c r="E54" s="251">
        <v>649</v>
      </c>
      <c r="F54" s="252">
        <v>145</v>
      </c>
      <c r="G54" s="251">
        <v>411</v>
      </c>
      <c r="H54" s="251">
        <v>208</v>
      </c>
      <c r="I54" s="251">
        <v>305</v>
      </c>
      <c r="J54" s="251"/>
      <c r="K54" s="251"/>
      <c r="L54" s="249">
        <f t="shared" si="25"/>
        <v>3384</v>
      </c>
    </row>
    <row r="55" spans="1:12" ht="15.75" thickBot="1" x14ac:dyDescent="0.3">
      <c r="A55" s="179" t="s">
        <v>2</v>
      </c>
      <c r="B55" s="212">
        <f>B54+1</f>
        <v>42855</v>
      </c>
      <c r="C55" s="253">
        <v>259</v>
      </c>
      <c r="D55" s="253">
        <v>425</v>
      </c>
      <c r="E55" s="254">
        <v>710</v>
      </c>
      <c r="F55" s="255">
        <v>133</v>
      </c>
      <c r="G55" s="254">
        <v>317</v>
      </c>
      <c r="H55" s="254">
        <v>128</v>
      </c>
      <c r="I55" s="254">
        <v>294</v>
      </c>
      <c r="J55" s="254"/>
      <c r="K55" s="254"/>
      <c r="L55" s="249">
        <f t="shared" si="25"/>
        <v>2266</v>
      </c>
    </row>
    <row r="56" spans="1:12" ht="15.75" thickBot="1" x14ac:dyDescent="0.3">
      <c r="A56" s="195" t="s">
        <v>25</v>
      </c>
      <c r="B56" s="415" t="s">
        <v>32</v>
      </c>
      <c r="C56" s="122">
        <f t="shared" ref="C56:L56" si="27">SUM(C49:C55)</f>
        <v>5810</v>
      </c>
      <c r="D56" s="122">
        <f t="shared" si="27"/>
        <v>5232</v>
      </c>
      <c r="E56" s="122">
        <f>SUM(E49:E55)</f>
        <v>5355</v>
      </c>
      <c r="F56" s="122">
        <f t="shared" si="27"/>
        <v>2127</v>
      </c>
      <c r="G56" s="122">
        <f t="shared" si="27"/>
        <v>3117</v>
      </c>
      <c r="H56" s="122">
        <f t="shared" si="27"/>
        <v>2200</v>
      </c>
      <c r="I56" s="122">
        <f t="shared" si="27"/>
        <v>3064</v>
      </c>
      <c r="J56" s="122">
        <f t="shared" si="27"/>
        <v>0</v>
      </c>
      <c r="K56" s="122">
        <f t="shared" si="27"/>
        <v>0</v>
      </c>
      <c r="L56" s="123">
        <f t="shared" si="27"/>
        <v>26905</v>
      </c>
    </row>
    <row r="57" spans="1:12" ht="15.75" thickBot="1" x14ac:dyDescent="0.3">
      <c r="A57" s="127" t="s">
        <v>27</v>
      </c>
      <c r="B57" s="416"/>
      <c r="C57" s="124">
        <f t="shared" ref="C57:L57" si="28">AVERAGE(C49:C55)</f>
        <v>830</v>
      </c>
      <c r="D57" s="124">
        <f t="shared" si="28"/>
        <v>747.42857142857144</v>
      </c>
      <c r="E57" s="124">
        <f t="shared" si="28"/>
        <v>765</v>
      </c>
      <c r="F57" s="124">
        <f t="shared" si="28"/>
        <v>303.85714285714283</v>
      </c>
      <c r="G57" s="124">
        <f t="shared" si="28"/>
        <v>445.28571428571428</v>
      </c>
      <c r="H57" s="124">
        <f t="shared" si="28"/>
        <v>314.28571428571428</v>
      </c>
      <c r="I57" s="124">
        <f t="shared" si="28"/>
        <v>437.71428571428572</v>
      </c>
      <c r="J57" s="124" t="e">
        <f t="shared" si="28"/>
        <v>#DIV/0!</v>
      </c>
      <c r="K57" s="124" t="e">
        <f t="shared" si="28"/>
        <v>#DIV/0!</v>
      </c>
      <c r="L57" s="125">
        <f t="shared" si="28"/>
        <v>3843.5714285714284</v>
      </c>
    </row>
    <row r="58" spans="1:12" ht="15.75" thickBot="1" x14ac:dyDescent="0.3">
      <c r="A58" s="34" t="s">
        <v>24</v>
      </c>
      <c r="B58" s="416"/>
      <c r="C58" s="49">
        <f t="shared" ref="C58:L58" si="29">SUM(C49:C53)</f>
        <v>4716</v>
      </c>
      <c r="D58" s="49">
        <f t="shared" si="29"/>
        <v>3976</v>
      </c>
      <c r="E58" s="49">
        <f t="shared" si="29"/>
        <v>3996</v>
      </c>
      <c r="F58" s="49">
        <f t="shared" si="29"/>
        <v>1849</v>
      </c>
      <c r="G58" s="49">
        <f t="shared" si="29"/>
        <v>2389</v>
      </c>
      <c r="H58" s="49">
        <f t="shared" si="29"/>
        <v>1864</v>
      </c>
      <c r="I58" s="49">
        <f t="shared" si="29"/>
        <v>2465</v>
      </c>
      <c r="J58" s="49">
        <f t="shared" si="29"/>
        <v>0</v>
      </c>
      <c r="K58" s="49">
        <f t="shared" si="29"/>
        <v>0</v>
      </c>
      <c r="L58" s="50">
        <f t="shared" si="29"/>
        <v>21255</v>
      </c>
    </row>
    <row r="59" spans="1:12" ht="15.75" thickBot="1" x14ac:dyDescent="0.3">
      <c r="A59" s="34" t="s">
        <v>26</v>
      </c>
      <c r="B59" s="417"/>
      <c r="C59" s="51">
        <f t="shared" ref="C59:L59" si="30">AVERAGE(C49:C53)</f>
        <v>943.2</v>
      </c>
      <c r="D59" s="51">
        <f t="shared" si="30"/>
        <v>795.2</v>
      </c>
      <c r="E59" s="51">
        <f t="shared" si="30"/>
        <v>799.2</v>
      </c>
      <c r="F59" s="51">
        <f t="shared" si="30"/>
        <v>369.8</v>
      </c>
      <c r="G59" s="51">
        <f t="shared" si="30"/>
        <v>477.8</v>
      </c>
      <c r="H59" s="51">
        <f t="shared" si="30"/>
        <v>372.8</v>
      </c>
      <c r="I59" s="51">
        <f t="shared" si="30"/>
        <v>493</v>
      </c>
      <c r="J59" s="51" t="e">
        <f t="shared" si="30"/>
        <v>#DIV/0!</v>
      </c>
      <c r="K59" s="51" t="e">
        <f t="shared" si="30"/>
        <v>#DIV/0!</v>
      </c>
      <c r="L59" s="52">
        <f t="shared" si="30"/>
        <v>4251</v>
      </c>
    </row>
    <row r="60" spans="1:12" ht="15.75" hidden="1" customHeight="1" thickBot="1" x14ac:dyDescent="0.3">
      <c r="A60" s="179" t="s">
        <v>3</v>
      </c>
      <c r="B60" s="212">
        <f>B54+1</f>
        <v>42855</v>
      </c>
      <c r="C60" s="266"/>
      <c r="D60" s="266"/>
      <c r="E60" s="249"/>
      <c r="F60" s="267"/>
      <c r="G60" s="249"/>
      <c r="H60" s="249"/>
      <c r="I60" s="249"/>
      <c r="J60" s="249"/>
      <c r="K60" s="249"/>
      <c r="L60" s="249">
        <f t="shared" ref="L60:L61" si="31">SUM(C60:K60)</f>
        <v>0</v>
      </c>
    </row>
    <row r="61" spans="1:12" ht="12.75" hidden="1" customHeight="1" thickBot="1" x14ac:dyDescent="0.3">
      <c r="A61" s="179" t="s">
        <v>4</v>
      </c>
      <c r="B61" s="212">
        <f>B60+1</f>
        <v>42856</v>
      </c>
      <c r="C61" s="224"/>
      <c r="D61" s="224"/>
      <c r="E61" s="247"/>
      <c r="F61" s="248"/>
      <c r="G61" s="247"/>
      <c r="H61" s="247"/>
      <c r="I61" s="247"/>
      <c r="J61" s="247"/>
      <c r="K61" s="247"/>
      <c r="L61" s="249">
        <f t="shared" si="31"/>
        <v>0</v>
      </c>
    </row>
    <row r="62" spans="1:12" ht="12.75" hidden="1" customHeight="1" thickBot="1" x14ac:dyDescent="0.3">
      <c r="A62" s="179" t="s">
        <v>5</v>
      </c>
      <c r="B62" s="212">
        <f>B61+1</f>
        <v>42857</v>
      </c>
      <c r="C62" s="252"/>
      <c r="D62" s="250"/>
      <c r="E62" s="251"/>
      <c r="F62" s="252"/>
      <c r="G62" s="251"/>
      <c r="H62" s="251"/>
      <c r="I62" s="251"/>
      <c r="J62" s="251"/>
      <c r="K62" s="251"/>
      <c r="L62" s="249">
        <f>SUM(C62:K62)</f>
        <v>0</v>
      </c>
    </row>
    <row r="63" spans="1:12" ht="13.5" hidden="1" customHeight="1" thickBot="1" x14ac:dyDescent="0.3">
      <c r="A63" s="179" t="s">
        <v>6</v>
      </c>
      <c r="B63" s="236"/>
      <c r="C63" s="224"/>
      <c r="D63" s="224"/>
      <c r="E63" s="247"/>
      <c r="F63" s="248"/>
      <c r="G63" s="247"/>
      <c r="H63" s="247"/>
      <c r="I63" s="247"/>
      <c r="J63" s="247"/>
      <c r="K63" s="247"/>
      <c r="L63" s="249"/>
    </row>
    <row r="64" spans="1:12" ht="14.25" hidden="1" customHeight="1" thickBot="1" x14ac:dyDescent="0.3">
      <c r="A64" s="179" t="s">
        <v>0</v>
      </c>
      <c r="B64" s="236"/>
      <c r="C64" s="224"/>
      <c r="D64" s="224"/>
      <c r="E64" s="247"/>
      <c r="F64" s="248"/>
      <c r="G64" s="247"/>
      <c r="H64" s="247"/>
      <c r="I64" s="247"/>
      <c r="J64" s="247"/>
      <c r="K64" s="247"/>
      <c r="L64" s="249"/>
    </row>
    <row r="65" spans="1:15" ht="13.5" hidden="1" customHeight="1" thickBot="1" x14ac:dyDescent="0.3">
      <c r="A65" s="179" t="s">
        <v>1</v>
      </c>
      <c r="B65" s="236"/>
      <c r="C65" s="250"/>
      <c r="D65" s="250"/>
      <c r="E65" s="251"/>
      <c r="F65" s="252"/>
      <c r="G65" s="251"/>
      <c r="H65" s="251"/>
      <c r="I65" s="251"/>
      <c r="J65" s="251"/>
      <c r="K65" s="251"/>
      <c r="L65" s="249"/>
    </row>
    <row r="66" spans="1:15" ht="12.75" hidden="1" customHeight="1" thickBot="1" x14ac:dyDescent="0.3">
      <c r="A66" s="179" t="s">
        <v>2</v>
      </c>
      <c r="B66" s="268"/>
      <c r="C66" s="269"/>
      <c r="D66" s="269"/>
      <c r="E66" s="270"/>
      <c r="F66" s="271"/>
      <c r="G66" s="270"/>
      <c r="H66" s="270"/>
      <c r="I66" s="270"/>
      <c r="J66" s="270"/>
      <c r="K66" s="270"/>
      <c r="L66" s="249"/>
    </row>
    <row r="67" spans="1:15" ht="15.75" hidden="1" thickBot="1" x14ac:dyDescent="0.3">
      <c r="A67" s="195" t="s">
        <v>25</v>
      </c>
      <c r="B67" s="415" t="s">
        <v>37</v>
      </c>
      <c r="C67" s="272">
        <f t="shared" ref="C67:K67" si="32">SUM(C60:C66)</f>
        <v>0</v>
      </c>
      <c r="D67" s="272">
        <f t="shared" si="32"/>
        <v>0</v>
      </c>
      <c r="E67" s="273">
        <f t="shared" si="32"/>
        <v>0</v>
      </c>
      <c r="F67" s="274">
        <f t="shared" si="32"/>
        <v>0</v>
      </c>
      <c r="G67" s="273">
        <f t="shared" si="32"/>
        <v>0</v>
      </c>
      <c r="H67" s="273">
        <f t="shared" si="32"/>
        <v>0</v>
      </c>
      <c r="I67" s="273">
        <f t="shared" si="32"/>
        <v>0</v>
      </c>
      <c r="J67" s="273">
        <f t="shared" si="32"/>
        <v>0</v>
      </c>
      <c r="K67" s="273">
        <f t="shared" si="32"/>
        <v>0</v>
      </c>
      <c r="L67" s="273">
        <f>SUM(L60:L66)</f>
        <v>0</v>
      </c>
    </row>
    <row r="68" spans="1:15" ht="15.75" hidden="1" thickBot="1" x14ac:dyDescent="0.3">
      <c r="A68" s="127" t="s">
        <v>27</v>
      </c>
      <c r="B68" s="416"/>
      <c r="C68" s="275" t="e">
        <f t="shared" ref="C68:L68" si="33">AVERAGE(C60:C66)</f>
        <v>#DIV/0!</v>
      </c>
      <c r="D68" s="275" t="e">
        <f t="shared" si="33"/>
        <v>#DIV/0!</v>
      </c>
      <c r="E68" s="276" t="e">
        <f t="shared" si="33"/>
        <v>#DIV/0!</v>
      </c>
      <c r="F68" s="277" t="e">
        <f t="shared" si="33"/>
        <v>#DIV/0!</v>
      </c>
      <c r="G68" s="278" t="e">
        <f t="shared" si="33"/>
        <v>#DIV/0!</v>
      </c>
      <c r="H68" s="278" t="e">
        <f t="shared" si="33"/>
        <v>#DIV/0!</v>
      </c>
      <c r="I68" s="278" t="e">
        <f t="shared" si="33"/>
        <v>#DIV/0!</v>
      </c>
      <c r="J68" s="278" t="e">
        <f t="shared" si="33"/>
        <v>#DIV/0!</v>
      </c>
      <c r="K68" s="278" t="e">
        <f t="shared" si="33"/>
        <v>#DIV/0!</v>
      </c>
      <c r="L68" s="278">
        <f t="shared" si="33"/>
        <v>0</v>
      </c>
    </row>
    <row r="69" spans="1:15" ht="15.75" hidden="1" thickBot="1" x14ac:dyDescent="0.3">
      <c r="A69" s="34" t="s">
        <v>24</v>
      </c>
      <c r="B69" s="416"/>
      <c r="C69" s="279">
        <f t="shared" ref="C69:L69" si="34">SUM(C60:C64)</f>
        <v>0</v>
      </c>
      <c r="D69" s="279">
        <f t="shared" si="34"/>
        <v>0</v>
      </c>
      <c r="E69" s="280">
        <f t="shared" si="34"/>
        <v>0</v>
      </c>
      <c r="F69" s="281">
        <f t="shared" si="34"/>
        <v>0</v>
      </c>
      <c r="G69" s="280">
        <f t="shared" si="34"/>
        <v>0</v>
      </c>
      <c r="H69" s="280">
        <f t="shared" si="34"/>
        <v>0</v>
      </c>
      <c r="I69" s="280">
        <f t="shared" si="34"/>
        <v>0</v>
      </c>
      <c r="J69" s="280">
        <f t="shared" si="34"/>
        <v>0</v>
      </c>
      <c r="K69" s="280">
        <f t="shared" si="34"/>
        <v>0</v>
      </c>
      <c r="L69" s="280">
        <f t="shared" si="34"/>
        <v>0</v>
      </c>
    </row>
    <row r="70" spans="1:15" ht="15.75" hidden="1" thickBot="1" x14ac:dyDescent="0.3">
      <c r="A70" s="34" t="s">
        <v>26</v>
      </c>
      <c r="B70" s="417"/>
      <c r="C70" s="282" t="e">
        <f t="shared" ref="C70:L70" si="35">AVERAGE(C60:C64)</f>
        <v>#DIV/0!</v>
      </c>
      <c r="D70" s="282" t="e">
        <f t="shared" si="35"/>
        <v>#DIV/0!</v>
      </c>
      <c r="E70" s="283" t="e">
        <f t="shared" si="35"/>
        <v>#DIV/0!</v>
      </c>
      <c r="F70" s="284" t="e">
        <f t="shared" si="35"/>
        <v>#DIV/0!</v>
      </c>
      <c r="G70" s="283" t="e">
        <f t="shared" si="35"/>
        <v>#DIV/0!</v>
      </c>
      <c r="H70" s="283" t="e">
        <f t="shared" si="35"/>
        <v>#DIV/0!</v>
      </c>
      <c r="I70" s="283" t="e">
        <f t="shared" si="35"/>
        <v>#DIV/0!</v>
      </c>
      <c r="J70" s="283" t="e">
        <f t="shared" si="35"/>
        <v>#DIV/0!</v>
      </c>
      <c r="K70" s="283" t="e">
        <f t="shared" si="35"/>
        <v>#DIV/0!</v>
      </c>
      <c r="L70" s="283">
        <f t="shared" si="35"/>
        <v>0</v>
      </c>
    </row>
    <row r="71" spans="1:15" x14ac:dyDescent="0.25">
      <c r="A71" s="4"/>
      <c r="B71" s="157"/>
      <c r="C71" s="157"/>
      <c r="D71" s="5"/>
      <c r="E71" s="5"/>
      <c r="F71" s="5"/>
      <c r="G71" s="5"/>
      <c r="H71" s="5"/>
      <c r="I71" s="5"/>
      <c r="J71" s="5"/>
      <c r="K71" s="5"/>
      <c r="L71" s="5"/>
    </row>
    <row r="72" spans="1:15" ht="25.5" x14ac:dyDescent="0.25">
      <c r="A72" s="4"/>
      <c r="B72" s="228"/>
      <c r="C72" s="48" t="s">
        <v>10</v>
      </c>
      <c r="D72" s="48" t="s">
        <v>16</v>
      </c>
      <c r="E72" s="48" t="s">
        <v>74</v>
      </c>
      <c r="F72" s="48" t="s">
        <v>75</v>
      </c>
      <c r="G72" s="48" t="s">
        <v>13</v>
      </c>
      <c r="H72" s="48" t="s">
        <v>14</v>
      </c>
      <c r="I72" s="48" t="s">
        <v>76</v>
      </c>
      <c r="J72" s="48" t="s">
        <v>15</v>
      </c>
      <c r="K72" s="48" t="s">
        <v>36</v>
      </c>
      <c r="L72" s="139"/>
      <c r="M72" s="1"/>
      <c r="N72" s="1"/>
    </row>
    <row r="73" spans="1:15" ht="25.5" x14ac:dyDescent="0.25">
      <c r="B73" s="53" t="s">
        <v>33</v>
      </c>
      <c r="C73" s="231">
        <f t="shared" ref="C73:K73" si="36">SUM(C56, C45, C34, C23, C12, C67)</f>
        <v>23030</v>
      </c>
      <c r="D73" s="231">
        <f t="shared" si="36"/>
        <v>22338</v>
      </c>
      <c r="E73" s="231">
        <f t="shared" si="36"/>
        <v>24219</v>
      </c>
      <c r="F73" s="231">
        <f t="shared" si="36"/>
        <v>9360</v>
      </c>
      <c r="G73" s="231">
        <f t="shared" si="36"/>
        <v>13284</v>
      </c>
      <c r="H73" s="231">
        <f t="shared" si="36"/>
        <v>10133</v>
      </c>
      <c r="I73" s="231">
        <f t="shared" si="36"/>
        <v>15839</v>
      </c>
      <c r="J73" s="231">
        <f t="shared" si="36"/>
        <v>0</v>
      </c>
      <c r="K73" s="231">
        <f t="shared" si="36"/>
        <v>0</v>
      </c>
      <c r="L73" s="285"/>
      <c r="M73" s="1"/>
      <c r="N73" s="1"/>
    </row>
    <row r="74" spans="1:15" ht="25.5" x14ac:dyDescent="0.25">
      <c r="B74" s="53" t="s">
        <v>34</v>
      </c>
      <c r="C74" s="231">
        <f t="shared" ref="C74:K74" si="37">SUM(C58, C47, C36, C25, C14, C69)</f>
        <v>18591</v>
      </c>
      <c r="D74" s="231">
        <f t="shared" si="37"/>
        <v>16258</v>
      </c>
      <c r="E74" s="231">
        <f t="shared" si="37"/>
        <v>17253</v>
      </c>
      <c r="F74" s="231">
        <f t="shared" si="37"/>
        <v>8051</v>
      </c>
      <c r="G74" s="231">
        <f t="shared" si="37"/>
        <v>10460</v>
      </c>
      <c r="H74" s="231">
        <f t="shared" si="37"/>
        <v>8307</v>
      </c>
      <c r="I74" s="231">
        <f t="shared" si="37"/>
        <v>12087</v>
      </c>
      <c r="J74" s="231">
        <f t="shared" si="37"/>
        <v>0</v>
      </c>
      <c r="K74" s="231">
        <f t="shared" si="37"/>
        <v>0</v>
      </c>
      <c r="L74" s="285"/>
      <c r="M74" s="1"/>
      <c r="N74" s="1"/>
    </row>
    <row r="75" spans="1:15" x14ac:dyDescent="0.25">
      <c r="B75" s="1"/>
      <c r="C75" s="1"/>
      <c r="F75" s="158"/>
    </row>
    <row r="76" spans="1:15" x14ac:dyDescent="0.25">
      <c r="B76" s="1"/>
      <c r="C76" s="1"/>
      <c r="F76" s="158"/>
    </row>
    <row r="77" spans="1:15" x14ac:dyDescent="0.25">
      <c r="B77" s="1"/>
      <c r="C77" s="1"/>
      <c r="D77" s="422" t="s">
        <v>77</v>
      </c>
      <c r="E77" s="446"/>
      <c r="F77" s="447"/>
      <c r="M77" s="1"/>
      <c r="N77" s="1"/>
      <c r="O77" s="1"/>
    </row>
    <row r="78" spans="1:15" x14ac:dyDescent="0.25">
      <c r="D78" s="409" t="s">
        <v>33</v>
      </c>
      <c r="E78" s="410"/>
      <c r="F78" s="120">
        <f>L12+L23+L34+L45+L56+L67</f>
        <v>118203</v>
      </c>
    </row>
    <row r="79" spans="1:15" x14ac:dyDescent="0.25">
      <c r="D79" s="409" t="s">
        <v>34</v>
      </c>
      <c r="E79" s="410"/>
      <c r="F79" s="119">
        <f>SUM(L14, L25, L36, L47, L58, L69)</f>
        <v>91007</v>
      </c>
    </row>
    <row r="80" spans="1:15" x14ac:dyDescent="0.25">
      <c r="D80" s="409" t="s">
        <v>72</v>
      </c>
      <c r="E80" s="410"/>
      <c r="F80" s="120">
        <f>AVERAGE(L56, L45, L34, L23, L12, L67)</f>
        <v>19700.5</v>
      </c>
    </row>
    <row r="81" spans="4:6" customFormat="1" x14ac:dyDescent="0.25">
      <c r="D81" s="409" t="s">
        <v>26</v>
      </c>
      <c r="E81" s="410"/>
      <c r="F81" s="119">
        <f>AVERAGE(L14, L25, L36, L47, L58, L69)</f>
        <v>15167.833333333334</v>
      </c>
    </row>
  </sheetData>
  <mergeCells count="32">
    <mergeCell ref="B23:B26"/>
    <mergeCell ref="B34:B37"/>
    <mergeCell ref="B45:B48"/>
    <mergeCell ref="B56:B59"/>
    <mergeCell ref="B67:B70"/>
    <mergeCell ref="K3:K4"/>
    <mergeCell ref="D78:E78"/>
    <mergeCell ref="D79:E79"/>
    <mergeCell ref="D80:E80"/>
    <mergeCell ref="D81:E81"/>
    <mergeCell ref="D77:F77"/>
    <mergeCell ref="B12:B15"/>
    <mergeCell ref="I1:I2"/>
    <mergeCell ref="J1:J2"/>
    <mergeCell ref="K1:K2"/>
    <mergeCell ref="L1:L4"/>
    <mergeCell ref="F3:F4"/>
    <mergeCell ref="C1:C2"/>
    <mergeCell ref="D1:D2"/>
    <mergeCell ref="E1:E2"/>
    <mergeCell ref="F1:F2"/>
    <mergeCell ref="G1:G2"/>
    <mergeCell ref="H1:H2"/>
    <mergeCell ref="G3:G4"/>
    <mergeCell ref="H3:H4"/>
    <mergeCell ref="I3:I4"/>
    <mergeCell ref="J3:J4"/>
    <mergeCell ref="A3:A4"/>
    <mergeCell ref="B3:B4"/>
    <mergeCell ref="C3:C4"/>
    <mergeCell ref="D3:D4"/>
    <mergeCell ref="E3:E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zoomScale="150" zoomScaleNormal="15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4" sqref="C54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A1" s="31"/>
      <c r="B1" s="206"/>
      <c r="C1" s="442" t="s">
        <v>9</v>
      </c>
      <c r="D1" s="429" t="s">
        <v>23</v>
      </c>
    </row>
    <row r="2" spans="1:4" ht="15" customHeight="1" thickBot="1" x14ac:dyDescent="0.3">
      <c r="A2" s="32"/>
      <c r="B2" s="207"/>
      <c r="C2" s="448"/>
      <c r="D2" s="430"/>
    </row>
    <row r="3" spans="1:4" ht="15" customHeight="1" x14ac:dyDescent="0.25">
      <c r="A3" s="411" t="s">
        <v>61</v>
      </c>
      <c r="B3" s="413" t="s">
        <v>62</v>
      </c>
      <c r="C3" s="434" t="s">
        <v>38</v>
      </c>
      <c r="D3" s="430"/>
    </row>
    <row r="4" spans="1:4" ht="15" customHeight="1" thickBot="1" x14ac:dyDescent="0.3">
      <c r="A4" s="412"/>
      <c r="B4" s="414"/>
      <c r="C4" s="435"/>
      <c r="D4" s="430"/>
    </row>
    <row r="5" spans="1:4" s="57" customFormat="1" ht="14.25" hidden="1" customHeight="1" thickBot="1" x14ac:dyDescent="0.3">
      <c r="A5" s="33" t="s">
        <v>3</v>
      </c>
      <c r="B5" s="208"/>
      <c r="C5" s="14"/>
      <c r="D5" s="20">
        <f>SUM(C5)</f>
        <v>0</v>
      </c>
    </row>
    <row r="6" spans="1:4" s="57" customFormat="1" ht="14.25" hidden="1" customHeight="1" thickBot="1" x14ac:dyDescent="0.3">
      <c r="A6" s="33" t="s">
        <v>4</v>
      </c>
      <c r="B6" s="235"/>
      <c r="C6" s="14"/>
      <c r="D6" s="20">
        <f t="shared" ref="D6:D10" si="0">SUM(C6)</f>
        <v>0</v>
      </c>
    </row>
    <row r="7" spans="1:4" s="57" customFormat="1" ht="14.25" hidden="1" thickBot="1" x14ac:dyDescent="0.3">
      <c r="A7" s="33" t="s">
        <v>5</v>
      </c>
      <c r="B7" s="223">
        <v>42795</v>
      </c>
      <c r="C7" s="14"/>
      <c r="D7" s="20">
        <f t="shared" si="0"/>
        <v>0</v>
      </c>
    </row>
    <row r="8" spans="1:4" s="57" customFormat="1" ht="13.5" hidden="1" customHeight="1" thickBot="1" x14ac:dyDescent="0.3">
      <c r="A8" s="33" t="s">
        <v>6</v>
      </c>
      <c r="B8" s="223">
        <v>42796</v>
      </c>
      <c r="C8" s="14"/>
      <c r="D8" s="20">
        <f t="shared" si="0"/>
        <v>0</v>
      </c>
    </row>
    <row r="9" spans="1:4" s="57" customFormat="1" ht="13.5" hidden="1" customHeight="1" thickBot="1" x14ac:dyDescent="0.3">
      <c r="A9" s="33" t="s">
        <v>0</v>
      </c>
      <c r="B9" s="223">
        <v>42797</v>
      </c>
      <c r="C9" s="14"/>
      <c r="D9" s="20">
        <f t="shared" si="0"/>
        <v>0</v>
      </c>
    </row>
    <row r="10" spans="1:4" s="57" customFormat="1" ht="14.25" customHeight="1" outlineLevel="1" thickBot="1" x14ac:dyDescent="0.3">
      <c r="A10" s="33" t="s">
        <v>1</v>
      </c>
      <c r="B10" s="223">
        <v>42826</v>
      </c>
      <c r="C10" s="321">
        <v>469</v>
      </c>
      <c r="D10" s="20">
        <f t="shared" si="0"/>
        <v>469</v>
      </c>
    </row>
    <row r="11" spans="1:4" s="57" customFormat="1" ht="15" customHeight="1" outlineLevel="1" thickBot="1" x14ac:dyDescent="0.3">
      <c r="A11" s="33" t="s">
        <v>2</v>
      </c>
      <c r="B11" s="223">
        <f>B10+1</f>
        <v>42827</v>
      </c>
      <c r="C11" s="322">
        <v>914</v>
      </c>
      <c r="D11" s="20">
        <f t="shared" ref="D11" si="1">SUM(C11)</f>
        <v>914</v>
      </c>
    </row>
    <row r="12" spans="1:4" s="58" customFormat="1" ht="15" customHeight="1" outlineLevel="1" thickBot="1" x14ac:dyDescent="0.3">
      <c r="A12" s="195" t="s">
        <v>25</v>
      </c>
      <c r="B12" s="415" t="s">
        <v>28</v>
      </c>
      <c r="C12" s="323">
        <f>SUM(C5:C11)</f>
        <v>1383</v>
      </c>
      <c r="D12" s="133">
        <f>SUM(D5:D11)</f>
        <v>1383</v>
      </c>
    </row>
    <row r="13" spans="1:4" s="58" customFormat="1" ht="15" customHeight="1" outlineLevel="1" thickBot="1" x14ac:dyDescent="0.3">
      <c r="A13" s="127" t="s">
        <v>27</v>
      </c>
      <c r="B13" s="416"/>
      <c r="C13" s="324">
        <f>AVERAGE(C5:C11)</f>
        <v>691.5</v>
      </c>
      <c r="D13" s="128">
        <f>AVERAGE(D5:D11)</f>
        <v>197.57142857142858</v>
      </c>
    </row>
    <row r="14" spans="1:4" s="58" customFormat="1" ht="15" customHeight="1" thickBot="1" x14ac:dyDescent="0.3">
      <c r="A14" s="34" t="s">
        <v>24</v>
      </c>
      <c r="B14" s="416"/>
      <c r="C14" s="325">
        <f>SUM(C5:C9)</f>
        <v>0</v>
      </c>
      <c r="D14" s="35">
        <f>SUM(D5:D9)</f>
        <v>0</v>
      </c>
    </row>
    <row r="15" spans="1:4" s="58" customFormat="1" ht="15" customHeight="1" thickBot="1" x14ac:dyDescent="0.3">
      <c r="A15" s="34" t="s">
        <v>26</v>
      </c>
      <c r="B15" s="416"/>
      <c r="C15" s="326" t="e">
        <f>AVERAGE(C5:C9)</f>
        <v>#DIV/0!</v>
      </c>
      <c r="D15" s="40">
        <f>AVERAGE(D5:D9)</f>
        <v>0</v>
      </c>
    </row>
    <row r="16" spans="1:4" s="58" customFormat="1" ht="15" customHeight="1" thickBot="1" x14ac:dyDescent="0.3">
      <c r="A16" s="33" t="s">
        <v>3</v>
      </c>
      <c r="B16" s="208">
        <f>B11+1</f>
        <v>42828</v>
      </c>
      <c r="C16" s="315">
        <v>698</v>
      </c>
      <c r="D16" s="222">
        <f>SUM(C16)</f>
        <v>698</v>
      </c>
    </row>
    <row r="17" spans="1:5" s="58" customFormat="1" ht="15" customHeight="1" thickBot="1" x14ac:dyDescent="0.3">
      <c r="A17" s="33" t="s">
        <v>4</v>
      </c>
      <c r="B17" s="209">
        <f>B16+1</f>
        <v>42829</v>
      </c>
      <c r="C17" s="315">
        <v>594</v>
      </c>
      <c r="D17" s="71">
        <f t="shared" ref="D17:D22" si="2">SUM(C17)</f>
        <v>594</v>
      </c>
    </row>
    <row r="18" spans="1:5" s="58" customFormat="1" ht="15" customHeight="1" thickBot="1" x14ac:dyDescent="0.3">
      <c r="A18" s="33" t="s">
        <v>5</v>
      </c>
      <c r="B18" s="209">
        <f t="shared" ref="B18:B22" si="3">B17+1</f>
        <v>42830</v>
      </c>
      <c r="C18" s="315">
        <v>786</v>
      </c>
      <c r="D18" s="222">
        <f t="shared" si="2"/>
        <v>786</v>
      </c>
    </row>
    <row r="19" spans="1:5" s="58" customFormat="1" ht="15" customHeight="1" thickBot="1" x14ac:dyDescent="0.3">
      <c r="A19" s="33" t="s">
        <v>6</v>
      </c>
      <c r="B19" s="210">
        <f t="shared" si="3"/>
        <v>42831</v>
      </c>
      <c r="C19" s="315">
        <v>560</v>
      </c>
      <c r="D19" s="71">
        <f t="shared" si="2"/>
        <v>560</v>
      </c>
    </row>
    <row r="20" spans="1:5" s="58" customFormat="1" ht="15" customHeight="1" thickBot="1" x14ac:dyDescent="0.3">
      <c r="A20" s="33" t="s">
        <v>0</v>
      </c>
      <c r="B20" s="210">
        <f t="shared" si="3"/>
        <v>42832</v>
      </c>
      <c r="C20" s="315">
        <v>858</v>
      </c>
      <c r="D20" s="222">
        <f t="shared" si="2"/>
        <v>858</v>
      </c>
    </row>
    <row r="21" spans="1:5" s="58" customFormat="1" ht="15" customHeight="1" outlineLevel="1" thickBot="1" x14ac:dyDescent="0.3">
      <c r="A21" s="33" t="s">
        <v>1</v>
      </c>
      <c r="B21" s="223">
        <f t="shared" si="3"/>
        <v>42833</v>
      </c>
      <c r="C21" s="321">
        <v>815</v>
      </c>
      <c r="D21" s="71">
        <f t="shared" si="2"/>
        <v>815</v>
      </c>
      <c r="E21" s="183"/>
    </row>
    <row r="22" spans="1:5" s="58" customFormat="1" ht="15" customHeight="1" outlineLevel="1" thickBot="1" x14ac:dyDescent="0.3">
      <c r="A22" s="33" t="s">
        <v>2</v>
      </c>
      <c r="B22" s="209">
        <f t="shared" si="3"/>
        <v>42834</v>
      </c>
      <c r="C22" s="322">
        <v>1173</v>
      </c>
      <c r="D22" s="18">
        <f t="shared" si="2"/>
        <v>1173</v>
      </c>
    </row>
    <row r="23" spans="1:5" s="58" customFormat="1" ht="15" customHeight="1" outlineLevel="1" thickBot="1" x14ac:dyDescent="0.3">
      <c r="A23" s="195" t="s">
        <v>25</v>
      </c>
      <c r="B23" s="415" t="s">
        <v>29</v>
      </c>
      <c r="C23" s="323">
        <f>SUM(C16:C22)</f>
        <v>5484</v>
      </c>
      <c r="D23" s="133">
        <f>SUM(D16:D22)</f>
        <v>5484</v>
      </c>
    </row>
    <row r="24" spans="1:5" s="58" customFormat="1" ht="15" customHeight="1" outlineLevel="1" thickBot="1" x14ac:dyDescent="0.3">
      <c r="A24" s="127" t="s">
        <v>27</v>
      </c>
      <c r="B24" s="416"/>
      <c r="C24" s="324">
        <f>AVERAGE(C16:C22)</f>
        <v>783.42857142857144</v>
      </c>
      <c r="D24" s="128">
        <f>AVERAGE(D16:D22)</f>
        <v>783.42857142857144</v>
      </c>
    </row>
    <row r="25" spans="1:5" s="58" customFormat="1" ht="15" customHeight="1" thickBot="1" x14ac:dyDescent="0.3">
      <c r="A25" s="34" t="s">
        <v>24</v>
      </c>
      <c r="B25" s="416"/>
      <c r="C25" s="325">
        <f>SUM(C16:C20)</f>
        <v>3496</v>
      </c>
      <c r="D25" s="35">
        <f>SUM(D16:D20)</f>
        <v>3496</v>
      </c>
    </row>
    <row r="26" spans="1:5" s="58" customFormat="1" ht="15" customHeight="1" thickBot="1" x14ac:dyDescent="0.3">
      <c r="A26" s="34" t="s">
        <v>26</v>
      </c>
      <c r="B26" s="417"/>
      <c r="C26" s="326">
        <f>AVERAGE(C16:C20)</f>
        <v>699.2</v>
      </c>
      <c r="D26" s="40">
        <f>AVERAGE(D16:D20)</f>
        <v>699.2</v>
      </c>
    </row>
    <row r="27" spans="1:5" s="58" customFormat="1" ht="15" customHeight="1" thickBot="1" x14ac:dyDescent="0.3">
      <c r="A27" s="33" t="s">
        <v>3</v>
      </c>
      <c r="B27" s="211">
        <f>B22+1</f>
        <v>42835</v>
      </c>
      <c r="C27" s="315">
        <v>994</v>
      </c>
      <c r="D27" s="222">
        <f>SUM(C27)</f>
        <v>994</v>
      </c>
    </row>
    <row r="28" spans="1:5" s="58" customFormat="1" ht="15" customHeight="1" thickBot="1" x14ac:dyDescent="0.3">
      <c r="A28" s="33" t="s">
        <v>4</v>
      </c>
      <c r="B28" s="212">
        <f>B27+1</f>
        <v>42836</v>
      </c>
      <c r="C28" s="315">
        <v>1247</v>
      </c>
      <c r="D28" s="71">
        <f t="shared" ref="D28:D33" si="4">SUM(C28)</f>
        <v>1247</v>
      </c>
    </row>
    <row r="29" spans="1:5" s="58" customFormat="1" ht="15" customHeight="1" thickBot="1" x14ac:dyDescent="0.3">
      <c r="A29" s="33" t="s">
        <v>5</v>
      </c>
      <c r="B29" s="212">
        <f t="shared" ref="B29:B33" si="5">B28+1</f>
        <v>42837</v>
      </c>
      <c r="C29" s="315">
        <v>1063</v>
      </c>
      <c r="D29" s="222">
        <f t="shared" si="4"/>
        <v>1063</v>
      </c>
    </row>
    <row r="30" spans="1:5" s="58" customFormat="1" ht="15" customHeight="1" thickBot="1" x14ac:dyDescent="0.3">
      <c r="A30" s="33" t="s">
        <v>6</v>
      </c>
      <c r="B30" s="212">
        <f t="shared" si="5"/>
        <v>42838</v>
      </c>
      <c r="C30" s="315">
        <v>1271</v>
      </c>
      <c r="D30" s="71">
        <f t="shared" si="4"/>
        <v>1271</v>
      </c>
    </row>
    <row r="31" spans="1:5" s="58" customFormat="1" ht="15" customHeight="1" thickBot="1" x14ac:dyDescent="0.3">
      <c r="A31" s="33" t="s">
        <v>0</v>
      </c>
      <c r="B31" s="212">
        <f t="shared" si="5"/>
        <v>42839</v>
      </c>
      <c r="C31" s="315">
        <v>1367</v>
      </c>
      <c r="D31" s="222">
        <f t="shared" si="4"/>
        <v>1367</v>
      </c>
    </row>
    <row r="32" spans="1:5" s="58" customFormat="1" ht="15" customHeight="1" outlineLevel="1" thickBot="1" x14ac:dyDescent="0.3">
      <c r="A32" s="33" t="s">
        <v>1</v>
      </c>
      <c r="B32" s="212">
        <f t="shared" si="5"/>
        <v>42840</v>
      </c>
      <c r="C32" s="321">
        <v>1093</v>
      </c>
      <c r="D32" s="71">
        <f t="shared" si="4"/>
        <v>1093</v>
      </c>
    </row>
    <row r="33" spans="1:5" s="58" customFormat="1" ht="15" customHeight="1" outlineLevel="1" thickBot="1" x14ac:dyDescent="0.3">
      <c r="A33" s="33" t="s">
        <v>2</v>
      </c>
      <c r="B33" s="212">
        <f t="shared" si="5"/>
        <v>42841</v>
      </c>
      <c r="C33" s="322">
        <v>1121</v>
      </c>
      <c r="D33" s="18">
        <f t="shared" si="4"/>
        <v>1121</v>
      </c>
    </row>
    <row r="34" spans="1:5" s="58" customFormat="1" ht="15" customHeight="1" outlineLevel="1" thickBot="1" x14ac:dyDescent="0.3">
      <c r="A34" s="195" t="s">
        <v>25</v>
      </c>
      <c r="B34" s="415" t="s">
        <v>30</v>
      </c>
      <c r="C34" s="323">
        <f>SUM(C27:C33)</f>
        <v>8156</v>
      </c>
      <c r="D34" s="133">
        <f>SUM(D27:D33)</f>
        <v>8156</v>
      </c>
    </row>
    <row r="35" spans="1:5" s="58" customFormat="1" ht="15" customHeight="1" outlineLevel="1" thickBot="1" x14ac:dyDescent="0.3">
      <c r="A35" s="127" t="s">
        <v>27</v>
      </c>
      <c r="B35" s="416"/>
      <c r="C35" s="324">
        <f>AVERAGE(C27:C33)</f>
        <v>1165.1428571428571</v>
      </c>
      <c r="D35" s="128">
        <f>AVERAGE(D27:D33)</f>
        <v>1165.1428571428571</v>
      </c>
    </row>
    <row r="36" spans="1:5" s="58" customFormat="1" ht="15" customHeight="1" thickBot="1" x14ac:dyDescent="0.3">
      <c r="A36" s="34" t="s">
        <v>24</v>
      </c>
      <c r="B36" s="416"/>
      <c r="C36" s="327">
        <f>SUM(C27:C31)</f>
        <v>5942</v>
      </c>
      <c r="D36" s="39">
        <f>SUM(D27:D31)</f>
        <v>5942</v>
      </c>
    </row>
    <row r="37" spans="1:5" s="58" customFormat="1" ht="15" customHeight="1" thickBot="1" x14ac:dyDescent="0.3">
      <c r="A37" s="34" t="s">
        <v>26</v>
      </c>
      <c r="B37" s="417"/>
      <c r="C37" s="328">
        <f>AVERAGE(C27:C31)</f>
        <v>1188.4000000000001</v>
      </c>
      <c r="D37" s="44">
        <f>AVERAGE(D27:D31)</f>
        <v>1188.4000000000001</v>
      </c>
    </row>
    <row r="38" spans="1:5" s="58" customFormat="1" ht="15" customHeight="1" thickBot="1" x14ac:dyDescent="0.3">
      <c r="A38" s="33" t="s">
        <v>3</v>
      </c>
      <c r="B38" s="213">
        <f>B33+1</f>
        <v>42842</v>
      </c>
      <c r="C38" s="315">
        <v>910</v>
      </c>
      <c r="D38" s="222">
        <f>SUM(C38)</f>
        <v>910</v>
      </c>
    </row>
    <row r="39" spans="1:5" s="58" customFormat="1" ht="15" customHeight="1" thickBot="1" x14ac:dyDescent="0.3">
      <c r="A39" s="33" t="s">
        <v>4</v>
      </c>
      <c r="B39" s="214">
        <f>B38+1</f>
        <v>42843</v>
      </c>
      <c r="C39" s="315">
        <v>1003</v>
      </c>
      <c r="D39" s="71">
        <f t="shared" ref="D39:D44" si="6">SUM(C39)</f>
        <v>1003</v>
      </c>
    </row>
    <row r="40" spans="1:5" s="58" customFormat="1" ht="15" customHeight="1" thickBot="1" x14ac:dyDescent="0.3">
      <c r="A40" s="33" t="s">
        <v>5</v>
      </c>
      <c r="B40" s="214">
        <f t="shared" ref="B40:B44" si="7">B39+1</f>
        <v>42844</v>
      </c>
      <c r="C40" s="315">
        <v>742</v>
      </c>
      <c r="D40" s="222">
        <f t="shared" si="6"/>
        <v>742</v>
      </c>
    </row>
    <row r="41" spans="1:5" s="58" customFormat="1" ht="15" customHeight="1" thickBot="1" x14ac:dyDescent="0.3">
      <c r="A41" s="33" t="s">
        <v>6</v>
      </c>
      <c r="B41" s="214">
        <f t="shared" si="7"/>
        <v>42845</v>
      </c>
      <c r="C41" s="315">
        <v>845</v>
      </c>
      <c r="D41" s="71">
        <f t="shared" si="6"/>
        <v>845</v>
      </c>
    </row>
    <row r="42" spans="1:5" s="58" customFormat="1" ht="15" customHeight="1" thickBot="1" x14ac:dyDescent="0.3">
      <c r="A42" s="33" t="s">
        <v>0</v>
      </c>
      <c r="B42" s="214">
        <f t="shared" si="7"/>
        <v>42846</v>
      </c>
      <c r="C42" s="315">
        <v>915</v>
      </c>
      <c r="D42" s="222">
        <f t="shared" si="6"/>
        <v>915</v>
      </c>
    </row>
    <row r="43" spans="1:5" s="58" customFormat="1" ht="15" customHeight="1" outlineLevel="1" thickBot="1" x14ac:dyDescent="0.3">
      <c r="A43" s="33" t="s">
        <v>1</v>
      </c>
      <c r="B43" s="214">
        <f t="shared" si="7"/>
        <v>42847</v>
      </c>
      <c r="C43" s="321">
        <v>930</v>
      </c>
      <c r="D43" s="71">
        <f t="shared" si="6"/>
        <v>930</v>
      </c>
      <c r="E43" s="183"/>
    </row>
    <row r="44" spans="1:5" s="58" customFormat="1" ht="15" customHeight="1" outlineLevel="1" thickBot="1" x14ac:dyDescent="0.3">
      <c r="A44" s="33" t="s">
        <v>2</v>
      </c>
      <c r="B44" s="214">
        <f t="shared" si="7"/>
        <v>42848</v>
      </c>
      <c r="C44" s="322">
        <v>738</v>
      </c>
      <c r="D44" s="18">
        <f t="shared" si="6"/>
        <v>738</v>
      </c>
      <c r="E44" s="183"/>
    </row>
    <row r="45" spans="1:5" s="58" customFormat="1" ht="15" customHeight="1" outlineLevel="1" thickBot="1" x14ac:dyDescent="0.3">
      <c r="A45" s="195" t="s">
        <v>25</v>
      </c>
      <c r="B45" s="415" t="s">
        <v>31</v>
      </c>
      <c r="C45" s="323">
        <f>SUM(C38:C44)</f>
        <v>6083</v>
      </c>
      <c r="D45" s="133">
        <f>SUM(D38:D44)</f>
        <v>6083</v>
      </c>
      <c r="E45" s="183"/>
    </row>
    <row r="46" spans="1:5" s="58" customFormat="1" ht="15" customHeight="1" outlineLevel="1" thickBot="1" x14ac:dyDescent="0.3">
      <c r="A46" s="127" t="s">
        <v>27</v>
      </c>
      <c r="B46" s="416"/>
      <c r="C46" s="324">
        <f>AVERAGE(C38:C44)</f>
        <v>869</v>
      </c>
      <c r="D46" s="128">
        <f>AVERAGE(D38:D44)</f>
        <v>869</v>
      </c>
      <c r="E46" s="183"/>
    </row>
    <row r="47" spans="1:5" s="58" customFormat="1" ht="15" customHeight="1" thickBot="1" x14ac:dyDescent="0.3">
      <c r="A47" s="34" t="s">
        <v>24</v>
      </c>
      <c r="B47" s="416"/>
      <c r="C47" s="327">
        <f>SUM(C38:C42)</f>
        <v>4415</v>
      </c>
      <c r="D47" s="39">
        <f>SUM(D38:D42)</f>
        <v>4415</v>
      </c>
      <c r="E47" s="183"/>
    </row>
    <row r="48" spans="1:5" s="58" customFormat="1" ht="15" customHeight="1" thickBot="1" x14ac:dyDescent="0.3">
      <c r="A48" s="34" t="s">
        <v>26</v>
      </c>
      <c r="B48" s="417"/>
      <c r="C48" s="328">
        <f>AVERAGE(C38:C42)</f>
        <v>883</v>
      </c>
      <c r="D48" s="44">
        <f>AVERAGE(D38:D42)</f>
        <v>883</v>
      </c>
      <c r="E48" s="183"/>
    </row>
    <row r="49" spans="1:5" s="58" customFormat="1" ht="15" customHeight="1" thickBot="1" x14ac:dyDescent="0.3">
      <c r="A49" s="33" t="s">
        <v>3</v>
      </c>
      <c r="B49" s="213">
        <f>B44+1</f>
        <v>42849</v>
      </c>
      <c r="C49" s="329">
        <v>611</v>
      </c>
      <c r="D49" s="20">
        <f>SUM(C49)</f>
        <v>611</v>
      </c>
      <c r="E49" s="183"/>
    </row>
    <row r="50" spans="1:5" s="58" customFormat="1" ht="15" customHeight="1" thickBot="1" x14ac:dyDescent="0.3">
      <c r="A50" s="179" t="s">
        <v>4</v>
      </c>
      <c r="B50" s="214">
        <f>B49+1</f>
        <v>42850</v>
      </c>
      <c r="C50" s="315">
        <v>688</v>
      </c>
      <c r="D50" s="20">
        <f t="shared" ref="D50:D52" si="8">SUM(C50)</f>
        <v>688</v>
      </c>
      <c r="E50" s="183"/>
    </row>
    <row r="51" spans="1:5" s="58" customFormat="1" ht="15" customHeight="1" thickBot="1" x14ac:dyDescent="0.3">
      <c r="A51" s="179" t="s">
        <v>5</v>
      </c>
      <c r="B51" s="214">
        <f t="shared" ref="B51:B55" si="9">B50+1</f>
        <v>42851</v>
      </c>
      <c r="C51" s="330">
        <v>688</v>
      </c>
      <c r="D51" s="20">
        <f t="shared" si="8"/>
        <v>688</v>
      </c>
      <c r="E51" s="183"/>
    </row>
    <row r="52" spans="1:5" s="58" customFormat="1" ht="15" customHeight="1" thickBot="1" x14ac:dyDescent="0.3">
      <c r="A52" s="179" t="s">
        <v>6</v>
      </c>
      <c r="B52" s="214">
        <f t="shared" si="9"/>
        <v>42852</v>
      </c>
      <c r="C52" s="315">
        <v>794</v>
      </c>
      <c r="D52" s="20">
        <f t="shared" si="8"/>
        <v>794</v>
      </c>
      <c r="E52" s="183"/>
    </row>
    <row r="53" spans="1:5" s="58" customFormat="1" ht="15" customHeight="1" thickBot="1" x14ac:dyDescent="0.3">
      <c r="A53" s="33" t="s">
        <v>0</v>
      </c>
      <c r="B53" s="216">
        <f t="shared" si="9"/>
        <v>42853</v>
      </c>
      <c r="C53" s="315">
        <v>998</v>
      </c>
      <c r="D53" s="20">
        <f>SUM(C53)</f>
        <v>998</v>
      </c>
      <c r="E53" s="183"/>
    </row>
    <row r="54" spans="1:5" s="58" customFormat="1" ht="14.25" customHeight="1" outlineLevel="1" thickBot="1" x14ac:dyDescent="0.3">
      <c r="A54" s="33" t="s">
        <v>1</v>
      </c>
      <c r="B54" s="216">
        <f t="shared" si="9"/>
        <v>42854</v>
      </c>
      <c r="C54" s="321">
        <v>1199</v>
      </c>
      <c r="D54" s="20">
        <f>SUM(C54)</f>
        <v>1199</v>
      </c>
      <c r="E54" s="183"/>
    </row>
    <row r="55" spans="1:5" s="58" customFormat="1" ht="15" customHeight="1" outlineLevel="1" thickBot="1" x14ac:dyDescent="0.3">
      <c r="A55" s="179" t="s">
        <v>2</v>
      </c>
      <c r="B55" s="216">
        <f t="shared" si="9"/>
        <v>42855</v>
      </c>
      <c r="C55" s="322">
        <v>688</v>
      </c>
      <c r="D55" s="20">
        <f>SUM(C55)</f>
        <v>688</v>
      </c>
    </row>
    <row r="56" spans="1:5" s="58" customFormat="1" ht="15" customHeight="1" outlineLevel="1" thickBot="1" x14ac:dyDescent="0.3">
      <c r="A56" s="195" t="s">
        <v>25</v>
      </c>
      <c r="B56" s="415" t="s">
        <v>32</v>
      </c>
      <c r="C56" s="323">
        <f>SUM(C49:C55)</f>
        <v>5666</v>
      </c>
      <c r="D56" s="133">
        <f t="shared" ref="D56:D70" si="10">SUM(C56)</f>
        <v>5666</v>
      </c>
    </row>
    <row r="57" spans="1:5" s="58" customFormat="1" ht="15" customHeight="1" outlineLevel="1" thickBot="1" x14ac:dyDescent="0.3">
      <c r="A57" s="127" t="s">
        <v>27</v>
      </c>
      <c r="B57" s="416"/>
      <c r="C57" s="324">
        <f>AVERAGE(C49:C55)</f>
        <v>809.42857142857144</v>
      </c>
      <c r="D57" s="133">
        <f t="shared" si="10"/>
        <v>809.42857142857144</v>
      </c>
    </row>
    <row r="58" spans="1:5" s="58" customFormat="1" ht="15" customHeight="1" thickBot="1" x14ac:dyDescent="0.3">
      <c r="A58" s="34" t="s">
        <v>24</v>
      </c>
      <c r="B58" s="416"/>
      <c r="C58" s="325">
        <f>SUM(C49:C53)</f>
        <v>3779</v>
      </c>
      <c r="D58" s="35">
        <f t="shared" si="10"/>
        <v>3779</v>
      </c>
    </row>
    <row r="59" spans="1:5" s="58" customFormat="1" ht="15" customHeight="1" thickBot="1" x14ac:dyDescent="0.3">
      <c r="A59" s="34" t="s">
        <v>26</v>
      </c>
      <c r="B59" s="417"/>
      <c r="C59" s="326">
        <f>AVERAGE(C49:C53)</f>
        <v>755.8</v>
      </c>
      <c r="D59" s="40">
        <f t="shared" si="10"/>
        <v>755.8</v>
      </c>
    </row>
    <row r="60" spans="1:5" s="58" customFormat="1" ht="14.25" hidden="1" customHeight="1" thickBot="1" x14ac:dyDescent="0.3">
      <c r="A60" s="179" t="s">
        <v>3</v>
      </c>
      <c r="B60" s="213">
        <f>B55+1</f>
        <v>42856</v>
      </c>
      <c r="C60" s="315"/>
      <c r="D60" s="20">
        <f>SUM(C60)</f>
        <v>0</v>
      </c>
    </row>
    <row r="61" spans="1:5" s="58" customFormat="1" ht="14.25" hidden="1" customHeight="1" thickBot="1" x14ac:dyDescent="0.3">
      <c r="A61" s="179" t="s">
        <v>4</v>
      </c>
      <c r="B61" s="214">
        <f>B60+1</f>
        <v>42857</v>
      </c>
      <c r="C61" s="315"/>
      <c r="D61" s="20">
        <f>SUM(C61)</f>
        <v>0</v>
      </c>
    </row>
    <row r="62" spans="1:5" s="58" customFormat="1" ht="14.25" hidden="1" customHeight="1" thickBot="1" x14ac:dyDescent="0.3">
      <c r="A62" s="179" t="s">
        <v>5</v>
      </c>
      <c r="B62" s="237"/>
      <c r="C62" s="319"/>
      <c r="D62" s="20"/>
    </row>
    <row r="63" spans="1:5" s="58" customFormat="1" ht="13.5" hidden="1" customHeight="1" thickBot="1" x14ac:dyDescent="0.3">
      <c r="A63" s="179" t="s">
        <v>6</v>
      </c>
      <c r="B63" s="237"/>
      <c r="C63" s="319"/>
      <c r="D63" s="20"/>
    </row>
    <row r="64" spans="1:5" s="58" customFormat="1" ht="13.5" hidden="1" customHeight="1" thickBot="1" x14ac:dyDescent="0.3">
      <c r="A64" s="179" t="s">
        <v>0</v>
      </c>
      <c r="B64" s="237"/>
      <c r="C64" s="319"/>
      <c r="D64" s="20"/>
    </row>
    <row r="65" spans="1:6" s="58" customFormat="1" ht="12.75" hidden="1" customHeight="1" outlineLevel="1" thickBot="1" x14ac:dyDescent="0.3">
      <c r="A65" s="179" t="s">
        <v>1</v>
      </c>
      <c r="B65" s="237"/>
      <c r="C65" s="331"/>
      <c r="D65" s="20"/>
    </row>
    <row r="66" spans="1:6" s="58" customFormat="1" ht="13.5" hidden="1" customHeight="1" outlineLevel="1" thickBot="1" x14ac:dyDescent="0.3">
      <c r="A66" s="179" t="s">
        <v>2</v>
      </c>
      <c r="B66" s="237"/>
      <c r="C66" s="332"/>
      <c r="D66" s="20"/>
    </row>
    <row r="67" spans="1:6" s="58" customFormat="1" ht="14.25" hidden="1" customHeight="1" outlineLevel="1" thickBot="1" x14ac:dyDescent="0.3">
      <c r="A67" s="195" t="s">
        <v>25</v>
      </c>
      <c r="B67" s="416" t="s">
        <v>37</v>
      </c>
      <c r="C67" s="323">
        <f>SUM(C60:C66)</f>
        <v>0</v>
      </c>
      <c r="D67" s="133">
        <f t="shared" si="10"/>
        <v>0</v>
      </c>
    </row>
    <row r="68" spans="1:6" s="58" customFormat="1" ht="14.25" hidden="1" customHeight="1" outlineLevel="1" thickBot="1" x14ac:dyDescent="0.3">
      <c r="A68" s="127" t="s">
        <v>27</v>
      </c>
      <c r="B68" s="416"/>
      <c r="C68" s="324" t="e">
        <f>AVERAGE(C60:C66)</f>
        <v>#DIV/0!</v>
      </c>
      <c r="D68" s="128" t="e">
        <f t="shared" si="10"/>
        <v>#DIV/0!</v>
      </c>
    </row>
    <row r="69" spans="1:6" s="58" customFormat="1" ht="15" hidden="1" customHeight="1" thickBot="1" x14ac:dyDescent="0.3">
      <c r="A69" s="34" t="s">
        <v>24</v>
      </c>
      <c r="B69" s="416"/>
      <c r="C69" s="325">
        <f>SUM(C60:C64)</f>
        <v>0</v>
      </c>
      <c r="D69" s="35">
        <f t="shared" si="10"/>
        <v>0</v>
      </c>
    </row>
    <row r="70" spans="1:6" s="58" customFormat="1" ht="14.25" hidden="1" customHeight="1" thickBot="1" x14ac:dyDescent="0.3">
      <c r="A70" s="34" t="s">
        <v>26</v>
      </c>
      <c r="B70" s="417"/>
      <c r="C70" s="326" t="e">
        <f>AVERAGE(C60:C64)</f>
        <v>#DIV/0!</v>
      </c>
      <c r="D70" s="40" t="e">
        <f t="shared" si="10"/>
        <v>#DIV/0!</v>
      </c>
    </row>
    <row r="71" spans="1:6" s="58" customFormat="1" ht="15" customHeight="1" x14ac:dyDescent="0.25">
      <c r="A71" s="4"/>
      <c r="B71" s="157"/>
      <c r="C71" s="61"/>
      <c r="D71" s="61"/>
    </row>
    <row r="72" spans="1:6" s="58" customFormat="1" ht="42" customHeight="1" x14ac:dyDescent="0.25">
      <c r="A72" s="228"/>
      <c r="B72" s="229" t="s">
        <v>9</v>
      </c>
      <c r="D72" s="422" t="s">
        <v>67</v>
      </c>
      <c r="E72" s="423"/>
      <c r="F72" s="424"/>
    </row>
    <row r="73" spans="1:6" ht="30" customHeight="1" x14ac:dyDescent="0.25">
      <c r="A73" s="53" t="s">
        <v>34</v>
      </c>
      <c r="B73" s="230">
        <f>SUM(C58:C58, C47:C47, C36:C36, C25:C25, C14:C14, C69:C69)</f>
        <v>17632</v>
      </c>
      <c r="D73" s="409" t="s">
        <v>34</v>
      </c>
      <c r="E73" s="410"/>
      <c r="F73" s="119">
        <f>SUM(D14, D25, D36, D47, D58, D69)</f>
        <v>17632</v>
      </c>
    </row>
    <row r="74" spans="1:6" ht="30" customHeight="1" x14ac:dyDescent="0.25">
      <c r="A74" s="53" t="s">
        <v>33</v>
      </c>
      <c r="B74" s="230">
        <f>SUM(C56:C56, C45:C45, C34:C34, C23:C23, C12:C12, C67:C67 )</f>
        <v>26772</v>
      </c>
      <c r="D74" s="409" t="s">
        <v>33</v>
      </c>
      <c r="E74" s="410"/>
      <c r="F74" s="120">
        <f>SUM(D56, D45, D34, D23, D12, D67)</f>
        <v>26772</v>
      </c>
    </row>
    <row r="75" spans="1:6" ht="30" customHeight="1" x14ac:dyDescent="0.25">
      <c r="D75" s="409" t="s">
        <v>26</v>
      </c>
      <c r="E75" s="410"/>
      <c r="F75" s="120">
        <f>AVERAGE(D14, D25, D36, D47, D58, D69)</f>
        <v>2938.6666666666665</v>
      </c>
    </row>
    <row r="76" spans="1:6" ht="30" customHeight="1" x14ac:dyDescent="0.25">
      <c r="D76" s="409" t="s">
        <v>72</v>
      </c>
      <c r="E76" s="410"/>
      <c r="F76" s="119">
        <f>AVERAGE(D56, D45, D34, D23, D12, D67)</f>
        <v>4462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36:C37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73" sqref="B73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A1" s="31"/>
      <c r="B1" s="206"/>
      <c r="C1" s="425" t="s">
        <v>7</v>
      </c>
      <c r="D1" s="425" t="s">
        <v>39</v>
      </c>
      <c r="E1" s="425" t="s">
        <v>8</v>
      </c>
      <c r="F1" s="425" t="s">
        <v>73</v>
      </c>
      <c r="G1" s="425" t="s">
        <v>10</v>
      </c>
      <c r="H1" s="453"/>
      <c r="I1" s="454"/>
      <c r="J1" s="449" t="s">
        <v>23</v>
      </c>
    </row>
    <row r="2" spans="1:11" ht="15" customHeight="1" thickBot="1" x14ac:dyDescent="0.3">
      <c r="A2" s="32"/>
      <c r="B2" s="207"/>
      <c r="C2" s="427"/>
      <c r="D2" s="427"/>
      <c r="E2" s="427"/>
      <c r="F2" s="427"/>
      <c r="G2" s="455"/>
      <c r="H2" s="456"/>
      <c r="I2" s="457"/>
      <c r="J2" s="450"/>
    </row>
    <row r="3" spans="1:11" ht="13.5" customHeight="1" x14ac:dyDescent="0.25">
      <c r="A3" s="411" t="s">
        <v>61</v>
      </c>
      <c r="B3" s="413" t="s">
        <v>62</v>
      </c>
      <c r="C3" s="434" t="s">
        <v>7</v>
      </c>
      <c r="D3" s="434" t="s">
        <v>40</v>
      </c>
      <c r="E3" s="439" t="s">
        <v>8</v>
      </c>
      <c r="F3" s="439" t="s">
        <v>73</v>
      </c>
      <c r="G3" s="458" t="s">
        <v>10</v>
      </c>
      <c r="H3" s="452" t="s">
        <v>41</v>
      </c>
      <c r="I3" s="451" t="s">
        <v>42</v>
      </c>
      <c r="J3" s="450"/>
    </row>
    <row r="4" spans="1:11" ht="15" customHeight="1" thickBot="1" x14ac:dyDescent="0.3">
      <c r="A4" s="412"/>
      <c r="B4" s="414"/>
      <c r="C4" s="435"/>
      <c r="D4" s="435"/>
      <c r="E4" s="412"/>
      <c r="F4" s="412"/>
      <c r="G4" s="435"/>
      <c r="H4" s="412"/>
      <c r="I4" s="441"/>
      <c r="J4" s="450"/>
    </row>
    <row r="5" spans="1:11" s="57" customFormat="1" ht="12.75" hidden="1" customHeight="1" thickBot="1" x14ac:dyDescent="0.3">
      <c r="A5" s="33" t="s">
        <v>3</v>
      </c>
      <c r="B5" s="208"/>
      <c r="C5" s="14"/>
      <c r="D5" s="14"/>
      <c r="E5" s="17"/>
      <c r="F5" s="17"/>
      <c r="G5" s="17"/>
      <c r="H5" s="17"/>
      <c r="I5" s="18"/>
      <c r="J5" s="66">
        <f>SUM(C5:I5)</f>
        <v>0</v>
      </c>
    </row>
    <row r="6" spans="1:11" s="57" customFormat="1" ht="13.5" hidden="1" customHeight="1" thickBot="1" x14ac:dyDescent="0.3">
      <c r="A6" s="33" t="s">
        <v>4</v>
      </c>
      <c r="B6" s="223"/>
      <c r="C6" s="14"/>
      <c r="D6" s="14"/>
      <c r="E6" s="17"/>
      <c r="F6" s="17"/>
      <c r="G6" s="17"/>
      <c r="H6" s="17"/>
      <c r="I6" s="18"/>
      <c r="J6" s="66">
        <f t="shared" ref="J6:J10" si="0">SUM(C6:I6)</f>
        <v>0</v>
      </c>
    </row>
    <row r="7" spans="1:11" s="57" customFormat="1" ht="13.5" hidden="1" customHeight="1" thickBot="1" x14ac:dyDescent="0.3">
      <c r="A7" s="33" t="s">
        <v>5</v>
      </c>
      <c r="B7" s="223">
        <v>42795</v>
      </c>
      <c r="C7" s="309"/>
      <c r="D7" s="14"/>
      <c r="E7" s="17"/>
      <c r="F7" s="17"/>
      <c r="G7" s="17"/>
      <c r="H7" s="17"/>
      <c r="I7" s="18"/>
      <c r="J7" s="66">
        <f t="shared" si="0"/>
        <v>0</v>
      </c>
    </row>
    <row r="8" spans="1:11" s="57" customFormat="1" ht="13.5" hidden="1" customHeight="1" thickBot="1" x14ac:dyDescent="0.3">
      <c r="A8" s="33" t="s">
        <v>6</v>
      </c>
      <c r="B8" s="223">
        <v>42796</v>
      </c>
      <c r="C8" s="309"/>
      <c r="D8" s="14"/>
      <c r="E8" s="17"/>
      <c r="F8" s="17"/>
      <c r="G8" s="17"/>
      <c r="H8" s="17"/>
      <c r="I8" s="18"/>
      <c r="J8" s="66">
        <f t="shared" si="0"/>
        <v>0</v>
      </c>
      <c r="K8" s="180"/>
    </row>
    <row r="9" spans="1:11" s="57" customFormat="1" ht="13.5" hidden="1" customHeight="1" thickBot="1" x14ac:dyDescent="0.3">
      <c r="A9" s="33" t="s">
        <v>0</v>
      </c>
      <c r="B9" s="223">
        <v>42797</v>
      </c>
      <c r="C9" s="310"/>
      <c r="D9" s="14"/>
      <c r="E9" s="17"/>
      <c r="F9" s="17"/>
      <c r="G9" s="14"/>
      <c r="H9" s="17"/>
      <c r="I9" s="18"/>
      <c r="J9" s="66">
        <f t="shared" si="0"/>
        <v>0</v>
      </c>
      <c r="K9" s="180"/>
    </row>
    <row r="10" spans="1:11" s="57" customFormat="1" ht="12.75" customHeight="1" outlineLevel="1" thickBot="1" x14ac:dyDescent="0.3">
      <c r="A10" s="33" t="s">
        <v>1</v>
      </c>
      <c r="B10" s="223">
        <v>42826</v>
      </c>
      <c r="C10" s="341"/>
      <c r="D10" s="342"/>
      <c r="E10" s="24">
        <v>131</v>
      </c>
      <c r="F10" s="343"/>
      <c r="G10" s="21">
        <v>177</v>
      </c>
      <c r="H10" s="24">
        <v>30</v>
      </c>
      <c r="I10" s="25">
        <v>1191</v>
      </c>
      <c r="J10" s="66">
        <f t="shared" si="0"/>
        <v>1529</v>
      </c>
      <c r="K10" s="180"/>
    </row>
    <row r="11" spans="1:11" s="57" customFormat="1" ht="15" customHeight="1" outlineLevel="1" thickBot="1" x14ac:dyDescent="0.3">
      <c r="A11" s="33" t="s">
        <v>2</v>
      </c>
      <c r="B11" s="223">
        <f>B10+1</f>
        <v>42827</v>
      </c>
      <c r="C11" s="148"/>
      <c r="D11" s="148"/>
      <c r="E11" s="29">
        <v>183</v>
      </c>
      <c r="F11" s="189"/>
      <c r="G11" s="26">
        <v>276</v>
      </c>
      <c r="H11" s="29">
        <v>41</v>
      </c>
      <c r="I11" s="30">
        <v>1993</v>
      </c>
      <c r="J11" s="66">
        <f t="shared" ref="J11" si="1">SUM(C11:I11)</f>
        <v>2493</v>
      </c>
      <c r="K11" s="180"/>
    </row>
    <row r="12" spans="1:11" s="58" customFormat="1" ht="15" customHeight="1" outlineLevel="1" thickBot="1" x14ac:dyDescent="0.3">
      <c r="A12" s="195" t="s">
        <v>25</v>
      </c>
      <c r="B12" s="415" t="s">
        <v>28</v>
      </c>
      <c r="C12" s="133">
        <f>SUM(C5:C11)</f>
        <v>0</v>
      </c>
      <c r="D12" s="133">
        <f t="shared" ref="D12:J12" si="2">SUM(D5:D11)</f>
        <v>0</v>
      </c>
      <c r="E12" s="136">
        <f>SUM(E5:E11)</f>
        <v>314</v>
      </c>
      <c r="F12" s="136">
        <f t="shared" si="2"/>
        <v>0</v>
      </c>
      <c r="G12" s="133">
        <f t="shared" si="2"/>
        <v>453</v>
      </c>
      <c r="H12" s="136">
        <f t="shared" si="2"/>
        <v>71</v>
      </c>
      <c r="I12" s="137">
        <f t="shared" si="2"/>
        <v>3184</v>
      </c>
      <c r="J12" s="202">
        <f t="shared" si="2"/>
        <v>4022</v>
      </c>
    </row>
    <row r="13" spans="1:11" s="58" customFormat="1" ht="15" customHeight="1" outlineLevel="1" thickBot="1" x14ac:dyDescent="0.3">
      <c r="A13" s="127" t="s">
        <v>27</v>
      </c>
      <c r="B13" s="416"/>
      <c r="C13" s="128" t="e">
        <f>AVERAGE(C5:C11)</f>
        <v>#DIV/0!</v>
      </c>
      <c r="D13" s="128" t="e">
        <f t="shared" ref="D13:J13" si="3">AVERAGE(D5:D11)</f>
        <v>#DIV/0!</v>
      </c>
      <c r="E13" s="131">
        <f>AVERAGE(E5:E11)</f>
        <v>157</v>
      </c>
      <c r="F13" s="131" t="e">
        <f t="shared" si="3"/>
        <v>#DIV/0!</v>
      </c>
      <c r="G13" s="128">
        <f t="shared" si="3"/>
        <v>226.5</v>
      </c>
      <c r="H13" s="131">
        <f t="shared" si="3"/>
        <v>35.5</v>
      </c>
      <c r="I13" s="132">
        <f t="shared" si="3"/>
        <v>1592</v>
      </c>
      <c r="J13" s="203">
        <f t="shared" si="3"/>
        <v>574.57142857142856</v>
      </c>
    </row>
    <row r="14" spans="1:11" s="58" customFormat="1" ht="15" customHeight="1" thickBot="1" x14ac:dyDescent="0.3">
      <c r="A14" s="34" t="s">
        <v>24</v>
      </c>
      <c r="B14" s="416"/>
      <c r="C14" s="35">
        <f>SUM(C5:C9)</f>
        <v>0</v>
      </c>
      <c r="D14" s="35">
        <f t="shared" ref="D14:J14" si="4">SUM(D5:D9)</f>
        <v>0</v>
      </c>
      <c r="E14" s="38">
        <f t="shared" si="4"/>
        <v>0</v>
      </c>
      <c r="F14" s="38">
        <f t="shared" si="4"/>
        <v>0</v>
      </c>
      <c r="G14" s="35">
        <f t="shared" si="4"/>
        <v>0</v>
      </c>
      <c r="H14" s="38">
        <f t="shared" si="4"/>
        <v>0</v>
      </c>
      <c r="I14" s="39">
        <f t="shared" si="4"/>
        <v>0</v>
      </c>
      <c r="J14" s="204">
        <f t="shared" si="4"/>
        <v>0</v>
      </c>
    </row>
    <row r="15" spans="1:11" s="58" customFormat="1" ht="15" customHeight="1" thickBot="1" x14ac:dyDescent="0.3">
      <c r="A15" s="34" t="s">
        <v>26</v>
      </c>
      <c r="B15" s="416"/>
      <c r="C15" s="40" t="e">
        <f>AVERAGE(C5:C9)</f>
        <v>#DIV/0!</v>
      </c>
      <c r="D15" s="40" t="e">
        <f t="shared" ref="D15:J15" si="5">AVERAGE(D5:D9)</f>
        <v>#DIV/0!</v>
      </c>
      <c r="E15" s="43" t="e">
        <f t="shared" si="5"/>
        <v>#DIV/0!</v>
      </c>
      <c r="F15" s="43" t="e">
        <f t="shared" si="5"/>
        <v>#DIV/0!</v>
      </c>
      <c r="G15" s="40" t="e">
        <f t="shared" si="5"/>
        <v>#DIV/0!</v>
      </c>
      <c r="H15" s="43" t="e">
        <f t="shared" si="5"/>
        <v>#DIV/0!</v>
      </c>
      <c r="I15" s="44" t="e">
        <f t="shared" si="5"/>
        <v>#DIV/0!</v>
      </c>
      <c r="J15" s="205">
        <f t="shared" si="5"/>
        <v>0</v>
      </c>
    </row>
    <row r="16" spans="1:11" s="58" customFormat="1" ht="15" customHeight="1" thickBot="1" x14ac:dyDescent="0.3">
      <c r="A16" s="33" t="s">
        <v>3</v>
      </c>
      <c r="B16" s="208">
        <f>B11+1</f>
        <v>42828</v>
      </c>
      <c r="C16" s="344"/>
      <c r="D16" s="344"/>
      <c r="E16" s="345"/>
      <c r="F16" s="345"/>
      <c r="G16" s="344"/>
      <c r="H16" s="258"/>
      <c r="I16" s="296">
        <v>222</v>
      </c>
      <c r="J16" s="19">
        <f t="shared" ref="J16:J18" si="6">SUM(C16:I16)</f>
        <v>222</v>
      </c>
    </row>
    <row r="17" spans="1:10" s="58" customFormat="1" ht="15" customHeight="1" thickBot="1" x14ac:dyDescent="0.3">
      <c r="A17" s="33" t="s">
        <v>4</v>
      </c>
      <c r="B17" s="209">
        <f>B16+1</f>
        <v>42829</v>
      </c>
      <c r="C17" s="344"/>
      <c r="D17" s="344"/>
      <c r="E17" s="345"/>
      <c r="F17" s="345"/>
      <c r="G17" s="344"/>
      <c r="H17" s="345"/>
      <c r="I17" s="296">
        <v>159</v>
      </c>
      <c r="J17" s="66">
        <f t="shared" si="6"/>
        <v>159</v>
      </c>
    </row>
    <row r="18" spans="1:10" s="58" customFormat="1" ht="15" customHeight="1" thickBot="1" x14ac:dyDescent="0.3">
      <c r="A18" s="33" t="s">
        <v>5</v>
      </c>
      <c r="B18" s="209">
        <f t="shared" ref="B18:B22" si="7">B17+1</f>
        <v>42830</v>
      </c>
      <c r="C18" s="344"/>
      <c r="D18" s="344"/>
      <c r="E18" s="345"/>
      <c r="F18" s="345"/>
      <c r="G18" s="344"/>
      <c r="H18" s="345"/>
      <c r="I18" s="296">
        <v>271</v>
      </c>
      <c r="J18" s="66">
        <f t="shared" si="6"/>
        <v>271</v>
      </c>
    </row>
    <row r="19" spans="1:10" s="58" customFormat="1" ht="15" customHeight="1" thickBot="1" x14ac:dyDescent="0.3">
      <c r="A19" s="33" t="s">
        <v>6</v>
      </c>
      <c r="B19" s="210">
        <f t="shared" si="7"/>
        <v>42831</v>
      </c>
      <c r="C19" s="344"/>
      <c r="D19" s="344"/>
      <c r="E19" s="17">
        <v>69</v>
      </c>
      <c r="F19" s="345"/>
      <c r="G19" s="14">
        <v>28</v>
      </c>
      <c r="H19" s="17">
        <v>19</v>
      </c>
      <c r="I19" s="18">
        <v>95</v>
      </c>
      <c r="J19" s="66">
        <f>SUM(E19:I19)</f>
        <v>211</v>
      </c>
    </row>
    <row r="20" spans="1:10" s="58" customFormat="1" ht="15" customHeight="1" thickBot="1" x14ac:dyDescent="0.3">
      <c r="A20" s="33" t="s">
        <v>0</v>
      </c>
      <c r="B20" s="210">
        <f t="shared" si="7"/>
        <v>42832</v>
      </c>
      <c r="C20" s="342"/>
      <c r="D20" s="344"/>
      <c r="E20" s="17">
        <v>187</v>
      </c>
      <c r="F20" s="345"/>
      <c r="G20" s="14">
        <v>178</v>
      </c>
      <c r="H20" s="17">
        <v>46</v>
      </c>
      <c r="I20" s="18">
        <v>232</v>
      </c>
      <c r="J20" s="66">
        <f>SUM(E20:I20)</f>
        <v>643</v>
      </c>
    </row>
    <row r="21" spans="1:10" s="58" customFormat="1" ht="15" customHeight="1" outlineLevel="1" thickBot="1" x14ac:dyDescent="0.3">
      <c r="A21" s="33" t="s">
        <v>1</v>
      </c>
      <c r="B21" s="223">
        <f t="shared" si="7"/>
        <v>42833</v>
      </c>
      <c r="C21" s="342"/>
      <c r="D21" s="342"/>
      <c r="E21" s="24">
        <v>337</v>
      </c>
      <c r="F21" s="343"/>
      <c r="G21" s="21">
        <v>254</v>
      </c>
      <c r="H21" s="24">
        <v>44</v>
      </c>
      <c r="I21" s="25">
        <v>1731</v>
      </c>
      <c r="J21" s="66">
        <f>SUM(E21:I21)</f>
        <v>2366</v>
      </c>
    </row>
    <row r="22" spans="1:10" s="58" customFormat="1" ht="15" customHeight="1" outlineLevel="1" thickBot="1" x14ac:dyDescent="0.3">
      <c r="A22" s="33" t="s">
        <v>2</v>
      </c>
      <c r="B22" s="209">
        <f t="shared" si="7"/>
        <v>42834</v>
      </c>
      <c r="C22" s="148"/>
      <c r="D22" s="148"/>
      <c r="E22" s="29">
        <v>341</v>
      </c>
      <c r="F22" s="189"/>
      <c r="G22" s="26">
        <v>276</v>
      </c>
      <c r="H22" s="29">
        <v>80</v>
      </c>
      <c r="I22" s="30">
        <v>2232</v>
      </c>
      <c r="J22" s="166">
        <f>SUM(E22:I22)</f>
        <v>2929</v>
      </c>
    </row>
    <row r="23" spans="1:10" s="58" customFormat="1" ht="15" customHeight="1" outlineLevel="1" thickBot="1" x14ac:dyDescent="0.3">
      <c r="A23" s="195" t="s">
        <v>25</v>
      </c>
      <c r="B23" s="415" t="s">
        <v>29</v>
      </c>
      <c r="C23" s="133">
        <f t="shared" ref="C23:J23" si="8">SUM(C16:C22)</f>
        <v>0</v>
      </c>
      <c r="D23" s="133">
        <f t="shared" si="8"/>
        <v>0</v>
      </c>
      <c r="E23" s="136">
        <f t="shared" si="8"/>
        <v>934</v>
      </c>
      <c r="F23" s="136">
        <f t="shared" si="8"/>
        <v>0</v>
      </c>
      <c r="G23" s="133">
        <f t="shared" si="8"/>
        <v>736</v>
      </c>
      <c r="H23" s="136">
        <f t="shared" si="8"/>
        <v>189</v>
      </c>
      <c r="I23" s="136">
        <f t="shared" si="8"/>
        <v>4942</v>
      </c>
      <c r="J23" s="202">
        <f t="shared" si="8"/>
        <v>6801</v>
      </c>
    </row>
    <row r="24" spans="1:10" s="58" customFormat="1" ht="15" customHeight="1" outlineLevel="1" thickBot="1" x14ac:dyDescent="0.3">
      <c r="A24" s="127" t="s">
        <v>27</v>
      </c>
      <c r="B24" s="416"/>
      <c r="C24" s="128" t="e">
        <f t="shared" ref="C24:J24" si="9">AVERAGE(C16:C22)</f>
        <v>#DIV/0!</v>
      </c>
      <c r="D24" s="128" t="e">
        <f t="shared" si="9"/>
        <v>#DIV/0!</v>
      </c>
      <c r="E24" s="131">
        <f t="shared" si="9"/>
        <v>233.5</v>
      </c>
      <c r="F24" s="131" t="e">
        <f t="shared" si="9"/>
        <v>#DIV/0!</v>
      </c>
      <c r="G24" s="128">
        <f t="shared" si="9"/>
        <v>184</v>
      </c>
      <c r="H24" s="131">
        <f t="shared" si="9"/>
        <v>47.25</v>
      </c>
      <c r="I24" s="132">
        <f t="shared" si="9"/>
        <v>706</v>
      </c>
      <c r="J24" s="203">
        <f t="shared" si="9"/>
        <v>971.57142857142856</v>
      </c>
    </row>
    <row r="25" spans="1:10" s="58" customFormat="1" ht="15" customHeight="1" thickBot="1" x14ac:dyDescent="0.3">
      <c r="A25" s="34" t="s">
        <v>24</v>
      </c>
      <c r="B25" s="416"/>
      <c r="C25" s="35">
        <f>SUM(C16:C20)</f>
        <v>0</v>
      </c>
      <c r="D25" s="35">
        <f t="shared" ref="D25:J25" si="10">SUM(D16:D20)</f>
        <v>0</v>
      </c>
      <c r="E25" s="38">
        <f t="shared" si="10"/>
        <v>256</v>
      </c>
      <c r="F25" s="38">
        <f t="shared" si="10"/>
        <v>0</v>
      </c>
      <c r="G25" s="35">
        <f t="shared" si="10"/>
        <v>206</v>
      </c>
      <c r="H25" s="38">
        <f t="shared" si="10"/>
        <v>65</v>
      </c>
      <c r="I25" s="39">
        <f t="shared" si="10"/>
        <v>979</v>
      </c>
      <c r="J25" s="204">
        <f t="shared" si="10"/>
        <v>1506</v>
      </c>
    </row>
    <row r="26" spans="1:10" s="58" customFormat="1" ht="15" customHeight="1" thickBot="1" x14ac:dyDescent="0.3">
      <c r="A26" s="34" t="s">
        <v>26</v>
      </c>
      <c r="B26" s="417"/>
      <c r="C26" s="138" t="e">
        <f>AVERAGE(C16:C20)</f>
        <v>#DIV/0!</v>
      </c>
      <c r="D26" s="138" t="e">
        <f t="shared" ref="D26:J26" si="11">AVERAGE(D16:D20)</f>
        <v>#DIV/0!</v>
      </c>
      <c r="E26" s="164">
        <f t="shared" si="11"/>
        <v>128</v>
      </c>
      <c r="F26" s="164" t="e">
        <f t="shared" si="11"/>
        <v>#DIV/0!</v>
      </c>
      <c r="G26" s="138">
        <f t="shared" si="11"/>
        <v>103</v>
      </c>
      <c r="H26" s="164">
        <f t="shared" si="11"/>
        <v>32.5</v>
      </c>
      <c r="I26" s="165">
        <f t="shared" si="11"/>
        <v>195.8</v>
      </c>
      <c r="J26" s="226">
        <f t="shared" si="11"/>
        <v>301.2</v>
      </c>
    </row>
    <row r="27" spans="1:10" s="58" customFormat="1" ht="15" customHeight="1" thickBot="1" x14ac:dyDescent="0.3">
      <c r="A27" s="33" t="s">
        <v>3</v>
      </c>
      <c r="B27" s="211">
        <f>B22+1</f>
        <v>42835</v>
      </c>
      <c r="C27" s="344"/>
      <c r="D27" s="344"/>
      <c r="E27" s="345"/>
      <c r="F27" s="345"/>
      <c r="G27" s="344"/>
      <c r="H27" s="345"/>
      <c r="I27" s="18">
        <v>398</v>
      </c>
      <c r="J27" s="19">
        <f t="shared" ref="J27:J33" si="12">SUM(C27:I27)</f>
        <v>398</v>
      </c>
    </row>
    <row r="28" spans="1:10" s="58" customFormat="1" ht="15" customHeight="1" thickBot="1" x14ac:dyDescent="0.3">
      <c r="A28" s="33" t="s">
        <v>4</v>
      </c>
      <c r="B28" s="212">
        <f>B27+1</f>
        <v>42836</v>
      </c>
      <c r="C28" s="344"/>
      <c r="D28" s="344"/>
      <c r="E28" s="345"/>
      <c r="F28" s="345"/>
      <c r="G28" s="344"/>
      <c r="H28" s="345"/>
      <c r="I28" s="18">
        <v>494</v>
      </c>
      <c r="J28" s="66">
        <f t="shared" si="12"/>
        <v>494</v>
      </c>
    </row>
    <row r="29" spans="1:10" s="58" customFormat="1" ht="15" customHeight="1" thickBot="1" x14ac:dyDescent="0.3">
      <c r="A29" s="33" t="s">
        <v>5</v>
      </c>
      <c r="B29" s="212">
        <f t="shared" ref="B29:B33" si="13">B28+1</f>
        <v>42837</v>
      </c>
      <c r="C29" s="344"/>
      <c r="D29" s="344"/>
      <c r="E29" s="345"/>
      <c r="F29" s="345"/>
      <c r="G29" s="344"/>
      <c r="H29" s="345"/>
      <c r="I29" s="18">
        <v>355</v>
      </c>
      <c r="J29" s="66">
        <f t="shared" si="12"/>
        <v>355</v>
      </c>
    </row>
    <row r="30" spans="1:10" s="58" customFormat="1" ht="15" customHeight="1" thickBot="1" x14ac:dyDescent="0.3">
      <c r="A30" s="33" t="s">
        <v>6</v>
      </c>
      <c r="B30" s="212">
        <f t="shared" si="13"/>
        <v>42838</v>
      </c>
      <c r="C30" s="344"/>
      <c r="D30" s="344"/>
      <c r="E30" s="17">
        <v>412</v>
      </c>
      <c r="F30" s="345"/>
      <c r="G30" s="14">
        <v>399</v>
      </c>
      <c r="H30" s="17">
        <v>91</v>
      </c>
      <c r="I30" s="18">
        <v>972</v>
      </c>
      <c r="J30" s="66">
        <f t="shared" si="12"/>
        <v>1874</v>
      </c>
    </row>
    <row r="31" spans="1:10" s="58" customFormat="1" ht="15" customHeight="1" thickBot="1" x14ac:dyDescent="0.3">
      <c r="A31" s="33" t="s">
        <v>0</v>
      </c>
      <c r="B31" s="212">
        <f t="shared" si="13"/>
        <v>42839</v>
      </c>
      <c r="C31" s="342"/>
      <c r="D31" s="344"/>
      <c r="E31" s="17">
        <v>317</v>
      </c>
      <c r="F31" s="345"/>
      <c r="G31" s="14">
        <v>386</v>
      </c>
      <c r="H31" s="17">
        <v>68</v>
      </c>
      <c r="I31" s="18">
        <v>946</v>
      </c>
      <c r="J31" s="66">
        <f t="shared" si="12"/>
        <v>1717</v>
      </c>
    </row>
    <row r="32" spans="1:10" s="58" customFormat="1" ht="15" customHeight="1" outlineLevel="1" thickBot="1" x14ac:dyDescent="0.3">
      <c r="A32" s="33" t="s">
        <v>1</v>
      </c>
      <c r="B32" s="212">
        <f t="shared" si="13"/>
        <v>42840</v>
      </c>
      <c r="C32" s="342"/>
      <c r="D32" s="342"/>
      <c r="E32" s="24">
        <v>534</v>
      </c>
      <c r="F32" s="343"/>
      <c r="G32" s="21">
        <v>489</v>
      </c>
      <c r="H32" s="24">
        <v>311</v>
      </c>
      <c r="I32" s="25">
        <v>2139</v>
      </c>
      <c r="J32" s="66">
        <f t="shared" si="12"/>
        <v>3473</v>
      </c>
    </row>
    <row r="33" spans="1:11" s="58" customFormat="1" ht="15" customHeight="1" outlineLevel="1" thickBot="1" x14ac:dyDescent="0.3">
      <c r="A33" s="33" t="s">
        <v>2</v>
      </c>
      <c r="B33" s="212">
        <f t="shared" si="13"/>
        <v>42841</v>
      </c>
      <c r="C33" s="148"/>
      <c r="D33" s="148"/>
      <c r="E33" s="29">
        <v>533</v>
      </c>
      <c r="F33" s="189"/>
      <c r="G33" s="26">
        <v>435</v>
      </c>
      <c r="H33" s="29">
        <v>298</v>
      </c>
      <c r="I33" s="30">
        <v>2482</v>
      </c>
      <c r="J33" s="166">
        <f t="shared" si="12"/>
        <v>3748</v>
      </c>
    </row>
    <row r="34" spans="1:11" s="58" customFormat="1" ht="15" customHeight="1" outlineLevel="1" thickBot="1" x14ac:dyDescent="0.3">
      <c r="A34" s="195" t="s">
        <v>25</v>
      </c>
      <c r="B34" s="415" t="s">
        <v>30</v>
      </c>
      <c r="C34" s="133">
        <f t="shared" ref="C34:J34" si="14">SUM(C27:C33)</f>
        <v>0</v>
      </c>
      <c r="D34" s="133">
        <f t="shared" si="14"/>
        <v>0</v>
      </c>
      <c r="E34" s="136">
        <f t="shared" si="14"/>
        <v>1796</v>
      </c>
      <c r="F34" s="136">
        <f>SUM(F27:F33)</f>
        <v>0</v>
      </c>
      <c r="G34" s="133">
        <f t="shared" si="14"/>
        <v>1709</v>
      </c>
      <c r="H34" s="136">
        <f t="shared" si="14"/>
        <v>768</v>
      </c>
      <c r="I34" s="137">
        <f t="shared" si="14"/>
        <v>7786</v>
      </c>
      <c r="J34" s="202">
        <f t="shared" si="14"/>
        <v>12059</v>
      </c>
    </row>
    <row r="35" spans="1:11" s="58" customFormat="1" ht="15" customHeight="1" outlineLevel="1" thickBot="1" x14ac:dyDescent="0.3">
      <c r="A35" s="127" t="s">
        <v>27</v>
      </c>
      <c r="B35" s="416"/>
      <c r="C35" s="128" t="e">
        <f t="shared" ref="C35:J35" si="15">AVERAGE(C27:C33)</f>
        <v>#DIV/0!</v>
      </c>
      <c r="D35" s="128" t="e">
        <f t="shared" si="15"/>
        <v>#DIV/0!</v>
      </c>
      <c r="E35" s="131">
        <f t="shared" si="15"/>
        <v>449</v>
      </c>
      <c r="F35" s="131" t="e">
        <f t="shared" si="15"/>
        <v>#DIV/0!</v>
      </c>
      <c r="G35" s="128">
        <f t="shared" si="15"/>
        <v>427.25</v>
      </c>
      <c r="H35" s="131">
        <f t="shared" si="15"/>
        <v>192</v>
      </c>
      <c r="I35" s="132">
        <f t="shared" si="15"/>
        <v>1112.2857142857142</v>
      </c>
      <c r="J35" s="203">
        <f t="shared" si="15"/>
        <v>1722.7142857142858</v>
      </c>
    </row>
    <row r="36" spans="1:11" s="58" customFormat="1" ht="15" customHeight="1" thickBot="1" x14ac:dyDescent="0.3">
      <c r="A36" s="34" t="s">
        <v>24</v>
      </c>
      <c r="B36" s="416"/>
      <c r="C36" s="35">
        <f>SUM(C27:C31)</f>
        <v>0</v>
      </c>
      <c r="D36" s="35">
        <f t="shared" ref="D36:J36" si="16">SUM(D27:D31)</f>
        <v>0</v>
      </c>
      <c r="E36" s="38">
        <f t="shared" si="16"/>
        <v>729</v>
      </c>
      <c r="F36" s="38">
        <f t="shared" si="16"/>
        <v>0</v>
      </c>
      <c r="G36" s="35">
        <f t="shared" si="16"/>
        <v>785</v>
      </c>
      <c r="H36" s="38">
        <f t="shared" si="16"/>
        <v>159</v>
      </c>
      <c r="I36" s="39">
        <f t="shared" si="16"/>
        <v>3165</v>
      </c>
      <c r="J36" s="204">
        <f t="shared" si="16"/>
        <v>4838</v>
      </c>
    </row>
    <row r="37" spans="1:11" s="58" customFormat="1" ht="15" customHeight="1" thickBot="1" x14ac:dyDescent="0.3">
      <c r="A37" s="34" t="s">
        <v>26</v>
      </c>
      <c r="B37" s="417"/>
      <c r="C37" s="40" t="e">
        <f>AVERAGE(C27:C31)</f>
        <v>#DIV/0!</v>
      </c>
      <c r="D37" s="40" t="e">
        <f t="shared" ref="D37:J37" si="17">AVERAGE(D27:D31)</f>
        <v>#DIV/0!</v>
      </c>
      <c r="E37" s="43">
        <f t="shared" si="17"/>
        <v>364.5</v>
      </c>
      <c r="F37" s="43" t="e">
        <f t="shared" si="17"/>
        <v>#DIV/0!</v>
      </c>
      <c r="G37" s="40">
        <f t="shared" si="17"/>
        <v>392.5</v>
      </c>
      <c r="H37" s="43">
        <f t="shared" si="17"/>
        <v>79.5</v>
      </c>
      <c r="I37" s="44">
        <f t="shared" si="17"/>
        <v>633</v>
      </c>
      <c r="J37" s="205">
        <f t="shared" si="17"/>
        <v>967.6</v>
      </c>
    </row>
    <row r="38" spans="1:11" s="58" customFormat="1" ht="15" customHeight="1" thickBot="1" x14ac:dyDescent="0.3">
      <c r="A38" s="33" t="s">
        <v>3</v>
      </c>
      <c r="B38" s="213">
        <f>B33+1</f>
        <v>42842</v>
      </c>
      <c r="C38" s="344"/>
      <c r="D38" s="344"/>
      <c r="E38" s="311">
        <v>350</v>
      </c>
      <c r="F38" s="345"/>
      <c r="G38" s="309">
        <v>356</v>
      </c>
      <c r="H38" s="311">
        <v>238</v>
      </c>
      <c r="I38" s="18">
        <v>388</v>
      </c>
      <c r="J38" s="19">
        <f t="shared" ref="J38:J44" si="18">SUM(C38:I38)</f>
        <v>1332</v>
      </c>
    </row>
    <row r="39" spans="1:11" s="58" customFormat="1" ht="15" customHeight="1" thickBot="1" x14ac:dyDescent="0.3">
      <c r="A39" s="33" t="s">
        <v>4</v>
      </c>
      <c r="B39" s="214">
        <f>B38+1</f>
        <v>42843</v>
      </c>
      <c r="C39" s="344"/>
      <c r="D39" s="344"/>
      <c r="E39" s="311">
        <v>372</v>
      </c>
      <c r="F39" s="345"/>
      <c r="G39" s="309">
        <v>301</v>
      </c>
      <c r="H39" s="311">
        <v>136</v>
      </c>
      <c r="I39" s="18">
        <v>266</v>
      </c>
      <c r="J39" s="66">
        <f t="shared" si="18"/>
        <v>1075</v>
      </c>
    </row>
    <row r="40" spans="1:11" s="58" customFormat="1" ht="15" customHeight="1" thickBot="1" x14ac:dyDescent="0.3">
      <c r="A40" s="33" t="s">
        <v>5</v>
      </c>
      <c r="B40" s="214">
        <f t="shared" ref="B40:B44" si="19">B39+1</f>
        <v>42844</v>
      </c>
      <c r="C40" s="344"/>
      <c r="D40" s="344"/>
      <c r="E40" s="311">
        <v>132</v>
      </c>
      <c r="F40" s="345"/>
      <c r="G40" s="309">
        <v>141</v>
      </c>
      <c r="H40" s="311">
        <v>82</v>
      </c>
      <c r="I40" s="18">
        <v>234</v>
      </c>
      <c r="J40" s="66">
        <f t="shared" si="18"/>
        <v>589</v>
      </c>
    </row>
    <row r="41" spans="1:11" s="58" customFormat="1" ht="15" customHeight="1" thickBot="1" x14ac:dyDescent="0.3">
      <c r="A41" s="33" t="s">
        <v>6</v>
      </c>
      <c r="B41" s="214">
        <f t="shared" si="19"/>
        <v>42845</v>
      </c>
      <c r="C41" s="344"/>
      <c r="D41" s="344"/>
      <c r="E41" s="17">
        <v>246</v>
      </c>
      <c r="F41" s="345"/>
      <c r="G41" s="14">
        <v>235</v>
      </c>
      <c r="H41" s="17">
        <v>63</v>
      </c>
      <c r="I41" s="18">
        <v>286</v>
      </c>
      <c r="J41" s="66">
        <f t="shared" si="18"/>
        <v>830</v>
      </c>
    </row>
    <row r="42" spans="1:11" s="58" customFormat="1" ht="15" customHeight="1" thickBot="1" x14ac:dyDescent="0.3">
      <c r="A42" s="33" t="s">
        <v>0</v>
      </c>
      <c r="B42" s="214">
        <f t="shared" si="19"/>
        <v>42846</v>
      </c>
      <c r="C42" s="342"/>
      <c r="D42" s="344"/>
      <c r="E42" s="17">
        <v>237</v>
      </c>
      <c r="F42" s="345"/>
      <c r="G42" s="14">
        <v>272</v>
      </c>
      <c r="H42" s="17">
        <v>105</v>
      </c>
      <c r="I42" s="18">
        <v>212</v>
      </c>
      <c r="J42" s="66">
        <f t="shared" si="18"/>
        <v>826</v>
      </c>
    </row>
    <row r="43" spans="1:11" s="58" customFormat="1" ht="15" customHeight="1" outlineLevel="1" thickBot="1" x14ac:dyDescent="0.3">
      <c r="A43" s="33" t="s">
        <v>1</v>
      </c>
      <c r="B43" s="214">
        <f t="shared" si="19"/>
        <v>42847</v>
      </c>
      <c r="C43" s="341"/>
      <c r="D43" s="342"/>
      <c r="E43" s="24">
        <v>252</v>
      </c>
      <c r="F43" s="343"/>
      <c r="G43" s="21">
        <v>248</v>
      </c>
      <c r="H43" s="24">
        <v>88</v>
      </c>
      <c r="I43" s="25">
        <v>1746</v>
      </c>
      <c r="J43" s="66">
        <f t="shared" si="18"/>
        <v>2334</v>
      </c>
      <c r="K43" s="147"/>
    </row>
    <row r="44" spans="1:11" s="58" customFormat="1" ht="15" customHeight="1" outlineLevel="1" thickBot="1" x14ac:dyDescent="0.3">
      <c r="A44" s="33" t="s">
        <v>2</v>
      </c>
      <c r="B44" s="214">
        <f t="shared" si="19"/>
        <v>42848</v>
      </c>
      <c r="C44" s="148"/>
      <c r="D44" s="148"/>
      <c r="E44" s="29">
        <v>312</v>
      </c>
      <c r="F44" s="189"/>
      <c r="G44" s="26">
        <v>388</v>
      </c>
      <c r="H44" s="29">
        <v>188</v>
      </c>
      <c r="I44" s="30">
        <v>2166</v>
      </c>
      <c r="J44" s="166">
        <f t="shared" si="18"/>
        <v>3054</v>
      </c>
      <c r="K44" s="147"/>
    </row>
    <row r="45" spans="1:11" s="58" customFormat="1" ht="15" customHeight="1" outlineLevel="1" thickBot="1" x14ac:dyDescent="0.3">
      <c r="A45" s="195" t="s">
        <v>25</v>
      </c>
      <c r="B45" s="415" t="s">
        <v>31</v>
      </c>
      <c r="C45" s="133">
        <f t="shared" ref="C45:J45" si="20">SUM(C38:C44)</f>
        <v>0</v>
      </c>
      <c r="D45" s="133">
        <f t="shared" si="20"/>
        <v>0</v>
      </c>
      <c r="E45" s="136">
        <f t="shared" si="20"/>
        <v>1901</v>
      </c>
      <c r="F45" s="136">
        <f>SUM(F38:F44)</f>
        <v>0</v>
      </c>
      <c r="G45" s="133">
        <f t="shared" si="20"/>
        <v>1941</v>
      </c>
      <c r="H45" s="136">
        <f t="shared" si="20"/>
        <v>900</v>
      </c>
      <c r="I45" s="137">
        <f t="shared" si="20"/>
        <v>5298</v>
      </c>
      <c r="J45" s="202">
        <f t="shared" si="20"/>
        <v>10040</v>
      </c>
    </row>
    <row r="46" spans="1:11" s="58" customFormat="1" ht="15" customHeight="1" outlineLevel="1" thickBot="1" x14ac:dyDescent="0.3">
      <c r="A46" s="127" t="s">
        <v>27</v>
      </c>
      <c r="B46" s="416"/>
      <c r="C46" s="128" t="e">
        <f t="shared" ref="C46:J46" si="21">AVERAGE(C38:C44)</f>
        <v>#DIV/0!</v>
      </c>
      <c r="D46" s="128" t="e">
        <f t="shared" si="21"/>
        <v>#DIV/0!</v>
      </c>
      <c r="E46" s="131">
        <f t="shared" si="21"/>
        <v>271.57142857142856</v>
      </c>
      <c r="F46" s="131" t="e">
        <f t="shared" si="21"/>
        <v>#DIV/0!</v>
      </c>
      <c r="G46" s="128">
        <f t="shared" si="21"/>
        <v>277.28571428571428</v>
      </c>
      <c r="H46" s="131">
        <f t="shared" si="21"/>
        <v>128.57142857142858</v>
      </c>
      <c r="I46" s="132">
        <f t="shared" si="21"/>
        <v>756.85714285714289</v>
      </c>
      <c r="J46" s="203">
        <f t="shared" si="21"/>
        <v>1434.2857142857142</v>
      </c>
    </row>
    <row r="47" spans="1:11" s="58" customFormat="1" ht="15" customHeight="1" thickBot="1" x14ac:dyDescent="0.3">
      <c r="A47" s="34" t="s">
        <v>24</v>
      </c>
      <c r="B47" s="416"/>
      <c r="C47" s="35">
        <f>SUM(C38:C42)</f>
        <v>0</v>
      </c>
      <c r="D47" s="35">
        <f t="shared" ref="D47:J47" si="22">SUM(D38:D42)</f>
        <v>0</v>
      </c>
      <c r="E47" s="38">
        <f t="shared" si="22"/>
        <v>1337</v>
      </c>
      <c r="F47" s="38">
        <f t="shared" si="22"/>
        <v>0</v>
      </c>
      <c r="G47" s="35">
        <f t="shared" si="22"/>
        <v>1305</v>
      </c>
      <c r="H47" s="38">
        <f t="shared" si="22"/>
        <v>624</v>
      </c>
      <c r="I47" s="39">
        <f t="shared" si="22"/>
        <v>1386</v>
      </c>
      <c r="J47" s="204">
        <f t="shared" si="22"/>
        <v>4652</v>
      </c>
    </row>
    <row r="48" spans="1:11" s="58" customFormat="1" ht="15" customHeight="1" thickBot="1" x14ac:dyDescent="0.3">
      <c r="A48" s="34" t="s">
        <v>26</v>
      </c>
      <c r="B48" s="417"/>
      <c r="C48" s="40" t="e">
        <f>AVERAGE(C38:C42)</f>
        <v>#DIV/0!</v>
      </c>
      <c r="D48" s="40" t="e">
        <f t="shared" ref="D48:J48" si="23">AVERAGE(D38:D42)</f>
        <v>#DIV/0!</v>
      </c>
      <c r="E48" s="43">
        <f t="shared" si="23"/>
        <v>267.39999999999998</v>
      </c>
      <c r="F48" s="43" t="e">
        <f t="shared" si="23"/>
        <v>#DIV/0!</v>
      </c>
      <c r="G48" s="40">
        <f t="shared" si="23"/>
        <v>261</v>
      </c>
      <c r="H48" s="43">
        <f t="shared" si="23"/>
        <v>124.8</v>
      </c>
      <c r="I48" s="44">
        <f t="shared" si="23"/>
        <v>277.2</v>
      </c>
      <c r="J48" s="205">
        <f t="shared" si="23"/>
        <v>930.4</v>
      </c>
    </row>
    <row r="49" spans="1:11" s="58" customFormat="1" ht="15" customHeight="1" thickBot="1" x14ac:dyDescent="0.3">
      <c r="A49" s="33" t="s">
        <v>3</v>
      </c>
      <c r="B49" s="213">
        <f>B44+1</f>
        <v>42849</v>
      </c>
      <c r="C49" s="344"/>
      <c r="D49" s="344"/>
      <c r="E49" s="311">
        <v>207</v>
      </c>
      <c r="F49" s="345"/>
      <c r="G49" s="296">
        <v>196</v>
      </c>
      <c r="H49" s="311">
        <v>105</v>
      </c>
      <c r="I49" s="18"/>
      <c r="J49" s="227">
        <f>SUM(C49:I49)</f>
        <v>508</v>
      </c>
      <c r="K49" s="183"/>
    </row>
    <row r="50" spans="1:11" s="58" customFormat="1" ht="15" customHeight="1" thickBot="1" x14ac:dyDescent="0.3">
      <c r="A50" s="179" t="s">
        <v>4</v>
      </c>
      <c r="B50" s="214">
        <f>B49+1</f>
        <v>42850</v>
      </c>
      <c r="C50" s="344"/>
      <c r="D50" s="344"/>
      <c r="E50" s="311">
        <v>90</v>
      </c>
      <c r="F50" s="345"/>
      <c r="G50" s="296">
        <v>66</v>
      </c>
      <c r="H50" s="311">
        <v>15</v>
      </c>
      <c r="I50" s="18">
        <v>101</v>
      </c>
      <c r="J50" s="227">
        <f t="shared" ref="J50:J52" si="24">SUM(C50:I50)</f>
        <v>272</v>
      </c>
      <c r="K50" s="183"/>
    </row>
    <row r="51" spans="1:11" s="58" customFormat="1" ht="15" customHeight="1" thickBot="1" x14ac:dyDescent="0.3">
      <c r="A51" s="179" t="s">
        <v>5</v>
      </c>
      <c r="B51" s="214">
        <f t="shared" ref="B51:B55" si="25">B50+1</f>
        <v>42851</v>
      </c>
      <c r="C51" s="344"/>
      <c r="D51" s="344"/>
      <c r="E51" s="311">
        <v>185</v>
      </c>
      <c r="F51" s="345"/>
      <c r="G51" s="296">
        <v>157</v>
      </c>
      <c r="H51" s="311">
        <v>64</v>
      </c>
      <c r="I51" s="18">
        <v>165</v>
      </c>
      <c r="J51" s="227">
        <f t="shared" si="24"/>
        <v>571</v>
      </c>
      <c r="K51" s="183"/>
    </row>
    <row r="52" spans="1:11" s="58" customFormat="1" ht="15" customHeight="1" thickBot="1" x14ac:dyDescent="0.3">
      <c r="A52" s="179" t="s">
        <v>6</v>
      </c>
      <c r="B52" s="214">
        <f t="shared" si="25"/>
        <v>42852</v>
      </c>
      <c r="C52" s="344"/>
      <c r="D52" s="344"/>
      <c r="E52" s="17">
        <v>207</v>
      </c>
      <c r="F52" s="345"/>
      <c r="G52" s="18">
        <v>292</v>
      </c>
      <c r="H52" s="17">
        <v>112</v>
      </c>
      <c r="I52" s="18">
        <v>255</v>
      </c>
      <c r="J52" s="227">
        <f t="shared" si="24"/>
        <v>866</v>
      </c>
      <c r="K52" s="183"/>
    </row>
    <row r="53" spans="1:11" s="58" customFormat="1" ht="15" customHeight="1" thickBot="1" x14ac:dyDescent="0.3">
      <c r="A53" s="33" t="s">
        <v>0</v>
      </c>
      <c r="B53" s="216">
        <f t="shared" si="25"/>
        <v>42853</v>
      </c>
      <c r="C53" s="342"/>
      <c r="D53" s="344"/>
      <c r="E53" s="17">
        <v>437</v>
      </c>
      <c r="F53" s="345"/>
      <c r="G53" s="18">
        <v>544</v>
      </c>
      <c r="H53" s="17">
        <v>213</v>
      </c>
      <c r="I53" s="18">
        <v>488</v>
      </c>
      <c r="J53" s="227">
        <f>SUM(C53:I53)</f>
        <v>1682</v>
      </c>
      <c r="K53" s="183"/>
    </row>
    <row r="54" spans="1:11" s="58" customFormat="1" ht="14.25" outlineLevel="1" thickBot="1" x14ac:dyDescent="0.3">
      <c r="A54" s="33" t="s">
        <v>1</v>
      </c>
      <c r="B54" s="216">
        <f t="shared" si="25"/>
        <v>42854</v>
      </c>
      <c r="C54" s="342"/>
      <c r="D54" s="342"/>
      <c r="E54" s="24">
        <v>404</v>
      </c>
      <c r="F54" s="343"/>
      <c r="G54" s="25">
        <v>419</v>
      </c>
      <c r="H54" s="24">
        <v>283</v>
      </c>
      <c r="I54" s="25">
        <v>2725</v>
      </c>
      <c r="J54" s="227">
        <f>SUM(C54:I54)</f>
        <v>3831</v>
      </c>
      <c r="K54" s="183"/>
    </row>
    <row r="55" spans="1:11" s="58" customFormat="1" ht="13.5" customHeight="1" outlineLevel="1" thickBot="1" x14ac:dyDescent="0.3">
      <c r="A55" s="179" t="s">
        <v>2</v>
      </c>
      <c r="B55" s="216">
        <f t="shared" si="25"/>
        <v>42855</v>
      </c>
      <c r="C55" s="148"/>
      <c r="D55" s="148"/>
      <c r="E55" s="29">
        <v>133</v>
      </c>
      <c r="F55" s="189"/>
      <c r="G55" s="30">
        <v>170</v>
      </c>
      <c r="H55" s="225">
        <v>89</v>
      </c>
      <c r="I55" s="222">
        <v>1478</v>
      </c>
      <c r="J55" s="227">
        <f>SUM(C55:I55)</f>
        <v>1870</v>
      </c>
    </row>
    <row r="56" spans="1:11" s="58" customFormat="1" ht="15" customHeight="1" outlineLevel="1" thickBot="1" x14ac:dyDescent="0.3">
      <c r="A56" s="195" t="s">
        <v>25</v>
      </c>
      <c r="B56" s="415" t="s">
        <v>32</v>
      </c>
      <c r="C56" s="133">
        <f t="shared" ref="C56:J56" si="26">SUM(C49:C55)</f>
        <v>0</v>
      </c>
      <c r="D56" s="133">
        <f t="shared" si="26"/>
        <v>0</v>
      </c>
      <c r="E56" s="136">
        <f t="shared" si="26"/>
        <v>1663</v>
      </c>
      <c r="F56" s="136">
        <f t="shared" si="26"/>
        <v>0</v>
      </c>
      <c r="G56" s="133">
        <f>SUM(G49:G55)</f>
        <v>1844</v>
      </c>
      <c r="H56" s="136">
        <f>SUM(H49:H55)</f>
        <v>881</v>
      </c>
      <c r="I56" s="137">
        <f t="shared" si="26"/>
        <v>5212</v>
      </c>
      <c r="J56" s="202">
        <f t="shared" si="26"/>
        <v>9600</v>
      </c>
    </row>
    <row r="57" spans="1:11" s="58" customFormat="1" ht="15" customHeight="1" outlineLevel="1" thickBot="1" x14ac:dyDescent="0.3">
      <c r="A57" s="127" t="s">
        <v>27</v>
      </c>
      <c r="B57" s="416"/>
      <c r="C57" s="128" t="e">
        <f t="shared" ref="C57:J57" si="27">AVERAGE(C49:C55)</f>
        <v>#DIV/0!</v>
      </c>
      <c r="D57" s="128" t="e">
        <f t="shared" si="27"/>
        <v>#DIV/0!</v>
      </c>
      <c r="E57" s="131">
        <f t="shared" si="27"/>
        <v>237.57142857142858</v>
      </c>
      <c r="F57" s="131" t="e">
        <f t="shared" si="27"/>
        <v>#DIV/0!</v>
      </c>
      <c r="G57" s="128">
        <f t="shared" si="27"/>
        <v>263.42857142857144</v>
      </c>
      <c r="H57" s="131">
        <f t="shared" si="27"/>
        <v>125.85714285714286</v>
      </c>
      <c r="I57" s="132">
        <f t="shared" si="27"/>
        <v>868.66666666666663</v>
      </c>
      <c r="J57" s="203">
        <f t="shared" si="27"/>
        <v>1371.4285714285713</v>
      </c>
    </row>
    <row r="58" spans="1:11" s="58" customFormat="1" ht="15" customHeight="1" thickBot="1" x14ac:dyDescent="0.3">
      <c r="A58" s="34" t="s">
        <v>24</v>
      </c>
      <c r="B58" s="416"/>
      <c r="C58" s="35">
        <f t="shared" ref="C58:J58" si="28">SUM(C49:C53)</f>
        <v>0</v>
      </c>
      <c r="D58" s="35">
        <f t="shared" si="28"/>
        <v>0</v>
      </c>
      <c r="E58" s="38">
        <f t="shared" si="28"/>
        <v>1126</v>
      </c>
      <c r="F58" s="38">
        <f t="shared" si="28"/>
        <v>0</v>
      </c>
      <c r="G58" s="35">
        <f t="shared" si="28"/>
        <v>1255</v>
      </c>
      <c r="H58" s="38">
        <f t="shared" si="28"/>
        <v>509</v>
      </c>
      <c r="I58" s="39">
        <f t="shared" si="28"/>
        <v>1009</v>
      </c>
      <c r="J58" s="204">
        <f t="shared" si="28"/>
        <v>3899</v>
      </c>
    </row>
    <row r="59" spans="1:11" s="58" customFormat="1" ht="15" customHeight="1" thickBot="1" x14ac:dyDescent="0.3">
      <c r="A59" s="34" t="s">
        <v>26</v>
      </c>
      <c r="B59" s="417"/>
      <c r="C59" s="40" t="e">
        <f t="shared" ref="C59:J59" si="29">AVERAGE(C49:C53)</f>
        <v>#DIV/0!</v>
      </c>
      <c r="D59" s="40" t="e">
        <f t="shared" si="29"/>
        <v>#DIV/0!</v>
      </c>
      <c r="E59" s="43">
        <f t="shared" si="29"/>
        <v>225.2</v>
      </c>
      <c r="F59" s="43" t="e">
        <f t="shared" si="29"/>
        <v>#DIV/0!</v>
      </c>
      <c r="G59" s="40">
        <f t="shared" si="29"/>
        <v>251</v>
      </c>
      <c r="H59" s="43">
        <f t="shared" si="29"/>
        <v>101.8</v>
      </c>
      <c r="I59" s="44">
        <f t="shared" si="29"/>
        <v>252.25</v>
      </c>
      <c r="J59" s="205">
        <f t="shared" si="29"/>
        <v>779.8</v>
      </c>
    </row>
    <row r="60" spans="1:11" s="58" customFormat="1" ht="15" hidden="1" customHeight="1" thickBot="1" x14ac:dyDescent="0.3">
      <c r="A60" s="179" t="s">
        <v>3</v>
      </c>
      <c r="B60" s="213">
        <f>B55+1</f>
        <v>42856</v>
      </c>
      <c r="C60" s="14"/>
      <c r="D60" s="14"/>
      <c r="E60" s="18"/>
      <c r="F60" s="161"/>
      <c r="G60" s="17"/>
      <c r="H60" s="14"/>
      <c r="I60" s="15"/>
      <c r="J60" s="71">
        <f>SUM(C60:I60)</f>
        <v>0</v>
      </c>
    </row>
    <row r="61" spans="1:11" s="58" customFormat="1" ht="15" hidden="1" customHeight="1" thickBot="1" x14ac:dyDescent="0.3">
      <c r="A61" s="179" t="s">
        <v>4</v>
      </c>
      <c r="B61" s="214">
        <f>B60+1</f>
        <v>42857</v>
      </c>
      <c r="C61" s="14"/>
      <c r="D61" s="14"/>
      <c r="E61" s="18"/>
      <c r="F61" s="161"/>
      <c r="G61" s="17"/>
      <c r="H61" s="14"/>
      <c r="I61" s="15"/>
      <c r="J61" s="71">
        <f>SUM(C61:I61)</f>
        <v>0</v>
      </c>
    </row>
    <row r="62" spans="1:11" s="58" customFormat="1" ht="12.75" hidden="1" customHeight="1" thickBot="1" x14ac:dyDescent="0.3">
      <c r="A62" s="179"/>
      <c r="B62" s="215"/>
      <c r="C62" s="14"/>
      <c r="D62" s="14"/>
      <c r="E62" s="18"/>
      <c r="F62" s="161"/>
      <c r="G62" s="17"/>
      <c r="H62" s="14"/>
      <c r="I62" s="15"/>
      <c r="J62" s="66"/>
    </row>
    <row r="63" spans="1:11" s="58" customFormat="1" ht="15" hidden="1" customHeight="1" thickBot="1" x14ac:dyDescent="0.3">
      <c r="A63" s="179"/>
      <c r="B63" s="215"/>
      <c r="C63" s="14"/>
      <c r="D63" s="14"/>
      <c r="E63" s="18"/>
      <c r="F63" s="161"/>
      <c r="G63" s="17"/>
      <c r="H63" s="14"/>
      <c r="I63" s="15"/>
      <c r="J63" s="66"/>
    </row>
    <row r="64" spans="1:11" s="58" customFormat="1" ht="13.5" hidden="1" customHeight="1" thickBot="1" x14ac:dyDescent="0.3">
      <c r="A64" s="33"/>
      <c r="B64" s="215"/>
      <c r="C64" s="21"/>
      <c r="D64" s="14"/>
      <c r="E64" s="18"/>
      <c r="F64" s="161"/>
      <c r="G64" s="17"/>
      <c r="H64" s="14"/>
      <c r="I64" s="15"/>
      <c r="J64" s="66"/>
    </row>
    <row r="65" spans="1:17" s="58" customFormat="1" ht="15.75" hidden="1" customHeight="1" outlineLevel="1" thickBot="1" x14ac:dyDescent="0.3">
      <c r="A65" s="33"/>
      <c r="B65" s="215"/>
      <c r="C65" s="21"/>
      <c r="D65" s="21"/>
      <c r="E65" s="25"/>
      <c r="F65" s="162"/>
      <c r="G65" s="24"/>
      <c r="H65" s="21"/>
      <c r="I65" s="22"/>
      <c r="J65" s="66"/>
    </row>
    <row r="66" spans="1:17" s="58" customFormat="1" ht="13.5" hidden="1" customHeight="1" outlineLevel="1" thickBot="1" x14ac:dyDescent="0.3">
      <c r="A66" s="33"/>
      <c r="B66" s="217"/>
      <c r="C66" s="26"/>
      <c r="D66" s="26"/>
      <c r="E66" s="30"/>
      <c r="F66" s="163"/>
      <c r="G66" s="29"/>
      <c r="H66" s="67"/>
      <c r="I66" s="68"/>
      <c r="J66" s="166"/>
    </row>
    <row r="67" spans="1:17" s="58" customFormat="1" ht="15" hidden="1" customHeight="1" outlineLevel="1" thickBot="1" x14ac:dyDescent="0.3">
      <c r="A67" s="195" t="s">
        <v>25</v>
      </c>
      <c r="B67" s="415" t="s">
        <v>37</v>
      </c>
      <c r="C67" s="133">
        <f t="shared" ref="C67" si="30">SUM(C60:C66)</f>
        <v>0</v>
      </c>
      <c r="D67" s="133">
        <f t="shared" ref="D67:J67" si="31">SUM(D60:D66)</f>
        <v>0</v>
      </c>
      <c r="E67" s="133">
        <f t="shared" si="31"/>
        <v>0</v>
      </c>
      <c r="F67" s="133">
        <f t="shared" si="31"/>
        <v>0</v>
      </c>
      <c r="G67" s="133">
        <f t="shared" si="31"/>
        <v>0</v>
      </c>
      <c r="H67" s="133">
        <f t="shared" si="31"/>
        <v>0</v>
      </c>
      <c r="I67" s="133">
        <f t="shared" si="31"/>
        <v>0</v>
      </c>
      <c r="J67" s="133">
        <f t="shared" si="31"/>
        <v>0</v>
      </c>
    </row>
    <row r="68" spans="1:17" s="58" customFormat="1" ht="15" hidden="1" customHeight="1" outlineLevel="1" thickBot="1" x14ac:dyDescent="0.3">
      <c r="A68" s="127" t="s">
        <v>27</v>
      </c>
      <c r="B68" s="416"/>
      <c r="C68" s="128" t="e">
        <f t="shared" ref="C68" si="32">AVERAGE(C60:C66)</f>
        <v>#DIV/0!</v>
      </c>
      <c r="D68" s="128" t="e">
        <f t="shared" ref="D68:J68" si="33">AVERAGE(D60:D66)</f>
        <v>#DIV/0!</v>
      </c>
      <c r="E68" s="128" t="e">
        <f t="shared" si="33"/>
        <v>#DIV/0!</v>
      </c>
      <c r="F68" s="128" t="e">
        <f t="shared" si="33"/>
        <v>#DIV/0!</v>
      </c>
      <c r="G68" s="128" t="e">
        <f t="shared" si="33"/>
        <v>#DIV/0!</v>
      </c>
      <c r="H68" s="128" t="e">
        <f t="shared" si="33"/>
        <v>#DIV/0!</v>
      </c>
      <c r="I68" s="128" t="e">
        <f t="shared" si="33"/>
        <v>#DIV/0!</v>
      </c>
      <c r="J68" s="128">
        <f t="shared" si="33"/>
        <v>0</v>
      </c>
    </row>
    <row r="69" spans="1:17" s="58" customFormat="1" ht="15" hidden="1" customHeight="1" thickBot="1" x14ac:dyDescent="0.3">
      <c r="A69" s="34" t="s">
        <v>24</v>
      </c>
      <c r="B69" s="416"/>
      <c r="C69" s="35">
        <f t="shared" ref="C69" si="34">SUM(C60:C64)</f>
        <v>0</v>
      </c>
      <c r="D69" s="35">
        <f t="shared" ref="D69:J69" si="35">SUM(D60:D64)</f>
        <v>0</v>
      </c>
      <c r="E69" s="35">
        <f t="shared" si="35"/>
        <v>0</v>
      </c>
      <c r="F69" s="35">
        <f t="shared" si="35"/>
        <v>0</v>
      </c>
      <c r="G69" s="35">
        <f t="shared" si="35"/>
        <v>0</v>
      </c>
      <c r="H69" s="35">
        <f t="shared" si="35"/>
        <v>0</v>
      </c>
      <c r="I69" s="35">
        <f t="shared" si="35"/>
        <v>0</v>
      </c>
      <c r="J69" s="35">
        <f t="shared" si="35"/>
        <v>0</v>
      </c>
    </row>
    <row r="70" spans="1:17" s="58" customFormat="1" ht="15" hidden="1" customHeight="1" thickBot="1" x14ac:dyDescent="0.3">
      <c r="A70" s="34" t="s">
        <v>26</v>
      </c>
      <c r="B70" s="417"/>
      <c r="C70" s="40" t="e">
        <f t="shared" ref="C70" si="36">AVERAGE(C60:C64)</f>
        <v>#DIV/0!</v>
      </c>
      <c r="D70" s="40" t="e">
        <f t="shared" ref="D70:J70" si="37">AVERAGE(D60:D64)</f>
        <v>#DIV/0!</v>
      </c>
      <c r="E70" s="40" t="e">
        <f t="shared" si="37"/>
        <v>#DIV/0!</v>
      </c>
      <c r="F70" s="40" t="e">
        <f t="shared" si="37"/>
        <v>#DIV/0!</v>
      </c>
      <c r="G70" s="40" t="e">
        <f t="shared" si="37"/>
        <v>#DIV/0!</v>
      </c>
      <c r="H70" s="40" t="e">
        <f t="shared" si="37"/>
        <v>#DIV/0!</v>
      </c>
      <c r="I70" s="40" t="e">
        <f t="shared" si="37"/>
        <v>#DIV/0!</v>
      </c>
      <c r="J70" s="40">
        <f t="shared" si="37"/>
        <v>0</v>
      </c>
    </row>
    <row r="71" spans="1:17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</row>
    <row r="72" spans="1:17" s="58" customFormat="1" ht="30" customHeight="1" x14ac:dyDescent="0.25">
      <c r="A72" s="228"/>
      <c r="B72" s="48" t="s">
        <v>7</v>
      </c>
      <c r="C72" s="48" t="s">
        <v>39</v>
      </c>
      <c r="D72" s="48" t="s">
        <v>8</v>
      </c>
      <c r="E72" s="48" t="s">
        <v>10</v>
      </c>
      <c r="F72" s="48" t="s">
        <v>73</v>
      </c>
      <c r="G72" s="186"/>
      <c r="H72" s="72"/>
      <c r="I72" s="422" t="s">
        <v>68</v>
      </c>
      <c r="J72" s="423"/>
      <c r="K72" s="424"/>
      <c r="L72" s="72"/>
      <c r="M72" s="72"/>
      <c r="N72" s="72"/>
      <c r="O72" s="61"/>
      <c r="P72" s="61"/>
      <c r="Q72" s="61"/>
    </row>
    <row r="73" spans="1:17" ht="29.25" customHeight="1" x14ac:dyDescent="0.25">
      <c r="A73" s="53" t="s">
        <v>34</v>
      </c>
      <c r="B73" s="231">
        <f>SUM(C58:C58, C47:C47, C36:C36, C25:C25, C14:C14, C69:C69 )</f>
        <v>0</v>
      </c>
      <c r="C73" s="46">
        <f>SUM(D58:D58, D47:D47, D36:D36, D25:D25, D14:D14, D69:D69)</f>
        <v>0</v>
      </c>
      <c r="D73" s="46">
        <f>SUM(E69, E58, E47, E36, E25, E14, )</f>
        <v>3448</v>
      </c>
      <c r="E73" s="46">
        <f xml:space="preserve"> SUM(G14:I14, G25:I25, G36:I36, G47:I47, G58:I58, G69:I69)</f>
        <v>11447</v>
      </c>
      <c r="F73" s="46">
        <f>SUM(F14,F25,F36,F47,F58,F69)</f>
        <v>0</v>
      </c>
      <c r="G73" s="184"/>
      <c r="H73" s="73"/>
      <c r="I73" s="409" t="s">
        <v>34</v>
      </c>
      <c r="J73" s="410"/>
      <c r="K73" s="119">
        <f>SUM(J14, J25, J36, J47, J58, J69)</f>
        <v>14895</v>
      </c>
      <c r="L73" s="73"/>
      <c r="M73" s="73"/>
      <c r="N73" s="73"/>
    </row>
    <row r="74" spans="1:17" ht="30" customHeight="1" x14ac:dyDescent="0.25">
      <c r="A74" s="53" t="s">
        <v>33</v>
      </c>
      <c r="B74" s="231">
        <f>SUM(C56:C56, C45:C45, C34:C34, C23:C23, C12:C12, C67:C67  )</f>
        <v>0</v>
      </c>
      <c r="C74" s="46">
        <f>SUM(D56:D56, D45:D45, D34:D34, D23:D23, D12:D12, D67:D67 )</f>
        <v>0</v>
      </c>
      <c r="D74" s="46">
        <f>SUM(E67, E56, E45, E34, E23, E12)</f>
        <v>6608</v>
      </c>
      <c r="E74" s="46">
        <f xml:space="preserve"> SUM(G12:I12, G23:I23, G34:I34, G45:I45, G56:I56, G67:I67)</f>
        <v>35914</v>
      </c>
      <c r="F74" s="46">
        <f>SUM(F12,F23,F34,F45,F56,F67)</f>
        <v>0</v>
      </c>
      <c r="G74" s="184"/>
      <c r="H74" s="73"/>
      <c r="I74" s="409" t="s">
        <v>33</v>
      </c>
      <c r="J74" s="410"/>
      <c r="K74" s="120">
        <f>SUM(J56, J45, J34, J23, J12, J67)</f>
        <v>42522</v>
      </c>
      <c r="L74" s="73"/>
      <c r="M74" s="73"/>
      <c r="N74" s="73"/>
    </row>
    <row r="75" spans="1:17" ht="30" customHeight="1" x14ac:dyDescent="0.25">
      <c r="I75" s="409" t="s">
        <v>26</v>
      </c>
      <c r="J75" s="410"/>
      <c r="K75" s="120">
        <f>AVERAGE(J14, J25, J36, J47, J58, J69)</f>
        <v>2482.5</v>
      </c>
    </row>
    <row r="76" spans="1:17" ht="30" customHeight="1" x14ac:dyDescent="0.25">
      <c r="I76" s="409" t="s">
        <v>72</v>
      </c>
      <c r="J76" s="410"/>
      <c r="K76" s="119">
        <f>AVERAGE(J56, J45, J34, J23, J12, J67)</f>
        <v>7087</v>
      </c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18 J23" formulaRange="1" emptyCellReference="1"/>
    <ignoredError sqref="D15 D23:H23 J56:J59 C34:C37 C24:C26 C45 J24:J48 D35:I37 D24:I26 C46:C48 D46:I48 C56:C59 D57:I59 C14:C15 D56:F56 I56 J15 I14 D14 D34:E34 G34:I34 D45:E45 G45:I45 F14:H14 F15:I15" evalError="1" formulaRange="1" emptyCellReference="1"/>
    <ignoredError sqref="J49 J11 E14" formulaRange="1"/>
    <ignoredError sqref="D68:D70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5" sqref="A5:XFD9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A1" s="31"/>
      <c r="B1" s="206"/>
      <c r="C1" s="425" t="s">
        <v>8</v>
      </c>
      <c r="D1" s="426"/>
      <c r="E1" s="426"/>
      <c r="F1" s="426"/>
      <c r="G1" s="432"/>
      <c r="H1" s="425" t="s">
        <v>9</v>
      </c>
      <c r="I1" s="425" t="s">
        <v>10</v>
      </c>
      <c r="J1" s="426"/>
      <c r="K1" s="429" t="s">
        <v>23</v>
      </c>
    </row>
    <row r="2" spans="1:11" ht="15" customHeight="1" thickBot="1" x14ac:dyDescent="0.3">
      <c r="A2" s="32"/>
      <c r="B2" s="207"/>
      <c r="C2" s="427"/>
      <c r="D2" s="428"/>
      <c r="E2" s="428"/>
      <c r="F2" s="428"/>
      <c r="G2" s="433"/>
      <c r="H2" s="427"/>
      <c r="I2" s="427"/>
      <c r="J2" s="428"/>
      <c r="K2" s="430"/>
    </row>
    <row r="3" spans="1:11" ht="14.25" customHeight="1" x14ac:dyDescent="0.25">
      <c r="A3" s="411" t="s">
        <v>61</v>
      </c>
      <c r="B3" s="413" t="s">
        <v>62</v>
      </c>
      <c r="C3" s="434" t="s">
        <v>43</v>
      </c>
      <c r="D3" s="434" t="s">
        <v>44</v>
      </c>
      <c r="E3" s="434" t="s">
        <v>45</v>
      </c>
      <c r="F3" s="420" t="s">
        <v>46</v>
      </c>
      <c r="G3" s="420" t="s">
        <v>63</v>
      </c>
      <c r="H3" s="434" t="s">
        <v>47</v>
      </c>
      <c r="I3" s="434" t="s">
        <v>48</v>
      </c>
      <c r="J3" s="436" t="s">
        <v>49</v>
      </c>
      <c r="K3" s="430"/>
    </row>
    <row r="4" spans="1:11" ht="15" customHeight="1" thickBot="1" x14ac:dyDescent="0.3">
      <c r="A4" s="412"/>
      <c r="B4" s="414"/>
      <c r="C4" s="435"/>
      <c r="D4" s="435"/>
      <c r="E4" s="435"/>
      <c r="F4" s="421"/>
      <c r="G4" s="421"/>
      <c r="H4" s="435"/>
      <c r="I4" s="435"/>
      <c r="J4" s="437"/>
      <c r="K4" s="430"/>
    </row>
    <row r="5" spans="1:11" s="57" customFormat="1" ht="13.5" hidden="1" customHeight="1" thickBot="1" x14ac:dyDescent="0.3">
      <c r="A5" s="33" t="s">
        <v>3</v>
      </c>
      <c r="B5" s="208"/>
      <c r="C5" s="14"/>
      <c r="D5" s="14"/>
      <c r="E5" s="14"/>
      <c r="F5" s="15"/>
      <c r="G5" s="15"/>
      <c r="H5" s="14"/>
      <c r="I5" s="14"/>
      <c r="J5" s="16"/>
      <c r="K5" s="20">
        <f>SUM(C5:J5)</f>
        <v>0</v>
      </c>
    </row>
    <row r="6" spans="1:11" s="57" customFormat="1" ht="13.5" hidden="1" customHeight="1" thickBot="1" x14ac:dyDescent="0.3">
      <c r="A6" s="33" t="s">
        <v>4</v>
      </c>
      <c r="B6" s="235"/>
      <c r="C6" s="14"/>
      <c r="D6" s="14"/>
      <c r="E6" s="14"/>
      <c r="F6" s="15"/>
      <c r="G6" s="15"/>
      <c r="H6" s="14"/>
      <c r="I6" s="14"/>
      <c r="J6" s="16"/>
      <c r="K6" s="20">
        <f t="shared" ref="K6:K10" si="0">SUM(C6:J6)</f>
        <v>0</v>
      </c>
    </row>
    <row r="7" spans="1:11" s="57" customFormat="1" ht="13.5" hidden="1" customHeight="1" thickBot="1" x14ac:dyDescent="0.3">
      <c r="A7" s="33" t="s">
        <v>5</v>
      </c>
      <c r="B7" s="223"/>
      <c r="C7" s="14"/>
      <c r="D7" s="14"/>
      <c r="E7" s="14"/>
      <c r="F7" s="15"/>
      <c r="G7" s="15"/>
      <c r="H7" s="14"/>
      <c r="I7" s="14"/>
      <c r="J7" s="16"/>
      <c r="K7" s="20">
        <f t="shared" si="0"/>
        <v>0</v>
      </c>
    </row>
    <row r="8" spans="1:11" s="57" customFormat="1" ht="13.5" hidden="1" customHeight="1" thickBot="1" x14ac:dyDescent="0.3">
      <c r="A8" s="33" t="s">
        <v>6</v>
      </c>
      <c r="B8" s="223"/>
      <c r="C8" s="14"/>
      <c r="D8" s="21"/>
      <c r="E8" s="14"/>
      <c r="F8" s="15"/>
      <c r="G8" s="15"/>
      <c r="H8" s="14"/>
      <c r="I8" s="14"/>
      <c r="J8" s="16"/>
      <c r="K8" s="20">
        <f t="shared" si="0"/>
        <v>0</v>
      </c>
    </row>
    <row r="9" spans="1:11" s="57" customFormat="1" ht="13.5" hidden="1" customHeight="1" thickBot="1" x14ac:dyDescent="0.3">
      <c r="A9" s="33" t="s">
        <v>0</v>
      </c>
      <c r="B9" s="223"/>
      <c r="C9" s="21"/>
      <c r="D9" s="21"/>
      <c r="E9" s="21"/>
      <c r="F9" s="15"/>
      <c r="G9" s="15"/>
      <c r="H9" s="14"/>
      <c r="I9" s="14"/>
      <c r="J9" s="16"/>
      <c r="K9" s="20">
        <f t="shared" si="0"/>
        <v>0</v>
      </c>
    </row>
    <row r="10" spans="1:11" s="57" customFormat="1" ht="14.25" customHeight="1" outlineLevel="1" thickBot="1" x14ac:dyDescent="0.3">
      <c r="A10" s="33" t="s">
        <v>1</v>
      </c>
      <c r="B10" s="223">
        <v>42826</v>
      </c>
      <c r="C10" s="21">
        <v>3404</v>
      </c>
      <c r="D10" s="21"/>
      <c r="E10" s="21"/>
      <c r="F10" s="22"/>
      <c r="G10" s="22"/>
      <c r="H10" s="21">
        <v>1294</v>
      </c>
      <c r="I10" s="21"/>
      <c r="J10" s="23"/>
      <c r="K10" s="20">
        <f t="shared" si="0"/>
        <v>4698</v>
      </c>
    </row>
    <row r="11" spans="1:11" s="57" customFormat="1" ht="15" customHeight="1" outlineLevel="1" thickBot="1" x14ac:dyDescent="0.3">
      <c r="A11" s="33" t="s">
        <v>2</v>
      </c>
      <c r="B11" s="223">
        <f>B10+1</f>
        <v>42827</v>
      </c>
      <c r="C11" s="26">
        <v>3512</v>
      </c>
      <c r="D11" s="26"/>
      <c r="E11" s="26"/>
      <c r="F11" s="27"/>
      <c r="G11" s="27">
        <v>1305</v>
      </c>
      <c r="H11" s="26"/>
      <c r="I11" s="26"/>
      <c r="J11" s="28"/>
      <c r="K11" s="20">
        <f t="shared" ref="K11" si="1">SUM(C11:J11)</f>
        <v>4817</v>
      </c>
    </row>
    <row r="12" spans="1:11" s="58" customFormat="1" ht="15" customHeight="1" outlineLevel="1" thickBot="1" x14ac:dyDescent="0.3">
      <c r="A12" s="195" t="s">
        <v>25</v>
      </c>
      <c r="B12" s="415" t="s">
        <v>28</v>
      </c>
      <c r="C12" s="133">
        <f>SUM(C5:C11)</f>
        <v>6916</v>
      </c>
      <c r="D12" s="133">
        <f t="shared" ref="D12:K12" si="2">SUM(D5:D11)</f>
        <v>0</v>
      </c>
      <c r="E12" s="133">
        <f t="shared" si="2"/>
        <v>0</v>
      </c>
      <c r="F12" s="133">
        <f t="shared" si="2"/>
        <v>0</v>
      </c>
      <c r="G12" s="133">
        <f>SUM(G5:G11)</f>
        <v>1305</v>
      </c>
      <c r="H12" s="133">
        <f t="shared" si="2"/>
        <v>1294</v>
      </c>
      <c r="I12" s="133">
        <f t="shared" si="2"/>
        <v>0</v>
      </c>
      <c r="J12" s="133">
        <f t="shared" si="2"/>
        <v>0</v>
      </c>
      <c r="K12" s="137">
        <f t="shared" si="2"/>
        <v>9515</v>
      </c>
    </row>
    <row r="13" spans="1:11" s="58" customFormat="1" ht="15" customHeight="1" outlineLevel="1" thickBot="1" x14ac:dyDescent="0.3">
      <c r="A13" s="127" t="s">
        <v>27</v>
      </c>
      <c r="B13" s="416"/>
      <c r="C13" s="128">
        <f>AVERAGE(C5:C11)</f>
        <v>3458</v>
      </c>
      <c r="D13" s="128" t="e">
        <f t="shared" ref="D13:K13" si="3">AVERAGE(D5:D11)</f>
        <v>#DIV/0!</v>
      </c>
      <c r="E13" s="128" t="e">
        <f t="shared" si="3"/>
        <v>#DIV/0!</v>
      </c>
      <c r="F13" s="128" t="e">
        <f t="shared" si="3"/>
        <v>#DIV/0!</v>
      </c>
      <c r="G13" s="128">
        <f t="shared" si="3"/>
        <v>1305</v>
      </c>
      <c r="H13" s="128">
        <f t="shared" si="3"/>
        <v>1294</v>
      </c>
      <c r="I13" s="128" t="e">
        <f t="shared" si="3"/>
        <v>#DIV/0!</v>
      </c>
      <c r="J13" s="128" t="e">
        <f t="shared" si="3"/>
        <v>#DIV/0!</v>
      </c>
      <c r="K13" s="132">
        <f t="shared" si="3"/>
        <v>1359.2857142857142</v>
      </c>
    </row>
    <row r="14" spans="1:11" s="58" customFormat="1" ht="15" customHeight="1" thickBot="1" x14ac:dyDescent="0.3">
      <c r="A14" s="34" t="s">
        <v>24</v>
      </c>
      <c r="B14" s="416"/>
      <c r="C14" s="35">
        <f t="shared" ref="C14:K14" si="4">SUM(C5:C9)</f>
        <v>0</v>
      </c>
      <c r="D14" s="35">
        <f t="shared" si="4"/>
        <v>0</v>
      </c>
      <c r="E14" s="35">
        <f t="shared" si="4"/>
        <v>0</v>
      </c>
      <c r="F14" s="35">
        <f t="shared" si="4"/>
        <v>0</v>
      </c>
      <c r="G14" s="35">
        <f t="shared" si="4"/>
        <v>0</v>
      </c>
      <c r="H14" s="35">
        <f t="shared" si="4"/>
        <v>0</v>
      </c>
      <c r="I14" s="35">
        <f t="shared" si="4"/>
        <v>0</v>
      </c>
      <c r="J14" s="35">
        <f t="shared" si="4"/>
        <v>0</v>
      </c>
      <c r="K14" s="35">
        <f t="shared" si="4"/>
        <v>0</v>
      </c>
    </row>
    <row r="15" spans="1:11" s="58" customFormat="1" ht="15" customHeight="1" thickBot="1" x14ac:dyDescent="0.3">
      <c r="A15" s="34" t="s">
        <v>26</v>
      </c>
      <c r="B15" s="416"/>
      <c r="C15" s="40" t="e">
        <f t="shared" ref="C15:J15" si="5">AVERAGE(C5:C9)</f>
        <v>#DIV/0!</v>
      </c>
      <c r="D15" s="40" t="e">
        <f>AVERAGE(D5:D8)</f>
        <v>#DIV/0!</v>
      </c>
      <c r="E15" s="40" t="e">
        <f t="shared" si="5"/>
        <v>#DIV/0!</v>
      </c>
      <c r="F15" s="40" t="e">
        <f t="shared" si="5"/>
        <v>#DIV/0!</v>
      </c>
      <c r="G15" s="40" t="e">
        <f t="shared" si="5"/>
        <v>#DIV/0!</v>
      </c>
      <c r="H15" s="40" t="e">
        <f t="shared" si="5"/>
        <v>#DIV/0!</v>
      </c>
      <c r="I15" s="40" t="e">
        <f t="shared" si="5"/>
        <v>#DIV/0!</v>
      </c>
      <c r="J15" s="40" t="e">
        <f t="shared" si="5"/>
        <v>#DIV/0!</v>
      </c>
      <c r="K15" s="44">
        <f>AVERAGE(K5:K9)</f>
        <v>0</v>
      </c>
    </row>
    <row r="16" spans="1:11" s="58" customFormat="1" ht="15" customHeight="1" x14ac:dyDescent="0.25">
      <c r="A16" s="33" t="s">
        <v>3</v>
      </c>
      <c r="B16" s="208">
        <f>B11+1</f>
        <v>42828</v>
      </c>
      <c r="C16" s="14">
        <v>5001</v>
      </c>
      <c r="D16" s="14">
        <v>1578</v>
      </c>
      <c r="E16" s="17">
        <v>1029</v>
      </c>
      <c r="F16" s="146">
        <v>2257</v>
      </c>
      <c r="G16" s="20"/>
      <c r="H16" s="14">
        <v>971</v>
      </c>
      <c r="I16" s="169">
        <v>923</v>
      </c>
      <c r="J16" s="16">
        <v>2000</v>
      </c>
      <c r="K16" s="18">
        <f t="shared" ref="K16:K22" si="6">SUM(C16:J16)</f>
        <v>13759</v>
      </c>
    </row>
    <row r="17" spans="1:11" s="58" customFormat="1" ht="15" customHeight="1" x14ac:dyDescent="0.25">
      <c r="A17" s="33" t="s">
        <v>4</v>
      </c>
      <c r="B17" s="209">
        <f>B16+1</f>
        <v>42829</v>
      </c>
      <c r="C17" s="14">
        <v>4885</v>
      </c>
      <c r="D17" s="14">
        <v>1741</v>
      </c>
      <c r="E17" s="17">
        <v>1016</v>
      </c>
      <c r="F17" s="75">
        <v>2301</v>
      </c>
      <c r="G17" s="18"/>
      <c r="H17" s="14">
        <v>1048</v>
      </c>
      <c r="I17" s="169">
        <v>1266</v>
      </c>
      <c r="J17" s="16">
        <v>2412</v>
      </c>
      <c r="K17" s="18">
        <f t="shared" si="6"/>
        <v>14669</v>
      </c>
    </row>
    <row r="18" spans="1:11" s="58" customFormat="1" ht="15" customHeight="1" x14ac:dyDescent="0.25">
      <c r="A18" s="33" t="s">
        <v>5</v>
      </c>
      <c r="B18" s="209">
        <f t="shared" ref="B18:B22" si="7">B17+1</f>
        <v>42830</v>
      </c>
      <c r="C18" s="315">
        <v>5774</v>
      </c>
      <c r="D18" s="315">
        <v>1703</v>
      </c>
      <c r="E18" s="316">
        <v>1044</v>
      </c>
      <c r="F18" s="317">
        <v>2637</v>
      </c>
      <c r="G18" s="318"/>
      <c r="H18" s="315">
        <v>1243</v>
      </c>
      <c r="I18" s="319">
        <v>1240</v>
      </c>
      <c r="J18" s="320">
        <v>2427</v>
      </c>
      <c r="K18" s="18">
        <f t="shared" si="6"/>
        <v>16068</v>
      </c>
    </row>
    <row r="19" spans="1:11" s="58" customFormat="1" ht="15" customHeight="1" x14ac:dyDescent="0.25">
      <c r="A19" s="33" t="s">
        <v>6</v>
      </c>
      <c r="B19" s="210">
        <f t="shared" si="7"/>
        <v>42831</v>
      </c>
      <c r="C19" s="14">
        <v>5447</v>
      </c>
      <c r="D19" s="14">
        <v>1742</v>
      </c>
      <c r="E19" s="17">
        <v>992</v>
      </c>
      <c r="F19" s="75">
        <v>2162</v>
      </c>
      <c r="G19" s="18"/>
      <c r="H19" s="14">
        <v>1110</v>
      </c>
      <c r="I19" s="169">
        <v>1179</v>
      </c>
      <c r="J19" s="16">
        <v>1334</v>
      </c>
      <c r="K19" s="18">
        <f t="shared" si="6"/>
        <v>13966</v>
      </c>
    </row>
    <row r="20" spans="1:11" s="58" customFormat="1" ht="15" customHeight="1" thickBot="1" x14ac:dyDescent="0.3">
      <c r="A20" s="33" t="s">
        <v>0</v>
      </c>
      <c r="B20" s="210">
        <f t="shared" si="7"/>
        <v>42832</v>
      </c>
      <c r="C20" s="21">
        <v>4809</v>
      </c>
      <c r="D20" s="21">
        <v>1402</v>
      </c>
      <c r="E20" s="24">
        <v>969</v>
      </c>
      <c r="F20" s="76">
        <v>2009</v>
      </c>
      <c r="G20" s="18"/>
      <c r="H20" s="14">
        <v>1109</v>
      </c>
      <c r="I20" s="169">
        <v>958</v>
      </c>
      <c r="J20" s="16">
        <v>2045</v>
      </c>
      <c r="K20" s="18">
        <f t="shared" si="6"/>
        <v>13301</v>
      </c>
    </row>
    <row r="21" spans="1:11" s="58" customFormat="1" ht="15" customHeight="1" outlineLevel="1" thickBot="1" x14ac:dyDescent="0.3">
      <c r="A21" s="33" t="s">
        <v>1</v>
      </c>
      <c r="B21" s="223">
        <f t="shared" si="7"/>
        <v>42833</v>
      </c>
      <c r="C21" s="21">
        <v>4025</v>
      </c>
      <c r="D21" s="21"/>
      <c r="E21" s="24"/>
      <c r="F21" s="76"/>
      <c r="G21" s="25">
        <v>1663</v>
      </c>
      <c r="H21" s="21"/>
      <c r="I21" s="21"/>
      <c r="J21" s="23"/>
      <c r="K21" s="20">
        <f>SUM(C21:J21)</f>
        <v>5688</v>
      </c>
    </row>
    <row r="22" spans="1:11" s="58" customFormat="1" ht="15" customHeight="1" outlineLevel="1" thickBot="1" x14ac:dyDescent="0.3">
      <c r="A22" s="33" t="s">
        <v>2</v>
      </c>
      <c r="B22" s="209">
        <f t="shared" si="7"/>
        <v>42834</v>
      </c>
      <c r="C22" s="148">
        <v>3594</v>
      </c>
      <c r="D22" s="148"/>
      <c r="E22" s="189"/>
      <c r="F22" s="192"/>
      <c r="G22" s="193">
        <v>1659</v>
      </c>
      <c r="H22" s="26"/>
      <c r="I22" s="26"/>
      <c r="J22" s="28"/>
      <c r="K22" s="78">
        <f t="shared" si="6"/>
        <v>5253</v>
      </c>
    </row>
    <row r="23" spans="1:11" s="58" customFormat="1" ht="15" customHeight="1" outlineLevel="1" thickBot="1" x14ac:dyDescent="0.3">
      <c r="A23" s="195" t="s">
        <v>25</v>
      </c>
      <c r="B23" s="415" t="s">
        <v>29</v>
      </c>
      <c r="C23" s="133">
        <f>SUM(C16:C22)</f>
        <v>33535</v>
      </c>
      <c r="D23" s="133">
        <f>SUM(D16:D22)</f>
        <v>8166</v>
      </c>
      <c r="E23" s="133">
        <f t="shared" ref="E23:K23" si="8">SUM(E16:E22)</f>
        <v>5050</v>
      </c>
      <c r="F23" s="133">
        <f t="shared" si="8"/>
        <v>11366</v>
      </c>
      <c r="G23" s="133">
        <f t="shared" si="8"/>
        <v>3322</v>
      </c>
      <c r="H23" s="133">
        <f>SUM(H16:H22)</f>
        <v>5481</v>
      </c>
      <c r="I23" s="133">
        <f>SUM(I16:I22)</f>
        <v>5566</v>
      </c>
      <c r="J23" s="133">
        <f t="shared" si="8"/>
        <v>10218</v>
      </c>
      <c r="K23" s="137">
        <f t="shared" si="8"/>
        <v>82704</v>
      </c>
    </row>
    <row r="24" spans="1:11" s="58" customFormat="1" ht="15" customHeight="1" outlineLevel="1" thickBot="1" x14ac:dyDescent="0.3">
      <c r="A24" s="127" t="s">
        <v>27</v>
      </c>
      <c r="B24" s="416"/>
      <c r="C24" s="128">
        <f>AVERAGE(C16:C22)</f>
        <v>4790.7142857142853</v>
      </c>
      <c r="D24" s="128">
        <f>AVERAGE(D16:D22)</f>
        <v>1633.2</v>
      </c>
      <c r="E24" s="128">
        <f t="shared" ref="E24:K24" si="9">AVERAGE(E16:E22)</f>
        <v>1010</v>
      </c>
      <c r="F24" s="128">
        <f t="shared" si="9"/>
        <v>2273.1999999999998</v>
      </c>
      <c r="G24" s="128">
        <f t="shared" si="9"/>
        <v>1661</v>
      </c>
      <c r="H24" s="128">
        <f>AVERAGE(H16:H22)</f>
        <v>1096.2</v>
      </c>
      <c r="I24" s="128">
        <f>AVERAGE(I16:I22)</f>
        <v>1113.2</v>
      </c>
      <c r="J24" s="128">
        <f t="shared" si="9"/>
        <v>2043.6</v>
      </c>
      <c r="K24" s="132">
        <f t="shared" si="9"/>
        <v>11814.857142857143</v>
      </c>
    </row>
    <row r="25" spans="1:11" s="58" customFormat="1" ht="15" customHeight="1" thickBot="1" x14ac:dyDescent="0.3">
      <c r="A25" s="34" t="s">
        <v>24</v>
      </c>
      <c r="B25" s="416"/>
      <c r="C25" s="35">
        <f>SUM(C16:C20)</f>
        <v>25916</v>
      </c>
      <c r="D25" s="35">
        <f>SUM(D16:D20)</f>
        <v>8166</v>
      </c>
      <c r="E25" s="35">
        <f t="shared" ref="E25:K25" si="10">SUM(E16:E20)</f>
        <v>5050</v>
      </c>
      <c r="F25" s="35">
        <f t="shared" si="10"/>
        <v>11366</v>
      </c>
      <c r="G25" s="35">
        <f t="shared" si="10"/>
        <v>0</v>
      </c>
      <c r="H25" s="35">
        <f>SUM(H16:H20)</f>
        <v>5481</v>
      </c>
      <c r="I25" s="35">
        <f>SUM(I16:I22)</f>
        <v>5566</v>
      </c>
      <c r="J25" s="35">
        <f t="shared" si="10"/>
        <v>10218</v>
      </c>
      <c r="K25" s="39">
        <f t="shared" si="10"/>
        <v>71763</v>
      </c>
    </row>
    <row r="26" spans="1:11" s="58" customFormat="1" ht="15" customHeight="1" thickBot="1" x14ac:dyDescent="0.3">
      <c r="A26" s="34" t="s">
        <v>26</v>
      </c>
      <c r="B26" s="417"/>
      <c r="C26" s="40">
        <f>AVERAGE(C16:C20)</f>
        <v>5183.2</v>
      </c>
      <c r="D26" s="239">
        <f>AVERAGE(D16:D20)</f>
        <v>1633.2</v>
      </c>
      <c r="E26" s="40">
        <f t="shared" ref="E26:K26" si="11">AVERAGE(E16:E20)</f>
        <v>1010</v>
      </c>
      <c r="F26" s="40">
        <f t="shared" si="11"/>
        <v>2273.1999999999998</v>
      </c>
      <c r="G26" s="40" t="e">
        <f t="shared" si="11"/>
        <v>#DIV/0!</v>
      </c>
      <c r="H26" s="239">
        <v>893</v>
      </c>
      <c r="I26" s="241">
        <f>AVERAGE(I16:I20)</f>
        <v>1113.2</v>
      </c>
      <c r="J26" s="40">
        <f t="shared" si="11"/>
        <v>2043.6</v>
      </c>
      <c r="K26" s="44">
        <f t="shared" si="11"/>
        <v>14352.6</v>
      </c>
    </row>
    <row r="27" spans="1:11" s="58" customFormat="1" ht="15" customHeight="1" thickBot="1" x14ac:dyDescent="0.3">
      <c r="A27" s="33" t="s">
        <v>3</v>
      </c>
      <c r="B27" s="211">
        <f>B22+1</f>
        <v>42835</v>
      </c>
      <c r="C27" s="304">
        <v>6028</v>
      </c>
      <c r="D27" s="298">
        <v>1709</v>
      </c>
      <c r="E27" s="307">
        <v>1110</v>
      </c>
      <c r="F27" s="305">
        <v>2450</v>
      </c>
      <c r="G27" s="333"/>
      <c r="H27" s="298">
        <v>1117</v>
      </c>
      <c r="I27" s="298">
        <v>1192</v>
      </c>
      <c r="J27" s="306">
        <v>2395</v>
      </c>
      <c r="K27" s="18">
        <f t="shared" ref="K27:K32" si="12">SUM(C27:J27)</f>
        <v>16001</v>
      </c>
    </row>
    <row r="28" spans="1:11" s="58" customFormat="1" ht="15" customHeight="1" thickBot="1" x14ac:dyDescent="0.3">
      <c r="A28" s="33" t="s">
        <v>4</v>
      </c>
      <c r="B28" s="212">
        <f>B27+1</f>
        <v>42836</v>
      </c>
      <c r="C28" s="304">
        <v>6632</v>
      </c>
      <c r="D28" s="298">
        <v>1637</v>
      </c>
      <c r="E28" s="307">
        <v>1037</v>
      </c>
      <c r="F28" s="305">
        <v>2401</v>
      </c>
      <c r="G28" s="333"/>
      <c r="H28" s="298">
        <v>1166</v>
      </c>
      <c r="I28" s="298">
        <v>1100</v>
      </c>
      <c r="J28" s="306">
        <v>1941</v>
      </c>
      <c r="K28" s="20">
        <f t="shared" si="12"/>
        <v>15914</v>
      </c>
    </row>
    <row r="29" spans="1:11" s="58" customFormat="1" ht="15" customHeight="1" thickBot="1" x14ac:dyDescent="0.3">
      <c r="A29" s="33" t="s">
        <v>5</v>
      </c>
      <c r="B29" s="212">
        <f t="shared" ref="B29:B33" si="13">B28+1</f>
        <v>42837</v>
      </c>
      <c r="C29" s="304">
        <v>6212</v>
      </c>
      <c r="D29" s="298">
        <v>1660</v>
      </c>
      <c r="E29" s="307">
        <v>1070</v>
      </c>
      <c r="F29" s="305">
        <v>2471</v>
      </c>
      <c r="G29" s="333"/>
      <c r="H29" s="298">
        <v>1137</v>
      </c>
      <c r="I29" s="298">
        <v>1079</v>
      </c>
      <c r="J29" s="306">
        <v>1939</v>
      </c>
      <c r="K29" s="20">
        <f t="shared" si="12"/>
        <v>15568</v>
      </c>
    </row>
    <row r="30" spans="1:11" s="58" customFormat="1" ht="15" customHeight="1" thickBot="1" x14ac:dyDescent="0.3">
      <c r="A30" s="33" t="s">
        <v>6</v>
      </c>
      <c r="B30" s="212">
        <f t="shared" si="13"/>
        <v>42838</v>
      </c>
      <c r="C30" s="304">
        <v>7437</v>
      </c>
      <c r="D30" s="298">
        <v>1782</v>
      </c>
      <c r="E30" s="307">
        <v>930</v>
      </c>
      <c r="F30" s="305">
        <v>2478</v>
      </c>
      <c r="G30" s="333"/>
      <c r="H30" s="298">
        <v>994</v>
      </c>
      <c r="I30" s="298">
        <v>1084</v>
      </c>
      <c r="J30" s="306">
        <v>1781</v>
      </c>
      <c r="K30" s="20">
        <f t="shared" si="12"/>
        <v>16486</v>
      </c>
    </row>
    <row r="31" spans="1:11" s="58" customFormat="1" ht="15" customHeight="1" thickBot="1" x14ac:dyDescent="0.3">
      <c r="A31" s="33" t="s">
        <v>0</v>
      </c>
      <c r="B31" s="212">
        <f t="shared" si="13"/>
        <v>42839</v>
      </c>
      <c r="C31" s="334">
        <v>12738</v>
      </c>
      <c r="D31" s="298">
        <v>1454</v>
      </c>
      <c r="E31" s="335">
        <v>633</v>
      </c>
      <c r="F31" s="305">
        <v>1502</v>
      </c>
      <c r="G31" s="333"/>
      <c r="H31" s="298">
        <v>768</v>
      </c>
      <c r="I31" s="298">
        <v>277</v>
      </c>
      <c r="J31" s="306">
        <v>535</v>
      </c>
      <c r="K31" s="20">
        <f t="shared" si="12"/>
        <v>17907</v>
      </c>
    </row>
    <row r="32" spans="1:11" s="58" customFormat="1" ht="15" customHeight="1" outlineLevel="1" thickBot="1" x14ac:dyDescent="0.3">
      <c r="A32" s="33" t="s">
        <v>1</v>
      </c>
      <c r="B32" s="212">
        <f t="shared" si="13"/>
        <v>42840</v>
      </c>
      <c r="C32" s="334">
        <v>12072</v>
      </c>
      <c r="D32" s="334"/>
      <c r="E32" s="334"/>
      <c r="F32" s="336"/>
      <c r="G32" s="336">
        <v>2060</v>
      </c>
      <c r="H32" s="334"/>
      <c r="I32" s="334"/>
      <c r="J32" s="300"/>
      <c r="K32" s="20">
        <f t="shared" si="12"/>
        <v>14132</v>
      </c>
    </row>
    <row r="33" spans="1:12" s="58" customFormat="1" ht="15" customHeight="1" outlineLevel="1" thickBot="1" x14ac:dyDescent="0.3">
      <c r="A33" s="33" t="s">
        <v>2</v>
      </c>
      <c r="B33" s="212">
        <f t="shared" si="13"/>
        <v>42841</v>
      </c>
      <c r="C33" s="337">
        <v>7233</v>
      </c>
      <c r="D33" s="337"/>
      <c r="E33" s="337"/>
      <c r="F33" s="338"/>
      <c r="G33" s="338">
        <v>1717</v>
      </c>
      <c r="H33" s="337"/>
      <c r="I33" s="337"/>
      <c r="J33" s="339"/>
      <c r="K33" s="20">
        <f t="shared" ref="K33" si="14">SUM(C33:J33)</f>
        <v>8950</v>
      </c>
    </row>
    <row r="34" spans="1:12" s="58" customFormat="1" ht="15" customHeight="1" outlineLevel="1" thickBot="1" x14ac:dyDescent="0.3">
      <c r="A34" s="195" t="s">
        <v>25</v>
      </c>
      <c r="B34" s="415" t="s">
        <v>30</v>
      </c>
      <c r="C34" s="133">
        <f>SUM(C27:C33)</f>
        <v>58352</v>
      </c>
      <c r="D34" s="133">
        <f t="shared" ref="D34:J34" si="15">SUM(D27:D33)</f>
        <v>8242</v>
      </c>
      <c r="E34" s="133">
        <f t="shared" si="15"/>
        <v>4780</v>
      </c>
      <c r="F34" s="133">
        <f t="shared" si="15"/>
        <v>11302</v>
      </c>
      <c r="G34" s="133">
        <f t="shared" si="15"/>
        <v>3777</v>
      </c>
      <c r="H34" s="133">
        <f t="shared" si="15"/>
        <v>5182</v>
      </c>
      <c r="I34" s="133">
        <f t="shared" si="15"/>
        <v>4732</v>
      </c>
      <c r="J34" s="133">
        <f t="shared" si="15"/>
        <v>8591</v>
      </c>
      <c r="K34" s="137">
        <f t="shared" ref="K34" si="16">SUM(K27:K33)</f>
        <v>104958</v>
      </c>
    </row>
    <row r="35" spans="1:12" s="58" customFormat="1" ht="15" customHeight="1" outlineLevel="1" thickBot="1" x14ac:dyDescent="0.3">
      <c r="A35" s="127" t="s">
        <v>27</v>
      </c>
      <c r="B35" s="416"/>
      <c r="C35" s="128">
        <f>AVERAGE(C27:C33)</f>
        <v>8336</v>
      </c>
      <c r="D35" s="128">
        <f t="shared" ref="D35:J35" si="17">AVERAGE(D27:D33)</f>
        <v>1648.4</v>
      </c>
      <c r="E35" s="128">
        <f t="shared" si="17"/>
        <v>956</v>
      </c>
      <c r="F35" s="128">
        <f t="shared" si="17"/>
        <v>2260.4</v>
      </c>
      <c r="G35" s="128">
        <f t="shared" si="17"/>
        <v>1888.5</v>
      </c>
      <c r="H35" s="128">
        <f t="shared" si="17"/>
        <v>1036.4000000000001</v>
      </c>
      <c r="I35" s="128">
        <f t="shared" si="17"/>
        <v>946.4</v>
      </c>
      <c r="J35" s="128">
        <f t="shared" si="17"/>
        <v>1718.2</v>
      </c>
      <c r="K35" s="132">
        <f t="shared" ref="K35" si="18">AVERAGE(K27:K33)</f>
        <v>14994</v>
      </c>
    </row>
    <row r="36" spans="1:12" s="58" customFormat="1" ht="15" customHeight="1" thickBot="1" x14ac:dyDescent="0.3">
      <c r="A36" s="34" t="s">
        <v>24</v>
      </c>
      <c r="B36" s="416"/>
      <c r="C36" s="35">
        <f>SUM(C27:C31)</f>
        <v>39047</v>
      </c>
      <c r="D36" s="35">
        <f t="shared" ref="D36:J36" si="19">SUM(D27:D31)</f>
        <v>8242</v>
      </c>
      <c r="E36" s="35">
        <f t="shared" si="19"/>
        <v>4780</v>
      </c>
      <c r="F36" s="35">
        <f t="shared" si="19"/>
        <v>11302</v>
      </c>
      <c r="G36" s="35">
        <f>SUM(G27:G31)</f>
        <v>0</v>
      </c>
      <c r="H36" s="35">
        <f t="shared" si="19"/>
        <v>5182</v>
      </c>
      <c r="I36" s="35">
        <f t="shared" si="19"/>
        <v>4732</v>
      </c>
      <c r="J36" s="35">
        <f t="shared" si="19"/>
        <v>8591</v>
      </c>
      <c r="K36" s="39">
        <f>SUM(K27:K31)</f>
        <v>81876</v>
      </c>
    </row>
    <row r="37" spans="1:12" s="58" customFormat="1" ht="15" customHeight="1" thickBot="1" x14ac:dyDescent="0.3">
      <c r="A37" s="34" t="s">
        <v>26</v>
      </c>
      <c r="B37" s="417"/>
      <c r="C37" s="40">
        <f>AVERAGE(C27:C31)</f>
        <v>7809.4</v>
      </c>
      <c r="D37" s="40">
        <f t="shared" ref="D37:J37" si="20">AVERAGE(D27:D31)</f>
        <v>1648.4</v>
      </c>
      <c r="E37" s="40">
        <f t="shared" si="20"/>
        <v>956</v>
      </c>
      <c r="F37" s="40">
        <f t="shared" si="20"/>
        <v>2260.4</v>
      </c>
      <c r="G37" s="40">
        <f>AVERAGE(G27:G33)</f>
        <v>1888.5</v>
      </c>
      <c r="H37" s="40">
        <f t="shared" si="20"/>
        <v>1036.4000000000001</v>
      </c>
      <c r="I37" s="40">
        <f t="shared" si="20"/>
        <v>946.4</v>
      </c>
      <c r="J37" s="40">
        <f t="shared" si="20"/>
        <v>1718.2</v>
      </c>
      <c r="K37" s="44">
        <f t="shared" ref="K37" si="21">AVERAGE(K27:K31)</f>
        <v>16375.2</v>
      </c>
    </row>
    <row r="38" spans="1:12" s="58" customFormat="1" ht="15" customHeight="1" thickBot="1" x14ac:dyDescent="0.3">
      <c r="A38" s="33" t="s">
        <v>3</v>
      </c>
      <c r="B38" s="213">
        <f>B33+1</f>
        <v>42842</v>
      </c>
      <c r="C38" s="14">
        <v>8853</v>
      </c>
      <c r="D38" s="14">
        <v>1436</v>
      </c>
      <c r="E38" s="17">
        <v>996</v>
      </c>
      <c r="F38" s="146">
        <v>2262</v>
      </c>
      <c r="G38" s="20"/>
      <c r="H38" s="14">
        <v>1067</v>
      </c>
      <c r="I38" s="14">
        <v>1102</v>
      </c>
      <c r="J38" s="16">
        <v>2134</v>
      </c>
      <c r="K38" s="18">
        <f t="shared" ref="K38:K44" si="22">SUM(C38:J38)</f>
        <v>17850</v>
      </c>
    </row>
    <row r="39" spans="1:12" s="58" customFormat="1" ht="15" customHeight="1" thickBot="1" x14ac:dyDescent="0.3">
      <c r="A39" s="33" t="s">
        <v>4</v>
      </c>
      <c r="B39" s="214">
        <f>B38+1</f>
        <v>42843</v>
      </c>
      <c r="C39" s="14">
        <v>8595</v>
      </c>
      <c r="D39" s="14">
        <v>1676</v>
      </c>
      <c r="E39" s="17">
        <v>1061</v>
      </c>
      <c r="F39" s="75">
        <v>2438</v>
      </c>
      <c r="G39" s="18"/>
      <c r="H39" s="14">
        <v>1069</v>
      </c>
      <c r="I39" s="14">
        <v>1122</v>
      </c>
      <c r="J39" s="16">
        <v>2341</v>
      </c>
      <c r="K39" s="20">
        <f t="shared" si="22"/>
        <v>18302</v>
      </c>
    </row>
    <row r="40" spans="1:12" s="58" customFormat="1" ht="15" customHeight="1" thickBot="1" x14ac:dyDescent="0.3">
      <c r="A40" s="33" t="s">
        <v>5</v>
      </c>
      <c r="B40" s="214">
        <f t="shared" ref="B40:B44" si="23">B39+1</f>
        <v>42844</v>
      </c>
      <c r="C40" s="14">
        <v>8468</v>
      </c>
      <c r="D40" s="14">
        <v>1858</v>
      </c>
      <c r="E40" s="17">
        <v>1054</v>
      </c>
      <c r="F40" s="75">
        <v>2433</v>
      </c>
      <c r="G40" s="18"/>
      <c r="H40" s="14">
        <v>1060</v>
      </c>
      <c r="I40" s="14">
        <v>1181</v>
      </c>
      <c r="J40" s="16">
        <v>2421</v>
      </c>
      <c r="K40" s="20">
        <f t="shared" si="22"/>
        <v>18475</v>
      </c>
    </row>
    <row r="41" spans="1:12" s="58" customFormat="1" ht="15" customHeight="1" thickBot="1" x14ac:dyDescent="0.3">
      <c r="A41" s="33" t="s">
        <v>6</v>
      </c>
      <c r="B41" s="214">
        <f t="shared" si="23"/>
        <v>42845</v>
      </c>
      <c r="C41" s="14">
        <v>8208</v>
      </c>
      <c r="D41" s="14">
        <v>1832</v>
      </c>
      <c r="E41" s="17">
        <v>1049</v>
      </c>
      <c r="F41" s="75">
        <v>2326</v>
      </c>
      <c r="G41" s="18"/>
      <c r="H41" s="14">
        <v>1187</v>
      </c>
      <c r="I41" s="14">
        <v>1159</v>
      </c>
      <c r="J41" s="16">
        <v>2295</v>
      </c>
      <c r="K41" s="20">
        <f t="shared" si="22"/>
        <v>18056</v>
      </c>
    </row>
    <row r="42" spans="1:12" s="58" customFormat="1" ht="15" customHeight="1" thickBot="1" x14ac:dyDescent="0.3">
      <c r="A42" s="33" t="s">
        <v>0</v>
      </c>
      <c r="B42" s="214">
        <f t="shared" si="23"/>
        <v>42846</v>
      </c>
      <c r="C42" s="21">
        <v>8175</v>
      </c>
      <c r="D42" s="21">
        <v>1709</v>
      </c>
      <c r="E42" s="24">
        <v>926</v>
      </c>
      <c r="F42" s="76">
        <v>2390</v>
      </c>
      <c r="G42" s="18"/>
      <c r="H42" s="14">
        <v>1020</v>
      </c>
      <c r="I42" s="14">
        <v>974</v>
      </c>
      <c r="J42" s="16">
        <v>1949</v>
      </c>
      <c r="K42" s="20">
        <f t="shared" si="22"/>
        <v>17143</v>
      </c>
    </row>
    <row r="43" spans="1:12" s="58" customFormat="1" ht="15" customHeight="1" outlineLevel="1" thickBot="1" x14ac:dyDescent="0.3">
      <c r="A43" s="33" t="s">
        <v>1</v>
      </c>
      <c r="B43" s="214">
        <f t="shared" si="23"/>
        <v>42847</v>
      </c>
      <c r="C43" s="21">
        <v>10835</v>
      </c>
      <c r="D43" s="21"/>
      <c r="E43" s="21"/>
      <c r="F43" s="76"/>
      <c r="G43" s="25">
        <v>2337</v>
      </c>
      <c r="H43" s="21"/>
      <c r="I43" s="21"/>
      <c r="J43" s="23"/>
      <c r="K43" s="20">
        <f t="shared" si="22"/>
        <v>13172</v>
      </c>
      <c r="L43" s="147"/>
    </row>
    <row r="44" spans="1:12" s="58" customFormat="1" ht="15" customHeight="1" outlineLevel="1" thickBot="1" x14ac:dyDescent="0.3">
      <c r="A44" s="33" t="s">
        <v>2</v>
      </c>
      <c r="B44" s="214">
        <f t="shared" si="23"/>
        <v>42848</v>
      </c>
      <c r="C44" s="26">
        <v>8957</v>
      </c>
      <c r="D44" s="26"/>
      <c r="E44" s="26"/>
      <c r="F44" s="77"/>
      <c r="G44" s="70">
        <v>1602</v>
      </c>
      <c r="H44" s="26"/>
      <c r="I44" s="26"/>
      <c r="J44" s="28"/>
      <c r="K44" s="78">
        <f t="shared" si="22"/>
        <v>10559</v>
      </c>
      <c r="L44" s="147"/>
    </row>
    <row r="45" spans="1:12" s="58" customFormat="1" ht="15" customHeight="1" outlineLevel="1" thickBot="1" x14ac:dyDescent="0.3">
      <c r="A45" s="195" t="s">
        <v>25</v>
      </c>
      <c r="B45" s="415" t="s">
        <v>31</v>
      </c>
      <c r="C45" s="133">
        <f t="shared" ref="C45:K45" si="24">SUM(C38:C44)</f>
        <v>62091</v>
      </c>
      <c r="D45" s="133">
        <f t="shared" si="24"/>
        <v>8511</v>
      </c>
      <c r="E45" s="133">
        <f t="shared" si="24"/>
        <v>5086</v>
      </c>
      <c r="F45" s="133">
        <f t="shared" si="24"/>
        <v>11849</v>
      </c>
      <c r="G45" s="133">
        <f t="shared" si="24"/>
        <v>3939</v>
      </c>
      <c r="H45" s="133">
        <f t="shared" si="24"/>
        <v>5403</v>
      </c>
      <c r="I45" s="133">
        <f t="shared" si="24"/>
        <v>5538</v>
      </c>
      <c r="J45" s="133">
        <f t="shared" si="24"/>
        <v>11140</v>
      </c>
      <c r="K45" s="137">
        <f t="shared" si="24"/>
        <v>113557</v>
      </c>
    </row>
    <row r="46" spans="1:12" s="58" customFormat="1" ht="15" customHeight="1" outlineLevel="1" thickBot="1" x14ac:dyDescent="0.3">
      <c r="A46" s="127" t="s">
        <v>27</v>
      </c>
      <c r="B46" s="416"/>
      <c r="C46" s="128">
        <f t="shared" ref="C46:K46" si="25">AVERAGE(C38:C44)</f>
        <v>8870.1428571428569</v>
      </c>
      <c r="D46" s="128">
        <f t="shared" si="25"/>
        <v>1702.2</v>
      </c>
      <c r="E46" s="128">
        <f t="shared" si="25"/>
        <v>1017.2</v>
      </c>
      <c r="F46" s="128">
        <f t="shared" si="25"/>
        <v>2369.8000000000002</v>
      </c>
      <c r="G46" s="128">
        <f t="shared" si="25"/>
        <v>1969.5</v>
      </c>
      <c r="H46" s="128">
        <f t="shared" si="25"/>
        <v>1080.5999999999999</v>
      </c>
      <c r="I46" s="128">
        <f t="shared" si="25"/>
        <v>1107.5999999999999</v>
      </c>
      <c r="J46" s="128">
        <f t="shared" si="25"/>
        <v>2228</v>
      </c>
      <c r="K46" s="132">
        <f t="shared" si="25"/>
        <v>16222.428571428571</v>
      </c>
    </row>
    <row r="47" spans="1:12" s="58" customFormat="1" ht="15" customHeight="1" thickBot="1" x14ac:dyDescent="0.3">
      <c r="A47" s="34" t="s">
        <v>24</v>
      </c>
      <c r="B47" s="416"/>
      <c r="C47" s="35">
        <f t="shared" ref="C47:K47" si="26">SUM(C38:C42)</f>
        <v>42299</v>
      </c>
      <c r="D47" s="35">
        <f t="shared" si="26"/>
        <v>8511</v>
      </c>
      <c r="E47" s="35">
        <f t="shared" si="26"/>
        <v>5086</v>
      </c>
      <c r="F47" s="35">
        <f t="shared" si="26"/>
        <v>11849</v>
      </c>
      <c r="G47" s="35">
        <f t="shared" si="26"/>
        <v>0</v>
      </c>
      <c r="H47" s="35">
        <f t="shared" si="26"/>
        <v>5403</v>
      </c>
      <c r="I47" s="35">
        <f t="shared" si="26"/>
        <v>5538</v>
      </c>
      <c r="J47" s="35">
        <f t="shared" si="26"/>
        <v>11140</v>
      </c>
      <c r="K47" s="39">
        <f t="shared" si="26"/>
        <v>89826</v>
      </c>
    </row>
    <row r="48" spans="1:12" s="58" customFormat="1" ht="15" customHeight="1" thickBot="1" x14ac:dyDescent="0.3">
      <c r="A48" s="34" t="s">
        <v>26</v>
      </c>
      <c r="B48" s="417"/>
      <c r="C48" s="40">
        <f t="shared" ref="C48:K48" si="27">AVERAGE(C38:C42)</f>
        <v>8459.7999999999993</v>
      </c>
      <c r="D48" s="239">
        <f t="shared" si="27"/>
        <v>1702.2</v>
      </c>
      <c r="E48" s="239">
        <f t="shared" si="27"/>
        <v>1017.2</v>
      </c>
      <c r="F48" s="239">
        <f t="shared" si="27"/>
        <v>2369.8000000000002</v>
      </c>
      <c r="G48" s="40">
        <f>AVERAGE(G38:G44)</f>
        <v>1969.5</v>
      </c>
      <c r="H48" s="239">
        <f t="shared" si="27"/>
        <v>1080.5999999999999</v>
      </c>
      <c r="I48" s="239">
        <f t="shared" si="27"/>
        <v>1107.5999999999999</v>
      </c>
      <c r="J48" s="239">
        <f t="shared" si="27"/>
        <v>2228</v>
      </c>
      <c r="K48" s="44">
        <f t="shared" si="27"/>
        <v>17965.2</v>
      </c>
    </row>
    <row r="49" spans="1:11" s="58" customFormat="1" ht="15" customHeight="1" x14ac:dyDescent="0.25">
      <c r="A49" s="33" t="s">
        <v>3</v>
      </c>
      <c r="B49" s="213">
        <f>B44+1</f>
        <v>42849</v>
      </c>
      <c r="C49" s="299">
        <v>4849</v>
      </c>
      <c r="D49" s="298">
        <v>1527</v>
      </c>
      <c r="E49" s="298">
        <v>1059</v>
      </c>
      <c r="F49" s="300">
        <v>2185</v>
      </c>
      <c r="G49" s="301"/>
      <c r="H49" s="298">
        <v>1049</v>
      </c>
      <c r="I49" s="298">
        <v>1200</v>
      </c>
      <c r="J49" s="298">
        <v>2265</v>
      </c>
      <c r="K49" s="66">
        <f>SUM(C49:J49)</f>
        <v>14134</v>
      </c>
    </row>
    <row r="50" spans="1:11" s="58" customFormat="1" ht="15" customHeight="1" x14ac:dyDescent="0.25">
      <c r="A50" s="179" t="s">
        <v>4</v>
      </c>
      <c r="B50" s="214">
        <f>B49+1</f>
        <v>42850</v>
      </c>
      <c r="C50" s="302">
        <v>5238</v>
      </c>
      <c r="D50" s="303">
        <v>1624</v>
      </c>
      <c r="E50" s="304">
        <v>1059</v>
      </c>
      <c r="F50" s="305">
        <v>1855</v>
      </c>
      <c r="G50" s="305"/>
      <c r="H50" s="304">
        <v>878</v>
      </c>
      <c r="I50" s="304">
        <v>1039</v>
      </c>
      <c r="J50" s="306">
        <v>2275</v>
      </c>
      <c r="K50" s="18">
        <f>SUM(C50:J50)</f>
        <v>13968</v>
      </c>
    </row>
    <row r="51" spans="1:11" s="58" customFormat="1" ht="15" customHeight="1" x14ac:dyDescent="0.25">
      <c r="A51" s="179" t="s">
        <v>5</v>
      </c>
      <c r="B51" s="214">
        <f t="shared" ref="B51:B55" si="28">B50+1</f>
        <v>42851</v>
      </c>
      <c r="C51" s="302">
        <v>4899</v>
      </c>
      <c r="D51" s="307">
        <v>1609</v>
      </c>
      <c r="E51" s="304">
        <v>1048</v>
      </c>
      <c r="F51" s="305">
        <v>2088</v>
      </c>
      <c r="G51" s="305"/>
      <c r="H51" s="304">
        <v>978</v>
      </c>
      <c r="I51" s="304">
        <v>1135</v>
      </c>
      <c r="J51" s="306">
        <v>2270</v>
      </c>
      <c r="K51" s="18">
        <f t="shared" ref="K51:K52" si="29">SUM(C51:J51)</f>
        <v>14027</v>
      </c>
    </row>
    <row r="52" spans="1:11" s="58" customFormat="1" ht="15" customHeight="1" x14ac:dyDescent="0.25">
      <c r="A52" s="179" t="s">
        <v>6</v>
      </c>
      <c r="B52" s="214">
        <f t="shared" si="28"/>
        <v>42852</v>
      </c>
      <c r="C52" s="308">
        <v>5515</v>
      </c>
      <c r="D52" s="307">
        <v>1704</v>
      </c>
      <c r="E52" s="304">
        <v>1102</v>
      </c>
      <c r="F52" s="305">
        <v>2299</v>
      </c>
      <c r="G52" s="305"/>
      <c r="H52" s="304">
        <v>1165</v>
      </c>
      <c r="I52" s="304">
        <v>1157</v>
      </c>
      <c r="J52" s="306">
        <v>2632</v>
      </c>
      <c r="K52" s="18">
        <f t="shared" si="29"/>
        <v>15574</v>
      </c>
    </row>
    <row r="53" spans="1:11" s="58" customFormat="1" ht="15" customHeight="1" x14ac:dyDescent="0.25">
      <c r="A53" s="33" t="s">
        <v>0</v>
      </c>
      <c r="B53" s="216">
        <f t="shared" si="28"/>
        <v>42853</v>
      </c>
      <c r="C53" s="304">
        <v>5795</v>
      </c>
      <c r="D53" s="307">
        <v>1690</v>
      </c>
      <c r="E53" s="304">
        <v>990</v>
      </c>
      <c r="F53" s="305">
        <v>2385</v>
      </c>
      <c r="G53" s="305"/>
      <c r="H53" s="304">
        <v>1001</v>
      </c>
      <c r="I53" s="304">
        <v>967</v>
      </c>
      <c r="J53" s="306">
        <v>1797</v>
      </c>
      <c r="K53" s="18">
        <f>SUM(C53:J53)</f>
        <v>14625</v>
      </c>
    </row>
    <row r="54" spans="1:11" s="58" customFormat="1" ht="13.5" customHeight="1" outlineLevel="1" x14ac:dyDescent="0.25">
      <c r="A54" s="33" t="s">
        <v>1</v>
      </c>
      <c r="B54" s="216">
        <f t="shared" si="28"/>
        <v>42854</v>
      </c>
      <c r="C54" s="21">
        <v>4705</v>
      </c>
      <c r="D54" s="21"/>
      <c r="E54" s="21"/>
      <c r="F54" s="22"/>
      <c r="G54" s="22">
        <v>1977</v>
      </c>
      <c r="H54" s="21"/>
      <c r="I54" s="21"/>
      <c r="J54" s="23"/>
      <c r="K54" s="18">
        <f>SUM(C54:J54)</f>
        <v>6682</v>
      </c>
    </row>
    <row r="55" spans="1:11" s="58" customFormat="1" ht="14.25" customHeight="1" outlineLevel="1" thickBot="1" x14ac:dyDescent="0.3">
      <c r="A55" s="179" t="s">
        <v>2</v>
      </c>
      <c r="B55" s="216">
        <f t="shared" si="28"/>
        <v>42855</v>
      </c>
      <c r="C55" s="26">
        <v>2852</v>
      </c>
      <c r="D55" s="26"/>
      <c r="E55" s="26"/>
      <c r="F55" s="27"/>
      <c r="G55" s="27">
        <v>1110</v>
      </c>
      <c r="H55" s="26"/>
      <c r="I55" s="26"/>
      <c r="J55" s="28"/>
      <c r="K55" s="188">
        <f>SUM(C55:J55)</f>
        <v>3962</v>
      </c>
    </row>
    <row r="56" spans="1:11" s="58" customFormat="1" ht="15" customHeight="1" outlineLevel="1" thickBot="1" x14ac:dyDescent="0.3">
      <c r="A56" s="195" t="s">
        <v>25</v>
      </c>
      <c r="B56" s="415" t="s">
        <v>32</v>
      </c>
      <c r="C56" s="133">
        <f>SUM(C49:C55)</f>
        <v>33853</v>
      </c>
      <c r="D56" s="133">
        <f t="shared" ref="D56:J56" si="30">SUM(D49:D55)</f>
        <v>8154</v>
      </c>
      <c r="E56" s="133">
        <f t="shared" si="30"/>
        <v>5258</v>
      </c>
      <c r="F56" s="133">
        <f t="shared" si="30"/>
        <v>10812</v>
      </c>
      <c r="G56" s="133">
        <f t="shared" si="30"/>
        <v>3087</v>
      </c>
      <c r="H56" s="133">
        <f t="shared" si="30"/>
        <v>5071</v>
      </c>
      <c r="I56" s="133">
        <f t="shared" si="30"/>
        <v>5498</v>
      </c>
      <c r="J56" s="133">
        <f t="shared" si="30"/>
        <v>11239</v>
      </c>
      <c r="K56" s="133">
        <f t="shared" ref="K56" si="31">SUM(K49:K55)</f>
        <v>82972</v>
      </c>
    </row>
    <row r="57" spans="1:11" s="58" customFormat="1" ht="15" customHeight="1" outlineLevel="1" thickBot="1" x14ac:dyDescent="0.3">
      <c r="A57" s="127" t="s">
        <v>27</v>
      </c>
      <c r="B57" s="416"/>
      <c r="C57" s="128">
        <f t="shared" ref="C57:J57" si="32">AVERAGE(C49:C55)</f>
        <v>4836.1428571428569</v>
      </c>
      <c r="D57" s="128">
        <f t="shared" si="32"/>
        <v>1630.8</v>
      </c>
      <c r="E57" s="128">
        <f t="shared" si="32"/>
        <v>1051.5999999999999</v>
      </c>
      <c r="F57" s="128">
        <f t="shared" si="32"/>
        <v>2162.4</v>
      </c>
      <c r="G57" s="128">
        <f t="shared" si="32"/>
        <v>1543.5</v>
      </c>
      <c r="H57" s="128">
        <f t="shared" si="32"/>
        <v>1014.2</v>
      </c>
      <c r="I57" s="128">
        <f t="shared" si="32"/>
        <v>1099.5999999999999</v>
      </c>
      <c r="J57" s="128">
        <f t="shared" si="32"/>
        <v>2247.8000000000002</v>
      </c>
      <c r="K57" s="128">
        <f t="shared" ref="K57" si="33">AVERAGE(K49:K55)</f>
        <v>11853.142857142857</v>
      </c>
    </row>
    <row r="58" spans="1:11" s="58" customFormat="1" ht="15" customHeight="1" thickBot="1" x14ac:dyDescent="0.3">
      <c r="A58" s="34" t="s">
        <v>24</v>
      </c>
      <c r="B58" s="416"/>
      <c r="C58" s="35">
        <f t="shared" ref="C58:J58" si="34">SUM(C49:C53)</f>
        <v>26296</v>
      </c>
      <c r="D58" s="35">
        <f t="shared" si="34"/>
        <v>8154</v>
      </c>
      <c r="E58" s="35">
        <f t="shared" si="34"/>
        <v>5258</v>
      </c>
      <c r="F58" s="35">
        <f t="shared" si="34"/>
        <v>10812</v>
      </c>
      <c r="G58" s="35">
        <f t="shared" si="34"/>
        <v>0</v>
      </c>
      <c r="H58" s="35">
        <f t="shared" si="34"/>
        <v>5071</v>
      </c>
      <c r="I58" s="35">
        <f t="shared" si="34"/>
        <v>5498</v>
      </c>
      <c r="J58" s="35">
        <f t="shared" si="34"/>
        <v>11239</v>
      </c>
      <c r="K58" s="35">
        <f t="shared" ref="K58" si="35">SUM(K49:K53)</f>
        <v>72328</v>
      </c>
    </row>
    <row r="59" spans="1:11" s="58" customFormat="1" ht="15" customHeight="1" thickBot="1" x14ac:dyDescent="0.3">
      <c r="A59" s="34" t="s">
        <v>26</v>
      </c>
      <c r="B59" s="417"/>
      <c r="C59" s="40">
        <f t="shared" ref="C59" si="36">AVERAGE(C49:C53)</f>
        <v>5259.2</v>
      </c>
      <c r="D59" s="40">
        <f>AVERAGE(D50:D53)</f>
        <v>1656.75</v>
      </c>
      <c r="E59" s="40">
        <f>AVERAGE(E50:E53)</f>
        <v>1049.75</v>
      </c>
      <c r="F59" s="40">
        <f t="shared" ref="F59:K59" si="37">AVERAGE(F49:F53)</f>
        <v>2162.4</v>
      </c>
      <c r="G59" s="40" t="e">
        <f t="shared" si="37"/>
        <v>#DIV/0!</v>
      </c>
      <c r="H59" s="40">
        <f>AVERAGE(H50:H53)</f>
        <v>1005.5</v>
      </c>
      <c r="I59" s="40">
        <f>AVERAGE(I50:I53)</f>
        <v>1074.5</v>
      </c>
      <c r="J59" s="40">
        <f t="shared" si="37"/>
        <v>2247.8000000000002</v>
      </c>
      <c r="K59" s="40">
        <f t="shared" si="37"/>
        <v>14465.6</v>
      </c>
    </row>
    <row r="60" spans="1:11" s="58" customFormat="1" ht="13.5" customHeight="1" thickBot="1" x14ac:dyDescent="0.3">
      <c r="A60" s="179" t="s">
        <v>3</v>
      </c>
      <c r="B60" s="213">
        <f>B55+1</f>
        <v>42856</v>
      </c>
      <c r="C60" s="14"/>
      <c r="D60" s="14"/>
      <c r="E60" s="14"/>
      <c r="F60" s="15"/>
      <c r="G60" s="15"/>
      <c r="H60" s="14"/>
      <c r="I60" s="14"/>
      <c r="J60" s="16"/>
      <c r="K60" s="71">
        <f>SUM(C60:J60)</f>
        <v>0</v>
      </c>
    </row>
    <row r="61" spans="1:11" s="58" customFormat="1" ht="15" customHeight="1" thickBot="1" x14ac:dyDescent="0.3">
      <c r="A61" s="179" t="s">
        <v>4</v>
      </c>
      <c r="B61" s="214">
        <f>B60+1</f>
        <v>42857</v>
      </c>
      <c r="C61" s="14"/>
      <c r="D61" s="14"/>
      <c r="E61" s="14"/>
      <c r="F61" s="15"/>
      <c r="G61" s="15"/>
      <c r="H61" s="14"/>
      <c r="I61" s="14"/>
      <c r="J61" s="16"/>
      <c r="K61" s="18"/>
    </row>
    <row r="62" spans="1:11" s="58" customFormat="1" ht="15.75" customHeight="1" thickBot="1" x14ac:dyDescent="0.3">
      <c r="A62" s="179"/>
      <c r="B62" s="215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58" customFormat="1" ht="12.75" customHeight="1" thickBot="1" x14ac:dyDescent="0.3">
      <c r="A63" s="179"/>
      <c r="B63" s="215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58" customFormat="1" ht="14.25" thickBot="1" x14ac:dyDescent="0.3">
      <c r="A64" s="33"/>
      <c r="B64" s="215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58" customFormat="1" ht="15" customHeight="1" outlineLevel="1" thickBot="1" x14ac:dyDescent="0.3">
      <c r="A65" s="33"/>
      <c r="B65" s="215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58" customFormat="1" ht="14.25" customHeight="1" outlineLevel="1" thickBot="1" x14ac:dyDescent="0.3">
      <c r="A66" s="33"/>
      <c r="B66" s="217"/>
      <c r="C66" s="26"/>
      <c r="D66" s="26"/>
      <c r="E66" s="26"/>
      <c r="F66" s="27"/>
      <c r="G66" s="27"/>
      <c r="H66" s="26"/>
      <c r="I66" s="26"/>
      <c r="J66" s="28"/>
      <c r="K66" s="78"/>
    </row>
    <row r="67" spans="1:15" s="58" customFormat="1" ht="15" customHeight="1" outlineLevel="1" thickBot="1" x14ac:dyDescent="0.3">
      <c r="A67" s="195" t="s">
        <v>25</v>
      </c>
      <c r="B67" s="415" t="s">
        <v>37</v>
      </c>
      <c r="C67" s="133">
        <f>SUM(C60:C66)</f>
        <v>0</v>
      </c>
      <c r="D67" s="133">
        <f t="shared" ref="D67:K67" si="38">SUM(D60:D66)</f>
        <v>0</v>
      </c>
      <c r="E67" s="133">
        <f t="shared" si="38"/>
        <v>0</v>
      </c>
      <c r="F67" s="133">
        <f t="shared" si="38"/>
        <v>0</v>
      </c>
      <c r="G67" s="133">
        <f t="shared" si="38"/>
        <v>0</v>
      </c>
      <c r="H67" s="133">
        <f t="shared" si="38"/>
        <v>0</v>
      </c>
      <c r="I67" s="133">
        <f t="shared" si="38"/>
        <v>0</v>
      </c>
      <c r="J67" s="133">
        <f t="shared" si="38"/>
        <v>0</v>
      </c>
      <c r="K67" s="133">
        <f t="shared" si="38"/>
        <v>0</v>
      </c>
    </row>
    <row r="68" spans="1:15" s="58" customFormat="1" ht="15" customHeight="1" outlineLevel="1" thickBot="1" x14ac:dyDescent="0.3">
      <c r="A68" s="127" t="s">
        <v>27</v>
      </c>
      <c r="B68" s="416"/>
      <c r="C68" s="128" t="e">
        <f>AVERAGE(C60:C66)</f>
        <v>#DIV/0!</v>
      </c>
      <c r="D68" s="128" t="e">
        <f t="shared" ref="D68:K68" si="39">AVERAGE(D60:D66)</f>
        <v>#DIV/0!</v>
      </c>
      <c r="E68" s="128" t="e">
        <f t="shared" si="39"/>
        <v>#DIV/0!</v>
      </c>
      <c r="F68" s="128" t="e">
        <f t="shared" si="39"/>
        <v>#DIV/0!</v>
      </c>
      <c r="G68" s="128" t="e">
        <f t="shared" si="39"/>
        <v>#DIV/0!</v>
      </c>
      <c r="H68" s="128" t="e">
        <f t="shared" si="39"/>
        <v>#DIV/0!</v>
      </c>
      <c r="I68" s="128" t="e">
        <f t="shared" si="39"/>
        <v>#DIV/0!</v>
      </c>
      <c r="J68" s="128" t="e">
        <f t="shared" si="39"/>
        <v>#DIV/0!</v>
      </c>
      <c r="K68" s="128">
        <f t="shared" si="39"/>
        <v>0</v>
      </c>
    </row>
    <row r="69" spans="1:15" s="58" customFormat="1" ht="15.75" customHeight="1" thickBot="1" x14ac:dyDescent="0.3">
      <c r="A69" s="34" t="s">
        <v>24</v>
      </c>
      <c r="B69" s="416"/>
      <c r="C69" s="35">
        <f>SUM(C60:C64)</f>
        <v>0</v>
      </c>
      <c r="D69" s="35">
        <f t="shared" ref="D69:K69" si="40">SUM(D60:D64)</f>
        <v>0</v>
      </c>
      <c r="E69" s="35">
        <f t="shared" si="40"/>
        <v>0</v>
      </c>
      <c r="F69" s="35">
        <f t="shared" si="40"/>
        <v>0</v>
      </c>
      <c r="G69" s="35">
        <f t="shared" si="40"/>
        <v>0</v>
      </c>
      <c r="H69" s="35">
        <f t="shared" si="40"/>
        <v>0</v>
      </c>
      <c r="I69" s="35">
        <f t="shared" si="40"/>
        <v>0</v>
      </c>
      <c r="J69" s="35">
        <f t="shared" si="40"/>
        <v>0</v>
      </c>
      <c r="K69" s="35">
        <f t="shared" si="40"/>
        <v>0</v>
      </c>
    </row>
    <row r="70" spans="1:15" s="58" customFormat="1" ht="15" customHeight="1" thickBot="1" x14ac:dyDescent="0.3">
      <c r="A70" s="34" t="s">
        <v>26</v>
      </c>
      <c r="B70" s="417"/>
      <c r="C70" s="40" t="e">
        <f>AVERAGE(C60:C64)</f>
        <v>#DIV/0!</v>
      </c>
      <c r="D70" s="40" t="e">
        <f t="shared" ref="D70:K70" si="41">AVERAGE(D60:D64)</f>
        <v>#DIV/0!</v>
      </c>
      <c r="E70" s="40" t="e">
        <f t="shared" si="41"/>
        <v>#DIV/0!</v>
      </c>
      <c r="F70" s="40" t="e">
        <f t="shared" si="41"/>
        <v>#DIV/0!</v>
      </c>
      <c r="G70" s="40" t="e">
        <f t="shared" si="41"/>
        <v>#DIV/0!</v>
      </c>
      <c r="H70" s="40" t="e">
        <f t="shared" si="41"/>
        <v>#DIV/0!</v>
      </c>
      <c r="I70" s="40" t="e">
        <f t="shared" si="41"/>
        <v>#DIV/0!</v>
      </c>
      <c r="J70" s="40" t="e">
        <f t="shared" si="41"/>
        <v>#DIV/0!</v>
      </c>
      <c r="K70" s="40">
        <f t="shared" si="41"/>
        <v>0</v>
      </c>
    </row>
    <row r="71" spans="1:15" s="58" customFormat="1" ht="15" customHeight="1" x14ac:dyDescent="0.25">
      <c r="A71" s="4"/>
      <c r="B71" s="157"/>
      <c r="C71" s="61"/>
      <c r="D71" s="61"/>
      <c r="E71" s="61"/>
      <c r="F71" s="61"/>
      <c r="G71" s="61"/>
      <c r="H71" s="61"/>
      <c r="I71" s="61"/>
      <c r="J71" s="61"/>
      <c r="K71" s="61"/>
    </row>
    <row r="72" spans="1:15" s="58" customFormat="1" ht="30" customHeight="1" x14ac:dyDescent="0.25">
      <c r="A72" s="232"/>
      <c r="B72" s="47" t="s">
        <v>8</v>
      </c>
      <c r="C72" s="48" t="s">
        <v>9</v>
      </c>
      <c r="D72" s="48" t="s">
        <v>10</v>
      </c>
      <c r="E72" s="72"/>
      <c r="F72" s="422" t="s">
        <v>69</v>
      </c>
      <c r="G72" s="423"/>
      <c r="H72" s="424"/>
      <c r="I72" s="72"/>
      <c r="J72" s="72"/>
      <c r="K72" s="72"/>
      <c r="L72" s="72"/>
      <c r="M72" s="61"/>
      <c r="N72" s="61"/>
      <c r="O72" s="61"/>
    </row>
    <row r="73" spans="1:15" ht="29.25" customHeight="1" x14ac:dyDescent="0.25">
      <c r="A73" s="53" t="s">
        <v>34</v>
      </c>
      <c r="B73" s="233">
        <f>SUM(C58:G58, C47:G47, C36:G36, C25:G25, C14:G14, C69:G69 )</f>
        <v>232134</v>
      </c>
      <c r="C73" s="74">
        <f>SUM(H58:H58, H47:H47, H36:H36, H25:H25, H14:H14, H69:H69)</f>
        <v>21137</v>
      </c>
      <c r="D73" s="74">
        <f>SUM(I58:J58, I47:J47, I36:J36, I25:J25, I14:J14, I69:J69)</f>
        <v>62522</v>
      </c>
      <c r="E73" s="73"/>
      <c r="F73" s="409" t="s">
        <v>34</v>
      </c>
      <c r="G73" s="410"/>
      <c r="H73" s="119">
        <f>SUM(K14, K25, K36, K47, K58, K69)</f>
        <v>315793</v>
      </c>
      <c r="I73" s="73"/>
      <c r="J73" s="73"/>
      <c r="K73" s="73"/>
      <c r="L73" s="73"/>
    </row>
    <row r="74" spans="1:15" ht="30" customHeight="1" x14ac:dyDescent="0.25">
      <c r="A74" s="53" t="s">
        <v>33</v>
      </c>
      <c r="B74" s="231">
        <f>SUM(C56:G56, C45:G45, C34:G34, C23:G23, C12:G12, C67:G67  )</f>
        <v>308753</v>
      </c>
      <c r="C74" s="46">
        <f>SUM(H56:H56, H45:H45, H34:H34, H23:H23, H12:H12, H67:H67 )</f>
        <v>22431</v>
      </c>
      <c r="D74" s="46">
        <f>SUM(I56:J56, I45:J45, I34:J34, I23:J23, I12:J12, I67:J67)</f>
        <v>62522</v>
      </c>
      <c r="E74" s="73"/>
      <c r="F74" s="409" t="s">
        <v>33</v>
      </c>
      <c r="G74" s="410"/>
      <c r="H74" s="120">
        <f>SUM(K56, K45, K34, K23, K12, K67)</f>
        <v>393706</v>
      </c>
      <c r="I74" s="73"/>
      <c r="J74" s="73"/>
      <c r="K74" s="73"/>
      <c r="L74" s="73"/>
    </row>
    <row r="75" spans="1:15" ht="30" customHeight="1" x14ac:dyDescent="0.25">
      <c r="F75" s="409" t="s">
        <v>26</v>
      </c>
      <c r="G75" s="410"/>
      <c r="H75" s="120">
        <f>AVERAGE(K14, K25, K36, K47, K58, K69)</f>
        <v>52632.166666666664</v>
      </c>
    </row>
    <row r="76" spans="1:15" ht="30" customHeight="1" x14ac:dyDescent="0.25">
      <c r="F76" s="409" t="s">
        <v>72</v>
      </c>
      <c r="G76" s="410"/>
      <c r="H76" s="119">
        <f>AVERAGE(K56, K45, K34, K23, K12, K67)</f>
        <v>65617.666666666672</v>
      </c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 K11 K37:K49 K7 K8:K10 K21:K35" formulaRange="1"/>
    <ignoredError sqref="C13:J13" evalError="1" emptyCellReference="1"/>
    <ignoredError sqref="C23:J24 C57 C34 H15:J15 J26 H45:J48 C58 H59:J59 D59:F59 K15 J25 C35 C56" evalError="1"/>
    <ignoredError sqref="C15:G15 C26 C45:G47 G59 C59 C14 C37 C48:F48 C25 E25:G25 E26:H26" evalError="1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78"/>
  <sheetViews>
    <sheetView workbookViewId="0">
      <pane xSplit="2" ySplit="4" topLeftCell="C43" activePane="bottomRight" state="frozen"/>
      <selection pane="topRight" activeCell="C1" sqref="C1"/>
      <selection pane="bottomLeft" activeCell="A5" sqref="A5"/>
      <selection pane="bottomRight" activeCell="G76" sqref="G76"/>
    </sheetView>
  </sheetViews>
  <sheetFormatPr defaultRowHeight="15" outlineLevelRow="1" x14ac:dyDescent="0.25"/>
  <cols>
    <col min="1" max="1" width="18.7109375" style="1" bestFit="1" customWidth="1"/>
    <col min="2" max="2" width="10.7109375" style="158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4.25" customHeight="1" x14ac:dyDescent="0.25">
      <c r="A1" s="31"/>
      <c r="B1" s="206"/>
      <c r="C1" s="425" t="s">
        <v>10</v>
      </c>
      <c r="D1" s="426"/>
      <c r="E1" s="425" t="s">
        <v>16</v>
      </c>
      <c r="F1" s="432"/>
      <c r="G1" s="429" t="s">
        <v>23</v>
      </c>
    </row>
    <row r="2" spans="1:8" ht="14.25" customHeight="1" thickBot="1" x14ac:dyDescent="0.3">
      <c r="A2" s="32"/>
      <c r="B2" s="207"/>
      <c r="C2" s="427"/>
      <c r="D2" s="428"/>
      <c r="E2" s="427"/>
      <c r="F2" s="433"/>
      <c r="G2" s="430"/>
    </row>
    <row r="3" spans="1:8" ht="14.25" customHeight="1" x14ac:dyDescent="0.25">
      <c r="A3" s="411" t="s">
        <v>61</v>
      </c>
      <c r="B3" s="413" t="s">
        <v>62</v>
      </c>
      <c r="C3" s="434" t="s">
        <v>50</v>
      </c>
      <c r="D3" s="459" t="s">
        <v>51</v>
      </c>
      <c r="E3" s="434" t="s">
        <v>64</v>
      </c>
      <c r="F3" s="420" t="s">
        <v>51</v>
      </c>
      <c r="G3" s="430"/>
    </row>
    <row r="4" spans="1:8" ht="15" customHeight="1" thickBot="1" x14ac:dyDescent="0.3">
      <c r="A4" s="412"/>
      <c r="B4" s="414"/>
      <c r="C4" s="435"/>
      <c r="D4" s="460"/>
      <c r="E4" s="435"/>
      <c r="F4" s="421"/>
      <c r="G4" s="430"/>
    </row>
    <row r="5" spans="1:8" s="57" customFormat="1" ht="12.75" hidden="1" customHeight="1" thickBot="1" x14ac:dyDescent="0.3">
      <c r="A5" s="33" t="s">
        <v>3</v>
      </c>
      <c r="B5" s="208"/>
      <c r="C5" s="14"/>
      <c r="D5" s="75"/>
      <c r="E5" s="21"/>
      <c r="F5" s="22"/>
      <c r="G5" s="20">
        <f>SUM(C5:F5)</f>
        <v>0</v>
      </c>
    </row>
    <row r="6" spans="1:8" s="57" customFormat="1" ht="14.25" hidden="1" customHeight="1" thickBot="1" x14ac:dyDescent="0.3">
      <c r="A6" s="33" t="s">
        <v>4</v>
      </c>
      <c r="B6" s="223"/>
      <c r="C6" s="14"/>
      <c r="D6" s="75"/>
      <c r="E6" s="21"/>
      <c r="F6" s="22"/>
      <c r="G6" s="20">
        <f t="shared" ref="G6:G10" si="0">SUM(C6:F6)</f>
        <v>0</v>
      </c>
    </row>
    <row r="7" spans="1:8" s="57" customFormat="1" ht="13.5" hidden="1" customHeight="1" thickBot="1" x14ac:dyDescent="0.3">
      <c r="A7" s="33" t="s">
        <v>5</v>
      </c>
      <c r="B7" s="223">
        <v>42795</v>
      </c>
      <c r="C7" s="14"/>
      <c r="D7" s="75"/>
      <c r="E7" s="21"/>
      <c r="F7" s="22"/>
      <c r="G7" s="20">
        <f>SUM(C7:F7)</f>
        <v>0</v>
      </c>
    </row>
    <row r="8" spans="1:8" s="57" customFormat="1" ht="13.5" hidden="1" customHeight="1" thickBot="1" x14ac:dyDescent="0.3">
      <c r="A8" s="33" t="s">
        <v>6</v>
      </c>
      <c r="B8" s="223">
        <v>42796</v>
      </c>
      <c r="C8" s="14"/>
      <c r="D8" s="75"/>
      <c r="E8" s="21"/>
      <c r="F8" s="22"/>
      <c r="G8" s="20">
        <f t="shared" si="0"/>
        <v>0</v>
      </c>
      <c r="H8" s="180"/>
    </row>
    <row r="9" spans="1:8" s="57" customFormat="1" ht="13.5" hidden="1" customHeight="1" thickBot="1" x14ac:dyDescent="0.3">
      <c r="A9" s="33" t="s">
        <v>0</v>
      </c>
      <c r="B9" s="223">
        <v>42797</v>
      </c>
      <c r="C9" s="14"/>
      <c r="D9" s="75"/>
      <c r="E9" s="21"/>
      <c r="F9" s="22"/>
      <c r="G9" s="20">
        <f t="shared" si="0"/>
        <v>0</v>
      </c>
      <c r="H9" s="180"/>
    </row>
    <row r="10" spans="1:8" s="57" customFormat="1" ht="14.25" customHeight="1" outlineLevel="1" thickBot="1" x14ac:dyDescent="0.3">
      <c r="A10" s="33" t="s">
        <v>1</v>
      </c>
      <c r="B10" s="223">
        <v>42826</v>
      </c>
      <c r="C10" s="21"/>
      <c r="D10" s="76">
        <v>174</v>
      </c>
      <c r="E10" s="21"/>
      <c r="F10" s="22">
        <v>233</v>
      </c>
      <c r="G10" s="20">
        <f t="shared" si="0"/>
        <v>407</v>
      </c>
      <c r="H10" s="180"/>
    </row>
    <row r="11" spans="1:8" s="57" customFormat="1" ht="15" customHeight="1" outlineLevel="1" thickBot="1" x14ac:dyDescent="0.3">
      <c r="A11" s="33" t="s">
        <v>2</v>
      </c>
      <c r="B11" s="223">
        <f>B10+1</f>
        <v>42827</v>
      </c>
      <c r="C11" s="26"/>
      <c r="D11" s="77">
        <v>274</v>
      </c>
      <c r="E11" s="26"/>
      <c r="F11" s="27">
        <v>312</v>
      </c>
      <c r="G11" s="20">
        <f t="shared" ref="G11" si="1">SUM(C11:F11)</f>
        <v>586</v>
      </c>
      <c r="H11" s="180"/>
    </row>
    <row r="12" spans="1:8" s="58" customFormat="1" ht="15" customHeight="1" outlineLevel="1" thickBot="1" x14ac:dyDescent="0.3">
      <c r="A12" s="195" t="s">
        <v>25</v>
      </c>
      <c r="B12" s="415" t="s">
        <v>28</v>
      </c>
      <c r="C12" s="133">
        <f>SUM(C5:C11)</f>
        <v>0</v>
      </c>
      <c r="D12" s="140">
        <f>SUM(D5:D11)</f>
        <v>448</v>
      </c>
      <c r="E12" s="133">
        <f>SUM(E5:E11)</f>
        <v>0</v>
      </c>
      <c r="F12" s="133">
        <f>SUM(F5:F11)</f>
        <v>545</v>
      </c>
      <c r="G12" s="137">
        <f>SUM(G5:G11)</f>
        <v>993</v>
      </c>
    </row>
    <row r="13" spans="1:8" s="58" customFormat="1" ht="15" customHeight="1" outlineLevel="1" thickBot="1" x14ac:dyDescent="0.3">
      <c r="A13" s="127" t="s">
        <v>27</v>
      </c>
      <c r="B13" s="416"/>
      <c r="C13" s="128" t="e">
        <f>AVERAGE(C5:C11)</f>
        <v>#DIV/0!</v>
      </c>
      <c r="D13" s="141">
        <f>AVERAGE(D5:D11)</f>
        <v>224</v>
      </c>
      <c r="E13" s="128" t="e">
        <f>AVERAGE(E5:E11)</f>
        <v>#DIV/0!</v>
      </c>
      <c r="F13" s="128">
        <f>AVERAGE(F5:F11)</f>
        <v>272.5</v>
      </c>
      <c r="G13" s="132">
        <f>AVERAGE(G5:G11)</f>
        <v>141.85714285714286</v>
      </c>
    </row>
    <row r="14" spans="1:8" s="58" customFormat="1" ht="15" customHeight="1" thickBot="1" x14ac:dyDescent="0.3">
      <c r="A14" s="34" t="s">
        <v>24</v>
      </c>
      <c r="B14" s="416"/>
      <c r="C14" s="35">
        <f>SUM(C5:C9)</f>
        <v>0</v>
      </c>
      <c r="D14" s="35">
        <f>SUM(D5:D9)</f>
        <v>0</v>
      </c>
      <c r="E14" s="35">
        <f>SUM(E5:E9)</f>
        <v>0</v>
      </c>
      <c r="F14" s="35">
        <f>SUM(F5:F9)</f>
        <v>0</v>
      </c>
      <c r="G14" s="35">
        <f>SUM(G5:G9)</f>
        <v>0</v>
      </c>
    </row>
    <row r="15" spans="1:8" s="58" customFormat="1" ht="15" customHeight="1" thickBot="1" x14ac:dyDescent="0.3">
      <c r="A15" s="34" t="s">
        <v>26</v>
      </c>
      <c r="B15" s="416"/>
      <c r="C15" s="40" t="e">
        <f>AVERAGE(C5:C9)</f>
        <v>#DIV/0!</v>
      </c>
      <c r="D15" s="40" t="e">
        <f>AVERAGE(D5:D9)</f>
        <v>#DIV/0!</v>
      </c>
      <c r="E15" s="40" t="e">
        <f>AVERAGE(E5:E9)</f>
        <v>#DIV/0!</v>
      </c>
      <c r="F15" s="40" t="e">
        <f>AVERAGE(F5:F9)</f>
        <v>#DIV/0!</v>
      </c>
      <c r="G15" s="40">
        <f>AVERAGE(G5:G9)</f>
        <v>0</v>
      </c>
    </row>
    <row r="16" spans="1:8" s="58" customFormat="1" ht="15" customHeight="1" thickBot="1" x14ac:dyDescent="0.3">
      <c r="A16" s="33" t="s">
        <v>3</v>
      </c>
      <c r="B16" s="208">
        <f>B11+1</f>
        <v>42828</v>
      </c>
      <c r="C16" s="14">
        <v>1185</v>
      </c>
      <c r="D16" s="14">
        <v>1011</v>
      </c>
      <c r="E16" s="15">
        <v>695</v>
      </c>
      <c r="F16" s="15">
        <v>1074</v>
      </c>
      <c r="G16" s="18">
        <f>SUM(C16:F16)</f>
        <v>3965</v>
      </c>
    </row>
    <row r="17" spans="1:8" s="58" customFormat="1" ht="15" customHeight="1" thickBot="1" x14ac:dyDescent="0.3">
      <c r="A17" s="33" t="s">
        <v>4</v>
      </c>
      <c r="B17" s="209">
        <f>B16+1</f>
        <v>42829</v>
      </c>
      <c r="C17" s="14">
        <v>1230</v>
      </c>
      <c r="D17" s="21">
        <v>1196</v>
      </c>
      <c r="E17" s="22">
        <v>727</v>
      </c>
      <c r="F17" s="22">
        <v>776</v>
      </c>
      <c r="G17" s="20">
        <f t="shared" ref="G17:G22" si="2">SUM(C17:F17)</f>
        <v>3929</v>
      </c>
    </row>
    <row r="18" spans="1:8" s="58" customFormat="1" ht="15" customHeight="1" thickBot="1" x14ac:dyDescent="0.3">
      <c r="A18" s="33" t="s">
        <v>5</v>
      </c>
      <c r="B18" s="209">
        <f t="shared" ref="B18:B22" si="3">B17+1</f>
        <v>42830</v>
      </c>
      <c r="C18" s="14">
        <v>1233</v>
      </c>
      <c r="D18" s="21">
        <v>817</v>
      </c>
      <c r="E18" s="22">
        <v>865</v>
      </c>
      <c r="F18" s="22">
        <v>988</v>
      </c>
      <c r="G18" s="20">
        <f t="shared" si="2"/>
        <v>3903</v>
      </c>
    </row>
    <row r="19" spans="1:8" s="58" customFormat="1" ht="15" customHeight="1" thickBot="1" x14ac:dyDescent="0.3">
      <c r="A19" s="33" t="s">
        <v>6</v>
      </c>
      <c r="B19" s="210">
        <f t="shared" si="3"/>
        <v>42831</v>
      </c>
      <c r="C19" s="14">
        <v>1054</v>
      </c>
      <c r="D19" s="21">
        <v>1118</v>
      </c>
      <c r="E19" s="22">
        <v>629</v>
      </c>
      <c r="F19" s="22">
        <v>705</v>
      </c>
      <c r="G19" s="20">
        <f t="shared" si="2"/>
        <v>3506</v>
      </c>
    </row>
    <row r="20" spans="1:8" s="58" customFormat="1" ht="15" customHeight="1" thickBot="1" x14ac:dyDescent="0.3">
      <c r="A20" s="33" t="s">
        <v>0</v>
      </c>
      <c r="B20" s="210">
        <f t="shared" si="3"/>
        <v>42832</v>
      </c>
      <c r="C20" s="14">
        <v>916</v>
      </c>
      <c r="D20" s="21">
        <v>1018</v>
      </c>
      <c r="E20" s="22">
        <v>630</v>
      </c>
      <c r="F20" s="22">
        <v>677</v>
      </c>
      <c r="G20" s="20">
        <f t="shared" si="2"/>
        <v>3241</v>
      </c>
    </row>
    <row r="21" spans="1:8" s="58" customFormat="1" ht="15" customHeight="1" outlineLevel="1" thickBot="1" x14ac:dyDescent="0.3">
      <c r="A21" s="33" t="s">
        <v>1</v>
      </c>
      <c r="B21" s="223">
        <f t="shared" si="3"/>
        <v>42833</v>
      </c>
      <c r="C21" s="21"/>
      <c r="D21" s="21">
        <v>256</v>
      </c>
      <c r="E21" s="22"/>
      <c r="F21" s="22">
        <v>303</v>
      </c>
      <c r="G21" s="20">
        <f t="shared" si="2"/>
        <v>559</v>
      </c>
      <c r="H21" s="183"/>
    </row>
    <row r="22" spans="1:8" s="58" customFormat="1" ht="15" customHeight="1" outlineLevel="1" thickBot="1" x14ac:dyDescent="0.3">
      <c r="A22" s="33" t="s">
        <v>2</v>
      </c>
      <c r="B22" s="209">
        <f t="shared" si="3"/>
        <v>42834</v>
      </c>
      <c r="C22" s="26"/>
      <c r="D22" s="26">
        <v>341</v>
      </c>
      <c r="E22" s="27"/>
      <c r="F22" s="27">
        <v>370</v>
      </c>
      <c r="G22" s="78">
        <f t="shared" si="2"/>
        <v>711</v>
      </c>
    </row>
    <row r="23" spans="1:8" s="58" customFormat="1" ht="15" customHeight="1" outlineLevel="1" thickBot="1" x14ac:dyDescent="0.3">
      <c r="A23" s="195" t="s">
        <v>25</v>
      </c>
      <c r="B23" s="415" t="s">
        <v>29</v>
      </c>
      <c r="C23" s="133">
        <f>SUM(C16:C22)</f>
        <v>5618</v>
      </c>
      <c r="D23" s="133">
        <f t="shared" ref="D23:F23" si="4">SUM(D16:D22)</f>
        <v>5757</v>
      </c>
      <c r="E23" s="133">
        <f t="shared" si="4"/>
        <v>3546</v>
      </c>
      <c r="F23" s="133">
        <f t="shared" si="4"/>
        <v>4893</v>
      </c>
      <c r="G23" s="133">
        <f t="shared" ref="G23" si="5">SUM(G16:G22)</f>
        <v>19814</v>
      </c>
    </row>
    <row r="24" spans="1:8" s="58" customFormat="1" ht="15" customHeight="1" outlineLevel="1" thickBot="1" x14ac:dyDescent="0.3">
      <c r="A24" s="127" t="s">
        <v>27</v>
      </c>
      <c r="B24" s="416"/>
      <c r="C24" s="128">
        <f>AVERAGE(C16:C22)</f>
        <v>1123.5999999999999</v>
      </c>
      <c r="D24" s="128">
        <f t="shared" ref="D24:F24" si="6">AVERAGE(D16:D22)</f>
        <v>822.42857142857144</v>
      </c>
      <c r="E24" s="128">
        <f t="shared" si="6"/>
        <v>709.2</v>
      </c>
      <c r="F24" s="128">
        <f t="shared" si="6"/>
        <v>699</v>
      </c>
      <c r="G24" s="128">
        <f t="shared" ref="G24" si="7">AVERAGE(G16:G22)</f>
        <v>2830.5714285714284</v>
      </c>
    </row>
    <row r="25" spans="1:8" s="58" customFormat="1" ht="15" customHeight="1" thickBot="1" x14ac:dyDescent="0.3">
      <c r="A25" s="34" t="s">
        <v>24</v>
      </c>
      <c r="B25" s="416"/>
      <c r="C25" s="35">
        <f>SUM(C16:C20)</f>
        <v>5618</v>
      </c>
      <c r="D25" s="35">
        <f>SUM(D16:D20)</f>
        <v>5160</v>
      </c>
      <c r="E25" s="35">
        <f>SUM(E16:E20)</f>
        <v>3546</v>
      </c>
      <c r="F25" s="35">
        <f>SUM(F16:F20)</f>
        <v>4220</v>
      </c>
      <c r="G25" s="35">
        <f t="shared" ref="G25" si="8">SUM(G16:G20)</f>
        <v>18544</v>
      </c>
    </row>
    <row r="26" spans="1:8" s="58" customFormat="1" ht="15" customHeight="1" thickBot="1" x14ac:dyDescent="0.3">
      <c r="A26" s="34" t="s">
        <v>26</v>
      </c>
      <c r="B26" s="417"/>
      <c r="C26" s="40">
        <f>AVERAGE(C16:C20)</f>
        <v>1123.5999999999999</v>
      </c>
      <c r="D26" s="40">
        <f t="shared" ref="D26:F26" si="9">AVERAGE(D16:D20)</f>
        <v>1032</v>
      </c>
      <c r="E26" s="40">
        <f t="shared" si="9"/>
        <v>709.2</v>
      </c>
      <c r="F26" s="40">
        <f t="shared" si="9"/>
        <v>844</v>
      </c>
      <c r="G26" s="40">
        <f t="shared" ref="G26" si="10">AVERAGE(G16:G20)</f>
        <v>3708.8</v>
      </c>
    </row>
    <row r="27" spans="1:8" s="58" customFormat="1" ht="15" customHeight="1" thickBot="1" x14ac:dyDescent="0.3">
      <c r="A27" s="33" t="s">
        <v>3</v>
      </c>
      <c r="B27" s="211">
        <f>B22+1</f>
        <v>42835</v>
      </c>
      <c r="C27" s="14">
        <v>1087</v>
      </c>
      <c r="D27" s="75">
        <v>1042</v>
      </c>
      <c r="E27" s="14">
        <v>724</v>
      </c>
      <c r="F27" s="15">
        <v>684</v>
      </c>
      <c r="G27" s="18">
        <f>SUM(C27:F27)</f>
        <v>3537</v>
      </c>
    </row>
    <row r="28" spans="1:8" s="58" customFormat="1" ht="15" customHeight="1" thickBot="1" x14ac:dyDescent="0.3">
      <c r="A28" s="33" t="s">
        <v>4</v>
      </c>
      <c r="B28" s="212">
        <f>B27+1</f>
        <v>42836</v>
      </c>
      <c r="C28" s="14">
        <v>1148</v>
      </c>
      <c r="D28" s="75">
        <v>1060</v>
      </c>
      <c r="E28" s="21">
        <v>659</v>
      </c>
      <c r="F28" s="22">
        <v>692</v>
      </c>
      <c r="G28" s="20">
        <f t="shared" ref="G28:G33" si="11">SUM(C28:F28)</f>
        <v>3559</v>
      </c>
    </row>
    <row r="29" spans="1:8" s="58" customFormat="1" ht="15" customHeight="1" thickBot="1" x14ac:dyDescent="0.3">
      <c r="A29" s="33" t="s">
        <v>5</v>
      </c>
      <c r="B29" s="212">
        <f t="shared" ref="B29:B33" si="12">B28+1</f>
        <v>42837</v>
      </c>
      <c r="C29" s="14">
        <v>1085</v>
      </c>
      <c r="D29" s="75">
        <v>897</v>
      </c>
      <c r="E29" s="21">
        <v>723</v>
      </c>
      <c r="F29" s="22">
        <v>849</v>
      </c>
      <c r="G29" s="20">
        <f t="shared" si="11"/>
        <v>3554</v>
      </c>
    </row>
    <row r="30" spans="1:8" s="58" customFormat="1" ht="15" customHeight="1" thickBot="1" x14ac:dyDescent="0.3">
      <c r="A30" s="33" t="s">
        <v>6</v>
      </c>
      <c r="B30" s="212">
        <f t="shared" si="12"/>
        <v>42838</v>
      </c>
      <c r="C30" s="14">
        <v>1064</v>
      </c>
      <c r="D30" s="75">
        <v>856</v>
      </c>
      <c r="E30" s="21">
        <v>724</v>
      </c>
      <c r="F30" s="22">
        <v>1016</v>
      </c>
      <c r="G30" s="20">
        <f t="shared" si="11"/>
        <v>3660</v>
      </c>
    </row>
    <row r="31" spans="1:8" s="58" customFormat="1" ht="15" customHeight="1" thickBot="1" x14ac:dyDescent="0.3">
      <c r="A31" s="33" t="s">
        <v>0</v>
      </c>
      <c r="B31" s="212">
        <f t="shared" si="12"/>
        <v>42839</v>
      </c>
      <c r="C31" s="14">
        <v>609</v>
      </c>
      <c r="D31" s="75">
        <v>487</v>
      </c>
      <c r="E31" s="21">
        <v>405</v>
      </c>
      <c r="F31" s="22">
        <v>395</v>
      </c>
      <c r="G31" s="20">
        <f t="shared" si="11"/>
        <v>1896</v>
      </c>
    </row>
    <row r="32" spans="1:8" s="58" customFormat="1" ht="15" customHeight="1" outlineLevel="1" thickBot="1" x14ac:dyDescent="0.3">
      <c r="A32" s="33" t="s">
        <v>1</v>
      </c>
      <c r="B32" s="212">
        <f t="shared" si="12"/>
        <v>42840</v>
      </c>
      <c r="C32" s="21"/>
      <c r="D32" s="76">
        <v>367</v>
      </c>
      <c r="E32" s="21"/>
      <c r="F32" s="22">
        <v>418</v>
      </c>
      <c r="G32" s="20">
        <f t="shared" si="11"/>
        <v>785</v>
      </c>
    </row>
    <row r="33" spans="1:8" s="58" customFormat="1" ht="15" customHeight="1" outlineLevel="1" thickBot="1" x14ac:dyDescent="0.3">
      <c r="A33" s="33" t="s">
        <v>2</v>
      </c>
      <c r="B33" s="212">
        <f t="shared" si="12"/>
        <v>42841</v>
      </c>
      <c r="C33" s="26"/>
      <c r="D33" s="77">
        <v>335</v>
      </c>
      <c r="E33" s="26"/>
      <c r="F33" s="27">
        <v>699</v>
      </c>
      <c r="G33" s="78">
        <f t="shared" si="11"/>
        <v>1034</v>
      </c>
      <c r="H33" s="183"/>
    </row>
    <row r="34" spans="1:8" s="58" customFormat="1" ht="15" customHeight="1" outlineLevel="1" thickBot="1" x14ac:dyDescent="0.3">
      <c r="A34" s="195" t="s">
        <v>25</v>
      </c>
      <c r="B34" s="415" t="s">
        <v>30</v>
      </c>
      <c r="C34" s="133">
        <f>SUM(C27:C33)</f>
        <v>4993</v>
      </c>
      <c r="D34" s="133">
        <f t="shared" ref="D34:G34" si="13">SUM(D27:D33)</f>
        <v>5044</v>
      </c>
      <c r="E34" s="133">
        <f t="shared" si="13"/>
        <v>3235</v>
      </c>
      <c r="F34" s="133">
        <f t="shared" si="13"/>
        <v>4753</v>
      </c>
      <c r="G34" s="133">
        <f t="shared" si="13"/>
        <v>18025</v>
      </c>
    </row>
    <row r="35" spans="1:8" s="58" customFormat="1" ht="15" customHeight="1" outlineLevel="1" thickBot="1" x14ac:dyDescent="0.3">
      <c r="A35" s="127" t="s">
        <v>27</v>
      </c>
      <c r="B35" s="416"/>
      <c r="C35" s="128">
        <f>AVERAGE(C27:C33)</f>
        <v>998.6</v>
      </c>
      <c r="D35" s="128">
        <f t="shared" ref="D35:G35" si="14">AVERAGE(D27:D33)</f>
        <v>720.57142857142856</v>
      </c>
      <c r="E35" s="128">
        <f t="shared" si="14"/>
        <v>647</v>
      </c>
      <c r="F35" s="128">
        <f t="shared" si="14"/>
        <v>679</v>
      </c>
      <c r="G35" s="128">
        <f t="shared" si="14"/>
        <v>2575</v>
      </c>
    </row>
    <row r="36" spans="1:8" s="58" customFormat="1" ht="15" customHeight="1" thickBot="1" x14ac:dyDescent="0.3">
      <c r="A36" s="34" t="s">
        <v>24</v>
      </c>
      <c r="B36" s="416"/>
      <c r="C36" s="35">
        <f>SUM(C27:C31)</f>
        <v>4993</v>
      </c>
      <c r="D36" s="35">
        <f t="shared" ref="D36:G36" si="15">SUM(D27:D31)</f>
        <v>4342</v>
      </c>
      <c r="E36" s="35">
        <f t="shared" si="15"/>
        <v>3235</v>
      </c>
      <c r="F36" s="35">
        <f t="shared" si="15"/>
        <v>3636</v>
      </c>
      <c r="G36" s="35">
        <f t="shared" si="15"/>
        <v>16206</v>
      </c>
    </row>
    <row r="37" spans="1:8" s="58" customFormat="1" ht="15" customHeight="1" thickBot="1" x14ac:dyDescent="0.3">
      <c r="A37" s="34" t="s">
        <v>26</v>
      </c>
      <c r="B37" s="417"/>
      <c r="C37" s="40">
        <f>AVERAGE(C27:C31)</f>
        <v>998.6</v>
      </c>
      <c r="D37" s="40">
        <f t="shared" ref="D37:G37" si="16">AVERAGE(D27:D31)</f>
        <v>868.4</v>
      </c>
      <c r="E37" s="40">
        <f t="shared" si="16"/>
        <v>647</v>
      </c>
      <c r="F37" s="40">
        <f>AVERAGE(F27:F31)</f>
        <v>727.2</v>
      </c>
      <c r="G37" s="40">
        <f t="shared" si="16"/>
        <v>3241.2</v>
      </c>
    </row>
    <row r="38" spans="1:8" s="58" customFormat="1" ht="15" customHeight="1" thickBot="1" x14ac:dyDescent="0.3">
      <c r="A38" s="33" t="s">
        <v>3</v>
      </c>
      <c r="B38" s="213">
        <f>B33+1</f>
        <v>42842</v>
      </c>
      <c r="C38" s="14">
        <v>1058</v>
      </c>
      <c r="D38" s="14">
        <v>1054</v>
      </c>
      <c r="E38" s="14">
        <v>698</v>
      </c>
      <c r="F38" s="15">
        <v>727</v>
      </c>
      <c r="G38" s="18">
        <f t="shared" ref="G38:G44" si="17">SUM(C38:F38)</f>
        <v>3537</v>
      </c>
      <c r="H38" s="183"/>
    </row>
    <row r="39" spans="1:8" s="58" customFormat="1" ht="15" customHeight="1" thickBot="1" x14ac:dyDescent="0.3">
      <c r="A39" s="33" t="s">
        <v>4</v>
      </c>
      <c r="B39" s="214">
        <f>B38+1</f>
        <v>42843</v>
      </c>
      <c r="C39" s="14">
        <v>1149</v>
      </c>
      <c r="D39" s="21">
        <v>1113</v>
      </c>
      <c r="E39" s="21">
        <v>781</v>
      </c>
      <c r="F39" s="22">
        <v>792</v>
      </c>
      <c r="G39" s="20">
        <f t="shared" si="17"/>
        <v>3835</v>
      </c>
      <c r="H39" s="183"/>
    </row>
    <row r="40" spans="1:8" s="58" customFormat="1" ht="15" customHeight="1" thickBot="1" x14ac:dyDescent="0.3">
      <c r="A40" s="33" t="s">
        <v>5</v>
      </c>
      <c r="B40" s="214">
        <f t="shared" ref="B40:B44" si="18">B39+1</f>
        <v>42844</v>
      </c>
      <c r="C40" s="14">
        <v>1030</v>
      </c>
      <c r="D40" s="21">
        <v>975</v>
      </c>
      <c r="E40" s="21">
        <v>676</v>
      </c>
      <c r="F40" s="17">
        <v>987</v>
      </c>
      <c r="G40" s="20">
        <f>SUM(C40:F40)</f>
        <v>3668</v>
      </c>
      <c r="H40" s="183"/>
    </row>
    <row r="41" spans="1:8" s="58" customFormat="1" ht="15" customHeight="1" thickBot="1" x14ac:dyDescent="0.3">
      <c r="A41" s="33" t="s">
        <v>6</v>
      </c>
      <c r="B41" s="214">
        <f t="shared" si="18"/>
        <v>42845</v>
      </c>
      <c r="C41" s="14">
        <v>1061</v>
      </c>
      <c r="D41" s="21">
        <v>887</v>
      </c>
      <c r="E41" s="21">
        <v>735</v>
      </c>
      <c r="F41" s="22">
        <v>930</v>
      </c>
      <c r="G41" s="20">
        <f t="shared" si="17"/>
        <v>3613</v>
      </c>
      <c r="H41" s="183"/>
    </row>
    <row r="42" spans="1:8" s="58" customFormat="1" ht="15" customHeight="1" thickBot="1" x14ac:dyDescent="0.3">
      <c r="A42" s="33" t="s">
        <v>0</v>
      </c>
      <c r="B42" s="214">
        <f t="shared" si="18"/>
        <v>42846</v>
      </c>
      <c r="C42" s="14">
        <v>832</v>
      </c>
      <c r="D42" s="21">
        <v>827</v>
      </c>
      <c r="E42" s="21">
        <v>622</v>
      </c>
      <c r="F42" s="22">
        <v>748</v>
      </c>
      <c r="G42" s="20">
        <f t="shared" si="17"/>
        <v>3029</v>
      </c>
      <c r="H42" s="183"/>
    </row>
    <row r="43" spans="1:8" s="58" customFormat="1" ht="15" customHeight="1" outlineLevel="1" thickBot="1" x14ac:dyDescent="0.3">
      <c r="A43" s="33" t="s">
        <v>1</v>
      </c>
      <c r="B43" s="214">
        <f t="shared" si="18"/>
        <v>42847</v>
      </c>
      <c r="C43" s="21"/>
      <c r="D43" s="21">
        <v>270</v>
      </c>
      <c r="E43" s="21"/>
      <c r="F43" s="22">
        <v>301</v>
      </c>
      <c r="G43" s="20">
        <f t="shared" si="17"/>
        <v>571</v>
      </c>
      <c r="H43" s="183"/>
    </row>
    <row r="44" spans="1:8" s="58" customFormat="1" ht="15" customHeight="1" outlineLevel="1" thickBot="1" x14ac:dyDescent="0.3">
      <c r="A44" s="33" t="s">
        <v>2</v>
      </c>
      <c r="B44" s="214">
        <f t="shared" si="18"/>
        <v>42848</v>
      </c>
      <c r="C44" s="26"/>
      <c r="D44" s="26">
        <v>299</v>
      </c>
      <c r="E44" s="26"/>
      <c r="F44" s="27">
        <v>309</v>
      </c>
      <c r="G44" s="78">
        <f t="shared" si="17"/>
        <v>608</v>
      </c>
      <c r="H44" s="183"/>
    </row>
    <row r="45" spans="1:8" s="58" customFormat="1" ht="15" customHeight="1" outlineLevel="1" thickBot="1" x14ac:dyDescent="0.3">
      <c r="A45" s="195" t="s">
        <v>25</v>
      </c>
      <c r="B45" s="415" t="s">
        <v>31</v>
      </c>
      <c r="C45" s="133">
        <f>SUM(C38:C44)</f>
        <v>5130</v>
      </c>
      <c r="D45" s="133">
        <f>SUM(D38:D44)</f>
        <v>5425</v>
      </c>
      <c r="E45" s="133">
        <f t="shared" ref="E45:G45" si="19">SUM(E38:E44)</f>
        <v>3512</v>
      </c>
      <c r="F45" s="133">
        <f>SUM(F38:F44)</f>
        <v>4794</v>
      </c>
      <c r="G45" s="133">
        <f t="shared" si="19"/>
        <v>18861</v>
      </c>
    </row>
    <row r="46" spans="1:8" s="58" customFormat="1" ht="15" customHeight="1" outlineLevel="1" thickBot="1" x14ac:dyDescent="0.3">
      <c r="A46" s="127" t="s">
        <v>27</v>
      </c>
      <c r="B46" s="416"/>
      <c r="C46" s="128">
        <f>AVERAGE(C38:C44)</f>
        <v>1026</v>
      </c>
      <c r="D46" s="128">
        <f t="shared" ref="D46:G46" si="20">AVERAGE(D38:D44)</f>
        <v>775</v>
      </c>
      <c r="E46" s="128">
        <f t="shared" si="20"/>
        <v>702.4</v>
      </c>
      <c r="F46" s="128">
        <f>AVERAGE(F38:F44)</f>
        <v>684.85714285714289</v>
      </c>
      <c r="G46" s="128">
        <f t="shared" si="20"/>
        <v>2694.4285714285716</v>
      </c>
    </row>
    <row r="47" spans="1:8" s="58" customFormat="1" ht="15" customHeight="1" thickBot="1" x14ac:dyDescent="0.3">
      <c r="A47" s="34" t="s">
        <v>24</v>
      </c>
      <c r="B47" s="416"/>
      <c r="C47" s="35">
        <f>SUM(C38:C42)</f>
        <v>5130</v>
      </c>
      <c r="D47" s="35">
        <f t="shared" ref="D47:G47" si="21">SUM(D38:D42)</f>
        <v>4856</v>
      </c>
      <c r="E47" s="35">
        <f t="shared" si="21"/>
        <v>3512</v>
      </c>
      <c r="F47" s="35">
        <f>SUM(F38:F42)</f>
        <v>4184</v>
      </c>
      <c r="G47" s="35">
        <f t="shared" si="21"/>
        <v>17682</v>
      </c>
    </row>
    <row r="48" spans="1:8" s="58" customFormat="1" ht="15" customHeight="1" thickBot="1" x14ac:dyDescent="0.3">
      <c r="A48" s="34" t="s">
        <v>26</v>
      </c>
      <c r="B48" s="417"/>
      <c r="C48" s="40">
        <f>AVERAGE(C38:C42)</f>
        <v>1026</v>
      </c>
      <c r="D48" s="40">
        <f t="shared" ref="D48:G48" si="22">AVERAGE(D38:D42)</f>
        <v>971.2</v>
      </c>
      <c r="E48" s="40">
        <f t="shared" si="22"/>
        <v>702.4</v>
      </c>
      <c r="F48" s="40">
        <f>AVERAGE(F38:F42)</f>
        <v>836.8</v>
      </c>
      <c r="G48" s="40">
        <f t="shared" si="22"/>
        <v>3536.4</v>
      </c>
    </row>
    <row r="49" spans="1:8" s="58" customFormat="1" ht="15" customHeight="1" thickBot="1" x14ac:dyDescent="0.3">
      <c r="A49" s="33" t="s">
        <v>3</v>
      </c>
      <c r="B49" s="213">
        <f>B44+1</f>
        <v>42849</v>
      </c>
      <c r="C49" s="62">
        <v>1140</v>
      </c>
      <c r="D49" s="146">
        <v>850</v>
      </c>
      <c r="E49" s="65">
        <v>743</v>
      </c>
      <c r="F49" s="63">
        <v>913</v>
      </c>
      <c r="G49" s="20">
        <f>SUM(C49:F49)</f>
        <v>3646</v>
      </c>
      <c r="H49" s="183"/>
    </row>
    <row r="50" spans="1:8" s="58" customFormat="1" ht="15" customHeight="1" thickBot="1" x14ac:dyDescent="0.3">
      <c r="A50" s="179" t="s">
        <v>4</v>
      </c>
      <c r="B50" s="214">
        <f>B49+1</f>
        <v>42850</v>
      </c>
      <c r="C50" s="14">
        <v>1071</v>
      </c>
      <c r="D50" s="75">
        <v>1073</v>
      </c>
      <c r="E50" s="17">
        <v>752</v>
      </c>
      <c r="F50" s="22">
        <v>741</v>
      </c>
      <c r="G50" s="20">
        <f t="shared" ref="G50:G52" si="23">SUM(C50:F50)</f>
        <v>3637</v>
      </c>
      <c r="H50" s="183"/>
    </row>
    <row r="51" spans="1:8" s="58" customFormat="1" ht="15" customHeight="1" thickBot="1" x14ac:dyDescent="0.3">
      <c r="A51" s="179" t="s">
        <v>5</v>
      </c>
      <c r="B51" s="214">
        <f t="shared" ref="B51:B55" si="24">B50+1</f>
        <v>42851</v>
      </c>
      <c r="C51" s="14">
        <v>972</v>
      </c>
      <c r="D51" s="23">
        <v>1104</v>
      </c>
      <c r="E51" s="240">
        <v>771</v>
      </c>
      <c r="F51" s="22">
        <v>817</v>
      </c>
      <c r="G51" s="20">
        <f t="shared" si="23"/>
        <v>3664</v>
      </c>
      <c r="H51" s="183"/>
    </row>
    <row r="52" spans="1:8" s="58" customFormat="1" ht="15" customHeight="1" thickBot="1" x14ac:dyDescent="0.3">
      <c r="A52" s="179" t="s">
        <v>6</v>
      </c>
      <c r="B52" s="214">
        <f t="shared" si="24"/>
        <v>42852</v>
      </c>
      <c r="C52" s="14">
        <v>1256</v>
      </c>
      <c r="D52" s="23">
        <v>1297</v>
      </c>
      <c r="E52" s="23">
        <v>849</v>
      </c>
      <c r="F52" s="22">
        <v>960</v>
      </c>
      <c r="G52" s="20">
        <f t="shared" si="23"/>
        <v>4362</v>
      </c>
      <c r="H52" s="183"/>
    </row>
    <row r="53" spans="1:8" s="58" customFormat="1" ht="15" customHeight="1" thickBot="1" x14ac:dyDescent="0.3">
      <c r="A53" s="33" t="s">
        <v>0</v>
      </c>
      <c r="B53" s="216">
        <f t="shared" si="24"/>
        <v>42853</v>
      </c>
      <c r="C53" s="14">
        <v>870</v>
      </c>
      <c r="D53" s="23">
        <v>872</v>
      </c>
      <c r="E53" s="23">
        <v>666</v>
      </c>
      <c r="F53" s="22">
        <v>999</v>
      </c>
      <c r="G53" s="20">
        <f>SUM(C53:F53)</f>
        <v>3407</v>
      </c>
      <c r="H53" s="183"/>
    </row>
    <row r="54" spans="1:8" s="58" customFormat="1" ht="13.5" customHeight="1" outlineLevel="1" thickBot="1" x14ac:dyDescent="0.3">
      <c r="A54" s="33" t="s">
        <v>1</v>
      </c>
      <c r="B54" s="216">
        <f t="shared" si="24"/>
        <v>42854</v>
      </c>
      <c r="C54" s="21"/>
      <c r="D54" s="76">
        <v>312</v>
      </c>
      <c r="E54" s="21"/>
      <c r="F54" s="22">
        <v>407</v>
      </c>
      <c r="G54" s="20">
        <f>SUM(C54:F54)</f>
        <v>719</v>
      </c>
      <c r="H54" s="183"/>
    </row>
    <row r="55" spans="1:8" s="58" customFormat="1" ht="12.75" customHeight="1" outlineLevel="1" thickBot="1" x14ac:dyDescent="0.3">
      <c r="A55" s="179" t="s">
        <v>2</v>
      </c>
      <c r="B55" s="216">
        <f t="shared" si="24"/>
        <v>42855</v>
      </c>
      <c r="C55" s="26"/>
      <c r="D55" s="77">
        <v>301</v>
      </c>
      <c r="E55" s="26"/>
      <c r="F55" s="27">
        <v>329</v>
      </c>
      <c r="G55" s="20">
        <f>SUM(C55:F55)</f>
        <v>630</v>
      </c>
    </row>
    <row r="56" spans="1:8" s="58" customFormat="1" ht="15" customHeight="1" outlineLevel="1" thickBot="1" x14ac:dyDescent="0.3">
      <c r="A56" s="195" t="s">
        <v>25</v>
      </c>
      <c r="B56" s="415" t="s">
        <v>32</v>
      </c>
      <c r="C56" s="133">
        <f>SUM(C49:C55)</f>
        <v>5309</v>
      </c>
      <c r="D56" s="133">
        <f>SUM(D49:D55)</f>
        <v>5809</v>
      </c>
      <c r="E56" s="133">
        <f>SUM(E49:E55)</f>
        <v>3781</v>
      </c>
      <c r="F56" s="133">
        <f>SUM(F49:F55)</f>
        <v>5166</v>
      </c>
      <c r="G56" s="137">
        <f>SUM(G49:G55)</f>
        <v>20065</v>
      </c>
    </row>
    <row r="57" spans="1:8" s="58" customFormat="1" ht="15" customHeight="1" outlineLevel="1" thickBot="1" x14ac:dyDescent="0.3">
      <c r="A57" s="127" t="s">
        <v>27</v>
      </c>
      <c r="B57" s="416"/>
      <c r="C57" s="128">
        <f>AVERAGE(C49:C55)</f>
        <v>1061.8</v>
      </c>
      <c r="D57" s="128">
        <f>AVERAGE(D49:D55)</f>
        <v>829.85714285714289</v>
      </c>
      <c r="E57" s="128">
        <f>AVERAGE(E49:E55)</f>
        <v>756.2</v>
      </c>
      <c r="F57" s="128">
        <f>AVERAGE(F49:F55)</f>
        <v>738</v>
      </c>
      <c r="G57" s="132">
        <f>AVERAGE(G49:G55)</f>
        <v>2866.4285714285716</v>
      </c>
    </row>
    <row r="58" spans="1:8" s="58" customFormat="1" ht="15" customHeight="1" thickBot="1" x14ac:dyDescent="0.3">
      <c r="A58" s="34" t="s">
        <v>24</v>
      </c>
      <c r="B58" s="416"/>
      <c r="C58" s="35">
        <f>SUM(C49:C53)</f>
        <v>5309</v>
      </c>
      <c r="D58" s="35">
        <f>SUM(D49:D53)</f>
        <v>5196</v>
      </c>
      <c r="E58" s="35">
        <f>SUM(E49:E53)</f>
        <v>3781</v>
      </c>
      <c r="F58" s="35">
        <f>SUM(F49:F53)</f>
        <v>4430</v>
      </c>
      <c r="G58" s="35">
        <f>SUM(G49:G53)</f>
        <v>18716</v>
      </c>
    </row>
    <row r="59" spans="1:8" s="58" customFormat="1" ht="15" customHeight="1" thickBot="1" x14ac:dyDescent="0.3">
      <c r="A59" s="34" t="s">
        <v>26</v>
      </c>
      <c r="B59" s="417"/>
      <c r="C59" s="40">
        <f>AVERAGE(C49:C53)</f>
        <v>1061.8</v>
      </c>
      <c r="D59" s="40">
        <f>AVERAGE(D49:D53)</f>
        <v>1039.2</v>
      </c>
      <c r="E59" s="40">
        <f>AVERAGE(E49:E53)</f>
        <v>756.2</v>
      </c>
      <c r="F59" s="40">
        <f>AVERAGE(F49:F53)</f>
        <v>886</v>
      </c>
      <c r="G59" s="40">
        <f>AVERAGE(G49:G53)</f>
        <v>3743.2</v>
      </c>
    </row>
    <row r="60" spans="1:8" s="58" customFormat="1" ht="15" hidden="1" customHeight="1" thickBot="1" x14ac:dyDescent="0.3">
      <c r="A60" s="179" t="s">
        <v>3</v>
      </c>
      <c r="B60" s="213">
        <f>B55+1</f>
        <v>42856</v>
      </c>
      <c r="C60" s="14"/>
      <c r="D60" s="75"/>
      <c r="E60" s="14"/>
      <c r="F60" s="15"/>
      <c r="G60" s="20">
        <f>SUM(C60:F60)</f>
        <v>0</v>
      </c>
    </row>
    <row r="61" spans="1:8" s="58" customFormat="1" ht="14.25" hidden="1" customHeight="1" thickBot="1" x14ac:dyDescent="0.3">
      <c r="A61" s="179" t="s">
        <v>4</v>
      </c>
      <c r="B61" s="214">
        <f>B60+1</f>
        <v>42857</v>
      </c>
      <c r="C61" s="14"/>
      <c r="D61" s="75"/>
      <c r="E61" s="21"/>
      <c r="F61" s="22"/>
      <c r="G61" s="20"/>
    </row>
    <row r="62" spans="1:8" s="58" customFormat="1" ht="13.5" hidden="1" customHeight="1" thickBot="1" x14ac:dyDescent="0.3">
      <c r="A62" s="179"/>
      <c r="B62" s="215"/>
      <c r="C62" s="14"/>
      <c r="D62" s="75"/>
      <c r="E62" s="21"/>
      <c r="F62" s="22"/>
      <c r="G62" s="20"/>
    </row>
    <row r="63" spans="1:8" s="58" customFormat="1" ht="14.25" hidden="1" customHeight="1" thickBot="1" x14ac:dyDescent="0.3">
      <c r="A63" s="179"/>
      <c r="B63" s="215"/>
      <c r="C63" s="14"/>
      <c r="D63" s="75"/>
      <c r="E63" s="21"/>
      <c r="F63" s="22"/>
      <c r="G63" s="20"/>
    </row>
    <row r="64" spans="1:8" s="58" customFormat="1" ht="15" hidden="1" customHeight="1" thickBot="1" x14ac:dyDescent="0.3">
      <c r="A64" s="33"/>
      <c r="B64" s="215"/>
      <c r="C64" s="14"/>
      <c r="D64" s="75"/>
      <c r="E64" s="21"/>
      <c r="F64" s="22"/>
      <c r="G64" s="20"/>
    </row>
    <row r="65" spans="1:7" s="58" customFormat="1" ht="12" hidden="1" customHeight="1" outlineLevel="1" thickBot="1" x14ac:dyDescent="0.3">
      <c r="A65" s="33"/>
      <c r="B65" s="215"/>
      <c r="C65" s="21"/>
      <c r="D65" s="76"/>
      <c r="E65" s="21"/>
      <c r="F65" s="22"/>
      <c r="G65" s="20"/>
    </row>
    <row r="66" spans="1:7" s="58" customFormat="1" ht="12.75" hidden="1" customHeight="1" outlineLevel="1" thickBot="1" x14ac:dyDescent="0.3">
      <c r="A66" s="33"/>
      <c r="B66" s="217"/>
      <c r="C66" s="26"/>
      <c r="D66" s="77"/>
      <c r="E66" s="26"/>
      <c r="F66" s="27"/>
      <c r="G66" s="78"/>
    </row>
    <row r="67" spans="1:7" s="58" customFormat="1" ht="14.25" hidden="1" customHeight="1" outlineLevel="1" thickBot="1" x14ac:dyDescent="0.3">
      <c r="A67" s="195" t="s">
        <v>25</v>
      </c>
      <c r="B67" s="415" t="s">
        <v>37</v>
      </c>
      <c r="C67" s="133">
        <f>SUM(C60:C66)</f>
        <v>0</v>
      </c>
      <c r="D67" s="133">
        <f t="shared" ref="D67:G67" si="25">SUM(D60:D66)</f>
        <v>0</v>
      </c>
      <c r="E67" s="133">
        <f t="shared" si="25"/>
        <v>0</v>
      </c>
      <c r="F67" s="133">
        <f t="shared" si="25"/>
        <v>0</v>
      </c>
      <c r="G67" s="133">
        <f t="shared" si="25"/>
        <v>0</v>
      </c>
    </row>
    <row r="68" spans="1:7" s="58" customFormat="1" ht="13.5" hidden="1" customHeight="1" outlineLevel="1" thickBot="1" x14ac:dyDescent="0.3">
      <c r="A68" s="127" t="s">
        <v>27</v>
      </c>
      <c r="B68" s="416"/>
      <c r="C68" s="128" t="e">
        <f>AVERAGE(C60:C66)</f>
        <v>#DIV/0!</v>
      </c>
      <c r="D68" s="128" t="e">
        <f t="shared" ref="D68:G68" si="26">AVERAGE(D60:D66)</f>
        <v>#DIV/0!</v>
      </c>
      <c r="E68" s="128" t="e">
        <f t="shared" si="26"/>
        <v>#DIV/0!</v>
      </c>
      <c r="F68" s="128" t="e">
        <f t="shared" si="26"/>
        <v>#DIV/0!</v>
      </c>
      <c r="G68" s="128">
        <f t="shared" si="26"/>
        <v>0</v>
      </c>
    </row>
    <row r="69" spans="1:7" s="58" customFormat="1" ht="18" hidden="1" customHeight="1" thickBot="1" x14ac:dyDescent="0.3">
      <c r="A69" s="34" t="s">
        <v>24</v>
      </c>
      <c r="B69" s="416"/>
      <c r="C69" s="35">
        <f>SUM(C60:C64)</f>
        <v>0</v>
      </c>
      <c r="D69" s="35">
        <f t="shared" ref="D69:G69" si="27">SUM(D60:D64)</f>
        <v>0</v>
      </c>
      <c r="E69" s="35">
        <f t="shared" si="27"/>
        <v>0</v>
      </c>
      <c r="F69" s="35">
        <f t="shared" si="27"/>
        <v>0</v>
      </c>
      <c r="G69" s="35">
        <f t="shared" si="27"/>
        <v>0</v>
      </c>
    </row>
    <row r="70" spans="1:7" s="58" customFormat="1" ht="16.5" hidden="1" customHeight="1" thickBot="1" x14ac:dyDescent="0.3">
      <c r="A70" s="34" t="s">
        <v>26</v>
      </c>
      <c r="B70" s="417"/>
      <c r="C70" s="40" t="e">
        <f>AVERAGE(C60:C64)</f>
        <v>#DIV/0!</v>
      </c>
      <c r="D70" s="40" t="e">
        <f t="shared" ref="D70:G70" si="28">AVERAGE(D60:D64)</f>
        <v>#DIV/0!</v>
      </c>
      <c r="E70" s="40" t="e">
        <f t="shared" si="28"/>
        <v>#DIV/0!</v>
      </c>
      <c r="F70" s="40" t="e">
        <f t="shared" si="28"/>
        <v>#DIV/0!</v>
      </c>
      <c r="G70" s="40">
        <f t="shared" si="28"/>
        <v>0</v>
      </c>
    </row>
    <row r="71" spans="1:7" s="58" customFormat="1" ht="15" customHeight="1" x14ac:dyDescent="0.25">
      <c r="A71" s="4"/>
      <c r="B71" s="157"/>
      <c r="C71" s="61"/>
      <c r="D71" s="61"/>
      <c r="E71" s="61"/>
      <c r="F71" s="61"/>
      <c r="G71" s="61"/>
    </row>
    <row r="72" spans="1:7" s="58" customFormat="1" ht="30" customHeight="1" x14ac:dyDescent="0.25">
      <c r="A72" s="228"/>
      <c r="B72" s="48" t="s">
        <v>10</v>
      </c>
      <c r="C72" s="48" t="s">
        <v>16</v>
      </c>
      <c r="D72" s="61"/>
      <c r="E72" s="422" t="s">
        <v>70</v>
      </c>
      <c r="F72" s="423"/>
      <c r="G72" s="424"/>
    </row>
    <row r="73" spans="1:7" ht="30" customHeight="1" x14ac:dyDescent="0.25">
      <c r="A73" s="53" t="s">
        <v>34</v>
      </c>
      <c r="B73" s="231">
        <f>SUM(C58:D58, C47:D47, C36:D36, C25:D25, C14:D14, C69:D69)</f>
        <v>40604</v>
      </c>
      <c r="C73" s="46">
        <f>SUM(E69:F69, E58:F58, E47:F47, E36:F36, E25:F25, E14:F14)</f>
        <v>30544</v>
      </c>
      <c r="D73" s="142"/>
      <c r="E73" s="409" t="s">
        <v>34</v>
      </c>
      <c r="F73" s="410"/>
      <c r="G73" s="119">
        <f>SUM(G14, G25, G36, G47, G58, G69)</f>
        <v>71148</v>
      </c>
    </row>
    <row r="74" spans="1:7" ht="30" customHeight="1" x14ac:dyDescent="0.25">
      <c r="A74" s="53" t="s">
        <v>33</v>
      </c>
      <c r="B74" s="231">
        <f>SUM(C56:D56, C45:D45, C34:D34, C23:D23, C12:D12, C67:D67)</f>
        <v>43533</v>
      </c>
      <c r="C74" s="46">
        <f>SUM(E67:F67, E56:F56, E45:F45, E34:F34, E23:F23, E12:F12)</f>
        <v>34225</v>
      </c>
      <c r="D74" s="142"/>
      <c r="E74" s="409" t="s">
        <v>33</v>
      </c>
      <c r="F74" s="410"/>
      <c r="G74" s="120">
        <f>SUM(G56, G45, G34, G23, G12, G67)</f>
        <v>77758</v>
      </c>
    </row>
    <row r="75" spans="1:7" ht="30" customHeight="1" x14ac:dyDescent="0.25">
      <c r="E75" s="409" t="s">
        <v>26</v>
      </c>
      <c r="F75" s="410"/>
      <c r="G75" s="120">
        <f>AVERAGE(G14, G25, G36, G47, G58, G69)</f>
        <v>11858</v>
      </c>
    </row>
    <row r="76" spans="1:7" x14ac:dyDescent="0.25">
      <c r="E76" s="409" t="s">
        <v>72</v>
      </c>
      <c r="F76" s="410"/>
      <c r="G76" s="119">
        <f>AVERAGE(G56, G45, G34, G23, G12, G67)</f>
        <v>12959.666666666666</v>
      </c>
    </row>
    <row r="78" spans="1:7" x14ac:dyDescent="0.25">
      <c r="C78" s="181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34:F34 G23:G26 G34 C34 C26" formulaRange="1" emptyCellReference="1"/>
    <ignoredError sqref="G59 G49 G43:G44 G16:G22 G27:G33 G11 F25:F26 D25:D26 G7:G10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600164-3974-4728-A351-0880ADFCAEB8}"/>
</file>

<file path=customXml/itemProps2.xml><?xml version="1.0" encoding="utf-8"?>
<ds:datastoreItem xmlns:ds="http://schemas.openxmlformats.org/officeDocument/2006/customXml" ds:itemID="{2E6D4D81-E681-4C93-9F9B-BDCC73F65EA2}"/>
</file>

<file path=customXml/itemProps3.xml><?xml version="1.0" encoding="utf-8"?>
<ds:datastoreItem xmlns:ds="http://schemas.openxmlformats.org/officeDocument/2006/customXml" ds:itemID="{013FFB8F-2E4D-409A-8BA9-6FB836AB62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Weekday Totals</vt:lpstr>
      <vt:lpstr>Monthly Totals</vt:lpstr>
      <vt:lpstr>Billy Bey</vt:lpstr>
      <vt:lpstr>Sheet2</vt:lpstr>
      <vt:lpstr>HMS</vt:lpstr>
      <vt:lpstr>Liberty Landing Ferry</vt:lpstr>
      <vt:lpstr>New York Water Taxi</vt:lpstr>
      <vt:lpstr>NY Waterway</vt:lpstr>
      <vt:lpstr>SeaStreak</vt:lpstr>
      <vt:lpstr>Water Tours</vt:lpstr>
      <vt:lpstr>Baseball</vt:lpstr>
      <vt:lpstr>Sheet1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2019-03-19T17:11:42Z</dcterms:created>
  <dcterms:modified xsi:type="dcterms:W3CDTF">2019-03-19T17:11:42Z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