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" yWindow="6420" windowWidth="28665" windowHeight="6405" tabRatio="673" activeTab="9"/>
  </bookViews>
  <sheets>
    <sheet name="Weekday Totals" sheetId="6" r:id="rId1"/>
    <sheet name="Monthly Totals" sheetId="7" r:id="rId2"/>
    <sheet name="Billy Bey" sheetId="3" r:id="rId3"/>
    <sheet name="Sheet2" sheetId="12" state="hidden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r:id="rId10"/>
    <sheet name="Sheet3" sheetId="13" r:id="rId11"/>
    <sheet name="Baseball" sheetId="8" state="hidden" r:id="rId12"/>
    <sheet name="Sheet1" sheetId="9" state="hidden" r:id="rId13"/>
  </sheets>
  <definedNames>
    <definedName name="_xlnm.Print_Area" localSheetId="11">Baseball!$A$1:$G$76</definedName>
    <definedName name="_xlnm.Print_Area" localSheetId="2">'Billy Bey'!$A$1:$K$76</definedName>
    <definedName name="_xlnm.Print_Area" localSheetId="1">'Monthly Totals'!$A$1:$B$57</definedName>
    <definedName name="_xlnm.Print_Area" localSheetId="0">'Weekday Totals'!$A$1:$T$59</definedName>
  </definedNames>
  <calcPr calcId="152511"/>
</workbook>
</file>

<file path=xl/calcChain.xml><?xml version="1.0" encoding="utf-8"?>
<calcChain xmlns="http://schemas.openxmlformats.org/spreadsheetml/2006/main">
  <c r="N54" i="6" l="1"/>
  <c r="K54" i="6"/>
  <c r="H54" i="6"/>
  <c r="C56" i="11" l="1"/>
  <c r="C74" i="11"/>
  <c r="B24" i="7"/>
  <c r="D56" i="11"/>
  <c r="D74" i="11"/>
  <c r="E56" i="2"/>
  <c r="D74" i="2"/>
  <c r="C45" i="1"/>
  <c r="C56" i="1"/>
  <c r="D56" i="1"/>
  <c r="E56" i="1"/>
  <c r="F56" i="1"/>
  <c r="G45" i="1"/>
  <c r="G56" i="1"/>
  <c r="B74" i="1"/>
  <c r="C56" i="3"/>
  <c r="D73" i="3"/>
  <c r="B26" i="7"/>
  <c r="H56" i="2"/>
  <c r="G56" i="2"/>
  <c r="I56" i="2"/>
  <c r="E74" i="2"/>
  <c r="I56" i="1"/>
  <c r="J56" i="1"/>
  <c r="D74" i="1"/>
  <c r="G56" i="3"/>
  <c r="H56" i="3"/>
  <c r="I56" i="3"/>
  <c r="J56" i="3"/>
  <c r="F73" i="3"/>
  <c r="L23" i="10"/>
  <c r="L34" i="10"/>
  <c r="L45" i="10"/>
  <c r="L56" i="10"/>
  <c r="C56" i="10"/>
  <c r="C67" i="10"/>
  <c r="L67" i="10"/>
  <c r="H56" i="1"/>
  <c r="H45" i="1"/>
  <c r="C74" i="1"/>
  <c r="E56" i="3"/>
  <c r="E45" i="3"/>
  <c r="F56" i="3"/>
  <c r="E73" i="3"/>
  <c r="B30" i="7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K56" i="10"/>
  <c r="K67" i="10"/>
  <c r="M56" i="10"/>
  <c r="M67" i="10"/>
  <c r="M23" i="10"/>
  <c r="M34" i="10"/>
  <c r="M45" i="10"/>
  <c r="N56" i="10"/>
  <c r="N67" i="10"/>
  <c r="N23" i="10"/>
  <c r="N34" i="10"/>
  <c r="N45" i="10"/>
  <c r="N58" i="10"/>
  <c r="N69" i="10"/>
  <c r="N25" i="10"/>
  <c r="E54" i="6" s="1"/>
  <c r="N36" i="10"/>
  <c r="N47" i="10"/>
  <c r="M58" i="10"/>
  <c r="M69" i="10"/>
  <c r="M25" i="10"/>
  <c r="E52" i="6" s="1"/>
  <c r="M36" i="10"/>
  <c r="M47" i="10"/>
  <c r="L25" i="10"/>
  <c r="L36" i="10"/>
  <c r="L47" i="10"/>
  <c r="L58" i="10"/>
  <c r="C58" i="10"/>
  <c r="C69" i="10"/>
  <c r="L69" i="10"/>
  <c r="L68" i="10"/>
  <c r="M68" i="10"/>
  <c r="N68" i="10"/>
  <c r="Q52" i="6"/>
  <c r="L70" i="10"/>
  <c r="M70" i="10"/>
  <c r="N70" i="10"/>
  <c r="Q54" i="6"/>
  <c r="K52" i="6"/>
  <c r="N52" i="6"/>
  <c r="H52" i="6"/>
  <c r="Q22" i="6"/>
  <c r="H58" i="2"/>
  <c r="G58" i="2"/>
  <c r="I58" i="2"/>
  <c r="I58" i="1"/>
  <c r="J58" i="1"/>
  <c r="G58" i="3"/>
  <c r="H58" i="3"/>
  <c r="I58" i="3"/>
  <c r="J58" i="3"/>
  <c r="N22" i="6"/>
  <c r="M14" i="10"/>
  <c r="M74" i="10" s="1"/>
  <c r="L14" i="10"/>
  <c r="N14" i="10"/>
  <c r="B54" i="6"/>
  <c r="O61" i="10"/>
  <c r="O62" i="10"/>
  <c r="O63" i="10"/>
  <c r="O64" i="10"/>
  <c r="O65" i="10"/>
  <c r="O66" i="10"/>
  <c r="O60" i="10"/>
  <c r="O52" i="10"/>
  <c r="O53" i="10"/>
  <c r="O54" i="10"/>
  <c r="O55" i="10"/>
  <c r="O50" i="10"/>
  <c r="O56" i="10" s="1"/>
  <c r="O51" i="10"/>
  <c r="O49" i="10"/>
  <c r="O39" i="10"/>
  <c r="O40" i="10"/>
  <c r="O41" i="10"/>
  <c r="O42" i="10"/>
  <c r="O43" i="10"/>
  <c r="O44" i="10"/>
  <c r="O38" i="10"/>
  <c r="O28" i="10"/>
  <c r="O29" i="10"/>
  <c r="O30" i="10"/>
  <c r="O31" i="10"/>
  <c r="O32" i="10"/>
  <c r="O33" i="10"/>
  <c r="O27" i="10"/>
  <c r="O17" i="10"/>
  <c r="O18" i="10"/>
  <c r="O19" i="10"/>
  <c r="O20" i="10"/>
  <c r="O21" i="10"/>
  <c r="O22" i="10"/>
  <c r="O16" i="10"/>
  <c r="O8" i="10"/>
  <c r="O9" i="10"/>
  <c r="O10" i="10"/>
  <c r="O11" i="10"/>
  <c r="O7" i="10"/>
  <c r="L57" i="10"/>
  <c r="M57" i="10"/>
  <c r="N57" i="10"/>
  <c r="L59" i="10"/>
  <c r="M59" i="10"/>
  <c r="N59" i="10"/>
  <c r="L46" i="10"/>
  <c r="M46" i="10"/>
  <c r="N46" i="10"/>
  <c r="L48" i="10"/>
  <c r="M48" i="10"/>
  <c r="N48" i="10"/>
  <c r="L35" i="10"/>
  <c r="M35" i="10"/>
  <c r="N35" i="10"/>
  <c r="L37" i="10"/>
  <c r="M37" i="10"/>
  <c r="N37" i="10"/>
  <c r="L24" i="10"/>
  <c r="M24" i="10"/>
  <c r="N24" i="10"/>
  <c r="L26" i="10"/>
  <c r="M26" i="10"/>
  <c r="N26" i="10"/>
  <c r="L12" i="10"/>
  <c r="M12" i="10"/>
  <c r="N12" i="10"/>
  <c r="L13" i="10"/>
  <c r="M13" i="10"/>
  <c r="N13" i="10"/>
  <c r="L15" i="10"/>
  <c r="M15" i="10"/>
  <c r="N15" i="10"/>
  <c r="D69" i="10"/>
  <c r="Q28" i="6"/>
  <c r="E69" i="10"/>
  <c r="Q38" i="6"/>
  <c r="F69" i="10"/>
  <c r="Q40" i="6"/>
  <c r="G69" i="10"/>
  <c r="Q42" i="6"/>
  <c r="H69" i="10"/>
  <c r="Q44" i="6"/>
  <c r="J69" i="10"/>
  <c r="Q46" i="6"/>
  <c r="Q48" i="6"/>
  <c r="K69" i="10"/>
  <c r="Q50" i="6"/>
  <c r="Q56" i="6"/>
  <c r="C58" i="11"/>
  <c r="N24" i="6"/>
  <c r="D58" i="11"/>
  <c r="E58" i="2"/>
  <c r="C58" i="1"/>
  <c r="D58" i="1"/>
  <c r="E58" i="1"/>
  <c r="F58" i="1"/>
  <c r="G58" i="1"/>
  <c r="C58" i="3"/>
  <c r="N26" i="6"/>
  <c r="H58" i="1"/>
  <c r="E58" i="3"/>
  <c r="F58" i="3"/>
  <c r="N30" i="6"/>
  <c r="D58" i="10"/>
  <c r="N28" i="6"/>
  <c r="E58" i="10"/>
  <c r="N38" i="6"/>
  <c r="F58" i="10"/>
  <c r="N40" i="6"/>
  <c r="G58" i="10"/>
  <c r="N42" i="6"/>
  <c r="H58" i="10"/>
  <c r="N44" i="6"/>
  <c r="I58" i="10"/>
  <c r="N46" i="6"/>
  <c r="J58" i="10"/>
  <c r="N48" i="6"/>
  <c r="K58" i="10"/>
  <c r="N50" i="6" s="1"/>
  <c r="J5" i="2"/>
  <c r="J6" i="2"/>
  <c r="J7" i="2"/>
  <c r="J8" i="2"/>
  <c r="J9" i="2"/>
  <c r="J14" i="2"/>
  <c r="B10" i="6"/>
  <c r="D5" i="5"/>
  <c r="D6" i="5"/>
  <c r="D7" i="5"/>
  <c r="D8" i="5"/>
  <c r="D9" i="5"/>
  <c r="D14" i="5"/>
  <c r="B12" i="6"/>
  <c r="K6" i="3"/>
  <c r="K7" i="3"/>
  <c r="K8" i="3"/>
  <c r="K9" i="3"/>
  <c r="K10" i="3"/>
  <c r="K11" i="3"/>
  <c r="B7" i="11"/>
  <c r="B8" i="11"/>
  <c r="B9" i="11"/>
  <c r="B10" i="11"/>
  <c r="B11" i="11"/>
  <c r="B6" i="11"/>
  <c r="B7" i="4"/>
  <c r="B8" i="4"/>
  <c r="B9" i="4"/>
  <c r="B10" i="4"/>
  <c r="B11" i="4"/>
  <c r="B6" i="4"/>
  <c r="B8" i="2"/>
  <c r="B9" i="2"/>
  <c r="B10" i="2"/>
  <c r="B11" i="2"/>
  <c r="B7" i="2"/>
  <c r="B6" i="2"/>
  <c r="B8" i="5"/>
  <c r="B9" i="5"/>
  <c r="B10" i="5"/>
  <c r="B11" i="5"/>
  <c r="B7" i="5"/>
  <c r="B6" i="5"/>
  <c r="B6" i="10"/>
  <c r="B7" i="10"/>
  <c r="B8" i="10"/>
  <c r="B9" i="10"/>
  <c r="B10" i="10"/>
  <c r="B11" i="10"/>
  <c r="B16" i="10"/>
  <c r="B17" i="10"/>
  <c r="B18" i="10"/>
  <c r="B19" i="10"/>
  <c r="B20" i="10"/>
  <c r="B21" i="10"/>
  <c r="B22" i="10"/>
  <c r="B27" i="10"/>
  <c r="B28" i="10"/>
  <c r="B29" i="10"/>
  <c r="B30" i="10"/>
  <c r="B31" i="10"/>
  <c r="B32" i="10"/>
  <c r="B33" i="10"/>
  <c r="B38" i="10"/>
  <c r="B39" i="10"/>
  <c r="B40" i="10"/>
  <c r="B41" i="10"/>
  <c r="B42" i="10"/>
  <c r="B43" i="10"/>
  <c r="B44" i="10"/>
  <c r="B49" i="10"/>
  <c r="B50" i="10"/>
  <c r="B51" i="10"/>
  <c r="B52" i="10"/>
  <c r="B53" i="10"/>
  <c r="B54" i="10"/>
  <c r="B9" i="3"/>
  <c r="B10" i="3"/>
  <c r="B11" i="3"/>
  <c r="B7" i="3"/>
  <c r="B6" i="3"/>
  <c r="D69" i="11"/>
  <c r="C69" i="3"/>
  <c r="D69" i="3"/>
  <c r="E69" i="2"/>
  <c r="C69" i="1"/>
  <c r="D69" i="1"/>
  <c r="E69" i="1"/>
  <c r="F69" i="1"/>
  <c r="G69" i="1"/>
  <c r="Q26" i="6"/>
  <c r="C69" i="11"/>
  <c r="Q24" i="6"/>
  <c r="D58" i="3"/>
  <c r="C47" i="3"/>
  <c r="D47" i="3"/>
  <c r="E47" i="2"/>
  <c r="C47" i="1"/>
  <c r="D47" i="1"/>
  <c r="E47" i="1"/>
  <c r="F47" i="1"/>
  <c r="G47" i="1"/>
  <c r="D47" i="11"/>
  <c r="K26" i="6"/>
  <c r="C47" i="11"/>
  <c r="K24" i="6"/>
  <c r="C36" i="3"/>
  <c r="D36" i="3"/>
  <c r="E36" i="2"/>
  <c r="C36" i="1"/>
  <c r="D36" i="1"/>
  <c r="E36" i="1"/>
  <c r="F36" i="1"/>
  <c r="G36" i="1"/>
  <c r="D36" i="11"/>
  <c r="H26" i="6"/>
  <c r="C36" i="11"/>
  <c r="H24" i="6"/>
  <c r="C25" i="3"/>
  <c r="D25" i="3"/>
  <c r="E25" i="2"/>
  <c r="C25" i="1"/>
  <c r="D25" i="1"/>
  <c r="E25" i="1"/>
  <c r="F25" i="1"/>
  <c r="G25" i="1"/>
  <c r="D25" i="11"/>
  <c r="E26" i="6"/>
  <c r="C25" i="11"/>
  <c r="E24" i="6"/>
  <c r="C14" i="11"/>
  <c r="B24" i="6"/>
  <c r="D14" i="11"/>
  <c r="C14" i="1"/>
  <c r="D14" i="1"/>
  <c r="E14" i="1"/>
  <c r="F14" i="1"/>
  <c r="G14" i="1"/>
  <c r="C14" i="3"/>
  <c r="D14" i="3"/>
  <c r="E14" i="2"/>
  <c r="B26" i="6"/>
  <c r="E7" i="11"/>
  <c r="E8" i="11"/>
  <c r="E9" i="11"/>
  <c r="E10" i="11"/>
  <c r="E5" i="11"/>
  <c r="E6" i="11"/>
  <c r="E11" i="11"/>
  <c r="E12" i="11"/>
  <c r="E49" i="11"/>
  <c r="E50" i="11"/>
  <c r="E51" i="11"/>
  <c r="E52" i="11"/>
  <c r="E53" i="11"/>
  <c r="E54" i="11"/>
  <c r="E55" i="11"/>
  <c r="E56" i="11"/>
  <c r="E60" i="11"/>
  <c r="E67" i="11"/>
  <c r="E21" i="11"/>
  <c r="E22" i="11"/>
  <c r="E16" i="11"/>
  <c r="E18" i="11"/>
  <c r="E19" i="11"/>
  <c r="E20" i="11"/>
  <c r="E23" i="11"/>
  <c r="E27" i="11"/>
  <c r="E28" i="11"/>
  <c r="E29" i="11"/>
  <c r="E30" i="11"/>
  <c r="E31" i="11"/>
  <c r="E32" i="11"/>
  <c r="E33" i="11"/>
  <c r="E34" i="11"/>
  <c r="E38" i="11"/>
  <c r="E39" i="11"/>
  <c r="E40" i="11"/>
  <c r="E41" i="11"/>
  <c r="E42" i="11"/>
  <c r="E43" i="11"/>
  <c r="E44" i="11"/>
  <c r="E45" i="11"/>
  <c r="F74" i="11"/>
  <c r="B16" i="7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C34" i="1"/>
  <c r="D34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23" i="2"/>
  <c r="E45" i="2"/>
  <c r="C12" i="11"/>
  <c r="C67" i="11"/>
  <c r="C23" i="11"/>
  <c r="C34" i="11"/>
  <c r="C45" i="11"/>
  <c r="F12" i="10"/>
  <c r="F45" i="10"/>
  <c r="F34" i="10"/>
  <c r="F23" i="10"/>
  <c r="F76" i="11"/>
  <c r="K5" i="1"/>
  <c r="K6" i="1"/>
  <c r="K7" i="1"/>
  <c r="K8" i="1"/>
  <c r="K9" i="1"/>
  <c r="K10" i="1"/>
  <c r="K11" i="1"/>
  <c r="K12" i="1"/>
  <c r="K49" i="1"/>
  <c r="K50" i="1"/>
  <c r="K51" i="1"/>
  <c r="K52" i="1"/>
  <c r="K53" i="1"/>
  <c r="K54" i="1"/>
  <c r="K55" i="1"/>
  <c r="K56" i="1"/>
  <c r="K38" i="1"/>
  <c r="K39" i="1"/>
  <c r="K40" i="1"/>
  <c r="K41" i="1"/>
  <c r="K42" i="1"/>
  <c r="K43" i="1"/>
  <c r="K44" i="1"/>
  <c r="K45" i="1"/>
  <c r="K27" i="1"/>
  <c r="K28" i="1"/>
  <c r="K29" i="1"/>
  <c r="K30" i="1"/>
  <c r="K31" i="1"/>
  <c r="K32" i="1"/>
  <c r="K33" i="1"/>
  <c r="K34" i="1"/>
  <c r="K16" i="1"/>
  <c r="K17" i="1"/>
  <c r="K18" i="1"/>
  <c r="K19" i="1"/>
  <c r="K20" i="1"/>
  <c r="K21" i="1"/>
  <c r="K22" i="1"/>
  <c r="K23" i="1"/>
  <c r="K60" i="1"/>
  <c r="K67" i="1"/>
  <c r="H76" i="1"/>
  <c r="K5" i="3"/>
  <c r="K14" i="3"/>
  <c r="K61" i="3"/>
  <c r="K60" i="3"/>
  <c r="K69" i="3"/>
  <c r="K16" i="3"/>
  <c r="K17" i="3"/>
  <c r="K18" i="3"/>
  <c r="K19" i="3"/>
  <c r="K20" i="3"/>
  <c r="K25" i="3"/>
  <c r="K27" i="3"/>
  <c r="K28" i="3"/>
  <c r="K29" i="3"/>
  <c r="K30" i="3"/>
  <c r="K31" i="3"/>
  <c r="K36" i="3"/>
  <c r="K38" i="3"/>
  <c r="K39" i="3"/>
  <c r="K40" i="3"/>
  <c r="K41" i="3"/>
  <c r="K42" i="3"/>
  <c r="K47" i="3"/>
  <c r="K49" i="3"/>
  <c r="K50" i="3"/>
  <c r="K51" i="3"/>
  <c r="K52" i="3"/>
  <c r="K53" i="3"/>
  <c r="K58" i="3"/>
  <c r="E80" i="3"/>
  <c r="O70" i="10"/>
  <c r="D10" i="5"/>
  <c r="D11" i="5"/>
  <c r="D12" i="5"/>
  <c r="C67" i="5"/>
  <c r="D67" i="5"/>
  <c r="C56" i="5"/>
  <c r="D56" i="5"/>
  <c r="D38" i="5"/>
  <c r="D39" i="5"/>
  <c r="D40" i="5"/>
  <c r="D41" i="5"/>
  <c r="D42" i="5"/>
  <c r="D43" i="5"/>
  <c r="D44" i="5"/>
  <c r="D45" i="5"/>
  <c r="D27" i="5"/>
  <c r="D28" i="5"/>
  <c r="D29" i="5"/>
  <c r="D30" i="5"/>
  <c r="D31" i="5"/>
  <c r="D32" i="5"/>
  <c r="D33" i="5"/>
  <c r="D34" i="5"/>
  <c r="D16" i="5"/>
  <c r="D17" i="5"/>
  <c r="D18" i="5"/>
  <c r="D19" i="5"/>
  <c r="D20" i="5"/>
  <c r="D21" i="5"/>
  <c r="D22" i="5"/>
  <c r="D23" i="5"/>
  <c r="F76" i="5"/>
  <c r="J10" i="2"/>
  <c r="J11" i="2"/>
  <c r="J12" i="2"/>
  <c r="J61" i="2"/>
  <c r="J60" i="2"/>
  <c r="J67" i="2"/>
  <c r="J27" i="2"/>
  <c r="J28" i="2"/>
  <c r="J29" i="2"/>
  <c r="J30" i="2"/>
  <c r="J31" i="2"/>
  <c r="J32" i="2"/>
  <c r="J33" i="2"/>
  <c r="J34" i="2"/>
  <c r="J16" i="2"/>
  <c r="J17" i="2"/>
  <c r="J18" i="2"/>
  <c r="J19" i="2"/>
  <c r="J20" i="2"/>
  <c r="J21" i="2"/>
  <c r="J22" i="2"/>
  <c r="J23" i="2"/>
  <c r="J38" i="2"/>
  <c r="J39" i="2"/>
  <c r="J40" i="2"/>
  <c r="J41" i="2"/>
  <c r="J42" i="2"/>
  <c r="J43" i="2"/>
  <c r="J44" i="2"/>
  <c r="J45" i="2"/>
  <c r="J49" i="2"/>
  <c r="J50" i="2"/>
  <c r="J51" i="2"/>
  <c r="J52" i="2"/>
  <c r="J53" i="2"/>
  <c r="J54" i="2"/>
  <c r="J55" i="2"/>
  <c r="J56" i="2"/>
  <c r="K76" i="2"/>
  <c r="G9" i="4"/>
  <c r="G8" i="4"/>
  <c r="G7" i="4"/>
  <c r="G6" i="4"/>
  <c r="G5" i="4"/>
  <c r="G10" i="4"/>
  <c r="G11" i="4"/>
  <c r="G12" i="4"/>
  <c r="G60" i="4"/>
  <c r="G67" i="4"/>
  <c r="G16" i="4"/>
  <c r="G17" i="4"/>
  <c r="G18" i="4"/>
  <c r="G19" i="4"/>
  <c r="G20" i="4"/>
  <c r="G21" i="4"/>
  <c r="G22" i="4"/>
  <c r="G23" i="4"/>
  <c r="G27" i="4"/>
  <c r="G28" i="4"/>
  <c r="G29" i="4"/>
  <c r="G30" i="4"/>
  <c r="G31" i="4"/>
  <c r="G32" i="4"/>
  <c r="G33" i="4"/>
  <c r="G34" i="4"/>
  <c r="G38" i="4"/>
  <c r="G39" i="4"/>
  <c r="G40" i="4"/>
  <c r="G41" i="4"/>
  <c r="G42" i="4"/>
  <c r="G43" i="4"/>
  <c r="G44" i="4"/>
  <c r="G45" i="4"/>
  <c r="G50" i="4"/>
  <c r="G51" i="4"/>
  <c r="G52" i="4"/>
  <c r="G53" i="4"/>
  <c r="G54" i="4"/>
  <c r="G55" i="4"/>
  <c r="G49" i="4"/>
  <c r="G56" i="4"/>
  <c r="G76" i="4"/>
  <c r="E69" i="11"/>
  <c r="Q16" i="6"/>
  <c r="E58" i="11"/>
  <c r="N16" i="6"/>
  <c r="E36" i="11"/>
  <c r="H16" i="6"/>
  <c r="E47" i="11"/>
  <c r="K16" i="6"/>
  <c r="E25" i="11"/>
  <c r="E16" i="6"/>
  <c r="E14" i="11"/>
  <c r="B16" i="6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H74" i="1"/>
  <c r="B4" i="7"/>
  <c r="K12" i="3"/>
  <c r="K67" i="3"/>
  <c r="K21" i="3"/>
  <c r="K22" i="3"/>
  <c r="K23" i="3"/>
  <c r="K32" i="3"/>
  <c r="K33" i="3"/>
  <c r="K34" i="3"/>
  <c r="K43" i="3"/>
  <c r="K44" i="3"/>
  <c r="K45" i="3"/>
  <c r="K54" i="3"/>
  <c r="K55" i="3"/>
  <c r="K56" i="3"/>
  <c r="E77" i="3"/>
  <c r="B6" i="7"/>
  <c r="G74" i="4"/>
  <c r="B8" i="7"/>
  <c r="K74" i="2"/>
  <c r="B10" i="7"/>
  <c r="F74" i="5"/>
  <c r="B12" i="7"/>
  <c r="O67" i="10"/>
  <c r="K25" i="1"/>
  <c r="E4" i="6"/>
  <c r="E6" i="6"/>
  <c r="G25" i="4"/>
  <c r="E8" i="6"/>
  <c r="J25" i="2"/>
  <c r="E10" i="6"/>
  <c r="D25" i="5"/>
  <c r="E12" i="6"/>
  <c r="K36" i="1"/>
  <c r="H4" i="6"/>
  <c r="H6" i="6"/>
  <c r="G36" i="4"/>
  <c r="H8" i="6"/>
  <c r="J36" i="2"/>
  <c r="H10" i="6"/>
  <c r="D36" i="5"/>
  <c r="H12" i="6"/>
  <c r="K47" i="1"/>
  <c r="K4" i="6"/>
  <c r="K6" i="6"/>
  <c r="G47" i="4"/>
  <c r="K8" i="6"/>
  <c r="J47" i="2"/>
  <c r="K10" i="6"/>
  <c r="D47" i="5"/>
  <c r="K12" i="6"/>
  <c r="K58" i="1"/>
  <c r="N4" i="6"/>
  <c r="N6" i="6"/>
  <c r="G58" i="4"/>
  <c r="N8" i="6"/>
  <c r="J58" i="2"/>
  <c r="N10" i="6"/>
  <c r="C58" i="5"/>
  <c r="D58" i="5"/>
  <c r="N12" i="6"/>
  <c r="H36" i="10"/>
  <c r="H44" i="6" s="1"/>
  <c r="G36" i="10"/>
  <c r="H42" i="6"/>
  <c r="F36" i="10"/>
  <c r="H40" i="6" s="1"/>
  <c r="E36" i="10"/>
  <c r="H38" i="6" s="1"/>
  <c r="D36" i="10"/>
  <c r="H28" i="6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E70" i="11"/>
  <c r="D59" i="11"/>
  <c r="C59" i="11"/>
  <c r="D57" i="11"/>
  <c r="C57" i="11"/>
  <c r="D48" i="11"/>
  <c r="C48" i="11"/>
  <c r="D46" i="11"/>
  <c r="C46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C73" i="11"/>
  <c r="E24" i="11"/>
  <c r="E57" i="11"/>
  <c r="E13" i="11"/>
  <c r="E35" i="11"/>
  <c r="D73" i="11"/>
  <c r="E15" i="11"/>
  <c r="E26" i="11"/>
  <c r="E46" i="11"/>
  <c r="E68" i="11"/>
  <c r="E59" i="11"/>
  <c r="E37" i="11"/>
  <c r="E48" i="11"/>
  <c r="G26" i="1"/>
  <c r="F75" i="11"/>
  <c r="F73" i="11"/>
  <c r="H14" i="1"/>
  <c r="I14" i="1"/>
  <c r="J14" i="1"/>
  <c r="B16" i="3"/>
  <c r="B17" i="3"/>
  <c r="B18" i="3"/>
  <c r="B19" i="3"/>
  <c r="B20" i="3"/>
  <c r="B21" i="3"/>
  <c r="B22" i="3"/>
  <c r="B27" i="3"/>
  <c r="B28" i="3"/>
  <c r="B29" i="3"/>
  <c r="B30" i="3"/>
  <c r="B31" i="3"/>
  <c r="B32" i="3"/>
  <c r="B33" i="3"/>
  <c r="B38" i="3"/>
  <c r="B39" i="3"/>
  <c r="B40" i="3"/>
  <c r="B41" i="3"/>
  <c r="B42" i="3"/>
  <c r="B43" i="3"/>
  <c r="B44" i="3"/>
  <c r="B49" i="3"/>
  <c r="B50" i="3"/>
  <c r="B51" i="3"/>
  <c r="B52" i="3"/>
  <c r="B53" i="3"/>
  <c r="B54" i="3"/>
  <c r="B55" i="3"/>
  <c r="B60" i="3"/>
  <c r="B61" i="3"/>
  <c r="B8" i="3"/>
  <c r="I23" i="2"/>
  <c r="D61" i="5"/>
  <c r="B16" i="5"/>
  <c r="B17" i="5"/>
  <c r="B18" i="5"/>
  <c r="B19" i="5"/>
  <c r="B20" i="5"/>
  <c r="B21" i="5"/>
  <c r="B22" i="5"/>
  <c r="B27" i="5"/>
  <c r="B28" i="5"/>
  <c r="B29" i="5"/>
  <c r="B30" i="5"/>
  <c r="B31" i="5"/>
  <c r="B32" i="5"/>
  <c r="B33" i="5"/>
  <c r="B38" i="5"/>
  <c r="B39" i="5"/>
  <c r="B40" i="5"/>
  <c r="B41" i="5"/>
  <c r="B42" i="5"/>
  <c r="B43" i="5"/>
  <c r="B44" i="5"/>
  <c r="B49" i="5"/>
  <c r="B50" i="5"/>
  <c r="B51" i="5"/>
  <c r="B52" i="5"/>
  <c r="B53" i="5"/>
  <c r="B54" i="5"/>
  <c r="B55" i="5"/>
  <c r="B60" i="5"/>
  <c r="B61" i="5"/>
  <c r="E69" i="4"/>
  <c r="F69" i="4"/>
  <c r="E58" i="4"/>
  <c r="F58" i="4"/>
  <c r="K47" i="10"/>
  <c r="K50" i="6"/>
  <c r="J47" i="10"/>
  <c r="K48" i="6"/>
  <c r="I47" i="10"/>
  <c r="K46" i="6" s="1"/>
  <c r="H47" i="10"/>
  <c r="K44" i="6"/>
  <c r="G47" i="10"/>
  <c r="K42" i="6" s="1"/>
  <c r="F47" i="10"/>
  <c r="K40" i="6" s="1"/>
  <c r="E47" i="10"/>
  <c r="K38" i="6" s="1"/>
  <c r="D47" i="10"/>
  <c r="K28" i="6" s="1"/>
  <c r="E47" i="4"/>
  <c r="F47" i="4"/>
  <c r="K36" i="10"/>
  <c r="H50" i="6"/>
  <c r="J36" i="10"/>
  <c r="H48" i="6"/>
  <c r="E36" i="4"/>
  <c r="F36" i="4"/>
  <c r="K14" i="10"/>
  <c r="J14" i="10"/>
  <c r="B48" i="6"/>
  <c r="I14" i="10"/>
  <c r="B46" i="6" s="1"/>
  <c r="H14" i="10"/>
  <c r="B44" i="6" s="1"/>
  <c r="G14" i="10"/>
  <c r="F14" i="10"/>
  <c r="B40" i="6" s="1"/>
  <c r="E14" i="10"/>
  <c r="B38" i="6" s="1"/>
  <c r="D14" i="10"/>
  <c r="E14" i="4"/>
  <c r="F14" i="4"/>
  <c r="E25" i="10"/>
  <c r="E38" i="6" s="1"/>
  <c r="F25" i="10"/>
  <c r="E40" i="6" s="1"/>
  <c r="G25" i="10"/>
  <c r="E42" i="6" s="1"/>
  <c r="H25" i="10"/>
  <c r="E44" i="6" s="1"/>
  <c r="I25" i="10"/>
  <c r="E46" i="6" s="1"/>
  <c r="J25" i="10"/>
  <c r="E48" i="6" s="1"/>
  <c r="K25" i="10"/>
  <c r="E50" i="6"/>
  <c r="D25" i="10"/>
  <c r="E28" i="6" s="1"/>
  <c r="E25" i="4"/>
  <c r="F25" i="4"/>
  <c r="K12" i="10"/>
  <c r="K23" i="10"/>
  <c r="K34" i="10"/>
  <c r="K45" i="10"/>
  <c r="J12" i="10"/>
  <c r="J23" i="10"/>
  <c r="J73" i="10" s="1"/>
  <c r="B48" i="7" s="1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12" i="10"/>
  <c r="E23" i="10"/>
  <c r="E34" i="10"/>
  <c r="E45" i="10"/>
  <c r="D12" i="10"/>
  <c r="D23" i="10"/>
  <c r="D34" i="10"/>
  <c r="D45" i="10"/>
  <c r="E67" i="4"/>
  <c r="F67" i="4"/>
  <c r="E56" i="4"/>
  <c r="F56" i="4"/>
  <c r="E45" i="4"/>
  <c r="F45" i="4"/>
  <c r="E34" i="4"/>
  <c r="F34" i="4"/>
  <c r="E23" i="4"/>
  <c r="F23" i="4"/>
  <c r="E12" i="4"/>
  <c r="F12" i="4"/>
  <c r="G69" i="3"/>
  <c r="H69" i="3"/>
  <c r="I69" i="3"/>
  <c r="J69" i="3"/>
  <c r="G69" i="2"/>
  <c r="H69" i="2"/>
  <c r="I69" i="2"/>
  <c r="I69" i="1"/>
  <c r="J69" i="1"/>
  <c r="C69" i="4"/>
  <c r="D69" i="4"/>
  <c r="C36" i="10"/>
  <c r="H22" i="6" s="1"/>
  <c r="G36" i="3"/>
  <c r="H36" i="3"/>
  <c r="I36" i="3"/>
  <c r="J36" i="3"/>
  <c r="G36" i="2"/>
  <c r="H36" i="2"/>
  <c r="I36" i="2"/>
  <c r="I36" i="1"/>
  <c r="J36" i="1"/>
  <c r="C36" i="4"/>
  <c r="D36" i="4"/>
  <c r="C25" i="10"/>
  <c r="G25" i="3"/>
  <c r="I25" i="1"/>
  <c r="J25" i="1"/>
  <c r="H25" i="3"/>
  <c r="I25" i="3"/>
  <c r="J25" i="3"/>
  <c r="G25" i="2"/>
  <c r="H25" i="2"/>
  <c r="I25" i="2"/>
  <c r="C25" i="4"/>
  <c r="D25" i="4"/>
  <c r="C14" i="10"/>
  <c r="B22" i="6" s="1"/>
  <c r="G14" i="3"/>
  <c r="H14" i="3"/>
  <c r="I14" i="3"/>
  <c r="J14" i="3"/>
  <c r="G14" i="2"/>
  <c r="H14" i="2"/>
  <c r="I14" i="2"/>
  <c r="C14" i="4"/>
  <c r="D14" i="4"/>
  <c r="C58" i="4"/>
  <c r="D58" i="4"/>
  <c r="C47" i="10"/>
  <c r="K22" i="6" s="1"/>
  <c r="G47" i="3"/>
  <c r="H47" i="3"/>
  <c r="I47" i="3"/>
  <c r="J47" i="3"/>
  <c r="G47" i="2"/>
  <c r="H47" i="2"/>
  <c r="I47" i="2"/>
  <c r="I47" i="1"/>
  <c r="J47" i="1"/>
  <c r="C47" i="4"/>
  <c r="D47" i="4"/>
  <c r="Q6" i="6"/>
  <c r="C69" i="5"/>
  <c r="D69" i="5"/>
  <c r="Q12" i="6"/>
  <c r="K69" i="1"/>
  <c r="Q4" i="6"/>
  <c r="G69" i="4"/>
  <c r="Q8" i="6"/>
  <c r="G67" i="3"/>
  <c r="H67" i="3"/>
  <c r="I67" i="3"/>
  <c r="J67" i="3"/>
  <c r="G12" i="3"/>
  <c r="H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34" i="10"/>
  <c r="C45" i="10"/>
  <c r="C12" i="10"/>
  <c r="C23" i="10"/>
  <c r="G12" i="2"/>
  <c r="H12" i="2"/>
  <c r="I12" i="2"/>
  <c r="G23" i="2"/>
  <c r="H23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23" i="4"/>
  <c r="D23" i="4"/>
  <c r="C12" i="4"/>
  <c r="D12" i="4"/>
  <c r="C67" i="4"/>
  <c r="D67" i="4"/>
  <c r="I69" i="10"/>
  <c r="K70" i="10"/>
  <c r="J70" i="10"/>
  <c r="I70" i="10"/>
  <c r="H70" i="10"/>
  <c r="G70" i="10"/>
  <c r="F70" i="10"/>
  <c r="E70" i="10"/>
  <c r="D70" i="10"/>
  <c r="C70" i="10"/>
  <c r="K68" i="10"/>
  <c r="J68" i="10"/>
  <c r="I68" i="10"/>
  <c r="H68" i="10"/>
  <c r="G68" i="10"/>
  <c r="F68" i="10"/>
  <c r="E68" i="10"/>
  <c r="D68" i="10"/>
  <c r="C68" i="10"/>
  <c r="K59" i="10"/>
  <c r="J59" i="10"/>
  <c r="I59" i="10"/>
  <c r="H59" i="10"/>
  <c r="G59" i="10"/>
  <c r="F59" i="10"/>
  <c r="E59" i="10"/>
  <c r="D59" i="10"/>
  <c r="C59" i="10"/>
  <c r="K57" i="10"/>
  <c r="J57" i="10"/>
  <c r="I57" i="10"/>
  <c r="H57" i="10"/>
  <c r="G57" i="10"/>
  <c r="F57" i="10"/>
  <c r="E57" i="10"/>
  <c r="D57" i="10"/>
  <c r="C57" i="10"/>
  <c r="K48" i="10"/>
  <c r="J48" i="10"/>
  <c r="I48" i="10"/>
  <c r="H48" i="10"/>
  <c r="G48" i="10"/>
  <c r="F48" i="10"/>
  <c r="E48" i="10"/>
  <c r="D48" i="10"/>
  <c r="C48" i="10"/>
  <c r="K46" i="10"/>
  <c r="J46" i="10"/>
  <c r="I46" i="10"/>
  <c r="H46" i="10"/>
  <c r="G46" i="10"/>
  <c r="F46" i="10"/>
  <c r="E46" i="10"/>
  <c r="D46" i="10"/>
  <c r="C46" i="10"/>
  <c r="K37" i="10"/>
  <c r="J37" i="10"/>
  <c r="I37" i="10"/>
  <c r="H37" i="10"/>
  <c r="G37" i="10"/>
  <c r="F37" i="10"/>
  <c r="E37" i="10"/>
  <c r="D37" i="10"/>
  <c r="C37" i="10"/>
  <c r="K35" i="10"/>
  <c r="J35" i="10"/>
  <c r="I35" i="10"/>
  <c r="H35" i="10"/>
  <c r="G35" i="10"/>
  <c r="F35" i="10"/>
  <c r="E35" i="10"/>
  <c r="D35" i="10"/>
  <c r="C35" i="10"/>
  <c r="K26" i="10"/>
  <c r="J26" i="10"/>
  <c r="I26" i="10"/>
  <c r="H26" i="10"/>
  <c r="G26" i="10"/>
  <c r="F26" i="10"/>
  <c r="E26" i="10"/>
  <c r="D26" i="10"/>
  <c r="C26" i="10"/>
  <c r="K24" i="10"/>
  <c r="J24" i="10"/>
  <c r="I24" i="10"/>
  <c r="H24" i="10"/>
  <c r="G24" i="10"/>
  <c r="F24" i="10"/>
  <c r="E24" i="10"/>
  <c r="D24" i="10"/>
  <c r="C24" i="10"/>
  <c r="K15" i="10"/>
  <c r="J15" i="10"/>
  <c r="I15" i="10"/>
  <c r="H15" i="10"/>
  <c r="G15" i="10"/>
  <c r="F15" i="10"/>
  <c r="E15" i="10"/>
  <c r="D15" i="10"/>
  <c r="C15" i="10"/>
  <c r="K13" i="10"/>
  <c r="J13" i="10"/>
  <c r="I13" i="10"/>
  <c r="H13" i="10"/>
  <c r="G13" i="10"/>
  <c r="F13" i="10"/>
  <c r="E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4" i="2"/>
  <c r="E26" i="2"/>
  <c r="E23" i="3"/>
  <c r="I24" i="3"/>
  <c r="G55" i="8"/>
  <c r="G56" i="8"/>
  <c r="G54" i="8"/>
  <c r="D60" i="5"/>
  <c r="D55" i="5"/>
  <c r="D54" i="5"/>
  <c r="D53" i="5"/>
  <c r="E34" i="3"/>
  <c r="G48" i="1"/>
  <c r="G10" i="8"/>
  <c r="B16" i="4"/>
  <c r="B17" i="4"/>
  <c r="B18" i="4"/>
  <c r="B19" i="4"/>
  <c r="B20" i="4"/>
  <c r="B21" i="4"/>
  <c r="B22" i="4"/>
  <c r="B27" i="4"/>
  <c r="B28" i="4"/>
  <c r="B29" i="4"/>
  <c r="B30" i="4"/>
  <c r="B31" i="4"/>
  <c r="B32" i="4"/>
  <c r="B33" i="4"/>
  <c r="B38" i="4"/>
  <c r="B39" i="4"/>
  <c r="B40" i="4"/>
  <c r="B41" i="4"/>
  <c r="B42" i="4"/>
  <c r="B43" i="4"/>
  <c r="B44" i="4"/>
  <c r="B49" i="4"/>
  <c r="B50" i="4"/>
  <c r="B51" i="4"/>
  <c r="B52" i="4"/>
  <c r="B53" i="4"/>
  <c r="B54" i="4"/>
  <c r="B55" i="4"/>
  <c r="B60" i="4"/>
  <c r="B61" i="4"/>
  <c r="B16" i="1"/>
  <c r="B17" i="1"/>
  <c r="B18" i="1"/>
  <c r="B19" i="1"/>
  <c r="B20" i="1"/>
  <c r="B21" i="1"/>
  <c r="B22" i="1"/>
  <c r="B27" i="1"/>
  <c r="B28" i="1"/>
  <c r="B29" i="1"/>
  <c r="B30" i="1"/>
  <c r="B31" i="1"/>
  <c r="B32" i="1"/>
  <c r="B33" i="1"/>
  <c r="B38" i="1"/>
  <c r="B39" i="1"/>
  <c r="B40" i="1"/>
  <c r="B41" i="1"/>
  <c r="B42" i="1"/>
  <c r="B43" i="1"/>
  <c r="B44" i="1"/>
  <c r="B49" i="1"/>
  <c r="B50" i="1"/>
  <c r="B51" i="1"/>
  <c r="B52" i="1"/>
  <c r="B53" i="1"/>
  <c r="B54" i="1"/>
  <c r="B55" i="1"/>
  <c r="B60" i="1"/>
  <c r="B61" i="1"/>
  <c r="B16" i="2"/>
  <c r="B17" i="2"/>
  <c r="B18" i="2"/>
  <c r="B19" i="2"/>
  <c r="B20" i="2"/>
  <c r="B21" i="2"/>
  <c r="B22" i="2"/>
  <c r="B27" i="2"/>
  <c r="B28" i="2"/>
  <c r="B29" i="2"/>
  <c r="B30" i="2"/>
  <c r="B31" i="2"/>
  <c r="B32" i="2"/>
  <c r="B33" i="2"/>
  <c r="B38" i="2"/>
  <c r="B39" i="2"/>
  <c r="B40" i="2"/>
  <c r="B41" i="2"/>
  <c r="B42" i="2"/>
  <c r="B43" i="2"/>
  <c r="B44" i="2"/>
  <c r="B49" i="2"/>
  <c r="B50" i="2"/>
  <c r="B51" i="2"/>
  <c r="B52" i="2"/>
  <c r="B53" i="2"/>
  <c r="B54" i="2"/>
  <c r="B55" i="2"/>
  <c r="B60" i="2"/>
  <c r="B61" i="2"/>
  <c r="F26" i="4"/>
  <c r="D24" i="4"/>
  <c r="E24" i="4"/>
  <c r="F24" i="4"/>
  <c r="D26" i="4"/>
  <c r="E26" i="4"/>
  <c r="B55" i="8"/>
  <c r="D50" i="5"/>
  <c r="D51" i="5"/>
  <c r="D52" i="5"/>
  <c r="E15" i="3"/>
  <c r="G33" i="8"/>
  <c r="G32" i="8"/>
  <c r="E15" i="2"/>
  <c r="E13" i="1"/>
  <c r="D49" i="5"/>
  <c r="E59" i="3"/>
  <c r="D59" i="3"/>
  <c r="F59" i="3"/>
  <c r="G59" i="3"/>
  <c r="H59" i="3"/>
  <c r="I59" i="3"/>
  <c r="J59" i="3"/>
  <c r="C59" i="8"/>
  <c r="I13" i="2"/>
  <c r="D23" i="2"/>
  <c r="F23" i="2"/>
  <c r="E35" i="3"/>
  <c r="E37" i="3"/>
  <c r="G57" i="3"/>
  <c r="E36" i="3"/>
  <c r="C37" i="8"/>
  <c r="C15" i="5"/>
  <c r="C14" i="5"/>
  <c r="E68" i="2"/>
  <c r="E70" i="2"/>
  <c r="F45" i="2"/>
  <c r="F34" i="2"/>
  <c r="F35" i="2"/>
  <c r="F36" i="2"/>
  <c r="H36" i="6"/>
  <c r="F37" i="2"/>
  <c r="C13" i="5"/>
  <c r="C12" i="5"/>
  <c r="C59" i="5"/>
  <c r="D59" i="5"/>
  <c r="F12" i="2"/>
  <c r="F13" i="2"/>
  <c r="C48" i="5"/>
  <c r="C47" i="5"/>
  <c r="D13" i="4"/>
  <c r="E13" i="4"/>
  <c r="F13" i="4"/>
  <c r="D15" i="4"/>
  <c r="E15" i="4"/>
  <c r="F15" i="4"/>
  <c r="C25" i="5"/>
  <c r="D12" i="8"/>
  <c r="C45" i="5"/>
  <c r="E57" i="2"/>
  <c r="C13" i="1"/>
  <c r="C15" i="1"/>
  <c r="C26" i="4"/>
  <c r="D67" i="2"/>
  <c r="F67" i="2"/>
  <c r="D68" i="2"/>
  <c r="F68" i="2"/>
  <c r="G68" i="2"/>
  <c r="H68" i="2"/>
  <c r="I68" i="2"/>
  <c r="D69" i="2"/>
  <c r="Q34" i="6"/>
  <c r="F69" i="2"/>
  <c r="Q36" i="6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3" i="2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F58" i="2"/>
  <c r="N36" i="6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I24" i="2"/>
  <c r="D25" i="2"/>
  <c r="F25" i="2"/>
  <c r="E36" i="6"/>
  <c r="D26" i="2"/>
  <c r="F26" i="2"/>
  <c r="H26" i="2"/>
  <c r="I26" i="2"/>
  <c r="D12" i="2"/>
  <c r="D13" i="2"/>
  <c r="E13" i="2"/>
  <c r="H13" i="2"/>
  <c r="D14" i="2"/>
  <c r="B34" i="6"/>
  <c r="F14" i="2"/>
  <c r="B36" i="6"/>
  <c r="D15" i="2"/>
  <c r="F15" i="2"/>
  <c r="H15" i="2"/>
  <c r="I15" i="2"/>
  <c r="C15" i="2"/>
  <c r="C14" i="2"/>
  <c r="B32" i="6"/>
  <c r="C12" i="2"/>
  <c r="C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E46" i="3"/>
  <c r="E47" i="3"/>
  <c r="C23" i="2"/>
  <c r="C24" i="2"/>
  <c r="C25" i="2"/>
  <c r="C26" i="2"/>
  <c r="C34" i="2"/>
  <c r="C35" i="2"/>
  <c r="C36" i="2"/>
  <c r="H32" i="6"/>
  <c r="C37" i="2"/>
  <c r="C45" i="2"/>
  <c r="C46" i="2"/>
  <c r="C47" i="2"/>
  <c r="K32" i="6"/>
  <c r="C48" i="2"/>
  <c r="E14" i="3"/>
  <c r="F14" i="3"/>
  <c r="D15" i="3"/>
  <c r="F15" i="3"/>
  <c r="G15" i="3"/>
  <c r="H15" i="3"/>
  <c r="I15" i="3"/>
  <c r="J15" i="3"/>
  <c r="C15" i="3"/>
  <c r="E12" i="3"/>
  <c r="H23" i="1"/>
  <c r="E13" i="3"/>
  <c r="F23" i="3"/>
  <c r="D24" i="3"/>
  <c r="E24" i="3"/>
  <c r="F24" i="3"/>
  <c r="G24" i="3"/>
  <c r="H24" i="3"/>
  <c r="J24" i="3"/>
  <c r="E25" i="3"/>
  <c r="F25" i="3"/>
  <c r="D26" i="3"/>
  <c r="E26" i="3"/>
  <c r="F26" i="3"/>
  <c r="G26" i="3"/>
  <c r="H26" i="3"/>
  <c r="I26" i="3"/>
  <c r="J26" i="3"/>
  <c r="F12" i="3"/>
  <c r="D13" i="3"/>
  <c r="F13" i="3"/>
  <c r="G13" i="3"/>
  <c r="H13" i="3"/>
  <c r="I13" i="3"/>
  <c r="J13" i="3"/>
  <c r="D13" i="1"/>
  <c r="D68" i="4"/>
  <c r="E68" i="4"/>
  <c r="F68" i="4"/>
  <c r="G68" i="4"/>
  <c r="D70" i="4"/>
  <c r="E70" i="4"/>
  <c r="F70" i="4"/>
  <c r="G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5" i="4"/>
  <c r="C13" i="4"/>
  <c r="C59" i="1"/>
  <c r="C57" i="1"/>
  <c r="C37" i="1"/>
  <c r="C35" i="1"/>
  <c r="C26" i="1"/>
  <c r="C24" i="1"/>
  <c r="C69" i="2"/>
  <c r="Q32" i="6"/>
  <c r="C58" i="2"/>
  <c r="N32" i="6"/>
  <c r="E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E57" i="3"/>
  <c r="F57" i="3"/>
  <c r="H57" i="3"/>
  <c r="I57" i="3"/>
  <c r="J57" i="3"/>
  <c r="F47" i="3"/>
  <c r="D48" i="3"/>
  <c r="E48" i="3"/>
  <c r="F48" i="3"/>
  <c r="G48" i="3"/>
  <c r="H48" i="3"/>
  <c r="I48" i="3"/>
  <c r="J48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68" i="2"/>
  <c r="C67" i="2"/>
  <c r="C70" i="2"/>
  <c r="C57" i="2"/>
  <c r="C59" i="2"/>
  <c r="N34" i="6"/>
  <c r="E34" i="6"/>
  <c r="C68" i="5"/>
  <c r="D68" i="5"/>
  <c r="C70" i="5"/>
  <c r="D70" i="5"/>
  <c r="C57" i="5"/>
  <c r="D57" i="5"/>
  <c r="C46" i="5"/>
  <c r="C24" i="5"/>
  <c r="J68" i="3"/>
  <c r="I68" i="3"/>
  <c r="H68" i="3"/>
  <c r="G68" i="3"/>
  <c r="F68" i="3"/>
  <c r="E68" i="3"/>
  <c r="D68" i="3"/>
  <c r="F67" i="3"/>
  <c r="E67" i="3"/>
  <c r="J70" i="3"/>
  <c r="I70" i="3"/>
  <c r="H70" i="3"/>
  <c r="G70" i="3"/>
  <c r="F70" i="3"/>
  <c r="E70" i="3"/>
  <c r="D70" i="3"/>
  <c r="F69" i="3"/>
  <c r="E69" i="3"/>
  <c r="C24" i="3"/>
  <c r="C35" i="3"/>
  <c r="F48" i="4"/>
  <c r="F46" i="4"/>
  <c r="K37" i="3"/>
  <c r="D37" i="5"/>
  <c r="G26" i="4"/>
  <c r="G35" i="4"/>
  <c r="G37" i="4"/>
  <c r="G24" i="4"/>
  <c r="C73" i="4"/>
  <c r="E30" i="6"/>
  <c r="K26" i="1"/>
  <c r="K70" i="1"/>
  <c r="K68" i="1"/>
  <c r="K14" i="1"/>
  <c r="B4" i="6"/>
  <c r="B74" i="2"/>
  <c r="B32" i="7"/>
  <c r="D26" i="5"/>
  <c r="K30" i="6"/>
  <c r="K35" i="3"/>
  <c r="H30" i="6"/>
  <c r="K24" i="3"/>
  <c r="K70" i="3"/>
  <c r="K68" i="3"/>
  <c r="Q30" i="6"/>
  <c r="C73" i="1"/>
  <c r="D46" i="5"/>
  <c r="D48" i="5"/>
  <c r="D35" i="5"/>
  <c r="K46" i="3"/>
  <c r="E74" i="3"/>
  <c r="K48" i="3"/>
  <c r="D73" i="1"/>
  <c r="K35" i="1"/>
  <c r="J57" i="2"/>
  <c r="J46" i="2"/>
  <c r="J37" i="2"/>
  <c r="D73" i="2"/>
  <c r="J26" i="2"/>
  <c r="G46" i="4"/>
  <c r="B73" i="4"/>
  <c r="G57" i="4"/>
  <c r="G59" i="4"/>
  <c r="G48" i="4"/>
  <c r="E73" i="2"/>
  <c r="G14" i="4"/>
  <c r="B8" i="6"/>
  <c r="G13" i="4"/>
  <c r="F74" i="3"/>
  <c r="G74" i="8"/>
  <c r="D73" i="8"/>
  <c r="G34" i="8"/>
  <c r="G35" i="8"/>
  <c r="B74" i="5"/>
  <c r="J48" i="2"/>
  <c r="J70" i="2"/>
  <c r="J69" i="2"/>
  <c r="Q10" i="6"/>
  <c r="D13" i="5"/>
  <c r="J24" i="2"/>
  <c r="G12" i="8"/>
  <c r="C74" i="8"/>
  <c r="G15" i="4"/>
  <c r="B73" i="5"/>
  <c r="D24" i="5"/>
  <c r="C74" i="4"/>
  <c r="C73" i="2"/>
  <c r="B30" i="6"/>
  <c r="F74" i="2"/>
  <c r="B38" i="7"/>
  <c r="K24" i="1"/>
  <c r="J59" i="2"/>
  <c r="B73" i="2"/>
  <c r="F73" i="2"/>
  <c r="J68" i="2"/>
  <c r="C74" i="2"/>
  <c r="B34" i="7"/>
  <c r="K57" i="3"/>
  <c r="J13" i="2"/>
  <c r="J15" i="2"/>
  <c r="K13" i="3"/>
  <c r="K59" i="3"/>
  <c r="K15" i="3"/>
  <c r="K48" i="1"/>
  <c r="D74" i="3"/>
  <c r="K46" i="1"/>
  <c r="K59" i="1"/>
  <c r="D15" i="5"/>
  <c r="K37" i="1"/>
  <c r="J35" i="2"/>
  <c r="K57" i="1"/>
  <c r="B74" i="4"/>
  <c r="K26" i="3"/>
  <c r="B6" i="6"/>
  <c r="B73" i="1"/>
  <c r="K15" i="1"/>
  <c r="K13" i="1"/>
  <c r="F75" i="5"/>
  <c r="E78" i="3"/>
  <c r="G75" i="4"/>
  <c r="G73" i="4"/>
  <c r="G75" i="8"/>
  <c r="G73" i="8"/>
  <c r="K73" i="2"/>
  <c r="K75" i="2"/>
  <c r="E79" i="3"/>
  <c r="H73" i="1"/>
  <c r="H75" i="1"/>
  <c r="F73" i="5"/>
  <c r="B55" i="10"/>
  <c r="B60" i="10"/>
  <c r="B61" i="10"/>
  <c r="B62" i="10"/>
  <c r="O68" i="10"/>
  <c r="O69" i="10"/>
  <c r="Q14" i="6"/>
  <c r="Q18" i="6"/>
  <c r="N74" i="10" l="1"/>
  <c r="N73" i="10"/>
  <c r="B54" i="7" s="1"/>
  <c r="B52" i="6"/>
  <c r="O57" i="10"/>
  <c r="O58" i="10"/>
  <c r="N14" i="6" s="1"/>
  <c r="N18" i="6" s="1"/>
  <c r="O59" i="10"/>
  <c r="K74" i="10"/>
  <c r="N56" i="6"/>
  <c r="O47" i="10"/>
  <c r="K14" i="6" s="1"/>
  <c r="K18" i="6" s="1"/>
  <c r="O46" i="10"/>
  <c r="K56" i="6"/>
  <c r="O48" i="10"/>
  <c r="O45" i="10"/>
  <c r="H74" i="10"/>
  <c r="J74" i="10"/>
  <c r="M73" i="10"/>
  <c r="B52" i="7" s="1"/>
  <c r="E22" i="6"/>
  <c r="E56" i="6" s="1"/>
  <c r="E74" i="10"/>
  <c r="B50" i="6"/>
  <c r="H56" i="6"/>
  <c r="D73" i="10"/>
  <c r="B28" i="7" s="1"/>
  <c r="O34" i="10"/>
  <c r="O37" i="10"/>
  <c r="O35" i="10"/>
  <c r="O36" i="10"/>
  <c r="H14" i="6" s="1"/>
  <c r="H18" i="6" s="1"/>
  <c r="K73" i="10"/>
  <c r="B50" i="7" s="1"/>
  <c r="O23" i="10"/>
  <c r="I74" i="10"/>
  <c r="G74" i="10"/>
  <c r="F73" i="10"/>
  <c r="B40" i="7" s="1"/>
  <c r="O24" i="10"/>
  <c r="D74" i="10"/>
  <c r="I73" i="10"/>
  <c r="B46" i="7" s="1"/>
  <c r="H73" i="10"/>
  <c r="B44" i="7" s="1"/>
  <c r="G73" i="10"/>
  <c r="B42" i="7" s="1"/>
  <c r="F74" i="10"/>
  <c r="E73" i="10"/>
  <c r="B36" i="7" s="1"/>
  <c r="O26" i="10"/>
  <c r="O25" i="10"/>
  <c r="E14" i="6" s="1"/>
  <c r="E18" i="6" s="1"/>
  <c r="C73" i="10"/>
  <c r="B22" i="7" s="1"/>
  <c r="B42" i="6"/>
  <c r="O15" i="10"/>
  <c r="B28" i="6"/>
  <c r="O12" i="10"/>
  <c r="O14" i="10"/>
  <c r="O13" i="10"/>
  <c r="C74" i="10"/>
  <c r="B56" i="6" l="1"/>
  <c r="F80" i="10"/>
  <c r="B56" i="7"/>
  <c r="F78" i="10"/>
  <c r="B14" i="7" s="1"/>
  <c r="B18" i="7" s="1"/>
  <c r="B14" i="6"/>
  <c r="B18" i="6" s="1"/>
  <c r="F79" i="10"/>
  <c r="F81" i="10"/>
  <c r="T18" i="6" s="1"/>
</calcChain>
</file>

<file path=xl/sharedStrings.xml><?xml version="1.0" encoding="utf-8"?>
<sst xmlns="http://schemas.openxmlformats.org/spreadsheetml/2006/main" count="896" uniqueCount="94">
  <si>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</si>
  <si>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</si>
  <si>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</si>
  <si>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</si>
  <si>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</si>
  <si>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</si>
  <si>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</si>
  <si>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</si>
  <si>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</si>
  <si>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</si>
  <si>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</si>
  <si>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</si>
  <si>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</si>
  <si>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</si>
  <si>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</si>
  <si>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</si>
  <si>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</si>
  <si>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</si>
  <si>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</si>
  <si>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</si>
  <si>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</si>
  <si>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</si>
  <si>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</si>
  <si>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</si>
  <si>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</si>
  <si>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</si>
  <si>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</si>
  <si>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</si>
  <si>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</si>
  <si>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</si>
  <si>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</si>
  <si>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</si>
  <si>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</si>
  <si>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</si>
  <si>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</si>
  <si>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</si>
  <si>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</si>
  <si>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</si>
  <si>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</si>
  <si>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</si>
  <si>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</si>
  <si>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</si>
  <si>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</si>
  <si>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</si>
  <si>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</si>
  <si>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</si>
  <si>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</si>
  <si>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</si>
  <si>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</si>
  <si>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</si>
  <si>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</si>
  <si>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</si>
  <si>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</si>
  <si>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</si>
  <si>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</si>
  <si>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</si>
  <si>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</si>
  <si>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</si>
  <si>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</si>
  <si>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</si>
  <si>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</si>
  <si>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</si>
  <si>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</si>
  <si>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</si>
  <si>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</si>
  <si>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</si>
  <si>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</si>
  <si>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</si>
  <si>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</si>
  <si>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</si>
  <si>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</si>
  <si>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</si>
  <si>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</si>
  <si>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</si>
  <si>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</si>
  <si>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</si>
  <si>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</si>
  <si>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03.27.17 - 03.31.17</t>
  </si>
  <si>
    <t>Slip 5</t>
  </si>
  <si>
    <t>New York Water Tours</t>
  </si>
  <si>
    <t>BMB Slip 5</t>
  </si>
  <si>
    <t>BMB</t>
  </si>
  <si>
    <t>05.01.17 - 05.05.17</t>
  </si>
  <si>
    <t>05.08.17 - 05.12.17</t>
  </si>
  <si>
    <t>05.15.17 - 05.19.17</t>
  </si>
  <si>
    <t>05.22.17 - 05.26.17</t>
  </si>
  <si>
    <t>05.29.17 - 05.31.17</t>
  </si>
  <si>
    <t>May Monthly Totals</t>
  </si>
  <si>
    <t>East River Ferry Service</t>
  </si>
  <si>
    <t>Rockaway</t>
  </si>
  <si>
    <t>Sunset Park</t>
  </si>
  <si>
    <t>NYC Ferry</t>
  </si>
  <si>
    <t>Suneset Park</t>
  </si>
  <si>
    <t>NYC Ferry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</si>
</sst>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49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40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4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9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4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8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3" fontId="19" fillId="0" borderId="62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40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2" xfId="0" applyNumberFormat="1" applyFont="1" applyFill="1" applyBorder="1" applyAlignment="1">
      <alignment horizontal="right"/>
    </xf>
    <xf numFmtId="3" fontId="9" fillId="4" borderId="44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4" xfId="0" applyNumberFormat="1" applyFont="1" applyFill="1" applyBorder="1"/>
    <xf numFmtId="3" fontId="9" fillId="0" borderId="23" xfId="0" applyNumberFormat="1" applyFont="1" applyFill="1" applyBorder="1"/>
    <xf numFmtId="3" fontId="9" fillId="0" borderId="57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2" xfId="0" applyNumberFormat="1" applyFont="1" applyFill="1" applyBorder="1" applyAlignment="1">
      <alignment horizontal="center" vertical="center" wrapText="1"/>
    </xf>
    <xf numFmtId="3" fontId="21" fillId="5" borderId="43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0" fontId="21" fillId="5" borderId="62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9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5" borderId="34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2" xfId="0" applyNumberFormat="1" applyFont="1" applyFill="1" applyBorder="1" applyAlignment="1">
      <alignment horizontal="center" vertical="center" wrapText="1"/>
    </xf>
    <xf numFmtId="3" fontId="9" fillId="5" borderId="43" xfId="0" applyNumberFormat="1" applyFont="1" applyFill="1" applyBorder="1" applyAlignment="1">
      <alignment horizontal="right"/>
    </xf>
    <xf numFmtId="3" fontId="9" fillId="5" borderId="42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19" fillId="0" borderId="65" xfId="0" applyNumberFormat="1" applyFont="1" applyFill="1" applyBorder="1" applyAlignment="1">
      <alignment horizontal="right"/>
    </xf>
    <xf numFmtId="164" fontId="19" fillId="0" borderId="39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3" xfId="0" applyNumberFormat="1" applyFont="1" applyBorder="1" applyAlignment="1">
      <alignment horizontal="right"/>
    </xf>
    <xf numFmtId="3" fontId="19" fillId="0" borderId="67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2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9" fillId="0" borderId="68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3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" fillId="0" borderId="6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46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9" fillId="0" borderId="35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5" borderId="73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5" borderId="73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2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2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5" xfId="0" applyNumberFormat="1" applyFont="1" applyFill="1" applyBorder="1" applyAlignment="1">
      <alignment horizontal="right"/>
    </xf>
    <xf numFmtId="3" fontId="9" fillId="0" borderId="65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4" borderId="74" xfId="0" applyNumberFormat="1" applyFont="1" applyFill="1" applyBorder="1" applyAlignment="1">
      <alignment horizontal="right"/>
    </xf>
    <xf numFmtId="3" fontId="19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" fillId="4" borderId="12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4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50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164" fontId="1" fillId="0" borderId="45" xfId="0" applyNumberFormat="1" applyFont="1" applyFill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16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9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9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6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7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8" xfId="0" applyNumberFormat="1" applyFont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8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8" xfId="0" applyNumberFormat="1" applyFont="1" applyBorder="1" applyAlignment="1">
      <alignment horizontal="right"/>
    </xf>
    <xf numFmtId="41" fontId="19" fillId="0" borderId="7" xfId="0" applyNumberFormat="1" applyFont="1" applyFill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69" xfId="0" applyNumberFormat="1" applyFont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20" xfId="0" applyNumberFormat="1" applyFont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5" borderId="44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44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6" xfId="0" applyNumberFormat="1" applyFont="1" applyFill="1" applyBorder="1" applyAlignment="1">
      <alignment horizontal="right"/>
    </xf>
    <xf numFmtId="3" fontId="12" fillId="0" borderId="43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7" xfId="0" applyNumberFormat="1" applyFont="1" applyBorder="1" applyAlignment="1">
      <alignment horizontal="right"/>
    </xf>
    <xf numFmtId="3" fontId="12" fillId="0" borderId="70" xfId="0" applyNumberFormat="1" applyFont="1" applyBorder="1" applyAlignment="1">
      <alignment horizontal="right"/>
    </xf>
    <xf numFmtId="41" fontId="19" fillId="0" borderId="20" xfId="0" applyNumberFormat="1" applyFont="1" applyBorder="1" applyAlignment="1">
      <alignment horizontal="right"/>
    </xf>
    <xf numFmtId="41" fontId="19" fillId="0" borderId="42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12" xfId="0" applyNumberFormat="1" applyFont="1" applyBorder="1" applyAlignment="1">
      <alignment horizontal="right"/>
    </xf>
    <xf numFmtId="41" fontId="19" fillId="0" borderId="38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2" xfId="0" applyNumberFormat="1" applyFont="1" applyFill="1" applyBorder="1" applyAlignment="1">
      <alignment horizontal="right"/>
    </xf>
    <xf numFmtId="3" fontId="19" fillId="0" borderId="47" xfId="0" applyNumberFormat="1" applyFont="1" applyFill="1" applyBorder="1" applyAlignment="1">
      <alignment horizontal="right"/>
    </xf>
    <xf numFmtId="3" fontId="19" fillId="0" borderId="40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7" borderId="40" xfId="0" applyNumberFormat="1" applyFont="1" applyFill="1" applyBorder="1" applyAlignment="1">
      <alignment horizontal="right"/>
    </xf>
    <xf numFmtId="3" fontId="19" fillId="7" borderId="42" xfId="0" applyNumberFormat="1" applyFont="1" applyFill="1" applyBorder="1" applyAlignment="1">
      <alignment horizontal="right"/>
    </xf>
    <xf numFmtId="3" fontId="1" fillId="7" borderId="42" xfId="0" applyNumberFormat="1" applyFont="1" applyFill="1" applyBorder="1" applyAlignment="1">
      <alignment horizontal="right"/>
    </xf>
    <xf numFmtId="3" fontId="19" fillId="7" borderId="12" xfId="0" applyNumberFormat="1" applyFont="1" applyFill="1" applyBorder="1" applyAlignment="1">
      <alignment horizontal="right"/>
    </xf>
    <xf numFmtId="3" fontId="19" fillId="7" borderId="48" xfId="0" applyNumberFormat="1" applyFont="1" applyFill="1" applyBorder="1" applyAlignment="1">
      <alignment horizontal="right"/>
    </xf>
    <xf numFmtId="3" fontId="19" fillId="7" borderId="49" xfId="0" applyNumberFormat="1" applyFont="1" applyFill="1" applyBorder="1" applyAlignment="1">
      <alignment horizontal="right"/>
    </xf>
    <xf numFmtId="3" fontId="19" fillId="5" borderId="45" xfId="0" applyNumberFormat="1" applyFont="1" applyFill="1" applyBorder="1" applyAlignment="1">
      <alignment horizontal="right"/>
    </xf>
    <xf numFmtId="3" fontId="19" fillId="5" borderId="62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0" fontId="1" fillId="0" borderId="53" xfId="0" applyNumberFormat="1" applyFont="1" applyBorder="1" applyAlignment="1">
      <alignment horizontal="right"/>
    </xf>
    <xf numFmtId="3" fontId="1" fillId="0" borderId="53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9" fillId="6" borderId="47" xfId="0" applyNumberFormat="1" applyFont="1" applyFill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2" fillId="3" borderId="52" xfId="0" applyNumberFormat="1" applyFont="1" applyFill="1" applyBorder="1" applyAlignment="1">
      <alignment horizontal="center" vertical="center"/>
    </xf>
    <xf numFmtId="3" fontId="12" fillId="3" borderId="45" xfId="0" applyNumberFormat="1" applyFont="1" applyFill="1" applyBorder="1" applyAlignment="1">
      <alignment horizontal="center" vertical="center"/>
    </xf>
    <xf numFmtId="3" fontId="12" fillId="0" borderId="52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/>
    </xf>
    <xf numFmtId="3" fontId="12" fillId="3" borderId="45" xfId="0" applyNumberFormat="1" applyFont="1" applyFill="1" applyBorder="1" applyAlignment="1"/>
    <xf numFmtId="0" fontId="0" fillId="0" borderId="45" xfId="0" applyBorder="1" applyAlignment="1">
      <alignment horizontal="center" vertical="center"/>
    </xf>
    <xf numFmtId="3" fontId="13" fillId="4" borderId="52" xfId="0" applyNumberFormat="1" applyFont="1" applyFill="1" applyBorder="1" applyAlignment="1">
      <alignment horizontal="center" vertical="center"/>
    </xf>
    <xf numFmtId="3" fontId="20" fillId="4" borderId="45" xfId="0" applyNumberFormat="1" applyFont="1" applyFill="1" applyBorder="1" applyAlignment="1"/>
    <xf numFmtId="3" fontId="13" fillId="0" borderId="52" xfId="0" applyNumberFormat="1" applyFont="1" applyFill="1" applyBorder="1" applyAlignment="1">
      <alignment horizontal="center" vertical="center" wrapText="1"/>
    </xf>
    <xf numFmtId="3" fontId="20" fillId="0" borderId="45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5" xfId="0" applyNumberFormat="1" applyFont="1" applyFill="1" applyBorder="1"/>
    <xf numFmtId="3" fontId="12" fillId="3" borderId="4" xfId="0" applyNumberFormat="1" applyFont="1" applyFill="1" applyBorder="1" applyAlignment="1">
      <alignment horizontal="center" vertical="center"/>
    </xf>
    <xf numFmtId="3" fontId="9" fillId="0" borderId="45" xfId="0" applyNumberFormat="1" applyFont="1" applyBorder="1" applyAlignment="1"/>
    <xf numFmtId="3" fontId="9" fillId="0" borderId="45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>
      <alignment wrapText="1"/>
    </xf>
    <xf numFmtId="3" fontId="12" fillId="0" borderId="45" xfId="0" applyNumberFormat="1" applyFont="1" applyFill="1" applyBorder="1" applyAlignment="1">
      <alignment wrapText="1"/>
    </xf>
    <xf numFmtId="0" fontId="12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3" fontId="10" fillId="0" borderId="45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3" borderId="45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1" xfId="0" applyNumberFormat="1" applyFont="1" applyBorder="1" applyAlignment="1">
      <alignment horizontal="center"/>
    </xf>
    <xf numFmtId="3" fontId="10" fillId="0" borderId="45" xfId="0" applyNumberFormat="1" applyFont="1" applyFill="1" applyBorder="1" applyAlignment="1">
      <alignment horizontal="center" vertical="center" wrapText="1"/>
    </xf>
    <xf numFmtId="3" fontId="9" fillId="3" borderId="45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7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8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3" fontId="9" fillId="0" borderId="59" xfId="0" applyNumberFormat="1" applyFont="1" applyBorder="1" applyAlignment="1">
      <alignment horizontal="center"/>
    </xf>
    <xf numFmtId="3" fontId="14" fillId="4" borderId="45" xfId="0" applyNumberFormat="1" applyFont="1" applyFill="1" applyBorder="1" applyAlignment="1"/>
    <xf numFmtId="3" fontId="14" fillId="0" borderId="45" xfId="0" applyNumberFormat="1" applyFont="1" applyFill="1" applyBorder="1" applyAlignment="1">
      <alignment wrapText="1"/>
    </xf>
    <xf numFmtId="3" fontId="11" fillId="3" borderId="45" xfId="0" applyNumberFormat="1" applyFont="1" applyFill="1" applyBorder="1" applyAlignment="1"/>
    <xf numFmtId="3" fontId="11" fillId="0" borderId="45" xfId="0" applyNumberFormat="1" applyFont="1" applyFill="1" applyBorder="1" applyAlignment="1">
      <alignment wrapText="1"/>
    </xf>
    <xf numFmtId="0" fontId="23" fillId="0" borderId="45" xfId="0" applyFont="1" applyBorder="1" applyAlignment="1">
      <alignment horizontal="center" vertical="center"/>
    </xf>
    <xf numFmtId="3" fontId="23" fillId="0" borderId="45" xfId="0" applyNumberFormat="1" applyFont="1" applyBorder="1" applyAlignment="1"/>
    <xf numFmtId="3" fontId="23" fillId="0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wrapText="1"/>
    </xf>
    <xf numFmtId="0" fontId="11" fillId="3" borderId="45" xfId="0" applyFont="1" applyFill="1" applyBorder="1" applyAlignment="1">
      <alignment wrapText="1"/>
    </xf>
    <xf numFmtId="3" fontId="14" fillId="4" borderId="45" xfId="0" applyNumberFormat="1" applyFont="1" applyFill="1" applyBorder="1" applyAlignment="1">
      <alignment wrapText="1"/>
    </xf>
    <xf numFmtId="3" fontId="23" fillId="0" borderId="57" xfId="0" applyNumberFormat="1" applyFont="1" applyBorder="1" applyAlignment="1">
      <alignment horizontal="center"/>
    </xf>
    <xf numFmtId="3" fontId="22" fillId="2" borderId="60" xfId="0" applyNumberFormat="1" applyFont="1" applyFill="1" applyBorder="1" applyAlignment="1">
      <alignment horizontal="center"/>
    </xf>
    <xf numFmtId="3" fontId="23" fillId="0" borderId="61" xfId="0" applyNumberFormat="1" applyFont="1" applyBorder="1" applyAlignment="1">
      <alignment horizontal="center"/>
    </xf>
    <xf numFmtId="3" fontId="10" fillId="0" borderId="55" xfId="0" applyNumberFormat="1" applyFont="1" applyFill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2" xfId="0" applyNumberFormat="1" applyFont="1" applyFill="1" applyBorder="1" applyAlignment="1">
      <alignment horizontal="center" vertical="center" textRotation="90"/>
    </xf>
    <xf numFmtId="164" fontId="21" fillId="4" borderId="45" xfId="0" applyNumberFormat="1" applyFont="1" applyFill="1" applyBorder="1" applyAlignment="1">
      <alignment horizontal="center" vertical="center" textRotation="90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9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7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5" xfId="0" applyNumberFormat="1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164" fontId="21" fillId="4" borderId="52" xfId="0" applyNumberFormat="1" applyFont="1" applyFill="1" applyBorder="1" applyAlignment="1">
      <alignment horizontal="center" vertical="center" wrapText="1"/>
    </xf>
    <xf numFmtId="0" fontId="20" fillId="3" borderId="7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3" xfId="0" applyBorder="1" applyAlignment="1">
      <alignment horizontal="right"/>
    </xf>
    <xf numFmtId="0" fontId="0" fillId="0" borderId="37" xfId="0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9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wrapText="1"/>
    </xf>
    <xf numFmtId="164" fontId="21" fillId="4" borderId="67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9" xfId="0" applyNumberFormat="1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4" xfId="0" applyFont="1" applyFill="1" applyBorder="1" applyAlignment="1">
      <alignment horizontal="center" vertical="center"/>
    </xf>
    <xf numFmtId="0" fontId="21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64" xfId="0" applyNumberFormat="1" applyFont="1" applyFill="1" applyBorder="1" applyAlignment="1">
      <alignment horizontal="center" vertical="center" wrapText="1"/>
    </xf>
    <xf numFmtId="164" fontId="21" fillId="4" borderId="39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9"/>
  <sheetViews>
    <sheetView topLeftCell="J1" zoomScaleNormal="100" workbookViewId="0">
      <pane ySplit="2" topLeftCell="A24" activePane="bottomLeft" state="frozen"/>
      <selection pane="bottomLeft" activeCell="N56" sqref="N56:N57"/>
    </sheetView>
  </sheetViews>
  <sheetFormatPr defaultRowHeight="13.5" x14ac:dyDescent="0.25"/>
  <cols>
    <col min="1" max="1" width="22.42578125" style="116" customWidth="1"/>
    <col min="2" max="2" width="22.28515625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2.42578125" style="116" hidden="1" customWidth="1"/>
    <col min="18" max="18" width="22.42578125" style="116" customWidth="1"/>
    <col min="19" max="19" width="36.5703125" style="116" bestFit="1" customWidth="1"/>
    <col min="20" max="16384" width="9.140625" style="116"/>
  </cols>
  <sheetData>
    <row r="1" spans="1:18" x14ac:dyDescent="0.25">
      <c r="A1" s="402" t="s">
        <v>51</v>
      </c>
      <c r="B1" s="403"/>
      <c r="C1" s="100"/>
      <c r="D1" s="402" t="s">
        <v>51</v>
      </c>
      <c r="E1" s="403"/>
      <c r="F1" s="56"/>
      <c r="G1" s="402" t="s">
        <v>51</v>
      </c>
      <c r="H1" s="403"/>
      <c r="I1" s="101"/>
      <c r="J1" s="402" t="s">
        <v>51</v>
      </c>
      <c r="K1" s="403"/>
      <c r="L1" s="101"/>
      <c r="M1" s="402" t="s">
        <v>51</v>
      </c>
      <c r="N1" s="403"/>
      <c r="P1" s="402" t="s">
        <v>51</v>
      </c>
      <c r="Q1" s="403"/>
      <c r="R1" s="100"/>
    </row>
    <row r="2" spans="1:18" ht="15.75" customHeight="1" x14ac:dyDescent="0.25">
      <c r="A2" s="404" t="s">
        <v>82</v>
      </c>
      <c r="B2" s="414"/>
      <c r="C2" s="102"/>
      <c r="D2" s="404" t="s">
        <v>83</v>
      </c>
      <c r="E2" s="414"/>
      <c r="F2" s="103"/>
      <c r="G2" s="404" t="s">
        <v>84</v>
      </c>
      <c r="H2" s="414"/>
      <c r="I2" s="101"/>
      <c r="J2" s="404" t="s">
        <v>85</v>
      </c>
      <c r="K2" s="405"/>
      <c r="L2" s="101"/>
      <c r="M2" s="404" t="s">
        <v>86</v>
      </c>
      <c r="N2" s="405"/>
      <c r="P2" s="410" t="s">
        <v>77</v>
      </c>
      <c r="Q2" s="411"/>
      <c r="R2" s="102"/>
    </row>
    <row r="3" spans="1:18" ht="14.25" thickBot="1" x14ac:dyDescent="0.3">
      <c r="A3" s="406" t="s">
        <v>52</v>
      </c>
      <c r="B3" s="407"/>
      <c r="C3" s="100"/>
      <c r="D3" s="406" t="s">
        <v>52</v>
      </c>
      <c r="E3" s="407"/>
      <c r="F3" s="101"/>
      <c r="G3" s="406" t="s">
        <v>52</v>
      </c>
      <c r="H3" s="407"/>
      <c r="I3" s="101"/>
      <c r="J3" s="406" t="s">
        <v>52</v>
      </c>
      <c r="K3" s="415"/>
      <c r="L3" s="101"/>
      <c r="M3" s="406" t="s">
        <v>52</v>
      </c>
      <c r="N3" s="407"/>
      <c r="P3" s="406" t="s">
        <v>52</v>
      </c>
      <c r="Q3" s="407"/>
      <c r="R3" s="100"/>
    </row>
    <row r="4" spans="1:18" s="117" customFormat="1" ht="12.95" customHeight="1" x14ac:dyDescent="0.25">
      <c r="A4" s="389" t="s">
        <v>53</v>
      </c>
      <c r="B4" s="384">
        <f>SUM('NY Waterway'!K14)</f>
        <v>74917</v>
      </c>
      <c r="C4" s="7"/>
      <c r="D4" s="389" t="s">
        <v>53</v>
      </c>
      <c r="E4" s="384">
        <f>SUM('NY Waterway'!K25)</f>
        <v>73861</v>
      </c>
      <c r="F4" s="104"/>
      <c r="G4" s="389" t="s">
        <v>53</v>
      </c>
      <c r="H4" s="384">
        <f>SUM('NY Waterway'!K36)</f>
        <v>80177</v>
      </c>
      <c r="I4" s="104"/>
      <c r="J4" s="389" t="s">
        <v>53</v>
      </c>
      <c r="K4" s="384">
        <f>SUM('NY Waterway'!K47)</f>
        <v>73786</v>
      </c>
      <c r="L4" s="104"/>
      <c r="M4" s="389" t="s">
        <v>53</v>
      </c>
      <c r="N4" s="384">
        <f>SUM('NY Waterway'!K58)</f>
        <v>33284</v>
      </c>
      <c r="P4" s="389" t="s">
        <v>53</v>
      </c>
      <c r="Q4" s="384">
        <f>SUM('NY Waterway'!K69)</f>
        <v>0</v>
      </c>
      <c r="R4" s="7"/>
    </row>
    <row r="5" spans="1:18" s="117" customFormat="1" ht="12.95" customHeight="1" thickBot="1" x14ac:dyDescent="0.3">
      <c r="A5" s="401"/>
      <c r="B5" s="385"/>
      <c r="C5" s="8"/>
      <c r="D5" s="401"/>
      <c r="E5" s="385"/>
      <c r="F5" s="104"/>
      <c r="G5" s="401"/>
      <c r="H5" s="408"/>
      <c r="I5" s="104"/>
      <c r="J5" s="401"/>
      <c r="K5" s="408"/>
      <c r="L5" s="104"/>
      <c r="M5" s="401"/>
      <c r="N5" s="408"/>
      <c r="P5" s="401"/>
      <c r="Q5" s="408"/>
      <c r="R5" s="7"/>
    </row>
    <row r="6" spans="1:18" s="117" customFormat="1" ht="12.95" customHeight="1" x14ac:dyDescent="0.25">
      <c r="A6" s="377" t="s">
        <v>54</v>
      </c>
      <c r="B6" s="384">
        <f>SUM('Billy Bey'!K14)</f>
        <v>54779</v>
      </c>
      <c r="C6" s="7"/>
      <c r="D6" s="377" t="s">
        <v>54</v>
      </c>
      <c r="E6" s="384">
        <f>SUM('Billy Bey'!K25)</f>
        <v>54677</v>
      </c>
      <c r="F6" s="104"/>
      <c r="G6" s="377" t="s">
        <v>54</v>
      </c>
      <c r="H6" s="375">
        <f>SUM('Billy Bey'!K36)</f>
        <v>58672</v>
      </c>
      <c r="I6" s="104"/>
      <c r="J6" s="377" t="s">
        <v>54</v>
      </c>
      <c r="K6" s="375">
        <f>SUM('Billy Bey'!K47)</f>
        <v>52545</v>
      </c>
      <c r="L6" s="104"/>
      <c r="M6" s="377" t="s">
        <v>54</v>
      </c>
      <c r="N6" s="375">
        <f>SUM('Billy Bey'!K58)</f>
        <v>23743</v>
      </c>
      <c r="P6" s="377" t="s">
        <v>54</v>
      </c>
      <c r="Q6" s="375">
        <f>SUM('Billy Bey'!K69)</f>
        <v>0</v>
      </c>
      <c r="R6" s="9"/>
    </row>
    <row r="7" spans="1:18" s="117" customFormat="1" ht="12.95" customHeight="1" thickBot="1" x14ac:dyDescent="0.3">
      <c r="A7" s="409"/>
      <c r="B7" s="385"/>
      <c r="C7" s="8"/>
      <c r="D7" s="409"/>
      <c r="E7" s="385"/>
      <c r="F7" s="104"/>
      <c r="G7" s="409"/>
      <c r="H7" s="394"/>
      <c r="I7" s="104"/>
      <c r="J7" s="409"/>
      <c r="K7" s="394"/>
      <c r="L7" s="104"/>
      <c r="M7" s="409"/>
      <c r="N7" s="394"/>
      <c r="P7" s="409"/>
      <c r="Q7" s="394"/>
      <c r="R7" s="9"/>
    </row>
    <row r="8" spans="1:18" s="117" customFormat="1" ht="12.95" customHeight="1" x14ac:dyDescent="0.25">
      <c r="A8" s="389" t="s">
        <v>55</v>
      </c>
      <c r="B8" s="384">
        <f>SUM(SeaStreak!G14)</f>
        <v>18443</v>
      </c>
      <c r="C8" s="7"/>
      <c r="D8" s="389" t="s">
        <v>55</v>
      </c>
      <c r="E8" s="384">
        <f>SUM(SeaStreak!G25)</f>
        <v>18841</v>
      </c>
      <c r="F8" s="104"/>
      <c r="G8" s="389" t="s">
        <v>55</v>
      </c>
      <c r="H8" s="384">
        <f>SUM(SeaStreak!G36)</f>
        <v>16983</v>
      </c>
      <c r="I8" s="104"/>
      <c r="J8" s="389" t="s">
        <v>55</v>
      </c>
      <c r="K8" s="384">
        <f>SUM(SeaStreak!G47)</f>
        <v>19210</v>
      </c>
      <c r="L8" s="104"/>
      <c r="M8" s="389" t="s">
        <v>55</v>
      </c>
      <c r="N8" s="384">
        <f>SUM(SeaStreak!G58)</f>
        <v>9789</v>
      </c>
      <c r="P8" s="389" t="s">
        <v>55</v>
      </c>
      <c r="Q8" s="384">
        <f>SUM(SeaStreak!G69)</f>
        <v>0</v>
      </c>
      <c r="R8" s="7"/>
    </row>
    <row r="9" spans="1:18" s="117" customFormat="1" ht="12.95" customHeight="1" thickBot="1" x14ac:dyDescent="0.3">
      <c r="A9" s="390"/>
      <c r="B9" s="385"/>
      <c r="C9" s="105"/>
      <c r="D9" s="390"/>
      <c r="E9" s="408"/>
      <c r="F9" s="104"/>
      <c r="G9" s="390"/>
      <c r="H9" s="408"/>
      <c r="I9" s="104"/>
      <c r="J9" s="390"/>
      <c r="K9" s="408"/>
      <c r="L9" s="104"/>
      <c r="M9" s="390"/>
      <c r="N9" s="408"/>
      <c r="P9" s="390"/>
      <c r="Q9" s="408"/>
      <c r="R9" s="7"/>
    </row>
    <row r="10" spans="1:18" s="117" customFormat="1" ht="12.95" customHeight="1" x14ac:dyDescent="0.25">
      <c r="A10" s="377" t="s">
        <v>56</v>
      </c>
      <c r="B10" s="384">
        <f>SUM('New York Water Taxi'!J14)</f>
        <v>3551</v>
      </c>
      <c r="C10" s="9"/>
      <c r="D10" s="377" t="s">
        <v>56</v>
      </c>
      <c r="E10" s="375">
        <f>SUM('New York Water Taxi'!J25)</f>
        <v>4232</v>
      </c>
      <c r="F10" s="104"/>
      <c r="G10" s="377" t="s">
        <v>56</v>
      </c>
      <c r="H10" s="375">
        <f>SUM('New York Water Taxi'!J36)</f>
        <v>5317</v>
      </c>
      <c r="I10" s="104"/>
      <c r="J10" s="377" t="s">
        <v>56</v>
      </c>
      <c r="K10" s="375">
        <f>SUM('New York Water Taxi'!J47)</f>
        <v>3880</v>
      </c>
      <c r="L10" s="104"/>
      <c r="M10" s="377" t="s">
        <v>56</v>
      </c>
      <c r="N10" s="375">
        <f>SUM('New York Water Taxi'!J58)</f>
        <v>2676</v>
      </c>
      <c r="P10" s="377" t="s">
        <v>56</v>
      </c>
      <c r="Q10" s="375">
        <f>SUM('New York Water Taxi'!J69)</f>
        <v>0</v>
      </c>
      <c r="R10" s="9"/>
    </row>
    <row r="11" spans="1:18" s="117" customFormat="1" ht="12.95" customHeight="1" thickBot="1" x14ac:dyDescent="0.3">
      <c r="A11" s="378"/>
      <c r="B11" s="385"/>
      <c r="C11" s="106"/>
      <c r="D11" s="378"/>
      <c r="E11" s="376"/>
      <c r="F11" s="104"/>
      <c r="G11" s="378"/>
      <c r="H11" s="394"/>
      <c r="I11" s="104"/>
      <c r="J11" s="378"/>
      <c r="K11" s="394"/>
      <c r="L11" s="104"/>
      <c r="M11" s="378"/>
      <c r="N11" s="394"/>
      <c r="P11" s="378"/>
      <c r="Q11" s="394"/>
      <c r="R11" s="9"/>
    </row>
    <row r="12" spans="1:18" s="117" customFormat="1" ht="12.95" customHeight="1" x14ac:dyDescent="0.25">
      <c r="A12" s="373" t="s">
        <v>37</v>
      </c>
      <c r="B12" s="384">
        <f>SUM('Liberty Landing Ferry'!D14)</f>
        <v>3677</v>
      </c>
      <c r="C12" s="9"/>
      <c r="D12" s="373" t="s">
        <v>37</v>
      </c>
      <c r="E12" s="375">
        <f>SUM('Liberty Landing Ferry'!D25)</f>
        <v>4244</v>
      </c>
      <c r="F12" s="104"/>
      <c r="G12" s="373" t="s">
        <v>37</v>
      </c>
      <c r="H12" s="375">
        <f>SUM('Liberty Landing Ferry'!D36)</f>
        <v>4638</v>
      </c>
      <c r="I12" s="104"/>
      <c r="J12" s="373" t="s">
        <v>37</v>
      </c>
      <c r="K12" s="375">
        <f>SUM('Liberty Landing Ferry'!D47)</f>
        <v>4447</v>
      </c>
      <c r="L12" s="104"/>
      <c r="M12" s="373" t="s">
        <v>37</v>
      </c>
      <c r="N12" s="375">
        <f>SUM('Liberty Landing Ferry'!D58)</f>
        <v>1667</v>
      </c>
      <c r="P12" s="373" t="s">
        <v>37</v>
      </c>
      <c r="Q12" s="375">
        <f>SUM('Liberty Landing Ferry'!D69)</f>
        <v>0</v>
      </c>
      <c r="R12" s="9"/>
    </row>
    <row r="13" spans="1:18" s="117" customFormat="1" ht="12.95" customHeight="1" thickBot="1" x14ac:dyDescent="0.3">
      <c r="A13" s="374"/>
      <c r="B13" s="385"/>
      <c r="C13" s="106"/>
      <c r="D13" s="374"/>
      <c r="E13" s="376"/>
      <c r="F13" s="104"/>
      <c r="G13" s="374"/>
      <c r="H13" s="394"/>
      <c r="I13" s="104"/>
      <c r="J13" s="374"/>
      <c r="K13" s="394"/>
      <c r="L13" s="104"/>
      <c r="M13" s="374"/>
      <c r="N13" s="394"/>
      <c r="P13" s="374"/>
      <c r="Q13" s="394"/>
      <c r="R13" s="9"/>
    </row>
    <row r="14" spans="1:18" s="278" customFormat="1" ht="12.95" customHeight="1" x14ac:dyDescent="0.25">
      <c r="A14" s="373" t="s">
        <v>91</v>
      </c>
      <c r="B14" s="375">
        <f>'NYC Ferry'!O14</f>
        <v>18705</v>
      </c>
      <c r="C14" s="106"/>
      <c r="D14" s="373" t="s">
        <v>91</v>
      </c>
      <c r="E14" s="375">
        <f>'NYC Ferry'!O25</f>
        <v>37855</v>
      </c>
      <c r="F14" s="277"/>
      <c r="G14" s="373" t="s">
        <v>91</v>
      </c>
      <c r="H14" s="375">
        <f>'NYC Ferry'!O36</f>
        <v>52769</v>
      </c>
      <c r="I14" s="277"/>
      <c r="J14" s="373" t="s">
        <v>91</v>
      </c>
      <c r="K14" s="375">
        <f>'NYC Ferry'!O47</f>
        <v>34377</v>
      </c>
      <c r="L14" s="277"/>
      <c r="M14" s="373" t="s">
        <v>91</v>
      </c>
      <c r="N14" s="375">
        <f>'NYC Ferry'!O58</f>
        <v>20183</v>
      </c>
      <c r="P14" s="373" t="s">
        <v>76</v>
      </c>
      <c r="Q14" s="375">
        <f>'NYC Ferry'!O69</f>
        <v>0</v>
      </c>
      <c r="R14" s="9"/>
    </row>
    <row r="15" spans="1:18" s="278" customFormat="1" ht="12.95" customHeight="1" thickBot="1" x14ac:dyDescent="0.3">
      <c r="A15" s="374"/>
      <c r="B15" s="376"/>
      <c r="C15" s="106"/>
      <c r="D15" s="374"/>
      <c r="E15" s="376"/>
      <c r="F15" s="277"/>
      <c r="G15" s="374"/>
      <c r="H15" s="376"/>
      <c r="I15" s="277"/>
      <c r="J15" s="374"/>
      <c r="K15" s="376"/>
      <c r="L15" s="277"/>
      <c r="M15" s="374"/>
      <c r="N15" s="376"/>
      <c r="P15" s="374"/>
      <c r="Q15" s="376"/>
      <c r="R15" s="9"/>
    </row>
    <row r="16" spans="1:18" s="278" customFormat="1" ht="12.95" customHeight="1" x14ac:dyDescent="0.25">
      <c r="A16" s="373" t="s">
        <v>79</v>
      </c>
      <c r="B16" s="375">
        <f>'Water Tours'!E14</f>
        <v>2863</v>
      </c>
      <c r="C16" s="106"/>
      <c r="D16" s="373" t="s">
        <v>79</v>
      </c>
      <c r="E16" s="375">
        <f>'Water Tours'!E25</f>
        <v>3238</v>
      </c>
      <c r="F16" s="277"/>
      <c r="G16" s="373" t="s">
        <v>79</v>
      </c>
      <c r="H16" s="375">
        <f>'Water Tours'!E36</f>
        <v>4453</v>
      </c>
      <c r="I16" s="277"/>
      <c r="J16" s="373" t="s">
        <v>79</v>
      </c>
      <c r="K16" s="375">
        <f>'Water Tours'!E47</f>
        <v>3363</v>
      </c>
      <c r="L16" s="277"/>
      <c r="M16" s="373" t="s">
        <v>79</v>
      </c>
      <c r="N16" s="375">
        <f>'Water Tours'!E58</f>
        <v>2656</v>
      </c>
      <c r="P16" s="373" t="s">
        <v>79</v>
      </c>
      <c r="Q16" s="375">
        <f>'Water Tours'!E69</f>
        <v>0</v>
      </c>
      <c r="R16" s="9"/>
    </row>
    <row r="17" spans="1:20" s="278" customFormat="1" ht="12.95" customHeight="1" thickBot="1" x14ac:dyDescent="0.3">
      <c r="A17" s="374"/>
      <c r="B17" s="376"/>
      <c r="C17" s="106"/>
      <c r="D17" s="374"/>
      <c r="E17" s="376"/>
      <c r="F17" s="277"/>
      <c r="G17" s="374"/>
      <c r="H17" s="376"/>
      <c r="I17" s="277"/>
      <c r="J17" s="374"/>
      <c r="K17" s="376"/>
      <c r="L17" s="277"/>
      <c r="M17" s="374"/>
      <c r="N17" s="376"/>
      <c r="P17" s="374"/>
      <c r="Q17" s="376"/>
      <c r="R17" s="9"/>
    </row>
    <row r="18" spans="1:20" s="108" customFormat="1" ht="12.95" customHeight="1" thickBot="1" x14ac:dyDescent="0.25">
      <c r="A18" s="395" t="s">
        <v>22</v>
      </c>
      <c r="B18" s="397">
        <f>SUM(B4:B17)</f>
        <v>176935</v>
      </c>
      <c r="C18" s="10"/>
      <c r="D18" s="395" t="s">
        <v>22</v>
      </c>
      <c r="E18" s="397">
        <f>SUM(E4:E17)</f>
        <v>196948</v>
      </c>
      <c r="F18" s="107"/>
      <c r="G18" s="395" t="s">
        <v>22</v>
      </c>
      <c r="H18" s="397">
        <f>SUM(H4:H17)</f>
        <v>223009</v>
      </c>
      <c r="I18" s="107"/>
      <c r="J18" s="395" t="s">
        <v>22</v>
      </c>
      <c r="K18" s="397">
        <f>SUM(K4:K17)</f>
        <v>191608</v>
      </c>
      <c r="L18" s="107"/>
      <c r="M18" s="395" t="s">
        <v>22</v>
      </c>
      <c r="N18" s="397">
        <f>SUM(N4:N17)</f>
        <v>93998</v>
      </c>
      <c r="P18" s="395" t="s">
        <v>22</v>
      </c>
      <c r="Q18" s="397">
        <f>SUM(Q4:Q15)</f>
        <v>0</v>
      </c>
      <c r="R18" s="10"/>
      <c r="S18" s="143" t="s">
        <v>64</v>
      </c>
      <c r="T18" s="121">
        <f>AVERAGE('Billy Bey'!E80, 'Liberty Landing Ferry'!F76, 'New York Water Taxi'!K76, 'NY Waterway'!H76, SeaStreak!G76,'NYC Ferry'!F81,'Water Tours'!F76)</f>
        <v>23087.857142857141</v>
      </c>
    </row>
    <row r="19" spans="1:20" s="108" customFormat="1" ht="12.95" customHeight="1" thickBot="1" x14ac:dyDescent="0.3">
      <c r="A19" s="396"/>
      <c r="B19" s="383"/>
      <c r="C19" s="109"/>
      <c r="D19" s="396"/>
      <c r="E19" s="383"/>
      <c r="F19" s="107"/>
      <c r="G19" s="396"/>
      <c r="H19" s="383"/>
      <c r="I19" s="107"/>
      <c r="J19" s="396"/>
      <c r="K19" s="383"/>
      <c r="L19" s="107"/>
      <c r="M19" s="396"/>
      <c r="N19" s="383"/>
      <c r="P19" s="396"/>
      <c r="Q19" s="398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399" t="s">
        <v>57</v>
      </c>
      <c r="B21" s="400"/>
      <c r="C21" s="100"/>
      <c r="D21" s="399" t="s">
        <v>57</v>
      </c>
      <c r="E21" s="400"/>
      <c r="F21" s="101"/>
      <c r="G21" s="399" t="s">
        <v>57</v>
      </c>
      <c r="H21" s="400"/>
      <c r="I21" s="101"/>
      <c r="J21" s="399" t="s">
        <v>57</v>
      </c>
      <c r="K21" s="413"/>
      <c r="L21" s="101"/>
      <c r="M21" s="399" t="s">
        <v>57</v>
      </c>
      <c r="N21" s="400"/>
      <c r="P21" s="399" t="s">
        <v>57</v>
      </c>
      <c r="Q21" s="400"/>
      <c r="R21" s="100"/>
    </row>
    <row r="22" spans="1:20" ht="12.95" customHeight="1" x14ac:dyDescent="0.25">
      <c r="A22" s="389" t="s">
        <v>10</v>
      </c>
      <c r="B22" s="384">
        <f>SUM('Billy Bey'!G14:J14, 'New York Water Taxi'!G14:I14, 'NY Waterway'!I14:J14, SeaStreak!C14:D14,'NYC Ferry'!C14,'NYC Ferry'!L14)</f>
        <v>56564</v>
      </c>
      <c r="C22" s="7"/>
      <c r="D22" s="389" t="s">
        <v>10</v>
      </c>
      <c r="E22" s="384">
        <f>SUM('Billy Bey'!G25:J25, 'New York Water Taxi'!G25:I25, 'NY Waterway'!I25:J25, SeaStreak!C25:D25,'NYC Ferry'!C25,'NYC Ferry'!L25)</f>
        <v>63363</v>
      </c>
      <c r="F22" s="101"/>
      <c r="G22" s="389" t="s">
        <v>10</v>
      </c>
      <c r="H22" s="384">
        <f>SUM('Billy Bey'!G36:J36, 'New York Water Taxi'!G36:I36, 'NY Waterway'!I36:J36, SeaStreak!C36:D36,'NYC Ferry'!C36,'NYC Ferry'!L36)</f>
        <v>69323</v>
      </c>
      <c r="I22" s="101"/>
      <c r="J22" s="389" t="s">
        <v>10</v>
      </c>
      <c r="K22" s="384">
        <f>SUM('Billy Bey'!G47:J47, 'New York Water Taxi'!G47:I47, 'NY Waterway'!I47:J47, SeaStreak!C47:D47,'NYC Ferry'!C47,'NYC Ferry'!L47)</f>
        <v>61376</v>
      </c>
      <c r="L22" s="101"/>
      <c r="M22" s="389" t="s">
        <v>10</v>
      </c>
      <c r="N22" s="384">
        <f>SUM('Billy Bey'!G58:J58, 'New York Water Taxi'!G58:I58, 'NY Waterway'!I58:J58, SeaStreak!C58:D58,'NYC Ferry'!C58,'NYC Ferry'!L58)</f>
        <v>28789</v>
      </c>
      <c r="P22" s="389" t="s">
        <v>10</v>
      </c>
      <c r="Q22" s="384">
        <f>SUM('Billy Bey'!G69:J69, 'New York Water Taxi'!G69:I69, 'NY Waterway'!I69:J69, SeaStreak!C69:D69,'NYC Ferry'!C69,'NYC Ferry'!L69)</f>
        <v>0</v>
      </c>
      <c r="R22" s="7"/>
    </row>
    <row r="23" spans="1:20" ht="12.95" customHeight="1" thickBot="1" x14ac:dyDescent="0.3">
      <c r="A23" s="401"/>
      <c r="B23" s="385"/>
      <c r="C23" s="8"/>
      <c r="D23" s="401"/>
      <c r="E23" s="385"/>
      <c r="F23" s="101"/>
      <c r="G23" s="401"/>
      <c r="H23" s="385"/>
      <c r="I23" s="101"/>
      <c r="J23" s="401"/>
      <c r="K23" s="385"/>
      <c r="L23" s="101"/>
      <c r="M23" s="401"/>
      <c r="N23" s="385"/>
      <c r="P23" s="401"/>
      <c r="Q23" s="385"/>
      <c r="R23" s="8"/>
    </row>
    <row r="24" spans="1:20" ht="12.95" customHeight="1" x14ac:dyDescent="0.25">
      <c r="A24" s="377" t="s">
        <v>80</v>
      </c>
      <c r="B24" s="384">
        <f>'Water Tours'!C14</f>
        <v>2730</v>
      </c>
      <c r="C24" s="8"/>
      <c r="D24" s="377" t="s">
        <v>80</v>
      </c>
      <c r="E24" s="384">
        <f>'Water Tours'!C25</f>
        <v>3071</v>
      </c>
      <c r="F24" s="101"/>
      <c r="G24" s="377" t="s">
        <v>80</v>
      </c>
      <c r="H24" s="384">
        <f>'Water Tours'!C36</f>
        <v>4281</v>
      </c>
      <c r="I24" s="101"/>
      <c r="J24" s="377" t="s">
        <v>80</v>
      </c>
      <c r="K24" s="384">
        <f>'Water Tours'!C47</f>
        <v>3224</v>
      </c>
      <c r="L24" s="101"/>
      <c r="M24" s="377" t="s">
        <v>80</v>
      </c>
      <c r="N24" s="384">
        <f>'Water Tours'!C58</f>
        <v>2518</v>
      </c>
      <c r="P24" s="377" t="s">
        <v>80</v>
      </c>
      <c r="Q24" s="384">
        <f>'Water Tours'!C69</f>
        <v>0</v>
      </c>
      <c r="R24" s="8"/>
    </row>
    <row r="25" spans="1:20" ht="12.95" customHeight="1" thickBot="1" x14ac:dyDescent="0.3">
      <c r="A25" s="387"/>
      <c r="B25" s="385"/>
      <c r="C25" s="8"/>
      <c r="D25" s="387"/>
      <c r="E25" s="385"/>
      <c r="F25" s="101"/>
      <c r="G25" s="387"/>
      <c r="H25" s="385"/>
      <c r="I25" s="101"/>
      <c r="J25" s="387"/>
      <c r="K25" s="385"/>
      <c r="L25" s="101"/>
      <c r="M25" s="387"/>
      <c r="N25" s="385"/>
      <c r="P25" s="387"/>
      <c r="Q25" s="385"/>
      <c r="R25" s="8"/>
    </row>
    <row r="26" spans="1:20" ht="12.95" customHeight="1" x14ac:dyDescent="0.25">
      <c r="A26" s="377" t="s">
        <v>8</v>
      </c>
      <c r="B26" s="375">
        <f>SUM('Billy Bey'!C14:D14, 'New York Water Taxi'!E14, 'NY Waterway'!C14:G14,'Water Tours'!D14)</f>
        <v>57161</v>
      </c>
      <c r="C26" s="9"/>
      <c r="D26" s="377" t="s">
        <v>8</v>
      </c>
      <c r="E26" s="375">
        <f>SUM('Billy Bey'!C25:D25, 'New York Water Taxi'!E25, 'NY Waterway'!C25:G25,'Water Tours'!D25)</f>
        <v>56287</v>
      </c>
      <c r="F26" s="101"/>
      <c r="G26" s="377" t="s">
        <v>8</v>
      </c>
      <c r="H26" s="375">
        <f>SUM('Billy Bey'!C36:D36, 'New York Water Taxi'!E36, 'NY Waterway'!C36:G36,'Water Tours'!D36)</f>
        <v>61125</v>
      </c>
      <c r="I26" s="101"/>
      <c r="J26" s="377" t="s">
        <v>8</v>
      </c>
      <c r="K26" s="375">
        <f>SUM('Billy Bey'!C47:D47, 'NY Waterway'!C47:G47, 'New York Water Taxi'!E47,'Water Tours'!D47)</f>
        <v>55814</v>
      </c>
      <c r="L26" s="101"/>
      <c r="M26" s="377" t="s">
        <v>8</v>
      </c>
      <c r="N26" s="375">
        <f>SUM('Billy Bey'!C58:D58, 'NY Waterway'!C58:G58, 'New York Water Taxi'!E58,'Water Tours'!D58)</f>
        <v>25930</v>
      </c>
      <c r="P26" s="377" t="s">
        <v>8</v>
      </c>
      <c r="Q26" s="375">
        <f>SUM('Billy Bey'!C69:D69, 'NY Waterway'!C69:G69, 'New York Water Taxi'!E69,'Water Tours'!D69)</f>
        <v>0</v>
      </c>
      <c r="R26" s="9"/>
    </row>
    <row r="27" spans="1:20" ht="12.95" customHeight="1" thickBot="1" x14ac:dyDescent="0.3">
      <c r="A27" s="387"/>
      <c r="B27" s="388"/>
      <c r="C27" s="103"/>
      <c r="D27" s="387"/>
      <c r="E27" s="394"/>
      <c r="F27" s="101"/>
      <c r="G27" s="387"/>
      <c r="H27" s="388"/>
      <c r="I27" s="101"/>
      <c r="J27" s="387"/>
      <c r="K27" s="388"/>
      <c r="L27" s="101"/>
      <c r="M27" s="387"/>
      <c r="N27" s="388"/>
      <c r="P27" s="387"/>
      <c r="Q27" s="388"/>
      <c r="R27" s="103"/>
    </row>
    <row r="28" spans="1:20" ht="12.95" customHeight="1" x14ac:dyDescent="0.25">
      <c r="A28" s="389" t="s">
        <v>16</v>
      </c>
      <c r="B28" s="384">
        <f>SUM( SeaStreak!E14:F14,'NYC Ferry'!D14)</f>
        <v>11193</v>
      </c>
      <c r="C28" s="7"/>
      <c r="D28" s="389" t="s">
        <v>16</v>
      </c>
      <c r="E28" s="384">
        <f>SUM(SeaStreak!E25:F25,'NYC Ferry'!D25)</f>
        <v>13240</v>
      </c>
      <c r="F28" s="101"/>
      <c r="G28" s="389" t="s">
        <v>16</v>
      </c>
      <c r="H28" s="384">
        <f>SUM(SeaStreak!E36:F36,'NYC Ferry'!D36)</f>
        <v>14702</v>
      </c>
      <c r="I28" s="101"/>
      <c r="J28" s="389" t="s">
        <v>16</v>
      </c>
      <c r="K28" s="384">
        <f>SUM(SeaStreak!E47:F47,'NYC Ferry'!D47)</f>
        <v>13441</v>
      </c>
      <c r="L28" s="101"/>
      <c r="M28" s="389" t="s">
        <v>16</v>
      </c>
      <c r="N28" s="384">
        <f>SUM(SeaStreak!E58:F58,'NYC Ferry'!D58)</f>
        <v>7517</v>
      </c>
      <c r="P28" s="389" t="s">
        <v>16</v>
      </c>
      <c r="Q28" s="384">
        <f>SUM(SeaStreak!E69:F69,'NYC Ferry'!D69)</f>
        <v>0</v>
      </c>
      <c r="R28" s="7"/>
    </row>
    <row r="29" spans="1:20" ht="12.95" customHeight="1" thickBot="1" x14ac:dyDescent="0.3">
      <c r="A29" s="390"/>
      <c r="B29" s="391"/>
      <c r="C29" s="105"/>
      <c r="D29" s="390"/>
      <c r="E29" s="391"/>
      <c r="F29" s="101"/>
      <c r="G29" s="390"/>
      <c r="H29" s="391"/>
      <c r="I29" s="101"/>
      <c r="J29" s="390"/>
      <c r="K29" s="391"/>
      <c r="L29" s="101"/>
      <c r="M29" s="390"/>
      <c r="N29" s="391"/>
      <c r="P29" s="390"/>
      <c r="Q29" s="391"/>
      <c r="R29" s="105"/>
    </row>
    <row r="30" spans="1:20" ht="12.95" customHeight="1" x14ac:dyDescent="0.25">
      <c r="A30" s="377" t="s">
        <v>9</v>
      </c>
      <c r="B30" s="375">
        <f>SUM('Billy Bey'!E14:F14, 'Liberty Landing Ferry'!C14, 'NY Waterway'!H14)</f>
        <v>38285</v>
      </c>
      <c r="C30" s="9"/>
      <c r="D30" s="377" t="s">
        <v>9</v>
      </c>
      <c r="E30" s="372">
        <f>SUM('Billy Bey'!E25:F25, 'Liberty Landing Ferry'!C25, 'NY Waterway'!H25)</f>
        <v>38412</v>
      </c>
      <c r="F30" s="101"/>
      <c r="G30" s="377" t="s">
        <v>9</v>
      </c>
      <c r="H30" s="375">
        <f>SUM('Billy Bey'!E36:F36, 'Liberty Landing Ferry'!C36, 'NY Waterway'!H36)</f>
        <v>41631</v>
      </c>
      <c r="I30" s="101"/>
      <c r="J30" s="377" t="s">
        <v>9</v>
      </c>
      <c r="K30" s="375">
        <f>SUM('Billy Bey'!E47:F47, 'Liberty Landing Ferry'!C47, 'NY Waterway'!H47)</f>
        <v>37406</v>
      </c>
      <c r="L30" s="101"/>
      <c r="M30" s="377" t="s">
        <v>9</v>
      </c>
      <c r="N30" s="375">
        <f>SUM('Billy Bey'!E58:F58, 'Liberty Landing Ferry'!C58, 'NY Waterway'!H58)</f>
        <v>17000</v>
      </c>
      <c r="P30" s="377" t="s">
        <v>9</v>
      </c>
      <c r="Q30" s="375">
        <f>SUM('Billy Bey'!E69:F69, 'Liberty Landing Ferry'!C69, 'NY Waterway'!H69)</f>
        <v>0</v>
      </c>
      <c r="R30" s="9"/>
    </row>
    <row r="31" spans="1:20" ht="12.95" customHeight="1" thickBot="1" x14ac:dyDescent="0.3">
      <c r="A31" s="378"/>
      <c r="B31" s="376"/>
      <c r="C31" s="106"/>
      <c r="D31" s="378"/>
      <c r="E31" s="376"/>
      <c r="F31" s="101"/>
      <c r="G31" s="378"/>
      <c r="H31" s="376"/>
      <c r="I31" s="101"/>
      <c r="J31" s="378"/>
      <c r="K31" s="376"/>
      <c r="L31" s="101"/>
      <c r="M31" s="378"/>
      <c r="N31" s="376"/>
      <c r="P31" s="378"/>
      <c r="Q31" s="376"/>
      <c r="R31" s="106"/>
      <c r="S31" s="115"/>
      <c r="T31" s="115"/>
    </row>
    <row r="32" spans="1:20" s="115" customFormat="1" ht="12.95" customHeight="1" x14ac:dyDescent="0.2">
      <c r="A32" s="377" t="s">
        <v>7</v>
      </c>
      <c r="B32" s="372">
        <f>SUM('New York Water Taxi'!C14)</f>
        <v>0</v>
      </c>
      <c r="C32" s="10"/>
      <c r="D32" s="377" t="s">
        <v>7</v>
      </c>
      <c r="E32" s="372">
        <f>SUM('New York Water Taxi'!C25)</f>
        <v>0</v>
      </c>
      <c r="F32" s="114"/>
      <c r="G32" s="377" t="s">
        <v>7</v>
      </c>
      <c r="H32" s="372">
        <f>SUM('New York Water Taxi'!C36)</f>
        <v>0</v>
      </c>
      <c r="I32" s="114"/>
      <c r="J32" s="377" t="s">
        <v>7</v>
      </c>
      <c r="K32" s="372">
        <f>SUM('New York Water Taxi'!C47)</f>
        <v>0</v>
      </c>
      <c r="L32" s="114"/>
      <c r="M32" s="377" t="s">
        <v>7</v>
      </c>
      <c r="N32" s="372">
        <f>SUM('New York Water Taxi'!C58)</f>
        <v>0</v>
      </c>
      <c r="P32" s="377" t="s">
        <v>7</v>
      </c>
      <c r="Q32" s="372">
        <f>SUM('New York Water Taxi'!C69)</f>
        <v>0</v>
      </c>
      <c r="R32" s="11"/>
    </row>
    <row r="33" spans="1:20" s="115" customFormat="1" ht="12.95" customHeight="1" thickBot="1" x14ac:dyDescent="0.3">
      <c r="A33" s="378"/>
      <c r="B33" s="392"/>
      <c r="C33" s="109"/>
      <c r="D33" s="378"/>
      <c r="E33" s="392"/>
      <c r="F33" s="114"/>
      <c r="G33" s="378"/>
      <c r="H33" s="392"/>
      <c r="I33" s="114"/>
      <c r="J33" s="378"/>
      <c r="K33" s="392"/>
      <c r="L33" s="114"/>
      <c r="M33" s="378"/>
      <c r="N33" s="392"/>
      <c r="P33" s="378"/>
      <c r="Q33" s="392"/>
      <c r="R33" s="12"/>
      <c r="S33" s="116"/>
      <c r="T33" s="116"/>
    </row>
    <row r="34" spans="1:20" ht="12.75" customHeight="1" x14ac:dyDescent="0.25">
      <c r="A34" s="377" t="s">
        <v>38</v>
      </c>
      <c r="B34" s="372">
        <f>SUM('New York Water Taxi'!D14)</f>
        <v>0</v>
      </c>
      <c r="C34" s="101"/>
      <c r="D34" s="377" t="s">
        <v>38</v>
      </c>
      <c r="E34" s="372">
        <f>SUM('New York Water Taxi'!D25)</f>
        <v>0</v>
      </c>
      <c r="F34" s="101"/>
      <c r="G34" s="377" t="s">
        <v>38</v>
      </c>
      <c r="H34" s="372">
        <f>SUM('New York Water Taxi'!D36)</f>
        <v>0</v>
      </c>
      <c r="I34" s="101"/>
      <c r="J34" s="377" t="s">
        <v>38</v>
      </c>
      <c r="K34" s="372">
        <f>SUM('New York Water Taxi'!D47)</f>
        <v>0</v>
      </c>
      <c r="L34" s="101"/>
      <c r="M34" s="377" t="s">
        <v>38</v>
      </c>
      <c r="N34" s="372">
        <f>SUM('New York Water Taxi'!D58)</f>
        <v>0</v>
      </c>
      <c r="P34" s="377" t="s">
        <v>38</v>
      </c>
      <c r="Q34" s="372">
        <f>SUM('New York Water Taxi'!D69)</f>
        <v>0</v>
      </c>
      <c r="R34" s="11"/>
    </row>
    <row r="35" spans="1:20" ht="14.25" thickBot="1" x14ac:dyDescent="0.3">
      <c r="A35" s="378"/>
      <c r="B35" s="393"/>
      <c r="C35" s="101"/>
      <c r="D35" s="378"/>
      <c r="E35" s="393"/>
      <c r="F35" s="101"/>
      <c r="G35" s="378"/>
      <c r="H35" s="393"/>
      <c r="I35" s="101"/>
      <c r="J35" s="378"/>
      <c r="K35" s="393"/>
      <c r="L35" s="101"/>
      <c r="M35" s="378"/>
      <c r="N35" s="393"/>
      <c r="P35" s="378"/>
      <c r="Q35" s="393"/>
      <c r="R35" s="118"/>
    </row>
    <row r="36" spans="1:20" ht="12.75" customHeight="1" x14ac:dyDescent="0.25">
      <c r="A36" s="377" t="s">
        <v>72</v>
      </c>
      <c r="B36" s="372">
        <f>SUM('New York Water Taxi'!F14)</f>
        <v>0</v>
      </c>
      <c r="C36" s="101"/>
      <c r="D36" s="377" t="s">
        <v>72</v>
      </c>
      <c r="E36" s="372">
        <f>SUM('New York Water Taxi'!F25)</f>
        <v>0</v>
      </c>
      <c r="F36" s="101"/>
      <c r="G36" s="377" t="s">
        <v>72</v>
      </c>
      <c r="H36" s="372">
        <f>SUM('New York Water Taxi'!F36)</f>
        <v>0</v>
      </c>
      <c r="I36" s="101"/>
      <c r="J36" s="377" t="s">
        <v>72</v>
      </c>
      <c r="K36" s="372">
        <f>SUM('New York Water Taxi'!F47)</f>
        <v>0</v>
      </c>
      <c r="L36" s="101"/>
      <c r="M36" s="377" t="s">
        <v>72</v>
      </c>
      <c r="N36" s="372">
        <f>SUM('New York Water Taxi'!F58)</f>
        <v>0</v>
      </c>
      <c r="P36" s="377" t="s">
        <v>72</v>
      </c>
      <c r="Q36" s="372">
        <f>SUM('New York Water Taxi'!F69)</f>
        <v>0</v>
      </c>
      <c r="R36" s="11"/>
    </row>
    <row r="37" spans="1:20" ht="14.25" customHeight="1" thickBot="1" x14ac:dyDescent="0.3">
      <c r="A37" s="378"/>
      <c r="B37" s="379"/>
      <c r="C37" s="101"/>
      <c r="D37" s="378"/>
      <c r="E37" s="379"/>
      <c r="F37" s="101"/>
      <c r="G37" s="378"/>
      <c r="H37" s="379"/>
      <c r="I37" s="101"/>
      <c r="J37" s="378"/>
      <c r="K37" s="371"/>
      <c r="L37" s="101"/>
      <c r="M37" s="378"/>
      <c r="N37" s="371"/>
      <c r="P37" s="378"/>
      <c r="Q37" s="371"/>
      <c r="R37" s="11"/>
    </row>
    <row r="38" spans="1:20" x14ac:dyDescent="0.25">
      <c r="A38" s="386" t="s">
        <v>73</v>
      </c>
      <c r="B38" s="372">
        <f>SUM('NYC Ferry'!E14)</f>
        <v>2499</v>
      </c>
      <c r="C38" s="101"/>
      <c r="D38" s="386" t="s">
        <v>73</v>
      </c>
      <c r="E38" s="372">
        <f>SUM('NYC Ferry'!E25)</f>
        <v>5563</v>
      </c>
      <c r="F38" s="101"/>
      <c r="G38" s="386" t="s">
        <v>73</v>
      </c>
      <c r="H38" s="372">
        <f>SUM('NYC Ferry'!E36)</f>
        <v>9277</v>
      </c>
      <c r="I38" s="101"/>
      <c r="J38" s="386" t="s">
        <v>73</v>
      </c>
      <c r="K38" s="372">
        <f>SUM('NYC Ferry'!E47)</f>
        <v>5193</v>
      </c>
      <c r="L38" s="101"/>
      <c r="M38" s="386" t="s">
        <v>73</v>
      </c>
      <c r="N38" s="372">
        <f>SUM('NYC Ferry'!E58)</f>
        <v>3212</v>
      </c>
      <c r="P38" s="386" t="s">
        <v>73</v>
      </c>
      <c r="Q38" s="372">
        <f>SUM('NYC Ferry'!E69)</f>
        <v>0</v>
      </c>
      <c r="R38" s="11"/>
    </row>
    <row r="39" spans="1:20" ht="14.25" thickBot="1" x14ac:dyDescent="0.3">
      <c r="A39" s="369"/>
      <c r="B39" s="371"/>
      <c r="C39" s="101"/>
      <c r="D39" s="369"/>
      <c r="E39" s="371"/>
      <c r="F39" s="101"/>
      <c r="G39" s="369"/>
      <c r="H39" s="371"/>
      <c r="I39" s="101"/>
      <c r="J39" s="369"/>
      <c r="K39" s="371"/>
      <c r="L39" s="101"/>
      <c r="M39" s="369"/>
      <c r="N39" s="371"/>
      <c r="P39" s="369"/>
      <c r="Q39" s="371"/>
      <c r="R39" s="11"/>
    </row>
    <row r="40" spans="1:20" ht="12.75" customHeight="1" x14ac:dyDescent="0.25">
      <c r="A40" s="386" t="s">
        <v>74</v>
      </c>
      <c r="B40" s="372">
        <f>SUM('NYC Ferry'!F14)</f>
        <v>996</v>
      </c>
      <c r="C40" s="101"/>
      <c r="D40" s="386" t="s">
        <v>74</v>
      </c>
      <c r="E40" s="372">
        <f>SUM('NYC Ferry'!F25)</f>
        <v>2185</v>
      </c>
      <c r="F40" s="101"/>
      <c r="G40" s="386" t="s">
        <v>74</v>
      </c>
      <c r="H40" s="372">
        <f>SUM('NYC Ferry'!F36)</f>
        <v>3074</v>
      </c>
      <c r="I40" s="101"/>
      <c r="J40" s="386" t="s">
        <v>74</v>
      </c>
      <c r="K40" s="372">
        <f>SUM('NYC Ferry'!F47)</f>
        <v>1898</v>
      </c>
      <c r="L40" s="101"/>
      <c r="M40" s="386" t="s">
        <v>74</v>
      </c>
      <c r="N40" s="372">
        <f>SUM('NYC Ferry'!F58)</f>
        <v>962</v>
      </c>
      <c r="P40" s="386" t="s">
        <v>74</v>
      </c>
      <c r="Q40" s="372">
        <f>SUM('NYC Ferry'!F69)</f>
        <v>0</v>
      </c>
      <c r="R40" s="11"/>
    </row>
    <row r="41" spans="1:20" ht="13.5" customHeight="1" thickBot="1" x14ac:dyDescent="0.3">
      <c r="A41" s="369"/>
      <c r="B41" s="371"/>
      <c r="C41" s="101"/>
      <c r="D41" s="369"/>
      <c r="E41" s="371"/>
      <c r="F41" s="101"/>
      <c r="G41" s="369"/>
      <c r="H41" s="371"/>
      <c r="I41" s="101"/>
      <c r="J41" s="369"/>
      <c r="K41" s="371"/>
      <c r="L41" s="101"/>
      <c r="M41" s="369"/>
      <c r="N41" s="371"/>
      <c r="P41" s="369"/>
      <c r="Q41" s="371"/>
      <c r="R41" s="11"/>
    </row>
    <row r="42" spans="1:20" ht="12.75" customHeight="1" x14ac:dyDescent="0.25">
      <c r="A42" s="386" t="s">
        <v>13</v>
      </c>
      <c r="B42" s="372">
        <f>SUM('NYC Ferry'!G14)</f>
        <v>2439</v>
      </c>
      <c r="C42" s="101"/>
      <c r="D42" s="386" t="s">
        <v>13</v>
      </c>
      <c r="E42" s="372">
        <f>SUM('NYC Ferry'!G25)</f>
        <v>5222</v>
      </c>
      <c r="F42" s="101"/>
      <c r="G42" s="386" t="s">
        <v>13</v>
      </c>
      <c r="H42" s="372">
        <f>SUM('NYC Ferry'!G36)</f>
        <v>6481</v>
      </c>
      <c r="I42" s="101"/>
      <c r="J42" s="386" t="s">
        <v>13</v>
      </c>
      <c r="K42" s="372">
        <f>SUM('NYC Ferry'!G47)</f>
        <v>4693</v>
      </c>
      <c r="L42" s="101"/>
      <c r="M42" s="386" t="s">
        <v>13</v>
      </c>
      <c r="N42" s="372">
        <f>SUM('NYC Ferry'!G58)</f>
        <v>2931</v>
      </c>
      <c r="P42" s="386" t="s">
        <v>13</v>
      </c>
      <c r="Q42" s="372">
        <f>SUM('NYC Ferry'!G69)</f>
        <v>0</v>
      </c>
      <c r="R42" s="11"/>
    </row>
    <row r="43" spans="1:20" ht="13.5" customHeight="1" thickBot="1" x14ac:dyDescent="0.3">
      <c r="A43" s="369"/>
      <c r="B43" s="371"/>
      <c r="C43" s="101"/>
      <c r="D43" s="369"/>
      <c r="E43" s="371"/>
      <c r="F43" s="101"/>
      <c r="G43" s="369"/>
      <c r="H43" s="371"/>
      <c r="I43" s="101"/>
      <c r="J43" s="369"/>
      <c r="K43" s="371"/>
      <c r="L43" s="101"/>
      <c r="M43" s="369"/>
      <c r="N43" s="371"/>
      <c r="P43" s="369"/>
      <c r="Q43" s="371"/>
      <c r="R43" s="11"/>
    </row>
    <row r="44" spans="1:20" ht="12.75" customHeight="1" x14ac:dyDescent="0.25">
      <c r="A44" s="386" t="s">
        <v>14</v>
      </c>
      <c r="B44" s="372">
        <f>SUM('NYC Ferry'!H14)</f>
        <v>1267</v>
      </c>
      <c r="C44" s="101"/>
      <c r="D44" s="386" t="s">
        <v>14</v>
      </c>
      <c r="E44" s="372">
        <f>SUM('NYC Ferry'!H25)</f>
        <v>2615</v>
      </c>
      <c r="F44" s="101"/>
      <c r="G44" s="386" t="s">
        <v>14</v>
      </c>
      <c r="H44" s="372">
        <f>SUM('NYC Ferry'!H36)</f>
        <v>3360</v>
      </c>
      <c r="I44" s="101"/>
      <c r="J44" s="386" t="s">
        <v>14</v>
      </c>
      <c r="K44" s="372">
        <f>SUM('NYC Ferry'!H47)</f>
        <v>2282</v>
      </c>
      <c r="L44" s="101"/>
      <c r="M44" s="386" t="s">
        <v>14</v>
      </c>
      <c r="N44" s="372">
        <f>SUM('NYC Ferry'!H58)</f>
        <v>1329</v>
      </c>
      <c r="P44" s="386" t="s">
        <v>14</v>
      </c>
      <c r="Q44" s="372">
        <f>SUM('NYC Ferry'!H69)</f>
        <v>0</v>
      </c>
      <c r="R44" s="11"/>
    </row>
    <row r="45" spans="1:20" ht="13.5" customHeight="1" thickBot="1" x14ac:dyDescent="0.3">
      <c r="A45" s="369"/>
      <c r="B45" s="371"/>
      <c r="C45" s="101"/>
      <c r="D45" s="369"/>
      <c r="E45" s="371"/>
      <c r="F45" s="101"/>
      <c r="G45" s="369"/>
      <c r="H45" s="371"/>
      <c r="I45" s="101"/>
      <c r="J45" s="369"/>
      <c r="K45" s="371"/>
      <c r="L45" s="101"/>
      <c r="M45" s="369"/>
      <c r="N45" s="371"/>
      <c r="P45" s="369"/>
      <c r="Q45" s="371"/>
      <c r="R45" s="11"/>
    </row>
    <row r="46" spans="1:20" ht="12.75" customHeight="1" x14ac:dyDescent="0.25">
      <c r="A46" s="386" t="s">
        <v>75</v>
      </c>
      <c r="B46" s="372">
        <f>SUM('NYC Ferry'!I14)</f>
        <v>1651</v>
      </c>
      <c r="C46" s="101"/>
      <c r="D46" s="386" t="s">
        <v>75</v>
      </c>
      <c r="E46" s="372">
        <f>SUM('NYC Ferry'!I25)</f>
        <v>3110</v>
      </c>
      <c r="F46" s="101"/>
      <c r="G46" s="386" t="s">
        <v>75</v>
      </c>
      <c r="H46" s="372">
        <f>SUM('NYC Ferry'!I36)</f>
        <v>4141</v>
      </c>
      <c r="I46" s="101"/>
      <c r="J46" s="386" t="s">
        <v>75</v>
      </c>
      <c r="K46" s="372">
        <f>SUM('NYC Ferry'!I47)</f>
        <v>2719</v>
      </c>
      <c r="L46" s="101"/>
      <c r="M46" s="386" t="s">
        <v>75</v>
      </c>
      <c r="N46" s="372">
        <f>SUM('NYC Ferry'!I58)</f>
        <v>1574</v>
      </c>
      <c r="P46" s="386" t="s">
        <v>75</v>
      </c>
      <c r="Q46" s="372">
        <f>SUM('NYC Ferry'!J69)</f>
        <v>0</v>
      </c>
      <c r="R46" s="11"/>
    </row>
    <row r="47" spans="1:20" ht="13.5" customHeight="1" thickBot="1" x14ac:dyDescent="0.3">
      <c r="A47" s="369"/>
      <c r="B47" s="371"/>
      <c r="C47" s="101"/>
      <c r="D47" s="369"/>
      <c r="E47" s="371"/>
      <c r="F47" s="101"/>
      <c r="G47" s="369"/>
      <c r="H47" s="371"/>
      <c r="I47" s="101"/>
      <c r="J47" s="369"/>
      <c r="K47" s="371"/>
      <c r="L47" s="101"/>
      <c r="M47" s="369"/>
      <c r="N47" s="371"/>
      <c r="P47" s="369"/>
      <c r="Q47" s="371"/>
      <c r="R47" s="11"/>
    </row>
    <row r="48" spans="1:20" ht="12.75" customHeight="1" x14ac:dyDescent="0.25">
      <c r="A48" s="386" t="s">
        <v>15</v>
      </c>
      <c r="B48" s="372">
        <f>SUM('NYC Ferry'!J14)</f>
        <v>0</v>
      </c>
      <c r="C48" s="101"/>
      <c r="D48" s="386" t="s">
        <v>15</v>
      </c>
      <c r="E48" s="372">
        <f>SUM('NYC Ferry'!J25)</f>
        <v>0</v>
      </c>
      <c r="F48" s="101"/>
      <c r="G48" s="386" t="s">
        <v>15</v>
      </c>
      <c r="H48" s="372">
        <f>SUM('NYC Ferry'!J36)</f>
        <v>0</v>
      </c>
      <c r="I48" s="101"/>
      <c r="J48" s="386" t="s">
        <v>15</v>
      </c>
      <c r="K48" s="372">
        <f>SUM('NYC Ferry'!J47)</f>
        <v>0</v>
      </c>
      <c r="L48" s="101"/>
      <c r="M48" s="386" t="s">
        <v>15</v>
      </c>
      <c r="N48" s="372">
        <f>SUM('NYC Ferry'!J58)</f>
        <v>0</v>
      </c>
      <c r="P48" s="386" t="s">
        <v>15</v>
      </c>
      <c r="Q48" s="372">
        <f>SUM('NYC Ferry'!J69)</f>
        <v>0</v>
      </c>
      <c r="R48" s="11"/>
    </row>
    <row r="49" spans="1:18" ht="13.5" customHeight="1" thickBot="1" x14ac:dyDescent="0.3">
      <c r="A49" s="369"/>
      <c r="B49" s="371"/>
      <c r="C49" s="101"/>
      <c r="D49" s="369"/>
      <c r="E49" s="371"/>
      <c r="F49" s="101"/>
      <c r="G49" s="369"/>
      <c r="H49" s="371"/>
      <c r="I49" s="101"/>
      <c r="J49" s="369"/>
      <c r="K49" s="371"/>
      <c r="L49" s="101"/>
      <c r="M49" s="369"/>
      <c r="N49" s="371"/>
      <c r="P49" s="369"/>
      <c r="Q49" s="371"/>
      <c r="R49" s="11"/>
    </row>
    <row r="50" spans="1:18" ht="13.5" customHeight="1" x14ac:dyDescent="0.25">
      <c r="A50" s="368" t="s">
        <v>35</v>
      </c>
      <c r="B50" s="372">
        <f>SUM('NYC Ferry'!K14)</f>
        <v>0</v>
      </c>
      <c r="C50" s="101"/>
      <c r="D50" s="368" t="s">
        <v>35</v>
      </c>
      <c r="E50" s="372">
        <f>SUM('NYC Ferry'!K25)</f>
        <v>0</v>
      </c>
      <c r="F50" s="101"/>
      <c r="G50" s="368" t="s">
        <v>35</v>
      </c>
      <c r="H50" s="370">
        <f>SUM('NYC Ferry'!K36)</f>
        <v>0</v>
      </c>
      <c r="I50" s="101"/>
      <c r="J50" s="368" t="s">
        <v>35</v>
      </c>
      <c r="K50" s="370">
        <f>SUM('NYC Ferry'!K47)</f>
        <v>0</v>
      </c>
      <c r="L50" s="101"/>
      <c r="M50" s="368" t="s">
        <v>35</v>
      </c>
      <c r="N50" s="370">
        <f>SUM('NYC Ferry'!K58)</f>
        <v>171</v>
      </c>
      <c r="P50" s="368" t="s">
        <v>35</v>
      </c>
      <c r="Q50" s="370">
        <f>SUM('NYC Ferry'!K69)</f>
        <v>0</v>
      </c>
      <c r="R50" s="11"/>
    </row>
    <row r="51" spans="1:18" ht="13.5" customHeight="1" thickBot="1" x14ac:dyDescent="0.3">
      <c r="A51" s="369"/>
      <c r="B51" s="371"/>
      <c r="C51" s="101"/>
      <c r="D51" s="369"/>
      <c r="E51" s="371"/>
      <c r="F51" s="101"/>
      <c r="G51" s="369"/>
      <c r="H51" s="371"/>
      <c r="I51" s="101"/>
      <c r="J51" s="369"/>
      <c r="K51" s="371"/>
      <c r="L51" s="101"/>
      <c r="M51" s="369"/>
      <c r="N51" s="371"/>
      <c r="P51" s="369"/>
      <c r="Q51" s="371"/>
      <c r="R51" s="11"/>
    </row>
    <row r="52" spans="1:18" ht="13.5" customHeight="1" x14ac:dyDescent="0.25">
      <c r="A52" s="368" t="s">
        <v>92</v>
      </c>
      <c r="B52" s="372">
        <f>'NYC Ferry'!M14</f>
        <v>506</v>
      </c>
      <c r="C52" s="101"/>
      <c r="D52" s="368" t="s">
        <v>92</v>
      </c>
      <c r="E52" s="372">
        <f>'NYC Ferry'!M25</f>
        <v>793</v>
      </c>
      <c r="F52" s="101"/>
      <c r="G52" s="368" t="s">
        <v>92</v>
      </c>
      <c r="H52" s="370">
        <f>'NYC Ferry'!M36</f>
        <v>1104</v>
      </c>
      <c r="I52" s="101"/>
      <c r="J52" s="368" t="s">
        <v>92</v>
      </c>
      <c r="K52" s="370">
        <f>'NYC Ferry'!M47</f>
        <v>806</v>
      </c>
      <c r="L52" s="101"/>
      <c r="M52" s="368" t="s">
        <v>92</v>
      </c>
      <c r="N52" s="370">
        <f>'NYC Ferry'!M58</f>
        <v>324</v>
      </c>
      <c r="P52" s="368" t="s">
        <v>92</v>
      </c>
      <c r="Q52" s="370">
        <f>'NYC Ferry'!M69</f>
        <v>0</v>
      </c>
      <c r="R52" s="11"/>
    </row>
    <row r="53" spans="1:18" ht="13.5" customHeight="1" thickBot="1" x14ac:dyDescent="0.3">
      <c r="A53" s="369"/>
      <c r="B53" s="371"/>
      <c r="C53" s="101"/>
      <c r="D53" s="369"/>
      <c r="E53" s="371"/>
      <c r="F53" s="101"/>
      <c r="G53" s="369"/>
      <c r="H53" s="371"/>
      <c r="I53" s="101"/>
      <c r="J53" s="369"/>
      <c r="K53" s="371"/>
      <c r="L53" s="101"/>
      <c r="M53" s="369"/>
      <c r="N53" s="371"/>
      <c r="P53" s="369"/>
      <c r="Q53" s="371"/>
      <c r="R53" s="11"/>
    </row>
    <row r="54" spans="1:18" ht="13.5" customHeight="1" x14ac:dyDescent="0.25">
      <c r="A54" s="368" t="s">
        <v>89</v>
      </c>
      <c r="B54" s="372">
        <f>'NYC Ferry'!N14</f>
        <v>1644</v>
      </c>
      <c r="C54" s="101"/>
      <c r="D54" s="368" t="s">
        <v>89</v>
      </c>
      <c r="E54" s="372">
        <f>'NYC Ferry'!N25</f>
        <v>3087</v>
      </c>
      <c r="F54" s="101"/>
      <c r="G54" s="368" t="s">
        <v>89</v>
      </c>
      <c r="H54" s="370">
        <f>'NYC Ferry'!N36</f>
        <v>4510</v>
      </c>
      <c r="I54" s="101"/>
      <c r="J54" s="368" t="s">
        <v>89</v>
      </c>
      <c r="K54" s="370">
        <f>'NYC Ferry'!N47</f>
        <v>2756</v>
      </c>
      <c r="L54" s="101"/>
      <c r="M54" s="368" t="s">
        <v>89</v>
      </c>
      <c r="N54" s="370">
        <f>'NYC Ferry'!N58</f>
        <v>1741</v>
      </c>
      <c r="P54" s="368" t="s">
        <v>89</v>
      </c>
      <c r="Q54" s="370">
        <f>'NYC Ferry'!N71</f>
        <v>0</v>
      </c>
      <c r="R54" s="11"/>
    </row>
    <row r="55" spans="1:18" ht="13.5" customHeight="1" thickBot="1" x14ac:dyDescent="0.3">
      <c r="A55" s="369"/>
      <c r="B55" s="371"/>
      <c r="C55" s="101"/>
      <c r="D55" s="369"/>
      <c r="E55" s="371"/>
      <c r="F55" s="101"/>
      <c r="G55" s="369"/>
      <c r="H55" s="371"/>
      <c r="I55" s="101"/>
      <c r="J55" s="369"/>
      <c r="K55" s="371"/>
      <c r="L55" s="101"/>
      <c r="M55" s="369"/>
      <c r="N55" s="371"/>
      <c r="P55" s="369"/>
      <c r="Q55" s="371"/>
      <c r="R55" s="11"/>
    </row>
    <row r="56" spans="1:18" ht="13.5" customHeight="1" x14ac:dyDescent="0.25">
      <c r="A56" s="412" t="s">
        <v>22</v>
      </c>
      <c r="B56" s="397">
        <f>SUM(B22:B55)</f>
        <v>176935</v>
      </c>
      <c r="C56" s="101"/>
      <c r="D56" s="412" t="s">
        <v>22</v>
      </c>
      <c r="E56" s="397">
        <f>SUM(E22:E55)</f>
        <v>196948</v>
      </c>
      <c r="F56" s="101"/>
      <c r="G56" s="412" t="s">
        <v>22</v>
      </c>
      <c r="H56" s="397">
        <f>SUM(H22:H55)</f>
        <v>223009</v>
      </c>
      <c r="I56" s="101"/>
      <c r="J56" s="380" t="s">
        <v>22</v>
      </c>
      <c r="K56" s="382">
        <f>SUM(K22:K55)</f>
        <v>191608</v>
      </c>
      <c r="L56" s="101"/>
      <c r="M56" s="412" t="s">
        <v>22</v>
      </c>
      <c r="N56" s="382">
        <f>SUM(N22:N55)</f>
        <v>93998</v>
      </c>
      <c r="P56" s="380" t="s">
        <v>22</v>
      </c>
      <c r="Q56" s="382">
        <f>SUM(Q22:Q55)</f>
        <v>0</v>
      </c>
      <c r="R56" s="11"/>
    </row>
    <row r="57" spans="1:18" ht="13.5" customHeight="1" thickBot="1" x14ac:dyDescent="0.3">
      <c r="A57" s="381"/>
      <c r="B57" s="383"/>
      <c r="C57" s="101"/>
      <c r="D57" s="381"/>
      <c r="E57" s="383"/>
      <c r="F57" s="101"/>
      <c r="G57" s="381"/>
      <c r="H57" s="383"/>
      <c r="I57" s="101"/>
      <c r="J57" s="381"/>
      <c r="K57" s="383"/>
      <c r="L57" s="101"/>
      <c r="M57" s="381"/>
      <c r="N57" s="383"/>
      <c r="P57" s="381"/>
      <c r="Q57" s="383"/>
      <c r="R57" s="11"/>
    </row>
    <row r="58" spans="1:18" x14ac:dyDescent="0.25">
      <c r="C58" s="101"/>
      <c r="F58" s="101"/>
      <c r="I58" s="101"/>
      <c r="L58" s="101"/>
      <c r="R58" s="10"/>
    </row>
    <row r="59" spans="1:18" x14ac:dyDescent="0.25">
      <c r="C59" s="101"/>
      <c r="F59" s="101"/>
      <c r="I59" s="101"/>
      <c r="L59" s="101"/>
      <c r="R59" s="109"/>
    </row>
  </sheetData>
  <mergeCells count="336"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56:N57"/>
    <mergeCell ref="A50:A51"/>
    <mergeCell ref="B50:B51"/>
    <mergeCell ref="D50:D51"/>
    <mergeCell ref="E50:E51"/>
    <mergeCell ref="G50:G51"/>
    <mergeCell ref="H50:H51"/>
    <mergeCell ref="J50:J51"/>
    <mergeCell ref="K50:K51"/>
    <mergeCell ref="M50:M51"/>
    <mergeCell ref="A56:A57"/>
    <mergeCell ref="B56:B57"/>
    <mergeCell ref="D56:D57"/>
    <mergeCell ref="E56:E57"/>
    <mergeCell ref="G56:G57"/>
    <mergeCell ref="H56:H57"/>
    <mergeCell ref="J56:J57"/>
    <mergeCell ref="K56:K57"/>
    <mergeCell ref="M56:M57"/>
    <mergeCell ref="N50:N51"/>
    <mergeCell ref="A52:A53"/>
    <mergeCell ref="B52:B53"/>
    <mergeCell ref="D52:D53"/>
    <mergeCell ref="E52:E53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50:P51"/>
    <mergeCell ref="Q50:Q51"/>
    <mergeCell ref="P56:P57"/>
    <mergeCell ref="Q56:Q57"/>
    <mergeCell ref="B6:B7"/>
    <mergeCell ref="P44:P45"/>
    <mergeCell ref="Q44:Q45"/>
    <mergeCell ref="P46:P47"/>
    <mergeCell ref="Q46:Q47"/>
    <mergeCell ref="P48:P49"/>
    <mergeCell ref="Q48:Q49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D14:D15"/>
    <mergeCell ref="E14:E15"/>
    <mergeCell ref="G14:G15"/>
    <mergeCell ref="H14:H15"/>
    <mergeCell ref="J14:J15"/>
    <mergeCell ref="K14:K15"/>
    <mergeCell ref="M14:M15"/>
    <mergeCell ref="N14:N15"/>
    <mergeCell ref="P14:P15"/>
    <mergeCell ref="G52:G53"/>
    <mergeCell ref="H52:H53"/>
    <mergeCell ref="J52:J53"/>
    <mergeCell ref="K52:K53"/>
    <mergeCell ref="M52:M53"/>
    <mergeCell ref="N52:N53"/>
    <mergeCell ref="P52:P53"/>
    <mergeCell ref="Q52:Q53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N54:N55"/>
    <mergeCell ref="P54:P55"/>
    <mergeCell ref="Q54:Q55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:C39 L38 A41:C41 C40 L40 A43:C43 A42 L42 A45:C45 A44 L44 A47:C47 C46 L46 A23:N23 A22 L22:M22 A29:N35 A28 L28:M28 A49:N49 A48 A57:G57 A50 C22:D22 C28:D28 C38 E39:F39 E41:F41 F40 E43:F43 F42 E45:F45 F44 E47:F47 F46 A36:C37 E36:F37 F38 H39:I39 H41:I41 I40 H43:I43 I42 H45:I45 I44 H47:I47 I46 H36:I37 I38 K39:L39 K41:L41 K43:L43 K45:L45 K47:L47 K36:L37 N39 N41 N43 N45 N47 N36:N37 C42 C44 C48:D48 C50:D50 F22:G22 F28:G28 F48:G48 F50:G50 I22:J22 I28:J28 I48:J48 I50:J50 L48:M48 L50:M50 A51:G51 I51:N51 A19 I19:N19 I57:N57 A27:N27 A26 C26:D26 F26:G26 I26:J26 L26:M26 C19:G19 A56 C56:D56 F56:G56 I56:J56 L56:M56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7" workbookViewId="0">
      <selection activeCell="D50" sqref="D50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5"/>
      <c r="C1" s="431" t="s">
        <v>81</v>
      </c>
      <c r="D1" s="431" t="s">
        <v>8</v>
      </c>
      <c r="E1" s="435" t="s">
        <v>22</v>
      </c>
    </row>
    <row r="2" spans="1:6" ht="14.25" customHeight="1" thickBot="1" x14ac:dyDescent="0.3">
      <c r="A2" s="32"/>
      <c r="B2" s="206"/>
      <c r="C2" s="433"/>
      <c r="D2" s="433"/>
      <c r="E2" s="436"/>
    </row>
    <row r="3" spans="1:6" ht="14.25" customHeight="1" x14ac:dyDescent="0.25">
      <c r="A3" s="451" t="s">
        <v>60</v>
      </c>
      <c r="B3" s="453" t="s">
        <v>61</v>
      </c>
      <c r="C3" s="445" t="s">
        <v>78</v>
      </c>
      <c r="D3" s="445" t="s">
        <v>8</v>
      </c>
      <c r="E3" s="436"/>
    </row>
    <row r="4" spans="1:6" ht="15" customHeight="1" thickBot="1" x14ac:dyDescent="0.3">
      <c r="A4" s="452"/>
      <c r="B4" s="454"/>
      <c r="C4" s="446"/>
      <c r="D4" s="446"/>
      <c r="E4" s="436"/>
    </row>
    <row r="5" spans="1:6" s="57" customFormat="1" ht="17.25" customHeight="1" thickBot="1" x14ac:dyDescent="0.3">
      <c r="A5" s="33" t="s">
        <v>3</v>
      </c>
      <c r="B5" s="207">
        <v>42856</v>
      </c>
      <c r="C5" s="14">
        <v>766</v>
      </c>
      <c r="D5" s="21">
        <v>45</v>
      </c>
      <c r="E5" s="20">
        <f t="shared" ref="E5:E11" si="0">SUM(C5:D5)</f>
        <v>811</v>
      </c>
    </row>
    <row r="6" spans="1:6" s="57" customFormat="1" ht="17.25" customHeight="1" thickBot="1" x14ac:dyDescent="0.3">
      <c r="A6" s="33" t="s">
        <v>4</v>
      </c>
      <c r="B6" s="222">
        <f>B5+1</f>
        <v>42857</v>
      </c>
      <c r="C6" s="14">
        <v>729</v>
      </c>
      <c r="D6" s="21">
        <v>35</v>
      </c>
      <c r="E6" s="20">
        <f t="shared" si="0"/>
        <v>764</v>
      </c>
    </row>
    <row r="7" spans="1:6" s="57" customFormat="1" ht="17.25" customHeight="1" thickBot="1" x14ac:dyDescent="0.3">
      <c r="A7" s="33" t="s">
        <v>5</v>
      </c>
      <c r="B7" s="222">
        <f t="shared" ref="B7:B11" si="1">B6+1</f>
        <v>42858</v>
      </c>
      <c r="C7" s="14">
        <v>593</v>
      </c>
      <c r="D7" s="21">
        <v>28</v>
      </c>
      <c r="E7" s="20">
        <f t="shared" si="0"/>
        <v>621</v>
      </c>
    </row>
    <row r="8" spans="1:6" s="57" customFormat="1" ht="17.25" customHeight="1" thickBot="1" x14ac:dyDescent="0.3">
      <c r="A8" s="33" t="s">
        <v>6</v>
      </c>
      <c r="B8" s="222">
        <f t="shared" si="1"/>
        <v>42859</v>
      </c>
      <c r="C8" s="14">
        <v>516</v>
      </c>
      <c r="D8" s="21">
        <v>21</v>
      </c>
      <c r="E8" s="20">
        <f t="shared" si="0"/>
        <v>537</v>
      </c>
      <c r="F8" s="180"/>
    </row>
    <row r="9" spans="1:6" s="57" customFormat="1" ht="17.25" customHeight="1" thickBot="1" x14ac:dyDescent="0.3">
      <c r="A9" s="33" t="s">
        <v>0</v>
      </c>
      <c r="B9" s="222">
        <f t="shared" si="1"/>
        <v>42860</v>
      </c>
      <c r="C9" s="14">
        <v>126</v>
      </c>
      <c r="D9" s="21">
        <v>4</v>
      </c>
      <c r="E9" s="20">
        <f t="shared" si="0"/>
        <v>130</v>
      </c>
      <c r="F9" s="180"/>
    </row>
    <row r="10" spans="1:6" s="57" customFormat="1" ht="14.25" customHeight="1" outlineLevel="1" thickBot="1" x14ac:dyDescent="0.3">
      <c r="A10" s="33" t="s">
        <v>1</v>
      </c>
      <c r="B10" s="222">
        <f t="shared" si="1"/>
        <v>42861</v>
      </c>
      <c r="C10" s="21">
        <v>1095</v>
      </c>
      <c r="D10" s="21">
        <v>28</v>
      </c>
      <c r="E10" s="20">
        <f t="shared" si="0"/>
        <v>1123</v>
      </c>
      <c r="F10" s="180"/>
    </row>
    <row r="11" spans="1:6" s="57" customFormat="1" ht="15" customHeight="1" outlineLevel="1" thickBot="1" x14ac:dyDescent="0.3">
      <c r="A11" s="33" t="s">
        <v>2</v>
      </c>
      <c r="B11" s="222">
        <f t="shared" si="1"/>
        <v>42862</v>
      </c>
      <c r="C11" s="26">
        <v>784</v>
      </c>
      <c r="D11" s="26">
        <v>42</v>
      </c>
      <c r="E11" s="20">
        <f t="shared" si="0"/>
        <v>826</v>
      </c>
      <c r="F11" s="180"/>
    </row>
    <row r="12" spans="1:6" s="58" customFormat="1" ht="15" customHeight="1" outlineLevel="1" thickBot="1" x14ac:dyDescent="0.3">
      <c r="A12" s="194" t="s">
        <v>24</v>
      </c>
      <c r="B12" s="438" t="s">
        <v>27</v>
      </c>
      <c r="C12" s="133">
        <f>SUM(C5:C11)</f>
        <v>4609</v>
      </c>
      <c r="D12" s="133">
        <f t="shared" ref="D12" si="2">SUM(D5:D11)</f>
        <v>203</v>
      </c>
      <c r="E12" s="137">
        <f>SUM(E5:E11)</f>
        <v>4812</v>
      </c>
    </row>
    <row r="13" spans="1:6" s="58" customFormat="1" ht="15" customHeight="1" outlineLevel="1" thickBot="1" x14ac:dyDescent="0.3">
      <c r="A13" s="127" t="s">
        <v>26</v>
      </c>
      <c r="B13" s="439"/>
      <c r="C13" s="128">
        <f>AVERAGE(C5:C11)</f>
        <v>658.42857142857144</v>
      </c>
      <c r="D13" s="128">
        <f t="shared" ref="D13" si="3">AVERAGE(D5:D11)</f>
        <v>29</v>
      </c>
      <c r="E13" s="132">
        <f>AVERAGE(E5:E11)</f>
        <v>687.42857142857144</v>
      </c>
    </row>
    <row r="14" spans="1:6" s="58" customFormat="1" ht="15" customHeight="1" thickBot="1" x14ac:dyDescent="0.3">
      <c r="A14" s="34" t="s">
        <v>23</v>
      </c>
      <c r="B14" s="439"/>
      <c r="C14" s="35">
        <f>SUM(C5:C9)</f>
        <v>2730</v>
      </c>
      <c r="D14" s="35">
        <f t="shared" ref="D14" si="4">SUM(D5:D9)</f>
        <v>133</v>
      </c>
      <c r="E14" s="35">
        <f>SUM(E5:E9)</f>
        <v>2863</v>
      </c>
    </row>
    <row r="15" spans="1:6" s="58" customFormat="1" ht="15" customHeight="1" thickBot="1" x14ac:dyDescent="0.3">
      <c r="A15" s="34" t="s">
        <v>25</v>
      </c>
      <c r="B15" s="439"/>
      <c r="C15" s="40">
        <f>AVERAGE(C5:C9)</f>
        <v>546</v>
      </c>
      <c r="D15" s="40">
        <f t="shared" ref="D15" si="5">AVERAGE(D5:D9)</f>
        <v>26.6</v>
      </c>
      <c r="E15" s="40">
        <f>AVERAGE(E5:E9)</f>
        <v>572.6</v>
      </c>
    </row>
    <row r="16" spans="1:6" s="58" customFormat="1" ht="15" customHeight="1" thickBot="1" x14ac:dyDescent="0.3">
      <c r="A16" s="33" t="s">
        <v>3</v>
      </c>
      <c r="B16" s="207">
        <f>B11+1</f>
        <v>42863</v>
      </c>
      <c r="C16" s="14">
        <v>539</v>
      </c>
      <c r="D16" s="15">
        <v>31</v>
      </c>
      <c r="E16" s="18">
        <f t="shared" ref="E16:E22" si="6">SUM(C16:D16)</f>
        <v>570</v>
      </c>
    </row>
    <row r="17" spans="1:6" s="58" customFormat="1" ht="15" customHeight="1" thickBot="1" x14ac:dyDescent="0.3">
      <c r="A17" s="33" t="s">
        <v>4</v>
      </c>
      <c r="B17" s="208">
        <f>B16+1</f>
        <v>42864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8">
        <f t="shared" ref="B18:B22" si="7">B17+1</f>
        <v>42865</v>
      </c>
      <c r="C18" s="14">
        <v>803</v>
      </c>
      <c r="D18" s="22">
        <v>41</v>
      </c>
      <c r="E18" s="20">
        <f t="shared" si="6"/>
        <v>844</v>
      </c>
    </row>
    <row r="19" spans="1:6" s="58" customFormat="1" ht="15" customHeight="1" thickBot="1" x14ac:dyDescent="0.3">
      <c r="A19" s="33" t="s">
        <v>6</v>
      </c>
      <c r="B19" s="209">
        <f t="shared" si="7"/>
        <v>42866</v>
      </c>
      <c r="C19" s="14">
        <v>740</v>
      </c>
      <c r="D19" s="22">
        <v>61</v>
      </c>
      <c r="E19" s="20">
        <f t="shared" si="6"/>
        <v>801</v>
      </c>
    </row>
    <row r="20" spans="1:6" s="58" customFormat="1" ht="15" customHeight="1" thickBot="1" x14ac:dyDescent="0.3">
      <c r="A20" s="33" t="s">
        <v>0</v>
      </c>
      <c r="B20" s="209">
        <f t="shared" si="7"/>
        <v>42867</v>
      </c>
      <c r="C20" s="14">
        <v>989</v>
      </c>
      <c r="D20" s="22">
        <v>34</v>
      </c>
      <c r="E20" s="20">
        <f t="shared" si="6"/>
        <v>1023</v>
      </c>
    </row>
    <row r="21" spans="1:6" s="58" customFormat="1" ht="15" customHeight="1" outlineLevel="1" thickBot="1" x14ac:dyDescent="0.3">
      <c r="A21" s="33" t="s">
        <v>1</v>
      </c>
      <c r="B21" s="222">
        <f t="shared" si="7"/>
        <v>42868</v>
      </c>
      <c r="C21" s="21">
        <v>185</v>
      </c>
      <c r="D21" s="22">
        <v>8</v>
      </c>
      <c r="E21" s="20">
        <f t="shared" si="6"/>
        <v>193</v>
      </c>
      <c r="F21" s="183"/>
    </row>
    <row r="22" spans="1:6" s="58" customFormat="1" ht="15" customHeight="1" outlineLevel="1" thickBot="1" x14ac:dyDescent="0.3">
      <c r="A22" s="33" t="s">
        <v>2</v>
      </c>
      <c r="B22" s="208">
        <f t="shared" si="7"/>
        <v>42869</v>
      </c>
      <c r="C22" s="26">
        <v>945</v>
      </c>
      <c r="D22" s="27">
        <v>76</v>
      </c>
      <c r="E22" s="78">
        <f t="shared" si="6"/>
        <v>1021</v>
      </c>
    </row>
    <row r="23" spans="1:6" s="58" customFormat="1" ht="15" customHeight="1" outlineLevel="1" thickBot="1" x14ac:dyDescent="0.3">
      <c r="A23" s="194" t="s">
        <v>24</v>
      </c>
      <c r="B23" s="438" t="s">
        <v>28</v>
      </c>
      <c r="C23" s="133">
        <f>SUM(C16:C22)</f>
        <v>4201</v>
      </c>
      <c r="D23" s="133">
        <f t="shared" ref="D23" si="8">SUM(D16:D22)</f>
        <v>251</v>
      </c>
      <c r="E23" s="133">
        <f t="shared" ref="E23" si="9">SUM(E16:E22)</f>
        <v>4452</v>
      </c>
    </row>
    <row r="24" spans="1:6" s="58" customFormat="1" ht="15" customHeight="1" outlineLevel="1" thickBot="1" x14ac:dyDescent="0.3">
      <c r="A24" s="127" t="s">
        <v>26</v>
      </c>
      <c r="B24" s="439"/>
      <c r="C24" s="128">
        <f>AVERAGE(C16:C22)</f>
        <v>700.16666666666663</v>
      </c>
      <c r="D24" s="128">
        <f t="shared" ref="D24" si="10">AVERAGE(D16:D22)</f>
        <v>41.833333333333336</v>
      </c>
      <c r="E24" s="128">
        <f t="shared" ref="E24" si="11">AVERAGE(E16:E22)</f>
        <v>636</v>
      </c>
    </row>
    <row r="25" spans="1:6" s="58" customFormat="1" ht="15" customHeight="1" thickBot="1" x14ac:dyDescent="0.3">
      <c r="A25" s="34" t="s">
        <v>23</v>
      </c>
      <c r="B25" s="439"/>
      <c r="C25" s="35">
        <f>SUM(C16:C20)</f>
        <v>3071</v>
      </c>
      <c r="D25" s="35">
        <f t="shared" ref="D25" si="12">SUM(D16:D20)</f>
        <v>167</v>
      </c>
      <c r="E25" s="35">
        <f t="shared" ref="E25" si="13">SUM(E16:E20)</f>
        <v>3238</v>
      </c>
    </row>
    <row r="26" spans="1:6" s="58" customFormat="1" ht="15" customHeight="1" thickBot="1" x14ac:dyDescent="0.3">
      <c r="A26" s="34" t="s">
        <v>25</v>
      </c>
      <c r="B26" s="440"/>
      <c r="C26" s="40">
        <f>AVERAGE(C16:C20)</f>
        <v>767.75</v>
      </c>
      <c r="D26" s="40">
        <f t="shared" ref="D26" si="14">AVERAGE(D16:D20)</f>
        <v>41.75</v>
      </c>
      <c r="E26" s="40">
        <f t="shared" ref="E26" si="15">AVERAGE(E16:E20)</f>
        <v>647.6</v>
      </c>
    </row>
    <row r="27" spans="1:6" s="58" customFormat="1" ht="15" customHeight="1" thickBot="1" x14ac:dyDescent="0.3">
      <c r="A27" s="33" t="s">
        <v>3</v>
      </c>
      <c r="B27" s="210">
        <f>B22+1</f>
        <v>42870</v>
      </c>
      <c r="C27" s="14">
        <v>796</v>
      </c>
      <c r="D27" s="14">
        <v>9</v>
      </c>
      <c r="E27" s="18">
        <f t="shared" ref="E27:E33" si="16">SUM(C27:D27)</f>
        <v>805</v>
      </c>
    </row>
    <row r="28" spans="1:6" s="58" customFormat="1" ht="15" customHeight="1" thickBot="1" x14ac:dyDescent="0.3">
      <c r="A28" s="33" t="s">
        <v>4</v>
      </c>
      <c r="B28" s="211">
        <f>B27+1</f>
        <v>42871</v>
      </c>
      <c r="C28" s="14">
        <v>929</v>
      </c>
      <c r="D28" s="21">
        <v>22</v>
      </c>
      <c r="E28" s="20">
        <f t="shared" si="16"/>
        <v>951</v>
      </c>
    </row>
    <row r="29" spans="1:6" s="58" customFormat="1" ht="15" customHeight="1" thickBot="1" x14ac:dyDescent="0.3">
      <c r="A29" s="33" t="s">
        <v>5</v>
      </c>
      <c r="B29" s="211">
        <f t="shared" ref="B29:B33" si="17">B28+1</f>
        <v>42872</v>
      </c>
      <c r="C29" s="14">
        <v>918</v>
      </c>
      <c r="D29" s="21">
        <v>51</v>
      </c>
      <c r="E29" s="20">
        <f t="shared" si="16"/>
        <v>969</v>
      </c>
    </row>
    <row r="30" spans="1:6" s="58" customFormat="1" ht="15" customHeight="1" thickBot="1" x14ac:dyDescent="0.3">
      <c r="A30" s="33" t="s">
        <v>6</v>
      </c>
      <c r="B30" s="211">
        <f t="shared" si="17"/>
        <v>42873</v>
      </c>
      <c r="C30" s="14">
        <v>959</v>
      </c>
      <c r="D30" s="21">
        <v>42</v>
      </c>
      <c r="E30" s="20">
        <f t="shared" si="16"/>
        <v>1001</v>
      </c>
    </row>
    <row r="31" spans="1:6" s="58" customFormat="1" ht="15" customHeight="1" thickBot="1" x14ac:dyDescent="0.3">
      <c r="A31" s="33" t="s">
        <v>0</v>
      </c>
      <c r="B31" s="211">
        <f t="shared" si="17"/>
        <v>42874</v>
      </c>
      <c r="C31" s="14">
        <v>679</v>
      </c>
      <c r="D31" s="21">
        <v>48</v>
      </c>
      <c r="E31" s="20">
        <f t="shared" si="16"/>
        <v>727</v>
      </c>
    </row>
    <row r="32" spans="1:6" s="58" customFormat="1" ht="15" customHeight="1" outlineLevel="1" thickBot="1" x14ac:dyDescent="0.3">
      <c r="A32" s="33" t="s">
        <v>1</v>
      </c>
      <c r="B32" s="211">
        <f t="shared" si="17"/>
        <v>42875</v>
      </c>
      <c r="C32" s="21">
        <v>1389</v>
      </c>
      <c r="D32" s="21">
        <v>83</v>
      </c>
      <c r="E32" s="20">
        <f t="shared" si="16"/>
        <v>1472</v>
      </c>
    </row>
    <row r="33" spans="1:6" s="58" customFormat="1" ht="15" customHeight="1" outlineLevel="1" thickBot="1" x14ac:dyDescent="0.3">
      <c r="A33" s="33" t="s">
        <v>2</v>
      </c>
      <c r="B33" s="211">
        <f t="shared" si="17"/>
        <v>42876</v>
      </c>
      <c r="C33" s="26">
        <v>1383</v>
      </c>
      <c r="D33" s="26">
        <v>76</v>
      </c>
      <c r="E33" s="78">
        <f t="shared" si="16"/>
        <v>1459</v>
      </c>
      <c r="F33" s="183"/>
    </row>
    <row r="34" spans="1:6" s="58" customFormat="1" ht="15" customHeight="1" outlineLevel="1" thickBot="1" x14ac:dyDescent="0.3">
      <c r="A34" s="194" t="s">
        <v>24</v>
      </c>
      <c r="B34" s="438" t="s">
        <v>29</v>
      </c>
      <c r="C34" s="133">
        <f>SUM(C27:C33)</f>
        <v>7053</v>
      </c>
      <c r="D34" s="133">
        <f t="shared" ref="D34" si="18">SUM(D27:D33)</f>
        <v>331</v>
      </c>
      <c r="E34" s="133">
        <f t="shared" ref="E34" si="19">SUM(E27:E33)</f>
        <v>7384</v>
      </c>
    </row>
    <row r="35" spans="1:6" s="58" customFormat="1" ht="15" customHeight="1" outlineLevel="1" thickBot="1" x14ac:dyDescent="0.3">
      <c r="A35" s="127" t="s">
        <v>26</v>
      </c>
      <c r="B35" s="439"/>
      <c r="C35" s="128">
        <f>AVERAGE(C27:C33)</f>
        <v>1007.5714285714286</v>
      </c>
      <c r="D35" s="128">
        <f t="shared" ref="D35" si="20">AVERAGE(D27:D33)</f>
        <v>47.285714285714285</v>
      </c>
      <c r="E35" s="128">
        <f t="shared" ref="E35" si="21">AVERAGE(E27:E33)</f>
        <v>1054.8571428571429</v>
      </c>
    </row>
    <row r="36" spans="1:6" s="58" customFormat="1" ht="15" customHeight="1" thickBot="1" x14ac:dyDescent="0.3">
      <c r="A36" s="34" t="s">
        <v>23</v>
      </c>
      <c r="B36" s="439"/>
      <c r="C36" s="35">
        <f>SUM(C27:C31)</f>
        <v>4281</v>
      </c>
      <c r="D36" s="35">
        <f t="shared" ref="D36" si="22">SUM(D27:D31)</f>
        <v>172</v>
      </c>
      <c r="E36" s="35">
        <f t="shared" ref="E36" si="23">SUM(E27:E31)</f>
        <v>4453</v>
      </c>
    </row>
    <row r="37" spans="1:6" s="58" customFormat="1" ht="15" customHeight="1" thickBot="1" x14ac:dyDescent="0.3">
      <c r="A37" s="34" t="s">
        <v>25</v>
      </c>
      <c r="B37" s="440"/>
      <c r="C37" s="40">
        <f>AVERAGE(C27:C31)</f>
        <v>856.2</v>
      </c>
      <c r="D37" s="40">
        <f t="shared" ref="D37" si="24">AVERAGE(D27:D31)</f>
        <v>34.4</v>
      </c>
      <c r="E37" s="40">
        <f t="shared" ref="E37" si="25">AVERAGE(E27:E31)</f>
        <v>890.6</v>
      </c>
    </row>
    <row r="38" spans="1:6" s="58" customFormat="1" ht="15" customHeight="1" thickBot="1" x14ac:dyDescent="0.3">
      <c r="A38" s="33" t="s">
        <v>3</v>
      </c>
      <c r="B38" s="212">
        <f>B33+1</f>
        <v>42877</v>
      </c>
      <c r="C38" s="14">
        <v>284</v>
      </c>
      <c r="D38" s="14">
        <v>7</v>
      </c>
      <c r="E38" s="18">
        <f t="shared" ref="E38:E44" si="26">SUM(C38:D38)</f>
        <v>291</v>
      </c>
      <c r="F38" s="183"/>
    </row>
    <row r="39" spans="1:6" s="58" customFormat="1" ht="15" customHeight="1" thickBot="1" x14ac:dyDescent="0.3">
      <c r="A39" s="33" t="s">
        <v>4</v>
      </c>
      <c r="B39" s="213">
        <f>B38+1</f>
        <v>42878</v>
      </c>
      <c r="C39" s="14">
        <v>942</v>
      </c>
      <c r="D39" s="21">
        <v>39</v>
      </c>
      <c r="E39" s="20">
        <f t="shared" si="26"/>
        <v>981</v>
      </c>
      <c r="F39" s="183"/>
    </row>
    <row r="40" spans="1:6" s="58" customFormat="1" ht="15" customHeight="1" thickBot="1" x14ac:dyDescent="0.3">
      <c r="A40" s="33" t="s">
        <v>5</v>
      </c>
      <c r="B40" s="213">
        <f t="shared" ref="B40:B44" si="27">B39+1</f>
        <v>42879</v>
      </c>
      <c r="C40" s="14">
        <v>819</v>
      </c>
      <c r="D40" s="21">
        <v>11</v>
      </c>
      <c r="E40" s="20">
        <f t="shared" si="26"/>
        <v>830</v>
      </c>
      <c r="F40" s="183"/>
    </row>
    <row r="41" spans="1:6" s="58" customFormat="1" ht="15" customHeight="1" thickBot="1" x14ac:dyDescent="0.3">
      <c r="A41" s="33" t="s">
        <v>6</v>
      </c>
      <c r="B41" s="213">
        <f t="shared" si="27"/>
        <v>42880</v>
      </c>
      <c r="C41" s="14">
        <v>176</v>
      </c>
      <c r="D41" s="21">
        <v>14</v>
      </c>
      <c r="E41" s="20">
        <f t="shared" si="26"/>
        <v>190</v>
      </c>
      <c r="F41" s="183"/>
    </row>
    <row r="42" spans="1:6" s="58" customFormat="1" ht="15" customHeight="1" thickBot="1" x14ac:dyDescent="0.3">
      <c r="A42" s="33" t="s">
        <v>0</v>
      </c>
      <c r="B42" s="213">
        <f t="shared" si="27"/>
        <v>42881</v>
      </c>
      <c r="C42" s="14">
        <v>1003</v>
      </c>
      <c r="D42" s="21">
        <v>68</v>
      </c>
      <c r="E42" s="20">
        <f t="shared" si="26"/>
        <v>1071</v>
      </c>
      <c r="F42" s="183"/>
    </row>
    <row r="43" spans="1:6" s="58" customFormat="1" ht="15" customHeight="1" outlineLevel="1" thickBot="1" x14ac:dyDescent="0.3">
      <c r="A43" s="33" t="s">
        <v>1</v>
      </c>
      <c r="B43" s="213">
        <f t="shared" si="27"/>
        <v>42882</v>
      </c>
      <c r="C43" s="21">
        <v>1437</v>
      </c>
      <c r="D43" s="21">
        <v>71</v>
      </c>
      <c r="E43" s="20">
        <f t="shared" si="26"/>
        <v>1508</v>
      </c>
      <c r="F43" s="183"/>
    </row>
    <row r="44" spans="1:6" s="58" customFormat="1" ht="15" customHeight="1" outlineLevel="1" thickBot="1" x14ac:dyDescent="0.3">
      <c r="A44" s="33" t="s">
        <v>2</v>
      </c>
      <c r="B44" s="213">
        <f t="shared" si="27"/>
        <v>42883</v>
      </c>
      <c r="C44" s="26">
        <v>1466</v>
      </c>
      <c r="D44" s="26">
        <v>69</v>
      </c>
      <c r="E44" s="78">
        <f t="shared" si="26"/>
        <v>1535</v>
      </c>
      <c r="F44" s="183"/>
    </row>
    <row r="45" spans="1:6" s="58" customFormat="1" ht="15" customHeight="1" outlineLevel="1" thickBot="1" x14ac:dyDescent="0.3">
      <c r="A45" s="194" t="s">
        <v>24</v>
      </c>
      <c r="B45" s="438" t="s">
        <v>30</v>
      </c>
      <c r="C45" s="133">
        <f>SUM(C38:C44)</f>
        <v>6127</v>
      </c>
      <c r="D45" s="133">
        <f t="shared" ref="D45:E45" si="28">SUM(D38:D44)</f>
        <v>279</v>
      </c>
      <c r="E45" s="133">
        <f t="shared" si="28"/>
        <v>6406</v>
      </c>
    </row>
    <row r="46" spans="1:6" s="58" customFormat="1" ht="15" customHeight="1" outlineLevel="1" thickBot="1" x14ac:dyDescent="0.3">
      <c r="A46" s="127" t="s">
        <v>26</v>
      </c>
      <c r="B46" s="439"/>
      <c r="C46" s="128">
        <f>AVERAGE(C38:C44)</f>
        <v>875.28571428571433</v>
      </c>
      <c r="D46" s="128">
        <f t="shared" ref="D46:E46" si="29">AVERAGE(D38:D44)</f>
        <v>39.857142857142854</v>
      </c>
      <c r="E46" s="128">
        <f t="shared" si="29"/>
        <v>915.14285714285711</v>
      </c>
    </row>
    <row r="47" spans="1:6" s="58" customFormat="1" ht="15" customHeight="1" thickBot="1" x14ac:dyDescent="0.3">
      <c r="A47" s="34" t="s">
        <v>23</v>
      </c>
      <c r="B47" s="439"/>
      <c r="C47" s="35">
        <f>SUM(C38:C42)</f>
        <v>3224</v>
      </c>
      <c r="D47" s="35">
        <f t="shared" ref="D47:E47" si="30">SUM(D38:D42)</f>
        <v>139</v>
      </c>
      <c r="E47" s="35">
        <f t="shared" si="30"/>
        <v>3363</v>
      </c>
    </row>
    <row r="48" spans="1:6" s="58" customFormat="1" ht="15" customHeight="1" thickBot="1" x14ac:dyDescent="0.3">
      <c r="A48" s="34" t="s">
        <v>25</v>
      </c>
      <c r="B48" s="440"/>
      <c r="C48" s="40">
        <f>AVERAGE(C38:C42)</f>
        <v>644.79999999999995</v>
      </c>
      <c r="D48" s="40">
        <f t="shared" ref="D48:E48" si="31">AVERAGE(D38:D42)</f>
        <v>27.8</v>
      </c>
      <c r="E48" s="40">
        <f t="shared" si="31"/>
        <v>672.6</v>
      </c>
    </row>
    <row r="49" spans="1:6" s="58" customFormat="1" ht="15" customHeight="1" thickBot="1" x14ac:dyDescent="0.3">
      <c r="A49" s="33" t="s">
        <v>3</v>
      </c>
      <c r="B49" s="212">
        <f>B44+1</f>
        <v>42884</v>
      </c>
      <c r="C49" s="62">
        <v>1009</v>
      </c>
      <c r="D49" s="65">
        <v>49</v>
      </c>
      <c r="E49" s="20">
        <f t="shared" ref="E49:E55" si="32">SUM(C49:D49)</f>
        <v>1058</v>
      </c>
      <c r="F49" s="183"/>
    </row>
    <row r="50" spans="1:6" s="58" customFormat="1" ht="15" customHeight="1" thickBot="1" x14ac:dyDescent="0.3">
      <c r="A50" s="179" t="s">
        <v>4</v>
      </c>
      <c r="B50" s="213">
        <f>B49+1</f>
        <v>42885</v>
      </c>
      <c r="C50" s="14">
        <v>671</v>
      </c>
      <c r="D50" s="17">
        <v>34</v>
      </c>
      <c r="E50" s="20">
        <f t="shared" si="32"/>
        <v>705</v>
      </c>
      <c r="F50" s="183"/>
    </row>
    <row r="51" spans="1:6" s="58" customFormat="1" ht="15" customHeight="1" thickBot="1" x14ac:dyDescent="0.3">
      <c r="A51" s="179" t="s">
        <v>5</v>
      </c>
      <c r="B51" s="213">
        <f t="shared" ref="B51:B55" si="33">B50+1</f>
        <v>42886</v>
      </c>
      <c r="C51" s="14">
        <v>838</v>
      </c>
      <c r="D51" s="17">
        <v>55</v>
      </c>
      <c r="E51" s="20">
        <f t="shared" si="32"/>
        <v>893</v>
      </c>
      <c r="F51" s="183"/>
    </row>
    <row r="52" spans="1:6" s="58" customFormat="1" ht="15" hidden="1" customHeight="1" thickBot="1" x14ac:dyDescent="0.3">
      <c r="A52" s="179" t="s">
        <v>6</v>
      </c>
      <c r="B52" s="213">
        <f t="shared" si="33"/>
        <v>42887</v>
      </c>
      <c r="C52" s="14"/>
      <c r="D52" s="17"/>
      <c r="E52" s="20">
        <f t="shared" si="32"/>
        <v>0</v>
      </c>
      <c r="F52" s="183"/>
    </row>
    <row r="53" spans="1:6" s="58" customFormat="1" ht="15" hidden="1" customHeight="1" thickBot="1" x14ac:dyDescent="0.3">
      <c r="A53" s="33" t="s">
        <v>0</v>
      </c>
      <c r="B53" s="215">
        <f t="shared" si="33"/>
        <v>42888</v>
      </c>
      <c r="C53" s="14"/>
      <c r="D53" s="17"/>
      <c r="E53" s="20">
        <f t="shared" si="32"/>
        <v>0</v>
      </c>
      <c r="F53" s="183"/>
    </row>
    <row r="54" spans="1:6" s="58" customFormat="1" ht="15" hidden="1" customHeight="1" outlineLevel="1" thickBot="1" x14ac:dyDescent="0.3">
      <c r="A54" s="33" t="s">
        <v>1</v>
      </c>
      <c r="B54" s="215">
        <f t="shared" si="33"/>
        <v>42889</v>
      </c>
      <c r="C54" s="21"/>
      <c r="D54" s="21"/>
      <c r="E54" s="20">
        <f t="shared" si="32"/>
        <v>0</v>
      </c>
      <c r="F54" s="183"/>
    </row>
    <row r="55" spans="1:6" s="58" customFormat="1" ht="15.75" hidden="1" customHeight="1" outlineLevel="1" thickBot="1" x14ac:dyDescent="0.3">
      <c r="A55" s="179" t="s">
        <v>2</v>
      </c>
      <c r="B55" s="215">
        <f t="shared" si="33"/>
        <v>42890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94" t="s">
        <v>24</v>
      </c>
      <c r="B56" s="438" t="s">
        <v>31</v>
      </c>
      <c r="C56" s="133">
        <f>SUM(C49:C55)</f>
        <v>2518</v>
      </c>
      <c r="D56" s="133">
        <f>SUM(D49:D55)</f>
        <v>138</v>
      </c>
      <c r="E56" s="137">
        <f>SUM(E49:E55)</f>
        <v>2656</v>
      </c>
    </row>
    <row r="57" spans="1:6" s="58" customFormat="1" ht="15" customHeight="1" outlineLevel="1" thickBot="1" x14ac:dyDescent="0.3">
      <c r="A57" s="127" t="s">
        <v>26</v>
      </c>
      <c r="B57" s="439"/>
      <c r="C57" s="128">
        <f>AVERAGE(C49:C55)</f>
        <v>839.33333333333337</v>
      </c>
      <c r="D57" s="128">
        <f>AVERAGE(D49:D55)</f>
        <v>46</v>
      </c>
      <c r="E57" s="132">
        <f>AVERAGE(E49:E55)</f>
        <v>379.42857142857144</v>
      </c>
    </row>
    <row r="58" spans="1:6" s="58" customFormat="1" ht="15" customHeight="1" thickBot="1" x14ac:dyDescent="0.3">
      <c r="A58" s="34" t="s">
        <v>23</v>
      </c>
      <c r="B58" s="439"/>
      <c r="C58" s="35">
        <f>SUM(C49:C53)</f>
        <v>2518</v>
      </c>
      <c r="D58" s="35">
        <f>SUM(D49:D53)</f>
        <v>138</v>
      </c>
      <c r="E58" s="35">
        <f>SUM(E49:E53)</f>
        <v>2656</v>
      </c>
    </row>
    <row r="59" spans="1:6" s="58" customFormat="1" ht="15" customHeight="1" thickBot="1" x14ac:dyDescent="0.3">
      <c r="A59" s="34" t="s">
        <v>25</v>
      </c>
      <c r="B59" s="440"/>
      <c r="C59" s="40">
        <f>AVERAGE(C49:C53)</f>
        <v>839.33333333333337</v>
      </c>
      <c r="D59" s="40">
        <f>AVERAGE(D49:D53)</f>
        <v>46</v>
      </c>
      <c r="E59" s="40">
        <f>AVERAGE(E49:E53)</f>
        <v>531.20000000000005</v>
      </c>
    </row>
    <row r="60" spans="1:6" s="58" customFormat="1" ht="15" hidden="1" customHeight="1" thickBot="1" x14ac:dyDescent="0.3">
      <c r="A60" s="179" t="s">
        <v>3</v>
      </c>
      <c r="B60" s="212">
        <f>B55+1</f>
        <v>42891</v>
      </c>
      <c r="C60" s="14"/>
      <c r="D60" s="14"/>
      <c r="E60" s="20">
        <f>SUM(C60:D60)</f>
        <v>0</v>
      </c>
    </row>
    <row r="61" spans="1:6" s="58" customFormat="1" ht="14.25" hidden="1" customHeight="1" thickBot="1" x14ac:dyDescent="0.3">
      <c r="A61" s="179" t="s">
        <v>4</v>
      </c>
      <c r="B61" s="213">
        <f>B60+1</f>
        <v>42892</v>
      </c>
      <c r="C61" s="14"/>
      <c r="D61" s="21"/>
      <c r="E61" s="20"/>
    </row>
    <row r="62" spans="1:6" s="58" customFormat="1" ht="16.5" hidden="1" customHeight="1" thickBot="1" x14ac:dyDescent="0.3">
      <c r="A62" s="179"/>
      <c r="B62" s="214"/>
      <c r="C62" s="14"/>
      <c r="D62" s="21"/>
      <c r="E62" s="20"/>
    </row>
    <row r="63" spans="1:6" s="58" customFormat="1" ht="13.5" hidden="1" customHeight="1" thickBot="1" x14ac:dyDescent="0.3">
      <c r="A63" s="179"/>
      <c r="B63" s="214"/>
      <c r="C63" s="14"/>
      <c r="D63" s="21"/>
      <c r="E63" s="20"/>
    </row>
    <row r="64" spans="1:6" s="58" customFormat="1" ht="15.75" hidden="1" customHeight="1" thickBot="1" x14ac:dyDescent="0.3">
      <c r="A64" s="33"/>
      <c r="B64" s="214"/>
      <c r="C64" s="14"/>
      <c r="D64" s="21"/>
      <c r="E64" s="20"/>
    </row>
    <row r="65" spans="1:6" s="58" customFormat="1" ht="15.75" hidden="1" customHeight="1" thickBot="1" x14ac:dyDescent="0.3">
      <c r="A65" s="33"/>
      <c r="B65" s="214"/>
      <c r="C65" s="21"/>
      <c r="D65" s="21"/>
      <c r="E65" s="20"/>
    </row>
    <row r="66" spans="1:6" s="58" customFormat="1" ht="15.75" hidden="1" customHeight="1" thickBot="1" x14ac:dyDescent="0.3">
      <c r="A66" s="33"/>
      <c r="B66" s="216"/>
      <c r="C66" s="26"/>
      <c r="D66" s="26"/>
      <c r="E66" s="78"/>
    </row>
    <row r="67" spans="1:6" s="58" customFormat="1" ht="14.25" hidden="1" customHeight="1" thickBot="1" x14ac:dyDescent="0.3">
      <c r="A67" s="194" t="s">
        <v>24</v>
      </c>
      <c r="B67" s="438" t="s">
        <v>36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hidden="1" thickBot="1" x14ac:dyDescent="0.3">
      <c r="A68" s="127" t="s">
        <v>26</v>
      </c>
      <c r="B68" s="439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hidden="1" thickBot="1" x14ac:dyDescent="0.3">
      <c r="A69" s="34" t="s">
        <v>23</v>
      </c>
      <c r="B69" s="439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hidden="1" thickBot="1" x14ac:dyDescent="0.3">
      <c r="A70" s="34" t="s">
        <v>25</v>
      </c>
      <c r="B70" s="440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7"/>
      <c r="C71" s="61"/>
      <c r="D71" s="61"/>
      <c r="E71" s="61"/>
    </row>
    <row r="72" spans="1:6" s="58" customFormat="1" x14ac:dyDescent="0.25">
      <c r="B72" s="227"/>
      <c r="C72" s="48" t="s">
        <v>80</v>
      </c>
      <c r="D72" s="48" t="s">
        <v>8</v>
      </c>
      <c r="E72" s="457" t="s">
        <v>69</v>
      </c>
      <c r="F72" s="459"/>
    </row>
    <row r="73" spans="1:6" ht="25.5" x14ac:dyDescent="0.25">
      <c r="A73" s="13"/>
      <c r="B73" s="53" t="s">
        <v>33</v>
      </c>
      <c r="C73" s="230">
        <f>SUM(C58:C58, C47:C47, C36:C36, C25:C25, C14:C14, C69:C69)</f>
        <v>15824</v>
      </c>
      <c r="D73" s="46">
        <f>SUM(D69:D69, D58:D58, D47:D47, D36:D36, D25:D25, D14:D14)</f>
        <v>749</v>
      </c>
      <c r="E73" s="329" t="s">
        <v>33</v>
      </c>
      <c r="F73" s="119">
        <f>SUM(E14, E25, E36, E47, E58, E69)</f>
        <v>16573</v>
      </c>
    </row>
    <row r="74" spans="1:6" ht="25.5" x14ac:dyDescent="0.25">
      <c r="A74" s="13"/>
      <c r="B74" s="53" t="s">
        <v>32</v>
      </c>
      <c r="C74" s="230">
        <f>SUM(C56:C56, C45:C45, C34:C34, C23:C23, C12:C12, C67:C67)</f>
        <v>24508</v>
      </c>
      <c r="D74" s="46">
        <f>SUM(D67:D67, D56:D56, D45:D45, D34:D34, D23:D23, D12:D12)</f>
        <v>1202</v>
      </c>
      <c r="E74" s="329" t="s">
        <v>32</v>
      </c>
      <c r="F74" s="120">
        <f>SUM(E56, E45, E34, E23, E12, E67)</f>
        <v>25710</v>
      </c>
    </row>
    <row r="75" spans="1:6" x14ac:dyDescent="0.25">
      <c r="C75" s="158"/>
      <c r="E75" s="329" t="s">
        <v>25</v>
      </c>
      <c r="F75" s="120">
        <f>AVERAGE(E14, E25, E36, E47, E58, E69)</f>
        <v>2762.1666666666665</v>
      </c>
    </row>
    <row r="76" spans="1:6" x14ac:dyDescent="0.25">
      <c r="C76" s="158"/>
      <c r="E76" s="329" t="s">
        <v>71</v>
      </c>
      <c r="F76" s="119">
        <f>AVERAGE(E56, E45, E34, E23, E12, E67)</f>
        <v>4285</v>
      </c>
    </row>
    <row r="78" spans="1:6" x14ac:dyDescent="0.25">
      <c r="C78" s="181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9"/>
      <c r="C1" s="431" t="s">
        <v>55</v>
      </c>
      <c r="D1" s="432"/>
      <c r="E1" s="431"/>
      <c r="F1" s="441"/>
      <c r="G1" s="435" t="s">
        <v>22</v>
      </c>
    </row>
    <row r="2" spans="1:7" ht="15" customHeight="1" thickBot="1" x14ac:dyDescent="0.3">
      <c r="B2" s="159"/>
      <c r="C2" s="433"/>
      <c r="D2" s="434"/>
      <c r="E2" s="433"/>
      <c r="F2" s="442"/>
      <c r="G2" s="436"/>
    </row>
    <row r="3" spans="1:7" x14ac:dyDescent="0.25">
      <c r="A3" s="493" t="s">
        <v>60</v>
      </c>
      <c r="B3" s="494" t="s">
        <v>61</v>
      </c>
      <c r="C3" s="445" t="s">
        <v>58</v>
      </c>
      <c r="D3" s="491" t="s">
        <v>59</v>
      </c>
      <c r="E3" s="445"/>
      <c r="F3" s="491"/>
      <c r="G3" s="436"/>
    </row>
    <row r="4" spans="1:7" ht="14.25" customHeight="1" thickBot="1" x14ac:dyDescent="0.3">
      <c r="A4" s="446"/>
      <c r="B4" s="495"/>
      <c r="C4" s="446"/>
      <c r="D4" s="492"/>
      <c r="E4" s="446"/>
      <c r="F4" s="492"/>
      <c r="G4" s="436"/>
    </row>
    <row r="5" spans="1:7" s="85" customFormat="1" ht="12.75" customHeight="1" thickBot="1" x14ac:dyDescent="0.3">
      <c r="A5" s="176"/>
      <c r="B5" s="156"/>
      <c r="C5" s="80"/>
      <c r="D5" s="81"/>
      <c r="E5" s="82"/>
      <c r="F5" s="83"/>
      <c r="G5" s="84"/>
    </row>
    <row r="6" spans="1:7" s="85" customFormat="1" ht="12.75" customHeight="1" thickBot="1" x14ac:dyDescent="0.3">
      <c r="A6" s="176"/>
      <c r="B6" s="149"/>
      <c r="C6" s="80"/>
      <c r="D6" s="81"/>
      <c r="E6" s="82"/>
      <c r="F6" s="83"/>
      <c r="G6" s="84"/>
    </row>
    <row r="7" spans="1:7" s="85" customFormat="1" ht="12.75" customHeight="1" thickBot="1" x14ac:dyDescent="0.3">
      <c r="A7" s="176"/>
      <c r="B7" s="149"/>
      <c r="C7" s="80"/>
      <c r="D7" s="81"/>
      <c r="E7" s="82"/>
      <c r="F7" s="83"/>
      <c r="G7" s="84"/>
    </row>
    <row r="8" spans="1:7" s="85" customFormat="1" ht="12.75" customHeight="1" thickBot="1" x14ac:dyDescent="0.3">
      <c r="A8" s="182"/>
      <c r="B8" s="149"/>
      <c r="C8" s="80"/>
      <c r="D8" s="81"/>
      <c r="E8" s="82"/>
      <c r="F8" s="83"/>
      <c r="G8" s="84"/>
    </row>
    <row r="9" spans="1:7" s="85" customFormat="1" ht="12.75" customHeight="1" thickBot="1" x14ac:dyDescent="0.3">
      <c r="A9" s="182"/>
      <c r="B9" s="149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2"/>
      <c r="B10" s="190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2"/>
      <c r="B11" s="149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24</v>
      </c>
      <c r="B12" s="438" t="s">
        <v>27</v>
      </c>
      <c r="C12" s="144">
        <f>SUM(C5:C11)</f>
        <v>0</v>
      </c>
      <c r="D12" s="144">
        <f t="shared" ref="D12:G12" si="1">SUM(D5:D11)</f>
        <v>0</v>
      </c>
      <c r="E12" s="144">
        <f t="shared" si="1"/>
        <v>0</v>
      </c>
      <c r="F12" s="144">
        <f t="shared" si="1"/>
        <v>0</v>
      </c>
      <c r="G12" s="144">
        <f t="shared" si="1"/>
        <v>0</v>
      </c>
    </row>
    <row r="13" spans="1:7" s="91" customFormat="1" ht="14.25" customHeight="1" outlineLevel="1" thickBot="1" x14ac:dyDescent="0.3">
      <c r="A13" s="127" t="s">
        <v>26</v>
      </c>
      <c r="B13" s="439"/>
      <c r="C13" s="145" t="e">
        <f>AVERAGE(C5:C11)</f>
        <v>#DIV/0!</v>
      </c>
      <c r="D13" s="145" t="e">
        <f t="shared" ref="D13:G13" si="2">AVERAGE(D5:D11)</f>
        <v>#DIV/0!</v>
      </c>
      <c r="E13" s="145" t="e">
        <f t="shared" si="2"/>
        <v>#DIV/0!</v>
      </c>
      <c r="F13" s="145" t="e">
        <f t="shared" si="2"/>
        <v>#DIV/0!</v>
      </c>
      <c r="G13" s="145">
        <f t="shared" si="2"/>
        <v>0</v>
      </c>
    </row>
    <row r="14" spans="1:7" s="91" customFormat="1" ht="14.25" customHeight="1" thickBot="1" x14ac:dyDescent="0.3">
      <c r="A14" s="34" t="s">
        <v>23</v>
      </c>
      <c r="B14" s="439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25</v>
      </c>
      <c r="B15" s="440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50"/>
      <c r="C16" s="80"/>
      <c r="D16" s="81"/>
      <c r="E16" s="80"/>
      <c r="F16" s="92"/>
      <c r="G16" s="185"/>
    </row>
    <row r="17" spans="1:7" s="91" customFormat="1" ht="13.5" customHeight="1" thickBot="1" x14ac:dyDescent="0.3">
      <c r="A17" s="33"/>
      <c r="B17" s="151"/>
      <c r="C17" s="80"/>
      <c r="D17" s="81"/>
      <c r="E17" s="82"/>
      <c r="F17" s="83"/>
      <c r="G17" s="185"/>
    </row>
    <row r="18" spans="1:7" s="91" customFormat="1" ht="15" customHeight="1" thickBot="1" x14ac:dyDescent="0.3">
      <c r="A18" s="33"/>
      <c r="B18" s="151"/>
      <c r="C18" s="80"/>
      <c r="D18" s="81"/>
      <c r="E18" s="82"/>
      <c r="F18" s="83"/>
      <c r="G18" s="185"/>
    </row>
    <row r="19" spans="1:7" s="91" customFormat="1" ht="14.25" customHeight="1" thickBot="1" x14ac:dyDescent="0.3">
      <c r="A19" s="33"/>
      <c r="B19" s="151"/>
      <c r="C19" s="80"/>
      <c r="D19" s="81"/>
      <c r="E19" s="82"/>
      <c r="F19" s="83"/>
      <c r="G19" s="185"/>
    </row>
    <row r="20" spans="1:7" s="91" customFormat="1" ht="14.25" customHeight="1" thickBot="1" x14ac:dyDescent="0.3">
      <c r="A20" s="33"/>
      <c r="B20" s="151"/>
      <c r="C20" s="80"/>
      <c r="D20" s="81"/>
      <c r="E20" s="82"/>
      <c r="F20" s="83"/>
      <c r="G20" s="185"/>
    </row>
    <row r="21" spans="1:7" s="91" customFormat="1" ht="14.25" customHeight="1" outlineLevel="1" thickBot="1" x14ac:dyDescent="0.3">
      <c r="A21" s="179"/>
      <c r="B21" s="151"/>
      <c r="C21" s="82"/>
      <c r="D21" s="86"/>
      <c r="E21" s="82"/>
      <c r="F21" s="83"/>
      <c r="G21" s="185">
        <f>SUM(C21:F21)</f>
        <v>0</v>
      </c>
    </row>
    <row r="22" spans="1:7" s="91" customFormat="1" ht="14.25" customHeight="1" outlineLevel="1" thickBot="1" x14ac:dyDescent="0.3">
      <c r="A22" s="179"/>
      <c r="B22" s="151"/>
      <c r="C22" s="87"/>
      <c r="D22" s="88"/>
      <c r="E22" s="87"/>
      <c r="F22" s="89"/>
      <c r="G22" s="185">
        <f t="shared" ref="G22" si="5">SUM(C22:F22)</f>
        <v>0</v>
      </c>
    </row>
    <row r="23" spans="1:7" s="91" customFormat="1" ht="14.25" customHeight="1" outlineLevel="1" thickBot="1" x14ac:dyDescent="0.3">
      <c r="A23" s="126" t="s">
        <v>24</v>
      </c>
      <c r="B23" s="438" t="s">
        <v>28</v>
      </c>
      <c r="C23" s="144">
        <f>SUM(C16:C22)</f>
        <v>0</v>
      </c>
      <c r="D23" s="144">
        <f t="shared" ref="D23:G23" si="6">SUM(D16:D22)</f>
        <v>0</v>
      </c>
      <c r="E23" s="144">
        <f t="shared" si="6"/>
        <v>0</v>
      </c>
      <c r="F23" s="144">
        <f t="shared" si="6"/>
        <v>0</v>
      </c>
      <c r="G23" s="144">
        <f t="shared" si="6"/>
        <v>0</v>
      </c>
    </row>
    <row r="24" spans="1:7" s="91" customFormat="1" ht="14.25" customHeight="1" outlineLevel="1" thickBot="1" x14ac:dyDescent="0.3">
      <c r="A24" s="127" t="s">
        <v>26</v>
      </c>
      <c r="B24" s="439"/>
      <c r="C24" s="145" t="e">
        <f>AVERAGE(C16:C22)</f>
        <v>#DIV/0!</v>
      </c>
      <c r="D24" s="145" t="e">
        <f t="shared" ref="D24:G24" si="7">AVERAGE(D16:D22)</f>
        <v>#DIV/0!</v>
      </c>
      <c r="E24" s="145" t="e">
        <f t="shared" si="7"/>
        <v>#DIV/0!</v>
      </c>
      <c r="F24" s="145" t="e">
        <f t="shared" si="7"/>
        <v>#DIV/0!</v>
      </c>
      <c r="G24" s="145">
        <f t="shared" si="7"/>
        <v>0</v>
      </c>
    </row>
    <row r="25" spans="1:7" s="91" customFormat="1" ht="14.25" customHeight="1" thickBot="1" x14ac:dyDescent="0.3">
      <c r="A25" s="34" t="s">
        <v>23</v>
      </c>
      <c r="B25" s="439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25</v>
      </c>
      <c r="B26" s="440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8"/>
      <c r="C27" s="80"/>
      <c r="D27" s="81"/>
      <c r="E27" s="80"/>
      <c r="F27" s="92"/>
      <c r="G27" s="185"/>
    </row>
    <row r="28" spans="1:7" s="91" customFormat="1" ht="15.75" customHeight="1" thickBot="1" x14ac:dyDescent="0.3">
      <c r="A28" s="33"/>
      <c r="B28" s="153"/>
      <c r="C28" s="80"/>
      <c r="D28" s="81"/>
      <c r="E28" s="82"/>
      <c r="F28" s="83"/>
      <c r="G28" s="185"/>
    </row>
    <row r="29" spans="1:7" s="91" customFormat="1" ht="13.5" customHeight="1" thickBot="1" x14ac:dyDescent="0.3">
      <c r="A29" s="33"/>
      <c r="B29" s="153"/>
      <c r="C29" s="80"/>
      <c r="D29" s="81"/>
      <c r="E29" s="82"/>
      <c r="F29" s="83"/>
      <c r="G29" s="185"/>
    </row>
    <row r="30" spans="1:7" s="91" customFormat="1" ht="12.75" customHeight="1" thickBot="1" x14ac:dyDescent="0.3">
      <c r="A30" s="33"/>
      <c r="B30" s="153"/>
      <c r="C30" s="80"/>
      <c r="D30" s="81"/>
      <c r="E30" s="82"/>
      <c r="F30" s="83"/>
      <c r="G30" s="185"/>
    </row>
    <row r="31" spans="1:7" s="91" customFormat="1" ht="14.25" thickBot="1" x14ac:dyDescent="0.3">
      <c r="A31" s="33"/>
      <c r="B31" s="153"/>
      <c r="C31" s="80"/>
      <c r="D31" s="81"/>
      <c r="E31" s="82"/>
      <c r="F31" s="83"/>
      <c r="G31" s="185"/>
    </row>
    <row r="32" spans="1:7" s="91" customFormat="1" ht="14.25" customHeight="1" outlineLevel="1" thickBot="1" x14ac:dyDescent="0.3">
      <c r="A32" s="179"/>
      <c r="B32" s="151"/>
      <c r="C32" s="82"/>
      <c r="D32" s="86"/>
      <c r="E32" s="82"/>
      <c r="F32" s="83"/>
      <c r="G32" s="185">
        <f>SUM(C32:F32)</f>
        <v>0</v>
      </c>
    </row>
    <row r="33" spans="1:8" s="91" customFormat="1" ht="14.25" customHeight="1" outlineLevel="1" thickBot="1" x14ac:dyDescent="0.3">
      <c r="A33" s="179"/>
      <c r="B33" s="151"/>
      <c r="C33" s="87"/>
      <c r="D33" s="88"/>
      <c r="E33" s="87"/>
      <c r="F33" s="89"/>
      <c r="G33" s="185">
        <f>SUM(C33:F33)</f>
        <v>0</v>
      </c>
    </row>
    <row r="34" spans="1:8" s="91" customFormat="1" ht="14.25" customHeight="1" outlineLevel="1" thickBot="1" x14ac:dyDescent="0.3">
      <c r="A34" s="126" t="s">
        <v>24</v>
      </c>
      <c r="B34" s="438" t="s">
        <v>29</v>
      </c>
      <c r="C34" s="144">
        <f>SUM(C27:C33)</f>
        <v>0</v>
      </c>
      <c r="D34" s="144">
        <f t="shared" ref="D34:G34" si="10">SUM(D27:D33)</f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</row>
    <row r="35" spans="1:8" s="91" customFormat="1" ht="14.25" customHeight="1" outlineLevel="1" thickBot="1" x14ac:dyDescent="0.3">
      <c r="A35" s="127" t="s">
        <v>26</v>
      </c>
      <c r="B35" s="439"/>
      <c r="C35" s="145" t="e">
        <f>AVERAGE(C27:C33)</f>
        <v>#DIV/0!</v>
      </c>
      <c r="D35" s="145" t="e">
        <f t="shared" ref="D35:G35" si="11">AVERAGE(D27:D33)</f>
        <v>#DIV/0!</v>
      </c>
      <c r="E35" s="145" t="e">
        <f t="shared" si="11"/>
        <v>#DIV/0!</v>
      </c>
      <c r="F35" s="145" t="e">
        <f t="shared" si="11"/>
        <v>#DIV/0!</v>
      </c>
      <c r="G35" s="145">
        <f t="shared" si="11"/>
        <v>0</v>
      </c>
    </row>
    <row r="36" spans="1:8" s="91" customFormat="1" ht="14.25" customHeight="1" thickBot="1" x14ac:dyDescent="0.3">
      <c r="A36" s="34" t="s">
        <v>23</v>
      </c>
      <c r="B36" s="439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25</v>
      </c>
      <c r="B37" s="440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8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3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3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3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3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9"/>
      <c r="B43" s="151"/>
      <c r="C43" s="82"/>
      <c r="D43" s="86"/>
      <c r="E43" s="82"/>
      <c r="F43" s="83"/>
      <c r="G43" s="84">
        <f t="shared" ref="G43:G44" si="14">SUM(C43:F43)</f>
        <v>0</v>
      </c>
      <c r="H43" s="147"/>
    </row>
    <row r="44" spans="1:8" s="91" customFormat="1" ht="14.25" customHeight="1" outlineLevel="1" thickBot="1" x14ac:dyDescent="0.3">
      <c r="A44" s="179"/>
      <c r="B44" s="151"/>
      <c r="C44" s="87"/>
      <c r="D44" s="88"/>
      <c r="E44" s="87"/>
      <c r="F44" s="89"/>
      <c r="G44" s="90">
        <f t="shared" si="14"/>
        <v>0</v>
      </c>
      <c r="H44" s="147"/>
    </row>
    <row r="45" spans="1:8" s="91" customFormat="1" ht="14.25" customHeight="1" outlineLevel="1" thickBot="1" x14ac:dyDescent="0.3">
      <c r="A45" s="126" t="s">
        <v>24</v>
      </c>
      <c r="B45" s="438" t="s">
        <v>30</v>
      </c>
      <c r="C45" s="144">
        <f>SUM(C38:C44)</f>
        <v>0</v>
      </c>
      <c r="D45" s="144">
        <f t="shared" ref="D45:G45" si="15">SUM(D38:D44)</f>
        <v>0</v>
      </c>
      <c r="E45" s="144">
        <f t="shared" si="15"/>
        <v>0</v>
      </c>
      <c r="F45" s="144">
        <f t="shared" si="15"/>
        <v>0</v>
      </c>
      <c r="G45" s="144">
        <f t="shared" si="15"/>
        <v>0</v>
      </c>
    </row>
    <row r="46" spans="1:8" s="91" customFormat="1" ht="14.25" customHeight="1" outlineLevel="1" thickBot="1" x14ac:dyDescent="0.3">
      <c r="A46" s="127" t="s">
        <v>26</v>
      </c>
      <c r="B46" s="439"/>
      <c r="C46" s="145" t="e">
        <f>AVERAGE(C38:C44)</f>
        <v>#DIV/0!</v>
      </c>
      <c r="D46" s="145" t="e">
        <f t="shared" ref="D46:G46" si="16">AVERAGE(D38:D44)</f>
        <v>#DIV/0!</v>
      </c>
      <c r="E46" s="145" t="e">
        <f t="shared" si="16"/>
        <v>#DIV/0!</v>
      </c>
      <c r="F46" s="145" t="e">
        <f t="shared" si="16"/>
        <v>#DIV/0!</v>
      </c>
      <c r="G46" s="145">
        <f t="shared" si="16"/>
        <v>0</v>
      </c>
    </row>
    <row r="47" spans="1:8" s="91" customFormat="1" ht="14.25" customHeight="1" thickBot="1" x14ac:dyDescent="0.3">
      <c r="A47" s="34" t="s">
        <v>23</v>
      </c>
      <c r="B47" s="439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25</v>
      </c>
      <c r="B48" s="440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2"/>
      <c r="C49" s="172"/>
      <c r="D49" s="173"/>
      <c r="E49" s="80"/>
      <c r="F49" s="92"/>
      <c r="G49" s="93"/>
    </row>
    <row r="50" spans="1:7" s="91" customFormat="1" ht="14.25" customHeight="1" thickBot="1" x14ac:dyDescent="0.3">
      <c r="A50" s="33"/>
      <c r="B50" s="171"/>
      <c r="C50" s="174"/>
      <c r="D50" s="175"/>
      <c r="E50" s="82"/>
      <c r="F50" s="83"/>
      <c r="G50" s="84"/>
    </row>
    <row r="51" spans="1:7" s="91" customFormat="1" ht="13.5" customHeight="1" thickBot="1" x14ac:dyDescent="0.3">
      <c r="A51" s="33"/>
      <c r="B51" s="171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9"/>
      <c r="B52" s="171"/>
      <c r="C52" s="80"/>
      <c r="D52" s="92"/>
      <c r="E52" s="82"/>
      <c r="F52" s="83"/>
      <c r="G52" s="84"/>
    </row>
    <row r="53" spans="1:7" s="91" customFormat="1" ht="12" customHeight="1" x14ac:dyDescent="0.25">
      <c r="A53" s="179"/>
      <c r="B53" s="171"/>
      <c r="C53" s="172"/>
      <c r="D53" s="217"/>
      <c r="E53" s="87"/>
      <c r="F53" s="89"/>
      <c r="G53" s="90"/>
    </row>
    <row r="54" spans="1:7" s="91" customFormat="1" ht="14.25" customHeight="1" outlineLevel="1" thickBot="1" x14ac:dyDescent="0.3">
      <c r="A54" s="220"/>
      <c r="B54" s="237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9" t="s">
        <v>2</v>
      </c>
      <c r="B55" s="151">
        <f>B54+1</f>
        <v>1</v>
      </c>
      <c r="C55" s="218"/>
      <c r="D55" s="219"/>
      <c r="E55" s="172"/>
      <c r="F55" s="217"/>
      <c r="G55" s="82">
        <f>SUM(C55:F55)</f>
        <v>0</v>
      </c>
    </row>
    <row r="56" spans="1:7" s="91" customFormat="1" ht="16.5" customHeight="1" outlineLevel="1" thickBot="1" x14ac:dyDescent="0.3">
      <c r="A56" s="126" t="s">
        <v>24</v>
      </c>
      <c r="B56" s="438" t="s">
        <v>31</v>
      </c>
      <c r="C56" s="144">
        <f>SUM(C49:C55)</f>
        <v>0</v>
      </c>
      <c r="D56" s="144">
        <f t="shared" ref="D56:G56" si="19">SUM(D49:D55)</f>
        <v>0</v>
      </c>
      <c r="E56" s="144">
        <f t="shared" si="19"/>
        <v>0</v>
      </c>
      <c r="F56" s="144">
        <f t="shared" si="19"/>
        <v>0</v>
      </c>
      <c r="G56" s="144">
        <f t="shared" si="19"/>
        <v>0</v>
      </c>
    </row>
    <row r="57" spans="1:7" s="91" customFormat="1" ht="14.25" customHeight="1" outlineLevel="1" thickBot="1" x14ac:dyDescent="0.3">
      <c r="A57" s="127" t="s">
        <v>26</v>
      </c>
      <c r="B57" s="439"/>
      <c r="C57" s="145" t="e">
        <f>AVERAGE(C49:C55)</f>
        <v>#DIV/0!</v>
      </c>
      <c r="D57" s="145" t="e">
        <f t="shared" ref="D57:G57" si="20">AVERAGE(D49:D55)</f>
        <v>#DIV/0!</v>
      </c>
      <c r="E57" s="145" t="e">
        <f t="shared" si="20"/>
        <v>#DIV/0!</v>
      </c>
      <c r="F57" s="145" t="e">
        <f t="shared" si="20"/>
        <v>#DIV/0!</v>
      </c>
      <c r="G57" s="145">
        <f t="shared" si="20"/>
        <v>0</v>
      </c>
    </row>
    <row r="58" spans="1:7" s="91" customFormat="1" ht="15.75" customHeight="1" thickBot="1" x14ac:dyDescent="0.3">
      <c r="A58" s="34" t="s">
        <v>23</v>
      </c>
      <c r="B58" s="439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25</v>
      </c>
      <c r="B59" s="440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7"/>
      <c r="B60" s="155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8"/>
      <c r="B61" s="153"/>
      <c r="C61" s="80"/>
      <c r="D61" s="81"/>
      <c r="E61" s="82"/>
      <c r="F61" s="83"/>
      <c r="G61" s="84"/>
    </row>
    <row r="62" spans="1:7" s="91" customFormat="1" ht="18" hidden="1" customHeight="1" x14ac:dyDescent="0.25">
      <c r="A62" s="160"/>
      <c r="B62" s="153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60"/>
      <c r="B63" s="153"/>
      <c r="C63" s="80"/>
      <c r="D63" s="81"/>
      <c r="E63" s="82"/>
      <c r="F63" s="83"/>
      <c r="G63" s="84"/>
    </row>
    <row r="64" spans="1:7" s="91" customFormat="1" ht="15" hidden="1" customHeight="1" x14ac:dyDescent="0.25">
      <c r="A64" s="160"/>
      <c r="B64" s="153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60"/>
      <c r="B65" s="153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60"/>
      <c r="B66" s="154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24</v>
      </c>
      <c r="B67" s="438" t="s">
        <v>36</v>
      </c>
      <c r="C67" s="144">
        <f>SUM(C60:C66)</f>
        <v>0</v>
      </c>
      <c r="D67" s="144">
        <f t="shared" ref="D67:G67" si="23">SUM(D60:D66)</f>
        <v>0</v>
      </c>
      <c r="E67" s="144">
        <f t="shared" si="23"/>
        <v>0</v>
      </c>
      <c r="F67" s="144">
        <f t="shared" si="23"/>
        <v>0</v>
      </c>
      <c r="G67" s="144">
        <f t="shared" si="23"/>
        <v>0</v>
      </c>
    </row>
    <row r="68" spans="1:7" s="91" customFormat="1" ht="14.25" hidden="1" customHeight="1" outlineLevel="1" thickBot="1" x14ac:dyDescent="0.3">
      <c r="A68" s="127" t="s">
        <v>26</v>
      </c>
      <c r="B68" s="439"/>
      <c r="C68" s="145" t="e">
        <f>AVERAGE(C60:C66)</f>
        <v>#DIV/0!</v>
      </c>
      <c r="D68" s="145" t="e">
        <f t="shared" ref="D68:G68" si="24">AVERAGE(D60:D66)</f>
        <v>#DIV/0!</v>
      </c>
      <c r="E68" s="145" t="e">
        <f t="shared" si="24"/>
        <v>#DIV/0!</v>
      </c>
      <c r="F68" s="145" t="e">
        <f t="shared" si="24"/>
        <v>#DIV/0!</v>
      </c>
      <c r="G68" s="145" t="e">
        <f t="shared" si="24"/>
        <v>#DIV/0!</v>
      </c>
    </row>
    <row r="69" spans="1:7" s="91" customFormat="1" ht="15.75" hidden="1" customHeight="1" thickBot="1" x14ac:dyDescent="0.3">
      <c r="A69" s="34" t="s">
        <v>23</v>
      </c>
      <c r="B69" s="439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25</v>
      </c>
      <c r="B70" s="440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58</v>
      </c>
      <c r="D72" s="48" t="s">
        <v>59</v>
      </c>
      <c r="E72" s="457" t="s">
        <v>70</v>
      </c>
      <c r="F72" s="458"/>
      <c r="G72" s="459"/>
    </row>
    <row r="73" spans="1:7" ht="30" customHeight="1" x14ac:dyDescent="0.25">
      <c r="B73" s="53" t="s">
        <v>32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449" t="s">
        <v>32</v>
      </c>
      <c r="F73" s="450"/>
      <c r="G73" s="119">
        <f>SUM(G12, G23, G34, G45, G56, G67)</f>
        <v>0</v>
      </c>
    </row>
    <row r="74" spans="1:7" ht="30" customHeight="1" x14ac:dyDescent="0.25">
      <c r="B74" s="53" t="s">
        <v>33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496" t="s">
        <v>33</v>
      </c>
      <c r="F74" s="496"/>
      <c r="G74" s="120">
        <f>SUM(G58, G47, G36, G25, G14, G69)</f>
        <v>0</v>
      </c>
    </row>
    <row r="75" spans="1:7" ht="30" customHeight="1" x14ac:dyDescent="0.25">
      <c r="E75" s="449" t="s">
        <v>71</v>
      </c>
      <c r="F75" s="450"/>
      <c r="G75" s="120">
        <f>AVERAGE(G12, G23, G34, G45, G56, G67)</f>
        <v>0</v>
      </c>
    </row>
    <row r="76" spans="1:7" ht="30" customHeight="1" x14ac:dyDescent="0.25">
      <c r="E76" s="496" t="s">
        <v>25</v>
      </c>
      <c r="F76" s="496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93"/>
  <sheetViews>
    <sheetView zoomScaleNormal="100" workbookViewId="0">
      <selection activeCell="B52" sqref="B52:B5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27" t="s">
        <v>87</v>
      </c>
      <c r="B1" s="428"/>
    </row>
    <row r="2" spans="1:2" ht="15.75" thickBot="1" x14ac:dyDescent="0.3">
      <c r="A2" s="429"/>
      <c r="B2" s="430"/>
    </row>
    <row r="3" spans="1:2" ht="15.75" thickBot="1" x14ac:dyDescent="0.3">
      <c r="A3" s="399" t="s">
        <v>52</v>
      </c>
      <c r="B3" s="426"/>
    </row>
    <row r="4" spans="1:2" ht="12.75" customHeight="1" x14ac:dyDescent="0.25">
      <c r="A4" s="389" t="s">
        <v>53</v>
      </c>
      <c r="B4" s="384">
        <f>SUM('NY Waterway'!H74)</f>
        <v>379302</v>
      </c>
    </row>
    <row r="5" spans="1:2" ht="13.5" customHeight="1" thickBot="1" x14ac:dyDescent="0.3">
      <c r="A5" s="401"/>
      <c r="B5" s="408"/>
    </row>
    <row r="6" spans="1:2" ht="12.75" customHeight="1" x14ac:dyDescent="0.25">
      <c r="A6" s="377" t="s">
        <v>54</v>
      </c>
      <c r="B6" s="375">
        <f>SUM('Billy Bey'!E77)</f>
        <v>264268</v>
      </c>
    </row>
    <row r="7" spans="1:2" ht="13.5" customHeight="1" thickBot="1" x14ac:dyDescent="0.3">
      <c r="A7" s="421"/>
      <c r="B7" s="394"/>
    </row>
    <row r="8" spans="1:2" ht="12.75" customHeight="1" x14ac:dyDescent="0.25">
      <c r="A8" s="389" t="s">
        <v>55</v>
      </c>
      <c r="B8" s="384">
        <f>SUM(SeaStreak!G74)</f>
        <v>89909</v>
      </c>
    </row>
    <row r="9" spans="1:2" ht="13.5" customHeight="1" thickBot="1" x14ac:dyDescent="0.3">
      <c r="A9" s="423"/>
      <c r="B9" s="408"/>
    </row>
    <row r="10" spans="1:2" ht="12.75" customHeight="1" x14ac:dyDescent="0.25">
      <c r="A10" s="377" t="s">
        <v>56</v>
      </c>
      <c r="B10" s="375">
        <f>SUM('New York Water Taxi'!K74)</f>
        <v>40754</v>
      </c>
    </row>
    <row r="11" spans="1:2" ht="13.5" customHeight="1" thickBot="1" x14ac:dyDescent="0.3">
      <c r="A11" s="418"/>
      <c r="B11" s="394"/>
    </row>
    <row r="12" spans="1:2" ht="12.75" customHeight="1" x14ac:dyDescent="0.25">
      <c r="A12" s="373" t="s">
        <v>37</v>
      </c>
      <c r="B12" s="375">
        <f>SUM('Liberty Landing Ferry'!F74)</f>
        <v>25710</v>
      </c>
    </row>
    <row r="13" spans="1:2" ht="13.5" customHeight="1" thickBot="1" x14ac:dyDescent="0.3">
      <c r="A13" s="424"/>
      <c r="B13" s="394"/>
    </row>
    <row r="14" spans="1:2" ht="13.5" customHeight="1" x14ac:dyDescent="0.25">
      <c r="A14" s="373" t="s">
        <v>91</v>
      </c>
      <c r="B14" s="375">
        <f>'NYC Ferry'!F78</f>
        <v>234088</v>
      </c>
    </row>
    <row r="15" spans="1:2" ht="13.5" customHeight="1" thickBot="1" x14ac:dyDescent="0.3">
      <c r="A15" s="424"/>
      <c r="B15" s="394"/>
    </row>
    <row r="16" spans="1:2" ht="13.5" customHeight="1" x14ac:dyDescent="0.25">
      <c r="A16" s="373" t="s">
        <v>79</v>
      </c>
      <c r="B16" s="375">
        <f>'Water Tours'!F74</f>
        <v>25710</v>
      </c>
    </row>
    <row r="17" spans="1:2" ht="13.5" customHeight="1" thickBot="1" x14ac:dyDescent="0.3">
      <c r="A17" s="424"/>
      <c r="B17" s="394"/>
    </row>
    <row r="18" spans="1:2" x14ac:dyDescent="0.25">
      <c r="A18" s="395" t="s">
        <v>22</v>
      </c>
      <c r="B18" s="397">
        <f>SUM(B4:B17)</f>
        <v>1059741</v>
      </c>
    </row>
    <row r="19" spans="1:2" ht="15.75" thickBot="1" x14ac:dyDescent="0.3">
      <c r="A19" s="425"/>
      <c r="B19" s="417"/>
    </row>
    <row r="20" spans="1:2" ht="15.75" thickBot="1" x14ac:dyDescent="0.3">
      <c r="A20" s="54"/>
      <c r="B20" s="55"/>
    </row>
    <row r="21" spans="1:2" ht="15.75" thickBot="1" x14ac:dyDescent="0.3">
      <c r="A21" s="399" t="s">
        <v>57</v>
      </c>
      <c r="B21" s="426"/>
    </row>
    <row r="22" spans="1:2" x14ac:dyDescent="0.25">
      <c r="A22" s="389" t="s">
        <v>10</v>
      </c>
      <c r="B22" s="384">
        <f>SUM('Billy Bey'!F73, 'New York Water Taxi'!E74, 'NY Waterway'!D74, SeaStreak!B74,'NYC Ferry'!C73)</f>
        <v>317789</v>
      </c>
    </row>
    <row r="23" spans="1:2" ht="15.75" thickBot="1" x14ac:dyDescent="0.3">
      <c r="A23" s="401"/>
      <c r="B23" s="385"/>
    </row>
    <row r="24" spans="1:2" x14ac:dyDescent="0.25">
      <c r="A24" s="389" t="s">
        <v>80</v>
      </c>
      <c r="B24" s="384">
        <f>'Water Tours'!C74</f>
        <v>24508</v>
      </c>
    </row>
    <row r="25" spans="1:2" ht="15.75" thickBot="1" x14ac:dyDescent="0.3">
      <c r="A25" s="401"/>
      <c r="B25" s="385"/>
    </row>
    <row r="26" spans="1:2" x14ac:dyDescent="0.25">
      <c r="A26" s="377" t="s">
        <v>8</v>
      </c>
      <c r="B26" s="375">
        <f>SUM('Billy Bey'!D73, 'NY Waterway'!B74, 'New York Water Taxi'!D74,'Water Tours'!D74)</f>
        <v>302356</v>
      </c>
    </row>
    <row r="27" spans="1:2" ht="15.75" thickBot="1" x14ac:dyDescent="0.3">
      <c r="A27" s="421"/>
      <c r="B27" s="422"/>
    </row>
    <row r="28" spans="1:2" x14ac:dyDescent="0.25">
      <c r="A28" s="389" t="s">
        <v>16</v>
      </c>
      <c r="B28" s="384">
        <f>SUM(SeaStreak!C74,'NYC Ferry'!D73)</f>
        <v>73964</v>
      </c>
    </row>
    <row r="29" spans="1:2" ht="15.75" thickBot="1" x14ac:dyDescent="0.3">
      <c r="A29" s="423"/>
      <c r="B29" s="419"/>
    </row>
    <row r="30" spans="1:2" ht="12.75" customHeight="1" x14ac:dyDescent="0.25">
      <c r="A30" s="377" t="s">
        <v>9</v>
      </c>
      <c r="B30" s="384">
        <f>SUM('Billy Bey'!E73, 'Liberty Landing Ferry'!B74, 'NY Waterway'!C74)</f>
        <v>199623</v>
      </c>
    </row>
    <row r="31" spans="1:2" ht="15.75" thickBot="1" x14ac:dyDescent="0.3">
      <c r="A31" s="418"/>
      <c r="B31" s="419"/>
    </row>
    <row r="32" spans="1:2" x14ac:dyDescent="0.25">
      <c r="A32" s="377" t="s">
        <v>7</v>
      </c>
      <c r="B32" s="372">
        <f>SUM('New York Water Taxi'!B74)</f>
        <v>0</v>
      </c>
    </row>
    <row r="33" spans="1:2" ht="15.75" thickBot="1" x14ac:dyDescent="0.3">
      <c r="A33" s="418"/>
      <c r="B33" s="392"/>
    </row>
    <row r="34" spans="1:2" x14ac:dyDescent="0.25">
      <c r="A34" s="377" t="s">
        <v>38</v>
      </c>
      <c r="B34" s="372">
        <f>SUM('New York Water Taxi'!C74)</f>
        <v>0</v>
      </c>
    </row>
    <row r="35" spans="1:2" ht="15.75" thickBot="1" x14ac:dyDescent="0.3">
      <c r="A35" s="418"/>
      <c r="B35" s="420"/>
    </row>
    <row r="36" spans="1:2" ht="13.5" customHeight="1" x14ac:dyDescent="0.25">
      <c r="A36" s="386" t="s">
        <v>11</v>
      </c>
      <c r="B36" s="372">
        <f>SUM('NYC Ferry'!E73)</f>
        <v>36546</v>
      </c>
    </row>
    <row r="37" spans="1:2" ht="14.25" customHeight="1" thickBot="1" x14ac:dyDescent="0.3">
      <c r="A37" s="369"/>
      <c r="B37" s="371"/>
    </row>
    <row r="38" spans="1:2" ht="14.25" customHeight="1" x14ac:dyDescent="0.25">
      <c r="A38" s="386" t="s">
        <v>72</v>
      </c>
      <c r="B38" s="372">
        <f>SUM('New York Water Taxi'!F74)</f>
        <v>0</v>
      </c>
    </row>
    <row r="39" spans="1:2" ht="14.25" customHeight="1" thickBot="1" x14ac:dyDescent="0.3">
      <c r="A39" s="369"/>
      <c r="B39" s="379"/>
    </row>
    <row r="40" spans="1:2" ht="13.5" customHeight="1" x14ac:dyDescent="0.25">
      <c r="A40" s="386" t="s">
        <v>12</v>
      </c>
      <c r="B40" s="372">
        <f>SUM('NYC Ferry'!F73)</f>
        <v>10939</v>
      </c>
    </row>
    <row r="41" spans="1:2" ht="14.25" customHeight="1" thickBot="1" x14ac:dyDescent="0.3">
      <c r="A41" s="369"/>
      <c r="B41" s="371"/>
    </row>
    <row r="42" spans="1:2" ht="13.5" customHeight="1" x14ac:dyDescent="0.25">
      <c r="A42" s="386" t="s">
        <v>13</v>
      </c>
      <c r="B42" s="370">
        <f>SUM('NYC Ferry'!G73)</f>
        <v>30999</v>
      </c>
    </row>
    <row r="43" spans="1:2" ht="14.25" customHeight="1" thickBot="1" x14ac:dyDescent="0.3">
      <c r="A43" s="369"/>
      <c r="B43" s="370"/>
    </row>
    <row r="44" spans="1:2" ht="13.5" customHeight="1" x14ac:dyDescent="0.25">
      <c r="A44" s="386" t="s">
        <v>14</v>
      </c>
      <c r="B44" s="372">
        <f>SUM('NYC Ferry'!H73)</f>
        <v>13872</v>
      </c>
    </row>
    <row r="45" spans="1:2" ht="14.25" customHeight="1" thickBot="1" x14ac:dyDescent="0.3">
      <c r="A45" s="369"/>
      <c r="B45" s="371"/>
    </row>
    <row r="46" spans="1:2" ht="13.5" customHeight="1" x14ac:dyDescent="0.25">
      <c r="A46" s="386" t="s">
        <v>34</v>
      </c>
      <c r="B46" s="370">
        <f>SUM('NYC Ferry'!I73)</f>
        <v>19077</v>
      </c>
    </row>
    <row r="47" spans="1:2" ht="14.25" customHeight="1" thickBot="1" x14ac:dyDescent="0.3">
      <c r="A47" s="369"/>
      <c r="B47" s="371"/>
    </row>
    <row r="48" spans="1:2" ht="14.25" customHeight="1" x14ac:dyDescent="0.25">
      <c r="A48" s="386" t="s">
        <v>15</v>
      </c>
      <c r="B48" s="372">
        <f>SUM('NYC Ferry'!J73)</f>
        <v>0</v>
      </c>
    </row>
    <row r="49" spans="1:10" ht="14.25" customHeight="1" thickBot="1" x14ac:dyDescent="0.3">
      <c r="A49" s="369"/>
      <c r="B49" s="371"/>
    </row>
    <row r="50" spans="1:10" ht="14.25" customHeight="1" x14ac:dyDescent="0.25">
      <c r="A50" s="386" t="s">
        <v>35</v>
      </c>
      <c r="B50" s="370">
        <f>SUM('NYC Ferry'!K73)</f>
        <v>3514</v>
      </c>
    </row>
    <row r="51" spans="1:10" ht="14.25" customHeight="1" thickBot="1" x14ac:dyDescent="0.3">
      <c r="A51" s="369"/>
      <c r="B51" s="371"/>
    </row>
    <row r="52" spans="1:10" ht="14.25" customHeight="1" x14ac:dyDescent="0.25">
      <c r="A52" s="386" t="s">
        <v>90</v>
      </c>
      <c r="B52" s="370">
        <f>SUM('NYC Ferry'!M73)</f>
        <v>4631</v>
      </c>
    </row>
    <row r="53" spans="1:10" ht="14.25" customHeight="1" thickBot="1" x14ac:dyDescent="0.3">
      <c r="A53" s="369"/>
      <c r="B53" s="371"/>
    </row>
    <row r="54" spans="1:10" ht="14.25" customHeight="1" x14ac:dyDescent="0.25">
      <c r="A54" s="386" t="s">
        <v>89</v>
      </c>
      <c r="B54" s="370">
        <f>SUM('NYC Ferry'!N73)</f>
        <v>21923</v>
      </c>
    </row>
    <row r="55" spans="1:10" ht="14.25" customHeight="1" thickBot="1" x14ac:dyDescent="0.3">
      <c r="A55" s="369"/>
      <c r="B55" s="371"/>
    </row>
    <row r="56" spans="1:10" x14ac:dyDescent="0.25">
      <c r="A56" s="412" t="s">
        <v>22</v>
      </c>
      <c r="B56" s="397">
        <f>SUM(B22:B55)</f>
        <v>1059741</v>
      </c>
    </row>
    <row r="57" spans="1:10" ht="15.75" thickBot="1" x14ac:dyDescent="0.3">
      <c r="A57" s="416"/>
      <c r="B57" s="417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J72" s="6"/>
    </row>
    <row r="73" spans="9:10" x14ac:dyDescent="0.25"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  <c r="J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</row>
    <row r="88" spans="9:10" x14ac:dyDescent="0.25">
      <c r="I88" s="6"/>
      <c r="J88" s="6"/>
    </row>
    <row r="89" spans="9:10" x14ac:dyDescent="0.25">
      <c r="I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</sheetData>
  <mergeCells count="5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42:A43"/>
    <mergeCell ref="B42:B43"/>
    <mergeCell ref="A44:A45"/>
    <mergeCell ref="B44:B45"/>
    <mergeCell ref="A56:A57"/>
    <mergeCell ref="B56:B57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F50" sqref="F50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5"/>
      <c r="C1" s="432" t="s">
        <v>8</v>
      </c>
      <c r="D1" s="441"/>
      <c r="E1" s="431" t="s">
        <v>9</v>
      </c>
      <c r="F1" s="441"/>
      <c r="G1" s="431" t="s">
        <v>10</v>
      </c>
      <c r="H1" s="432"/>
      <c r="I1" s="432"/>
      <c r="J1" s="432"/>
      <c r="K1" s="435" t="s">
        <v>22</v>
      </c>
    </row>
    <row r="2" spans="1:12" ht="15" customHeight="1" thickBot="1" x14ac:dyDescent="0.3">
      <c r="A2" s="32"/>
      <c r="B2" s="206"/>
      <c r="C2" s="434"/>
      <c r="D2" s="442"/>
      <c r="E2" s="433"/>
      <c r="F2" s="442"/>
      <c r="G2" s="433"/>
      <c r="H2" s="434"/>
      <c r="I2" s="434"/>
      <c r="J2" s="434"/>
      <c r="K2" s="436"/>
    </row>
    <row r="3" spans="1:12" ht="15" customHeight="1" x14ac:dyDescent="0.25">
      <c r="A3" s="451" t="s">
        <v>60</v>
      </c>
      <c r="B3" s="453" t="s">
        <v>61</v>
      </c>
      <c r="C3" s="455" t="s">
        <v>17</v>
      </c>
      <c r="D3" s="443" t="s">
        <v>18</v>
      </c>
      <c r="E3" s="445" t="s">
        <v>17</v>
      </c>
      <c r="F3" s="443" t="s">
        <v>19</v>
      </c>
      <c r="G3" s="445" t="s">
        <v>17</v>
      </c>
      <c r="H3" s="447" t="s">
        <v>20</v>
      </c>
      <c r="I3" s="447" t="s">
        <v>21</v>
      </c>
      <c r="J3" s="447" t="s">
        <v>19</v>
      </c>
      <c r="K3" s="436"/>
    </row>
    <row r="4" spans="1:12" ht="15" customHeight="1" thickBot="1" x14ac:dyDescent="0.3">
      <c r="A4" s="452"/>
      <c r="B4" s="454"/>
      <c r="C4" s="456"/>
      <c r="D4" s="444"/>
      <c r="E4" s="446"/>
      <c r="F4" s="444"/>
      <c r="G4" s="446"/>
      <c r="H4" s="448"/>
      <c r="I4" s="448"/>
      <c r="J4" s="448"/>
      <c r="K4" s="437"/>
    </row>
    <row r="5" spans="1:12" s="2" customFormat="1" ht="14.25" customHeight="1" thickBot="1" x14ac:dyDescent="0.3">
      <c r="A5" s="33" t="s">
        <v>3</v>
      </c>
      <c r="B5" s="207">
        <v>42856</v>
      </c>
      <c r="C5" s="169">
        <v>581</v>
      </c>
      <c r="D5" s="15"/>
      <c r="E5" s="14">
        <v>3495</v>
      </c>
      <c r="F5" s="15">
        <v>2454</v>
      </c>
      <c r="G5" s="14">
        <v>1195</v>
      </c>
      <c r="H5" s="16">
        <v>612</v>
      </c>
      <c r="I5" s="16">
        <v>353</v>
      </c>
      <c r="J5" s="16">
        <v>2288</v>
      </c>
      <c r="K5" s="20">
        <f>SUM(C5:J5)</f>
        <v>10978</v>
      </c>
    </row>
    <row r="6" spans="1:12" s="2" customFormat="1" ht="15" customHeight="1" thickBot="1" x14ac:dyDescent="0.3">
      <c r="A6" s="33" t="s">
        <v>4</v>
      </c>
      <c r="B6" s="222">
        <f>B5+1</f>
        <v>42857</v>
      </c>
      <c r="C6" s="170">
        <v>730</v>
      </c>
      <c r="D6" s="15"/>
      <c r="E6" s="14">
        <v>3458</v>
      </c>
      <c r="F6" s="15">
        <v>2508</v>
      </c>
      <c r="G6" s="14">
        <v>1427</v>
      </c>
      <c r="H6" s="16">
        <v>570</v>
      </c>
      <c r="I6" s="16">
        <v>364</v>
      </c>
      <c r="J6" s="16">
        <v>2616</v>
      </c>
      <c r="K6" s="20">
        <f t="shared" ref="K6:K11" si="0">SUM(C6:J6)</f>
        <v>11673</v>
      </c>
    </row>
    <row r="7" spans="1:12" s="2" customFormat="1" ht="15" customHeight="1" outlineLevel="1" thickBot="1" x14ac:dyDescent="0.3">
      <c r="A7" s="33" t="s">
        <v>5</v>
      </c>
      <c r="B7" s="222">
        <f>B6+1</f>
        <v>42858</v>
      </c>
      <c r="C7" s="170">
        <v>679</v>
      </c>
      <c r="D7" s="22"/>
      <c r="E7" s="21">
        <v>3895</v>
      </c>
      <c r="F7" s="22">
        <v>2392</v>
      </c>
      <c r="G7" s="21">
        <v>1357</v>
      </c>
      <c r="H7" s="23">
        <v>545</v>
      </c>
      <c r="I7" s="23">
        <v>336</v>
      </c>
      <c r="J7" s="76">
        <v>2408</v>
      </c>
      <c r="K7" s="20">
        <f t="shared" si="0"/>
        <v>11612</v>
      </c>
    </row>
    <row r="8" spans="1:12" s="2" customFormat="1" ht="15" customHeight="1" outlineLevel="1" thickBot="1" x14ac:dyDescent="0.3">
      <c r="A8" s="33" t="s">
        <v>6</v>
      </c>
      <c r="B8" s="222">
        <f>B7+1</f>
        <v>42859</v>
      </c>
      <c r="C8" s="177">
        <v>592</v>
      </c>
      <c r="D8" s="27"/>
      <c r="E8" s="26">
        <v>3681</v>
      </c>
      <c r="F8" s="27">
        <v>2357</v>
      </c>
      <c r="G8" s="26">
        <v>1388</v>
      </c>
      <c r="H8" s="28">
        <v>541</v>
      </c>
      <c r="I8" s="28">
        <v>413</v>
      </c>
      <c r="J8" s="77">
        <v>2301</v>
      </c>
      <c r="K8" s="20">
        <f t="shared" si="0"/>
        <v>11273</v>
      </c>
      <c r="L8" s="180"/>
    </row>
    <row r="9" spans="1:12" s="2" customFormat="1" ht="13.5" customHeight="1" outlineLevel="1" thickBot="1" x14ac:dyDescent="0.3">
      <c r="A9" s="33" t="s">
        <v>0</v>
      </c>
      <c r="B9" s="222">
        <f t="shared" ref="B9:B11" si="1">B8+1</f>
        <v>42860</v>
      </c>
      <c r="C9" s="177">
        <v>558</v>
      </c>
      <c r="D9" s="27"/>
      <c r="E9" s="26">
        <v>3068</v>
      </c>
      <c r="F9" s="27">
        <v>1984</v>
      </c>
      <c r="G9" s="26">
        <v>1095</v>
      </c>
      <c r="H9" s="28">
        <v>384</v>
      </c>
      <c r="I9" s="28">
        <v>336</v>
      </c>
      <c r="J9" s="77">
        <v>1818</v>
      </c>
      <c r="K9" s="20">
        <f t="shared" si="0"/>
        <v>9243</v>
      </c>
      <c r="L9" s="180"/>
    </row>
    <row r="10" spans="1:12" s="2" customFormat="1" ht="13.5" customHeight="1" outlineLevel="1" thickBot="1" x14ac:dyDescent="0.3">
      <c r="A10" s="33" t="s">
        <v>1</v>
      </c>
      <c r="B10" s="222">
        <f t="shared" si="1"/>
        <v>42861</v>
      </c>
      <c r="C10" s="177"/>
      <c r="D10" s="27"/>
      <c r="E10" s="26">
        <v>2357</v>
      </c>
      <c r="F10" s="27"/>
      <c r="G10" s="26"/>
      <c r="H10" s="28"/>
      <c r="I10" s="28"/>
      <c r="J10" s="77"/>
      <c r="K10" s="20">
        <f t="shared" si="0"/>
        <v>2357</v>
      </c>
      <c r="L10" s="180"/>
    </row>
    <row r="11" spans="1:12" s="2" customFormat="1" ht="15" customHeight="1" outlineLevel="1" thickBot="1" x14ac:dyDescent="0.3">
      <c r="A11" s="33" t="s">
        <v>2</v>
      </c>
      <c r="B11" s="222">
        <f t="shared" si="1"/>
        <v>42862</v>
      </c>
      <c r="C11" s="177"/>
      <c r="D11" s="27"/>
      <c r="E11" s="26">
        <v>2120</v>
      </c>
      <c r="F11" s="27"/>
      <c r="G11" s="26"/>
      <c r="H11" s="28"/>
      <c r="I11" s="28"/>
      <c r="J11" s="77"/>
      <c r="K11" s="20">
        <f t="shared" si="0"/>
        <v>2120</v>
      </c>
      <c r="L11" s="180"/>
    </row>
    <row r="12" spans="1:12" s="3" customFormat="1" ht="15" customHeight="1" outlineLevel="1" thickBot="1" x14ac:dyDescent="0.3">
      <c r="A12" s="194" t="s">
        <v>24</v>
      </c>
      <c r="B12" s="438" t="s">
        <v>27</v>
      </c>
      <c r="C12" s="195">
        <f t="shared" ref="C12:K12" si="2">SUM(C5:C11)</f>
        <v>3140</v>
      </c>
      <c r="D12" s="122">
        <f t="shared" si="2"/>
        <v>0</v>
      </c>
      <c r="E12" s="122">
        <f t="shared" si="2"/>
        <v>22074</v>
      </c>
      <c r="F12" s="122">
        <f t="shared" si="2"/>
        <v>11695</v>
      </c>
      <c r="G12" s="122">
        <f t="shared" si="2"/>
        <v>6462</v>
      </c>
      <c r="H12" s="122">
        <f t="shared" si="2"/>
        <v>2652</v>
      </c>
      <c r="I12" s="122">
        <f t="shared" si="2"/>
        <v>1802</v>
      </c>
      <c r="J12" s="122">
        <f t="shared" si="2"/>
        <v>11431</v>
      </c>
      <c r="K12" s="193">
        <f t="shared" si="2"/>
        <v>59256</v>
      </c>
    </row>
    <row r="13" spans="1:12" s="3" customFormat="1" ht="15" customHeight="1" outlineLevel="1" thickBot="1" x14ac:dyDescent="0.3">
      <c r="A13" s="127" t="s">
        <v>26</v>
      </c>
      <c r="B13" s="439"/>
      <c r="C13" s="196">
        <f t="shared" ref="C13:K13" si="3">AVERAGE(C5:C11)</f>
        <v>628</v>
      </c>
      <c r="D13" s="124" t="e">
        <f t="shared" si="3"/>
        <v>#DIV/0!</v>
      </c>
      <c r="E13" s="124">
        <f t="shared" si="3"/>
        <v>3153.4285714285716</v>
      </c>
      <c r="F13" s="124">
        <f t="shared" si="3"/>
        <v>2339</v>
      </c>
      <c r="G13" s="124">
        <f t="shared" si="3"/>
        <v>1292.4000000000001</v>
      </c>
      <c r="H13" s="124">
        <f t="shared" si="3"/>
        <v>530.4</v>
      </c>
      <c r="I13" s="124">
        <f t="shared" si="3"/>
        <v>360.4</v>
      </c>
      <c r="J13" s="124">
        <f t="shared" si="3"/>
        <v>2286.1999999999998</v>
      </c>
      <c r="K13" s="124">
        <f t="shared" si="3"/>
        <v>8465.1428571428569</v>
      </c>
    </row>
    <row r="14" spans="1:12" s="3" customFormat="1" ht="15" customHeight="1" thickBot="1" x14ac:dyDescent="0.3">
      <c r="A14" s="34" t="s">
        <v>23</v>
      </c>
      <c r="B14" s="439"/>
      <c r="C14" s="197">
        <f>SUM(C5:C9)</f>
        <v>3140</v>
      </c>
      <c r="D14" s="49">
        <f t="shared" ref="D14:K14" si="4">SUM(D5:D9)</f>
        <v>0</v>
      </c>
      <c r="E14" s="49">
        <f>SUM(E5:E9)</f>
        <v>17597</v>
      </c>
      <c r="F14" s="49">
        <f t="shared" si="4"/>
        <v>11695</v>
      </c>
      <c r="G14" s="49">
        <f t="shared" si="4"/>
        <v>6462</v>
      </c>
      <c r="H14" s="49">
        <f t="shared" si="4"/>
        <v>2652</v>
      </c>
      <c r="I14" s="49">
        <f t="shared" si="4"/>
        <v>1802</v>
      </c>
      <c r="J14" s="49">
        <f t="shared" si="4"/>
        <v>11431</v>
      </c>
      <c r="K14" s="49">
        <f t="shared" si="4"/>
        <v>54779</v>
      </c>
    </row>
    <row r="15" spans="1:12" s="3" customFormat="1" ht="15" customHeight="1" thickBot="1" x14ac:dyDescent="0.3">
      <c r="A15" s="34" t="s">
        <v>25</v>
      </c>
      <c r="B15" s="439"/>
      <c r="C15" s="198">
        <f>AVERAGE(C5:C9)</f>
        <v>628</v>
      </c>
      <c r="D15" s="51" t="e">
        <f t="shared" ref="D15:K15" si="5">AVERAGE(D5:D9)</f>
        <v>#DIV/0!</v>
      </c>
      <c r="E15" s="51">
        <f>AVERAGE(E5:E9)</f>
        <v>3519.4</v>
      </c>
      <c r="F15" s="51">
        <f t="shared" si="5"/>
        <v>2339</v>
      </c>
      <c r="G15" s="51">
        <f t="shared" si="5"/>
        <v>1292.4000000000001</v>
      </c>
      <c r="H15" s="51">
        <f t="shared" si="5"/>
        <v>530.4</v>
      </c>
      <c r="I15" s="51">
        <f t="shared" si="5"/>
        <v>360.4</v>
      </c>
      <c r="J15" s="51">
        <f t="shared" si="5"/>
        <v>2286.1999999999998</v>
      </c>
      <c r="K15" s="301">
        <f t="shared" si="5"/>
        <v>10955.8</v>
      </c>
    </row>
    <row r="16" spans="1:12" s="3" customFormat="1" ht="15" customHeight="1" x14ac:dyDescent="0.25">
      <c r="A16" s="33" t="s">
        <v>3</v>
      </c>
      <c r="B16" s="207">
        <f>B11+1</f>
        <v>42863</v>
      </c>
      <c r="C16" s="169">
        <v>615</v>
      </c>
      <c r="D16" s="15"/>
      <c r="E16" s="14">
        <v>3082</v>
      </c>
      <c r="F16" s="15">
        <v>2658</v>
      </c>
      <c r="G16" s="14">
        <v>1211</v>
      </c>
      <c r="H16" s="16">
        <v>578</v>
      </c>
      <c r="I16" s="16">
        <v>401</v>
      </c>
      <c r="J16" s="75">
        <v>2580</v>
      </c>
      <c r="K16" s="20">
        <f t="shared" ref="K16:K22" si="6">SUM(C16:J16)</f>
        <v>11125</v>
      </c>
    </row>
    <row r="17" spans="1:11" s="3" customFormat="1" ht="15" customHeight="1" x14ac:dyDescent="0.25">
      <c r="A17" s="33" t="s">
        <v>4</v>
      </c>
      <c r="B17" s="208">
        <f>B16+1</f>
        <v>42864</v>
      </c>
      <c r="C17" s="169">
        <v>622</v>
      </c>
      <c r="D17" s="15"/>
      <c r="E17" s="14">
        <v>3374</v>
      </c>
      <c r="F17" s="15">
        <v>2381</v>
      </c>
      <c r="G17" s="14">
        <v>1379</v>
      </c>
      <c r="H17" s="16">
        <v>596</v>
      </c>
      <c r="I17" s="16">
        <v>429</v>
      </c>
      <c r="J17" s="75">
        <v>2311</v>
      </c>
      <c r="K17" s="25">
        <f t="shared" si="6"/>
        <v>11092</v>
      </c>
    </row>
    <row r="18" spans="1:11" s="3" customFormat="1" ht="15" customHeight="1" x14ac:dyDescent="0.25">
      <c r="A18" s="33" t="s">
        <v>5</v>
      </c>
      <c r="B18" s="208">
        <f t="shared" ref="B18:B22" si="7">B17+1</f>
        <v>42865</v>
      </c>
      <c r="C18" s="187">
        <v>586</v>
      </c>
      <c r="D18" s="15"/>
      <c r="E18" s="14">
        <v>3450</v>
      </c>
      <c r="F18" s="15">
        <v>2150</v>
      </c>
      <c r="G18" s="14">
        <v>1402</v>
      </c>
      <c r="H18" s="16">
        <v>610</v>
      </c>
      <c r="I18" s="16">
        <v>371</v>
      </c>
      <c r="J18" s="75">
        <v>2431</v>
      </c>
      <c r="K18" s="25">
        <f t="shared" si="6"/>
        <v>11000</v>
      </c>
    </row>
    <row r="19" spans="1:11" s="3" customFormat="1" ht="15" customHeight="1" x14ac:dyDescent="0.25">
      <c r="A19" s="33" t="s">
        <v>6</v>
      </c>
      <c r="B19" s="209">
        <f t="shared" si="7"/>
        <v>42866</v>
      </c>
      <c r="C19" s="169">
        <v>622</v>
      </c>
      <c r="D19" s="15"/>
      <c r="E19" s="14">
        <v>3839</v>
      </c>
      <c r="F19" s="15">
        <v>2478</v>
      </c>
      <c r="G19" s="14">
        <v>1335</v>
      </c>
      <c r="H19" s="16">
        <v>556</v>
      </c>
      <c r="I19" s="16">
        <v>420</v>
      </c>
      <c r="J19" s="75">
        <v>2431</v>
      </c>
      <c r="K19" s="25">
        <f t="shared" si="6"/>
        <v>11681</v>
      </c>
    </row>
    <row r="20" spans="1:11" s="3" customFormat="1" ht="15" customHeight="1" x14ac:dyDescent="0.25">
      <c r="A20" s="33" t="s">
        <v>0</v>
      </c>
      <c r="B20" s="209">
        <f t="shared" si="7"/>
        <v>42867</v>
      </c>
      <c r="C20" s="170">
        <v>511</v>
      </c>
      <c r="D20" s="15"/>
      <c r="E20" s="14">
        <v>3309</v>
      </c>
      <c r="F20" s="15">
        <v>2114</v>
      </c>
      <c r="G20" s="14">
        <v>1073</v>
      </c>
      <c r="H20" s="16">
        <v>495</v>
      </c>
      <c r="I20" s="16">
        <v>348</v>
      </c>
      <c r="J20" s="75">
        <v>1929</v>
      </c>
      <c r="K20" s="25">
        <f t="shared" si="6"/>
        <v>9779</v>
      </c>
    </row>
    <row r="21" spans="1:11" s="3" customFormat="1" ht="15" customHeight="1" outlineLevel="1" x14ac:dyDescent="0.25">
      <c r="A21" s="33" t="s">
        <v>1</v>
      </c>
      <c r="B21" s="222">
        <f t="shared" si="7"/>
        <v>42868</v>
      </c>
      <c r="C21" s="170"/>
      <c r="D21" s="22"/>
      <c r="E21" s="21">
        <v>569</v>
      </c>
      <c r="F21" s="22"/>
      <c r="G21" s="21"/>
      <c r="H21" s="23"/>
      <c r="I21" s="23"/>
      <c r="J21" s="76"/>
      <c r="K21" s="25">
        <f t="shared" si="6"/>
        <v>569</v>
      </c>
    </row>
    <row r="22" spans="1:11" s="3" customFormat="1" ht="15" customHeight="1" outlineLevel="1" thickBot="1" x14ac:dyDescent="0.3">
      <c r="A22" s="33" t="s">
        <v>2</v>
      </c>
      <c r="B22" s="208">
        <f t="shared" si="7"/>
        <v>42869</v>
      </c>
      <c r="C22" s="177"/>
      <c r="D22" s="27"/>
      <c r="E22" s="26">
        <v>2714</v>
      </c>
      <c r="F22" s="27"/>
      <c r="G22" s="26"/>
      <c r="H22" s="28"/>
      <c r="I22" s="28"/>
      <c r="J22" s="77"/>
      <c r="K22" s="70">
        <f t="shared" si="6"/>
        <v>2714</v>
      </c>
    </row>
    <row r="23" spans="1:11" s="3" customFormat="1" ht="15" customHeight="1" outlineLevel="1" thickBot="1" x14ac:dyDescent="0.3">
      <c r="A23" s="194" t="s">
        <v>24</v>
      </c>
      <c r="B23" s="438" t="s">
        <v>28</v>
      </c>
      <c r="C23" s="195">
        <f>SUM(C16:C22)</f>
        <v>2956</v>
      </c>
      <c r="D23" s="122">
        <f t="shared" ref="D23:K23" si="8">SUM(D16:D22)</f>
        <v>0</v>
      </c>
      <c r="E23" s="122">
        <f t="shared" si="8"/>
        <v>20337</v>
      </c>
      <c r="F23" s="122">
        <f t="shared" si="8"/>
        <v>11781</v>
      </c>
      <c r="G23" s="122">
        <f t="shared" si="8"/>
        <v>6400</v>
      </c>
      <c r="H23" s="122">
        <f t="shared" si="8"/>
        <v>2835</v>
      </c>
      <c r="I23" s="122">
        <f t="shared" si="8"/>
        <v>1969</v>
      </c>
      <c r="J23" s="122">
        <f t="shared" si="8"/>
        <v>11682</v>
      </c>
      <c r="K23" s="193">
        <f t="shared" si="8"/>
        <v>57960</v>
      </c>
    </row>
    <row r="24" spans="1:11" s="3" customFormat="1" ht="15" customHeight="1" outlineLevel="1" thickBot="1" x14ac:dyDescent="0.3">
      <c r="A24" s="127" t="s">
        <v>26</v>
      </c>
      <c r="B24" s="439"/>
      <c r="C24" s="196">
        <f>AVERAGE(C16:C22)</f>
        <v>591.20000000000005</v>
      </c>
      <c r="D24" s="124" t="e">
        <f t="shared" ref="D24:K24" si="9">AVERAGE(D16:D22)</f>
        <v>#DIV/0!</v>
      </c>
      <c r="E24" s="124">
        <f t="shared" si="9"/>
        <v>2905.2857142857142</v>
      </c>
      <c r="F24" s="124">
        <f t="shared" si="9"/>
        <v>2356.1999999999998</v>
      </c>
      <c r="G24" s="124">
        <f t="shared" si="9"/>
        <v>1280</v>
      </c>
      <c r="H24" s="124">
        <f t="shared" si="9"/>
        <v>567</v>
      </c>
      <c r="I24" s="124">
        <f t="shared" si="9"/>
        <v>393.8</v>
      </c>
      <c r="J24" s="124">
        <f t="shared" si="9"/>
        <v>2336.4</v>
      </c>
      <c r="K24" s="124">
        <f t="shared" si="9"/>
        <v>8280</v>
      </c>
    </row>
    <row r="25" spans="1:11" s="3" customFormat="1" ht="15" customHeight="1" thickBot="1" x14ac:dyDescent="0.3">
      <c r="A25" s="34" t="s">
        <v>23</v>
      </c>
      <c r="B25" s="439"/>
      <c r="C25" s="197">
        <f>SUM(C16:C20)</f>
        <v>2956</v>
      </c>
      <c r="D25" s="49">
        <f t="shared" ref="D25:K25" si="10">SUM(D16:D20)</f>
        <v>0</v>
      </c>
      <c r="E25" s="49">
        <f t="shared" si="10"/>
        <v>17054</v>
      </c>
      <c r="F25" s="49">
        <f t="shared" si="10"/>
        <v>11781</v>
      </c>
      <c r="G25" s="49">
        <f t="shared" si="10"/>
        <v>6400</v>
      </c>
      <c r="H25" s="49">
        <f t="shared" si="10"/>
        <v>2835</v>
      </c>
      <c r="I25" s="49">
        <f t="shared" si="10"/>
        <v>1969</v>
      </c>
      <c r="J25" s="49">
        <f t="shared" si="10"/>
        <v>11682</v>
      </c>
      <c r="K25" s="49">
        <f t="shared" si="10"/>
        <v>54677</v>
      </c>
    </row>
    <row r="26" spans="1:11" s="3" customFormat="1" ht="15" customHeight="1" thickBot="1" x14ac:dyDescent="0.3">
      <c r="A26" s="34" t="s">
        <v>25</v>
      </c>
      <c r="B26" s="440"/>
      <c r="C26" s="198">
        <f>AVERAGE(C16:C20)</f>
        <v>591.20000000000005</v>
      </c>
      <c r="D26" s="51" t="e">
        <f t="shared" ref="D26:K26" si="11">AVERAGE(D16:D20)</f>
        <v>#DIV/0!</v>
      </c>
      <c r="E26" s="51">
        <f t="shared" si="11"/>
        <v>3410.8</v>
      </c>
      <c r="F26" s="51">
        <f t="shared" si="11"/>
        <v>2356.1999999999998</v>
      </c>
      <c r="G26" s="51">
        <f t="shared" si="11"/>
        <v>1280</v>
      </c>
      <c r="H26" s="51">
        <f t="shared" si="11"/>
        <v>567</v>
      </c>
      <c r="I26" s="51">
        <f t="shared" si="11"/>
        <v>393.8</v>
      </c>
      <c r="J26" s="51">
        <f t="shared" si="11"/>
        <v>2336.4</v>
      </c>
      <c r="K26" s="301">
        <f t="shared" si="11"/>
        <v>10935.4</v>
      </c>
    </row>
    <row r="27" spans="1:11" s="3" customFormat="1" ht="15" customHeight="1" x14ac:dyDescent="0.25">
      <c r="A27" s="33" t="s">
        <v>3</v>
      </c>
      <c r="B27" s="210">
        <f>B22+1</f>
        <v>42870</v>
      </c>
      <c r="C27" s="169">
        <v>589</v>
      </c>
      <c r="D27" s="15"/>
      <c r="E27" s="14">
        <v>3636</v>
      </c>
      <c r="F27" s="15">
        <v>2477</v>
      </c>
      <c r="G27" s="14">
        <v>1482</v>
      </c>
      <c r="H27" s="16">
        <v>614</v>
      </c>
      <c r="I27" s="16">
        <v>384</v>
      </c>
      <c r="J27" s="75">
        <v>2383</v>
      </c>
      <c r="K27" s="20">
        <f t="shared" ref="K27:K33" si="12">SUM(C27:J27)</f>
        <v>11565</v>
      </c>
    </row>
    <row r="28" spans="1:11" s="3" customFormat="1" ht="15" customHeight="1" x14ac:dyDescent="0.25">
      <c r="A28" s="33" t="s">
        <v>4</v>
      </c>
      <c r="B28" s="211">
        <f>B27+1</f>
        <v>42871</v>
      </c>
      <c r="C28" s="169">
        <v>671</v>
      </c>
      <c r="D28" s="15"/>
      <c r="E28" s="14">
        <v>3638</v>
      </c>
      <c r="F28" s="15">
        <v>2659</v>
      </c>
      <c r="G28" s="14">
        <v>1449</v>
      </c>
      <c r="H28" s="16">
        <v>563</v>
      </c>
      <c r="I28" s="16">
        <v>399</v>
      </c>
      <c r="J28" s="75">
        <v>2488</v>
      </c>
      <c r="K28" s="25">
        <f t="shared" si="12"/>
        <v>11867</v>
      </c>
    </row>
    <row r="29" spans="1:11" s="3" customFormat="1" ht="15" customHeight="1" x14ac:dyDescent="0.25">
      <c r="A29" s="33" t="s">
        <v>5</v>
      </c>
      <c r="B29" s="211">
        <f t="shared" ref="B29:B33" si="13">B28+1</f>
        <v>42872</v>
      </c>
      <c r="C29" s="169">
        <v>679</v>
      </c>
      <c r="D29" s="15"/>
      <c r="E29" s="14">
        <v>3695</v>
      </c>
      <c r="F29" s="15">
        <v>2722</v>
      </c>
      <c r="G29" s="14">
        <v>1491</v>
      </c>
      <c r="H29" s="16">
        <v>612</v>
      </c>
      <c r="I29" s="16">
        <v>353</v>
      </c>
      <c r="J29" s="75">
        <v>2555</v>
      </c>
      <c r="K29" s="25">
        <f t="shared" si="12"/>
        <v>12107</v>
      </c>
    </row>
    <row r="30" spans="1:11" s="3" customFormat="1" ht="15" customHeight="1" x14ac:dyDescent="0.25">
      <c r="A30" s="33" t="s">
        <v>6</v>
      </c>
      <c r="B30" s="211">
        <f t="shared" si="13"/>
        <v>42873</v>
      </c>
      <c r="C30" s="169">
        <v>606</v>
      </c>
      <c r="D30" s="15"/>
      <c r="E30" s="14">
        <v>3884</v>
      </c>
      <c r="F30" s="15">
        <v>2608</v>
      </c>
      <c r="G30" s="14">
        <v>1527</v>
      </c>
      <c r="H30" s="16">
        <v>611</v>
      </c>
      <c r="I30" s="16">
        <v>364</v>
      </c>
      <c r="J30" s="75">
        <v>2577</v>
      </c>
      <c r="K30" s="25">
        <f t="shared" si="12"/>
        <v>12177</v>
      </c>
    </row>
    <row r="31" spans="1:11" s="3" customFormat="1" ht="15" customHeight="1" x14ac:dyDescent="0.25">
      <c r="A31" s="33" t="s">
        <v>0</v>
      </c>
      <c r="B31" s="211">
        <f t="shared" si="13"/>
        <v>42874</v>
      </c>
      <c r="C31" s="170">
        <v>576</v>
      </c>
      <c r="D31" s="15"/>
      <c r="E31" s="14">
        <v>3664</v>
      </c>
      <c r="F31" s="15">
        <v>2395</v>
      </c>
      <c r="G31" s="14">
        <v>1169</v>
      </c>
      <c r="H31" s="16">
        <v>422</v>
      </c>
      <c r="I31" s="16">
        <v>356</v>
      </c>
      <c r="J31" s="75">
        <v>2374</v>
      </c>
      <c r="K31" s="25">
        <f t="shared" si="12"/>
        <v>10956</v>
      </c>
    </row>
    <row r="32" spans="1:11" s="3" customFormat="1" ht="15" customHeight="1" outlineLevel="1" x14ac:dyDescent="0.25">
      <c r="A32" s="33" t="s">
        <v>1</v>
      </c>
      <c r="B32" s="211">
        <f t="shared" si="13"/>
        <v>42875</v>
      </c>
      <c r="C32" s="170"/>
      <c r="D32" s="22"/>
      <c r="E32" s="21">
        <v>2555</v>
      </c>
      <c r="F32" s="22"/>
      <c r="G32" s="21"/>
      <c r="H32" s="23"/>
      <c r="I32" s="23"/>
      <c r="J32" s="76"/>
      <c r="K32" s="25">
        <f t="shared" si="12"/>
        <v>2555</v>
      </c>
    </row>
    <row r="33" spans="1:12" s="3" customFormat="1" ht="15" customHeight="1" outlineLevel="1" thickBot="1" x14ac:dyDescent="0.3">
      <c r="A33" s="33" t="s">
        <v>2</v>
      </c>
      <c r="B33" s="211">
        <f t="shared" si="13"/>
        <v>42876</v>
      </c>
      <c r="C33" s="177"/>
      <c r="D33" s="27"/>
      <c r="E33" s="21">
        <v>2811</v>
      </c>
      <c r="F33" s="27"/>
      <c r="G33" s="26"/>
      <c r="H33" s="28"/>
      <c r="I33" s="28"/>
      <c r="J33" s="77"/>
      <c r="K33" s="70">
        <f t="shared" si="12"/>
        <v>2811</v>
      </c>
    </row>
    <row r="34" spans="1:12" s="3" customFormat="1" ht="15" customHeight="1" outlineLevel="1" thickBot="1" x14ac:dyDescent="0.3">
      <c r="A34" s="194" t="s">
        <v>24</v>
      </c>
      <c r="B34" s="438" t="s">
        <v>29</v>
      </c>
      <c r="C34" s="195">
        <f>SUM(C27:C33)</f>
        <v>3121</v>
      </c>
      <c r="D34" s="122">
        <f t="shared" ref="D34:K34" si="14">SUM(D27:D33)</f>
        <v>0</v>
      </c>
      <c r="E34" s="193">
        <f>SUM(E27:E33)</f>
        <v>23883</v>
      </c>
      <c r="F34" s="122">
        <f t="shared" si="14"/>
        <v>12861</v>
      </c>
      <c r="G34" s="122">
        <f t="shared" si="14"/>
        <v>7118</v>
      </c>
      <c r="H34" s="122">
        <f t="shared" si="14"/>
        <v>2822</v>
      </c>
      <c r="I34" s="122">
        <f t="shared" si="14"/>
        <v>1856</v>
      </c>
      <c r="J34" s="122">
        <f t="shared" si="14"/>
        <v>12377</v>
      </c>
      <c r="K34" s="302">
        <f t="shared" si="14"/>
        <v>64038</v>
      </c>
    </row>
    <row r="35" spans="1:12" s="3" customFormat="1" ht="15" customHeight="1" outlineLevel="1" thickBot="1" x14ac:dyDescent="0.3">
      <c r="A35" s="127" t="s">
        <v>26</v>
      </c>
      <c r="B35" s="439"/>
      <c r="C35" s="196">
        <f>AVERAGE(C27:C33)</f>
        <v>624.20000000000005</v>
      </c>
      <c r="D35" s="124" t="e">
        <f t="shared" ref="D35:K35" si="15">AVERAGE(D27:D33)</f>
        <v>#DIV/0!</v>
      </c>
      <c r="E35" s="124">
        <f>AVERAGE(E27:E33)</f>
        <v>3411.8571428571427</v>
      </c>
      <c r="F35" s="124">
        <f t="shared" si="15"/>
        <v>2572.1999999999998</v>
      </c>
      <c r="G35" s="124">
        <f t="shared" si="15"/>
        <v>1423.6</v>
      </c>
      <c r="H35" s="124">
        <f t="shared" si="15"/>
        <v>564.4</v>
      </c>
      <c r="I35" s="124">
        <f t="shared" si="15"/>
        <v>371.2</v>
      </c>
      <c r="J35" s="124">
        <f t="shared" si="15"/>
        <v>2475.4</v>
      </c>
      <c r="K35" s="125">
        <f t="shared" si="15"/>
        <v>9148.2857142857138</v>
      </c>
    </row>
    <row r="36" spans="1:12" s="3" customFormat="1" ht="15" customHeight="1" thickBot="1" x14ac:dyDescent="0.3">
      <c r="A36" s="34" t="s">
        <v>23</v>
      </c>
      <c r="B36" s="439"/>
      <c r="C36" s="197">
        <f>SUM(C27:C31)</f>
        <v>3121</v>
      </c>
      <c r="D36" s="49">
        <f t="shared" ref="D36:K36" si="16">SUM(D27:D31)</f>
        <v>0</v>
      </c>
      <c r="E36" s="49">
        <f>SUM(E27:E31)</f>
        <v>18517</v>
      </c>
      <c r="F36" s="49">
        <f t="shared" si="16"/>
        <v>12861</v>
      </c>
      <c r="G36" s="49">
        <f t="shared" si="16"/>
        <v>7118</v>
      </c>
      <c r="H36" s="49">
        <f t="shared" si="16"/>
        <v>2822</v>
      </c>
      <c r="I36" s="49">
        <f t="shared" si="16"/>
        <v>1856</v>
      </c>
      <c r="J36" s="49">
        <f t="shared" si="16"/>
        <v>12377</v>
      </c>
      <c r="K36" s="50">
        <f t="shared" si="16"/>
        <v>58672</v>
      </c>
      <c r="L36" s="287"/>
    </row>
    <row r="37" spans="1:12" s="3" customFormat="1" ht="15" customHeight="1" thickBot="1" x14ac:dyDescent="0.3">
      <c r="A37" s="34" t="s">
        <v>25</v>
      </c>
      <c r="B37" s="440"/>
      <c r="C37" s="198">
        <f>AVERAGE(C27:C31)</f>
        <v>624.20000000000005</v>
      </c>
      <c r="D37" s="51" t="e">
        <f t="shared" ref="D37:K37" si="17">AVERAGE(D27:D31)</f>
        <v>#DIV/0!</v>
      </c>
      <c r="E37" s="51">
        <f>AVERAGE(E27:E31)</f>
        <v>3703.4</v>
      </c>
      <c r="F37" s="51">
        <f t="shared" si="17"/>
        <v>2572.1999999999998</v>
      </c>
      <c r="G37" s="51">
        <f t="shared" si="17"/>
        <v>1423.6</v>
      </c>
      <c r="H37" s="51">
        <f t="shared" si="17"/>
        <v>564.4</v>
      </c>
      <c r="I37" s="51">
        <f t="shared" si="17"/>
        <v>371.2</v>
      </c>
      <c r="J37" s="51">
        <f t="shared" si="17"/>
        <v>2475.4</v>
      </c>
      <c r="K37" s="303">
        <f t="shared" si="17"/>
        <v>11734.4</v>
      </c>
    </row>
    <row r="38" spans="1:12" s="3" customFormat="1" ht="15" customHeight="1" x14ac:dyDescent="0.25">
      <c r="A38" s="33" t="s">
        <v>3</v>
      </c>
      <c r="B38" s="212">
        <f>B33+1</f>
        <v>42877</v>
      </c>
      <c r="C38" s="169">
        <v>563</v>
      </c>
      <c r="D38" s="15"/>
      <c r="E38" s="14">
        <v>2662</v>
      </c>
      <c r="F38" s="15">
        <v>2169</v>
      </c>
      <c r="G38" s="14">
        <v>1207</v>
      </c>
      <c r="H38" s="16">
        <v>507</v>
      </c>
      <c r="I38" s="16">
        <v>357</v>
      </c>
      <c r="J38" s="75">
        <v>2382</v>
      </c>
      <c r="K38" s="20">
        <f t="shared" ref="K38:K44" si="18">SUM(C38:J38)</f>
        <v>9847</v>
      </c>
    </row>
    <row r="39" spans="1:12" s="3" customFormat="1" ht="15" customHeight="1" x14ac:dyDescent="0.25">
      <c r="A39" s="33" t="s">
        <v>4</v>
      </c>
      <c r="B39" s="213">
        <f>B38+1</f>
        <v>42878</v>
      </c>
      <c r="C39" s="169">
        <v>638</v>
      </c>
      <c r="D39" s="15"/>
      <c r="E39" s="14">
        <v>3283</v>
      </c>
      <c r="F39" s="15">
        <v>2721</v>
      </c>
      <c r="G39" s="14">
        <v>1482</v>
      </c>
      <c r="H39" s="16">
        <v>622</v>
      </c>
      <c r="I39" s="16">
        <v>349</v>
      </c>
      <c r="J39" s="75">
        <v>2562</v>
      </c>
      <c r="K39" s="25">
        <f t="shared" si="18"/>
        <v>11657</v>
      </c>
    </row>
    <row r="40" spans="1:12" s="3" customFormat="1" ht="15" customHeight="1" x14ac:dyDescent="0.25">
      <c r="A40" s="33" t="s">
        <v>5</v>
      </c>
      <c r="B40" s="213">
        <f t="shared" ref="B40:B44" si="19">B39+1</f>
        <v>42879</v>
      </c>
      <c r="C40" s="169">
        <v>687</v>
      </c>
      <c r="D40" s="15"/>
      <c r="E40" s="14">
        <v>4125</v>
      </c>
      <c r="F40" s="15">
        <v>2611</v>
      </c>
      <c r="G40" s="14">
        <v>1441</v>
      </c>
      <c r="H40" s="16">
        <v>589</v>
      </c>
      <c r="I40" s="16">
        <v>384</v>
      </c>
      <c r="J40" s="75">
        <v>2457</v>
      </c>
      <c r="K40" s="25">
        <f t="shared" si="18"/>
        <v>12294</v>
      </c>
    </row>
    <row r="41" spans="1:12" s="3" customFormat="1" ht="15" customHeight="1" x14ac:dyDescent="0.25">
      <c r="A41" s="33" t="s">
        <v>6</v>
      </c>
      <c r="B41" s="213">
        <f t="shared" si="19"/>
        <v>42880</v>
      </c>
      <c r="C41" s="169">
        <v>545</v>
      </c>
      <c r="D41" s="15"/>
      <c r="E41" s="14">
        <v>2786</v>
      </c>
      <c r="F41" s="15">
        <v>2116</v>
      </c>
      <c r="G41" s="14">
        <v>1222</v>
      </c>
      <c r="H41" s="16">
        <v>484</v>
      </c>
      <c r="I41" s="16">
        <v>340</v>
      </c>
      <c r="J41" s="75">
        <v>2413</v>
      </c>
      <c r="K41" s="25">
        <f t="shared" si="18"/>
        <v>9906</v>
      </c>
    </row>
    <row r="42" spans="1:12" s="3" customFormat="1" ht="15" customHeight="1" x14ac:dyDescent="0.25">
      <c r="A42" s="33" t="s">
        <v>0</v>
      </c>
      <c r="B42" s="213">
        <f t="shared" si="19"/>
        <v>42881</v>
      </c>
      <c r="C42" s="170">
        <v>418</v>
      </c>
      <c r="D42" s="15"/>
      <c r="E42" s="14">
        <v>3422</v>
      </c>
      <c r="F42" s="15">
        <v>1837</v>
      </c>
      <c r="G42" s="14">
        <v>954</v>
      </c>
      <c r="H42" s="16">
        <v>244</v>
      </c>
      <c r="I42" s="16">
        <v>264</v>
      </c>
      <c r="J42" s="75">
        <v>1702</v>
      </c>
      <c r="K42" s="25">
        <f t="shared" si="18"/>
        <v>8841</v>
      </c>
    </row>
    <row r="43" spans="1:12" s="3" customFormat="1" ht="15" customHeight="1" outlineLevel="1" x14ac:dyDescent="0.25">
      <c r="A43" s="33" t="s">
        <v>1</v>
      </c>
      <c r="B43" s="213">
        <f t="shared" si="19"/>
        <v>42882</v>
      </c>
      <c r="C43" s="170"/>
      <c r="D43" s="22"/>
      <c r="E43" s="21">
        <v>2996</v>
      </c>
      <c r="F43" s="22"/>
      <c r="G43" s="21"/>
      <c r="H43" s="23"/>
      <c r="I43" s="23"/>
      <c r="J43" s="76"/>
      <c r="K43" s="25">
        <f t="shared" si="18"/>
        <v>2996</v>
      </c>
      <c r="L43" s="147"/>
    </row>
    <row r="44" spans="1:12" s="3" customFormat="1" ht="15" customHeight="1" outlineLevel="1" thickBot="1" x14ac:dyDescent="0.3">
      <c r="A44" s="33" t="s">
        <v>2</v>
      </c>
      <c r="B44" s="213">
        <f t="shared" si="19"/>
        <v>42883</v>
      </c>
      <c r="C44" s="177"/>
      <c r="D44" s="27"/>
      <c r="E44" s="26">
        <v>3730</v>
      </c>
      <c r="F44" s="27"/>
      <c r="G44" s="26"/>
      <c r="H44" s="28"/>
      <c r="I44" s="28"/>
      <c r="J44" s="77"/>
      <c r="K44" s="70">
        <f t="shared" si="18"/>
        <v>3730</v>
      </c>
      <c r="L44" s="147"/>
    </row>
    <row r="45" spans="1:12" s="3" customFormat="1" ht="15" customHeight="1" outlineLevel="1" thickBot="1" x14ac:dyDescent="0.3">
      <c r="A45" s="194" t="s">
        <v>24</v>
      </c>
      <c r="B45" s="438" t="s">
        <v>30</v>
      </c>
      <c r="C45" s="195">
        <f t="shared" ref="C45:K45" si="20">SUM(C38:C44)</f>
        <v>2851</v>
      </c>
      <c r="D45" s="122">
        <f t="shared" si="20"/>
        <v>0</v>
      </c>
      <c r="E45" s="122">
        <f>SUM(E38:E44)</f>
        <v>23004</v>
      </c>
      <c r="F45" s="122">
        <f t="shared" si="20"/>
        <v>11454</v>
      </c>
      <c r="G45" s="122">
        <f t="shared" si="20"/>
        <v>6306</v>
      </c>
      <c r="H45" s="122">
        <f t="shared" si="20"/>
        <v>2446</v>
      </c>
      <c r="I45" s="122">
        <f t="shared" si="20"/>
        <v>1694</v>
      </c>
      <c r="J45" s="122">
        <f t="shared" si="20"/>
        <v>11516</v>
      </c>
      <c r="K45" s="302">
        <f t="shared" si="20"/>
        <v>59271</v>
      </c>
    </row>
    <row r="46" spans="1:12" s="3" customFormat="1" ht="15" customHeight="1" outlineLevel="1" thickBot="1" x14ac:dyDescent="0.3">
      <c r="A46" s="127" t="s">
        <v>26</v>
      </c>
      <c r="B46" s="439"/>
      <c r="C46" s="196">
        <f t="shared" ref="C46:K46" si="21">AVERAGE(C38:C44)</f>
        <v>570.20000000000005</v>
      </c>
      <c r="D46" s="124" t="e">
        <f t="shared" si="21"/>
        <v>#DIV/0!</v>
      </c>
      <c r="E46" s="124">
        <f t="shared" si="21"/>
        <v>3286.2857142857142</v>
      </c>
      <c r="F46" s="124">
        <f t="shared" si="21"/>
        <v>2290.8000000000002</v>
      </c>
      <c r="G46" s="124">
        <f t="shared" si="21"/>
        <v>1261.2</v>
      </c>
      <c r="H46" s="124">
        <f t="shared" si="21"/>
        <v>489.2</v>
      </c>
      <c r="I46" s="124">
        <f t="shared" si="21"/>
        <v>338.8</v>
      </c>
      <c r="J46" s="124">
        <f t="shared" si="21"/>
        <v>2303.1999999999998</v>
      </c>
      <c r="K46" s="125">
        <f t="shared" si="21"/>
        <v>8467.2857142857138</v>
      </c>
    </row>
    <row r="47" spans="1:12" s="3" customFormat="1" ht="15" customHeight="1" thickBot="1" x14ac:dyDescent="0.3">
      <c r="A47" s="34" t="s">
        <v>23</v>
      </c>
      <c r="B47" s="439"/>
      <c r="C47" s="197">
        <f t="shared" ref="C47:K47" si="22">SUM(C38:C42)</f>
        <v>2851</v>
      </c>
      <c r="D47" s="49">
        <f t="shared" si="22"/>
        <v>0</v>
      </c>
      <c r="E47" s="49">
        <f t="shared" si="22"/>
        <v>16278</v>
      </c>
      <c r="F47" s="49">
        <f t="shared" si="22"/>
        <v>11454</v>
      </c>
      <c r="G47" s="49">
        <f t="shared" si="22"/>
        <v>6306</v>
      </c>
      <c r="H47" s="49">
        <f t="shared" si="22"/>
        <v>2446</v>
      </c>
      <c r="I47" s="49">
        <f t="shared" si="22"/>
        <v>1694</v>
      </c>
      <c r="J47" s="49">
        <f t="shared" si="22"/>
        <v>11516</v>
      </c>
      <c r="K47" s="50">
        <f t="shared" si="22"/>
        <v>52545</v>
      </c>
    </row>
    <row r="48" spans="1:12" s="3" customFormat="1" ht="15" customHeight="1" thickBot="1" x14ac:dyDescent="0.3">
      <c r="A48" s="34" t="s">
        <v>25</v>
      </c>
      <c r="B48" s="440"/>
      <c r="C48" s="198">
        <f t="shared" ref="C48:K48" si="23">AVERAGE(C38:C42)</f>
        <v>570.20000000000005</v>
      </c>
      <c r="D48" s="51" t="e">
        <f t="shared" si="23"/>
        <v>#DIV/0!</v>
      </c>
      <c r="E48" s="51">
        <f t="shared" si="23"/>
        <v>3255.6</v>
      </c>
      <c r="F48" s="51">
        <f t="shared" si="23"/>
        <v>2290.8000000000002</v>
      </c>
      <c r="G48" s="51">
        <f t="shared" si="23"/>
        <v>1261.2</v>
      </c>
      <c r="H48" s="51">
        <f t="shared" si="23"/>
        <v>489.2</v>
      </c>
      <c r="I48" s="51">
        <f t="shared" si="23"/>
        <v>338.8</v>
      </c>
      <c r="J48" s="51">
        <f t="shared" si="23"/>
        <v>2303.1999999999998</v>
      </c>
      <c r="K48" s="303">
        <f t="shared" si="23"/>
        <v>10509</v>
      </c>
    </row>
    <row r="49" spans="1:11" s="3" customFormat="1" ht="15" customHeight="1" x14ac:dyDescent="0.25">
      <c r="A49" s="33" t="s">
        <v>3</v>
      </c>
      <c r="B49" s="212">
        <f>B44+1</f>
        <v>42884</v>
      </c>
      <c r="C49" s="199"/>
      <c r="D49" s="63"/>
      <c r="E49" s="62">
        <v>1113</v>
      </c>
      <c r="F49" s="63"/>
      <c r="G49" s="62"/>
      <c r="H49" s="64"/>
      <c r="I49" s="64"/>
      <c r="J49" s="146"/>
      <c r="K49" s="20">
        <f t="shared" ref="K49:K55" si="24">SUM(C49:J49)</f>
        <v>1113</v>
      </c>
    </row>
    <row r="50" spans="1:11" s="3" customFormat="1" ht="15" customHeight="1" x14ac:dyDescent="0.25">
      <c r="A50" s="179" t="s">
        <v>4</v>
      </c>
      <c r="B50" s="213">
        <f>B49+1</f>
        <v>42885</v>
      </c>
      <c r="C50" s="170">
        <v>604</v>
      </c>
      <c r="D50" s="22"/>
      <c r="E50" s="21">
        <v>3166</v>
      </c>
      <c r="F50" s="22">
        <v>2289</v>
      </c>
      <c r="G50" s="21">
        <v>1266</v>
      </c>
      <c r="H50" s="23">
        <v>598</v>
      </c>
      <c r="I50" s="23">
        <v>350</v>
      </c>
      <c r="J50" s="76">
        <v>2447</v>
      </c>
      <c r="K50" s="25">
        <f t="shared" si="24"/>
        <v>10720</v>
      </c>
    </row>
    <row r="51" spans="1:11" s="3" customFormat="1" ht="15" customHeight="1" thickBot="1" x14ac:dyDescent="0.3">
      <c r="A51" s="179" t="s">
        <v>5</v>
      </c>
      <c r="B51" s="213">
        <f t="shared" ref="B51:B55" si="25">B50+1</f>
        <v>42886</v>
      </c>
      <c r="C51" s="169">
        <v>598</v>
      </c>
      <c r="D51" s="15"/>
      <c r="E51" s="14">
        <v>3959</v>
      </c>
      <c r="F51" s="15">
        <v>2562</v>
      </c>
      <c r="G51" s="14">
        <v>1287</v>
      </c>
      <c r="H51" s="16">
        <v>633</v>
      </c>
      <c r="I51" s="16">
        <v>371</v>
      </c>
      <c r="J51" s="75">
        <v>2500</v>
      </c>
      <c r="K51" s="25">
        <f t="shared" si="24"/>
        <v>11910</v>
      </c>
    </row>
    <row r="52" spans="1:11" s="3" customFormat="1" ht="15" hidden="1" customHeight="1" x14ac:dyDescent="0.25">
      <c r="A52" s="179" t="s">
        <v>6</v>
      </c>
      <c r="B52" s="213">
        <f t="shared" si="25"/>
        <v>42887</v>
      </c>
      <c r="C52" s="169"/>
      <c r="D52" s="15"/>
      <c r="E52" s="14"/>
      <c r="F52" s="15"/>
      <c r="G52" s="14"/>
      <c r="H52" s="16"/>
      <c r="I52" s="16"/>
      <c r="J52" s="75"/>
      <c r="K52" s="25">
        <f t="shared" si="24"/>
        <v>0</v>
      </c>
    </row>
    <row r="53" spans="1:11" s="3" customFormat="1" ht="15" hidden="1" customHeight="1" thickBot="1" x14ac:dyDescent="0.3">
      <c r="A53" s="33" t="s">
        <v>0</v>
      </c>
      <c r="B53" s="215">
        <f t="shared" si="25"/>
        <v>42888</v>
      </c>
      <c r="C53" s="170"/>
      <c r="D53" s="15"/>
      <c r="E53" s="14"/>
      <c r="F53" s="15"/>
      <c r="G53" s="14"/>
      <c r="H53" s="16"/>
      <c r="I53" s="16"/>
      <c r="J53" s="75"/>
      <c r="K53" s="262">
        <f t="shared" si="24"/>
        <v>0</v>
      </c>
    </row>
    <row r="54" spans="1:11" s="3" customFormat="1" ht="15" hidden="1" customHeight="1" outlineLevel="1" thickBot="1" x14ac:dyDescent="0.3">
      <c r="A54" s="33" t="s">
        <v>1</v>
      </c>
      <c r="B54" s="215">
        <f t="shared" si="25"/>
        <v>42889</v>
      </c>
      <c r="C54" s="170"/>
      <c r="D54" s="22"/>
      <c r="E54" s="21"/>
      <c r="F54" s="22"/>
      <c r="G54" s="21"/>
      <c r="H54" s="23"/>
      <c r="I54" s="23"/>
      <c r="J54" s="23"/>
      <c r="K54" s="233">
        <f t="shared" si="24"/>
        <v>0</v>
      </c>
    </row>
    <row r="55" spans="1:11" s="3" customFormat="1" ht="15" hidden="1" customHeight="1" outlineLevel="1" thickBot="1" x14ac:dyDescent="0.3">
      <c r="A55" s="179" t="s">
        <v>2</v>
      </c>
      <c r="B55" s="215">
        <f t="shared" si="25"/>
        <v>42890</v>
      </c>
      <c r="C55" s="177"/>
      <c r="D55" s="27"/>
      <c r="E55" s="26"/>
      <c r="F55" s="27"/>
      <c r="G55" s="26"/>
      <c r="H55" s="28"/>
      <c r="I55" s="28"/>
      <c r="J55" s="28"/>
      <c r="K55" s="233">
        <f t="shared" si="24"/>
        <v>0</v>
      </c>
    </row>
    <row r="56" spans="1:11" s="3" customFormat="1" ht="15" customHeight="1" outlineLevel="1" thickBot="1" x14ac:dyDescent="0.3">
      <c r="A56" s="194" t="s">
        <v>24</v>
      </c>
      <c r="B56" s="438" t="s">
        <v>31</v>
      </c>
      <c r="C56" s="195">
        <f t="shared" ref="C56:K56" si="26">SUM(C49:C55)</f>
        <v>1202</v>
      </c>
      <c r="D56" s="122">
        <f t="shared" si="26"/>
        <v>0</v>
      </c>
      <c r="E56" s="122">
        <f>SUM(E49:E55)</f>
        <v>8238</v>
      </c>
      <c r="F56" s="122">
        <f t="shared" si="26"/>
        <v>4851</v>
      </c>
      <c r="G56" s="122">
        <f t="shared" si="26"/>
        <v>2553</v>
      </c>
      <c r="H56" s="122">
        <f t="shared" si="26"/>
        <v>1231</v>
      </c>
      <c r="I56" s="122">
        <f t="shared" si="26"/>
        <v>721</v>
      </c>
      <c r="J56" s="122">
        <f t="shared" si="26"/>
        <v>4947</v>
      </c>
      <c r="K56" s="123">
        <f t="shared" si="26"/>
        <v>23743</v>
      </c>
    </row>
    <row r="57" spans="1:11" s="3" customFormat="1" ht="15" customHeight="1" outlineLevel="1" thickBot="1" x14ac:dyDescent="0.3">
      <c r="A57" s="127" t="s">
        <v>26</v>
      </c>
      <c r="B57" s="439"/>
      <c r="C57" s="196">
        <f t="shared" ref="C57:K57" si="27">AVERAGE(C49:C55)</f>
        <v>601</v>
      </c>
      <c r="D57" s="124" t="e">
        <f t="shared" si="27"/>
        <v>#DIV/0!</v>
      </c>
      <c r="E57" s="124">
        <f t="shared" si="27"/>
        <v>2746</v>
      </c>
      <c r="F57" s="124">
        <f t="shared" si="27"/>
        <v>2425.5</v>
      </c>
      <c r="G57" s="124">
        <f t="shared" si="27"/>
        <v>1276.5</v>
      </c>
      <c r="H57" s="124">
        <f t="shared" si="27"/>
        <v>615.5</v>
      </c>
      <c r="I57" s="124">
        <f t="shared" si="27"/>
        <v>360.5</v>
      </c>
      <c r="J57" s="124">
        <f t="shared" si="27"/>
        <v>2473.5</v>
      </c>
      <c r="K57" s="125">
        <f t="shared" si="27"/>
        <v>3391.8571428571427</v>
      </c>
    </row>
    <row r="58" spans="1:11" s="3" customFormat="1" ht="15" customHeight="1" thickBot="1" x14ac:dyDescent="0.3">
      <c r="A58" s="34" t="s">
        <v>23</v>
      </c>
      <c r="B58" s="439"/>
      <c r="C58" s="197">
        <f t="shared" ref="C58:K58" si="28">SUM(C49:C53)</f>
        <v>1202</v>
      </c>
      <c r="D58" s="49">
        <f t="shared" si="28"/>
        <v>0</v>
      </c>
      <c r="E58" s="49">
        <f>SUM(E49:E53)</f>
        <v>8238</v>
      </c>
      <c r="F58" s="49">
        <f t="shared" si="28"/>
        <v>4851</v>
      </c>
      <c r="G58" s="49">
        <f t="shared" si="28"/>
        <v>2553</v>
      </c>
      <c r="H58" s="49">
        <f t="shared" si="28"/>
        <v>1231</v>
      </c>
      <c r="I58" s="49">
        <f t="shared" si="28"/>
        <v>721</v>
      </c>
      <c r="J58" s="49">
        <f t="shared" si="28"/>
        <v>4947</v>
      </c>
      <c r="K58" s="50">
        <f t="shared" si="28"/>
        <v>23743</v>
      </c>
    </row>
    <row r="59" spans="1:11" s="3" customFormat="1" ht="13.5" customHeight="1" thickBot="1" x14ac:dyDescent="0.3">
      <c r="A59" s="34" t="s">
        <v>25</v>
      </c>
      <c r="B59" s="440"/>
      <c r="C59" s="198">
        <f t="shared" ref="C59:K59" si="29">AVERAGE(C49:C53)</f>
        <v>601</v>
      </c>
      <c r="D59" s="51" t="e">
        <f t="shared" si="29"/>
        <v>#DIV/0!</v>
      </c>
      <c r="E59" s="51">
        <f>AVERAGE(E49:E53)</f>
        <v>2746</v>
      </c>
      <c r="F59" s="51">
        <f t="shared" si="29"/>
        <v>2425.5</v>
      </c>
      <c r="G59" s="51">
        <f t="shared" si="29"/>
        <v>1276.5</v>
      </c>
      <c r="H59" s="51">
        <f t="shared" si="29"/>
        <v>615.5</v>
      </c>
      <c r="I59" s="51">
        <f t="shared" si="29"/>
        <v>360.5</v>
      </c>
      <c r="J59" s="51">
        <f t="shared" si="29"/>
        <v>2473.5</v>
      </c>
      <c r="K59" s="52">
        <f t="shared" si="29"/>
        <v>4748.6000000000004</v>
      </c>
    </row>
    <row r="60" spans="1:11" s="3" customFormat="1" ht="14.25" hidden="1" customHeight="1" thickBot="1" x14ac:dyDescent="0.3">
      <c r="A60" s="179" t="s">
        <v>3</v>
      </c>
      <c r="B60" s="212">
        <f>B55+1</f>
        <v>42891</v>
      </c>
      <c r="C60" s="199"/>
      <c r="D60" s="63"/>
      <c r="E60" s="62"/>
      <c r="F60" s="63"/>
      <c r="G60" s="62"/>
      <c r="H60" s="64"/>
      <c r="I60" s="64"/>
      <c r="J60" s="64"/>
      <c r="K60" s="71">
        <f>SUM(C60:J60)</f>
        <v>0</v>
      </c>
    </row>
    <row r="61" spans="1:11" s="3" customFormat="1" ht="13.5" hidden="1" customHeight="1" thickBot="1" x14ac:dyDescent="0.3">
      <c r="A61" s="179" t="s">
        <v>4</v>
      </c>
      <c r="B61" s="213">
        <f>B60+1</f>
        <v>42892</v>
      </c>
      <c r="C61" s="169"/>
      <c r="D61" s="15"/>
      <c r="E61" s="14"/>
      <c r="F61" s="15"/>
      <c r="G61" s="14"/>
      <c r="H61" s="16"/>
      <c r="I61" s="16"/>
      <c r="J61" s="16"/>
      <c r="K61" s="71">
        <f>SUM(C61:J61)</f>
        <v>0</v>
      </c>
    </row>
    <row r="62" spans="1:11" s="3" customFormat="1" ht="14.25" hidden="1" customHeight="1" thickBot="1" x14ac:dyDescent="0.3">
      <c r="A62" s="179" t="s">
        <v>5</v>
      </c>
      <c r="B62" s="214"/>
      <c r="C62" s="169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3.5" hidden="1" customHeight="1" thickBot="1" x14ac:dyDescent="0.3">
      <c r="A63" s="179" t="s">
        <v>6</v>
      </c>
      <c r="B63" s="214"/>
      <c r="C63" s="169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.75" hidden="1" customHeight="1" thickBot="1" x14ac:dyDescent="0.3">
      <c r="A64" s="179" t="s">
        <v>0</v>
      </c>
      <c r="B64" s="214"/>
      <c r="C64" s="170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2.75" hidden="1" customHeight="1" outlineLevel="1" thickBot="1" x14ac:dyDescent="0.3">
      <c r="A65" s="179" t="s">
        <v>1</v>
      </c>
      <c r="B65" s="214"/>
      <c r="C65" s="170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4.25" hidden="1" customHeight="1" outlineLevel="1" thickBot="1" x14ac:dyDescent="0.3">
      <c r="A66" s="179" t="s">
        <v>2</v>
      </c>
      <c r="B66" s="216"/>
      <c r="C66" s="200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3.5" hidden="1" customHeight="1" outlineLevel="1" thickBot="1" x14ac:dyDescent="0.3">
      <c r="A67" s="194" t="s">
        <v>24</v>
      </c>
      <c r="B67" s="438" t="s">
        <v>36</v>
      </c>
      <c r="C67" s="201">
        <f t="shared" ref="C67:J67" si="30">SUM(C60:C66)</f>
        <v>0</v>
      </c>
      <c r="D67" s="134">
        <f t="shared" si="30"/>
        <v>0</v>
      </c>
      <c r="E67" s="133">
        <f t="shared" si="30"/>
        <v>0</v>
      </c>
      <c r="F67" s="134">
        <f t="shared" si="30"/>
        <v>0</v>
      </c>
      <c r="G67" s="133">
        <f t="shared" si="30"/>
        <v>0</v>
      </c>
      <c r="H67" s="135">
        <f t="shared" si="30"/>
        <v>0</v>
      </c>
      <c r="I67" s="135">
        <f t="shared" si="30"/>
        <v>0</v>
      </c>
      <c r="J67" s="135">
        <f t="shared" si="30"/>
        <v>0</v>
      </c>
      <c r="K67" s="137">
        <f>SUM(K60:K66)</f>
        <v>0</v>
      </c>
    </row>
    <row r="68" spans="1:11" s="3" customFormat="1" ht="12" hidden="1" customHeight="1" outlineLevel="1" thickBot="1" x14ac:dyDescent="0.3">
      <c r="A68" s="127" t="s">
        <v>26</v>
      </c>
      <c r="B68" s="439"/>
      <c r="C68" s="202" t="e">
        <f t="shared" ref="C68:K68" si="31">AVERAGE(C60:C66)</f>
        <v>#DIV/0!</v>
      </c>
      <c r="D68" s="129" t="e">
        <f t="shared" si="31"/>
        <v>#DIV/0!</v>
      </c>
      <c r="E68" s="128" t="e">
        <f t="shared" si="31"/>
        <v>#DIV/0!</v>
      </c>
      <c r="F68" s="129" t="e">
        <f t="shared" si="31"/>
        <v>#DIV/0!</v>
      </c>
      <c r="G68" s="128" t="e">
        <f t="shared" si="31"/>
        <v>#DIV/0!</v>
      </c>
      <c r="H68" s="130" t="e">
        <f t="shared" si="31"/>
        <v>#DIV/0!</v>
      </c>
      <c r="I68" s="130" t="e">
        <f t="shared" si="31"/>
        <v>#DIV/0!</v>
      </c>
      <c r="J68" s="130" t="e">
        <f t="shared" si="31"/>
        <v>#DIV/0!</v>
      </c>
      <c r="K68" s="132">
        <f t="shared" si="31"/>
        <v>0</v>
      </c>
    </row>
    <row r="69" spans="1:11" s="3" customFormat="1" ht="15" hidden="1" customHeight="1" thickBot="1" x14ac:dyDescent="0.3">
      <c r="A69" s="34" t="s">
        <v>23</v>
      </c>
      <c r="B69" s="439"/>
      <c r="C69" s="203">
        <f t="shared" ref="C69:K69" si="32">SUM(C60:C64)</f>
        <v>0</v>
      </c>
      <c r="D69" s="36">
        <f t="shared" si="32"/>
        <v>0</v>
      </c>
      <c r="E69" s="35">
        <f t="shared" si="32"/>
        <v>0</v>
      </c>
      <c r="F69" s="36">
        <f t="shared" si="32"/>
        <v>0</v>
      </c>
      <c r="G69" s="35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9">
        <f t="shared" si="32"/>
        <v>0</v>
      </c>
    </row>
    <row r="70" spans="1:11" s="3" customFormat="1" ht="15" hidden="1" customHeight="1" thickBot="1" x14ac:dyDescent="0.3">
      <c r="A70" s="34" t="s">
        <v>25</v>
      </c>
      <c r="B70" s="440"/>
      <c r="C70" s="204" t="e">
        <f t="shared" ref="C70:K70" si="33">AVERAGE(C60:C64)</f>
        <v>#DIV/0!</v>
      </c>
      <c r="D70" s="41" t="e">
        <f t="shared" si="33"/>
        <v>#DIV/0!</v>
      </c>
      <c r="E70" s="40" t="e">
        <f t="shared" si="33"/>
        <v>#DIV/0!</v>
      </c>
      <c r="F70" s="41" t="e">
        <f t="shared" si="33"/>
        <v>#DIV/0!</v>
      </c>
      <c r="G70" s="40" t="e">
        <f t="shared" si="33"/>
        <v>#DIV/0!</v>
      </c>
      <c r="H70" s="42" t="e">
        <f t="shared" si="33"/>
        <v>#DIV/0!</v>
      </c>
      <c r="I70" s="42" t="e">
        <f t="shared" si="33"/>
        <v>#DIV/0!</v>
      </c>
      <c r="J70" s="42" t="e">
        <f t="shared" si="33"/>
        <v>#DIV/0!</v>
      </c>
      <c r="K70" s="44">
        <f t="shared" si="33"/>
        <v>0</v>
      </c>
    </row>
    <row r="71" spans="1:11" s="3" customFormat="1" ht="21" customHeight="1" x14ac:dyDescent="0.25">
      <c r="A71" s="4"/>
      <c r="B71" s="157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7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32</v>
      </c>
      <c r="D73" s="46">
        <f>SUM(C56:D56, C45:D45, C34:D34, C23:D23, C12:D12, C67:D67  )</f>
        <v>13270</v>
      </c>
      <c r="E73" s="46">
        <f>SUM(E56:F56, E45:F45, E34:F34, E23:F23, E12:F12, E67:F67 )</f>
        <v>150178</v>
      </c>
      <c r="F73" s="46">
        <f>SUM(G56:J56, G45:J45, G34:J34, G23:J23, G12:J12, G67:J67)</f>
        <v>100820</v>
      </c>
    </row>
    <row r="74" spans="1:11" ht="29.25" customHeight="1" x14ac:dyDescent="0.25">
      <c r="C74" s="53" t="s">
        <v>33</v>
      </c>
      <c r="D74" s="46">
        <f>SUM(C58:D58, C47:D47, C36:D36, C25:D25, C14:D14, C69:D69 )</f>
        <v>13270</v>
      </c>
      <c r="E74" s="46">
        <f>SUM(E58:F58, E47:F47, E36:F36, E25:F25, E14:F14, E69:F69)</f>
        <v>130326</v>
      </c>
      <c r="F74" s="46">
        <f>SUM(G58:J58, G47:J47, G36:J36, G25:J25, G14:J14, G69:J69)</f>
        <v>100820</v>
      </c>
    </row>
    <row r="75" spans="1:11" ht="30" customHeight="1" x14ac:dyDescent="0.25"/>
    <row r="76" spans="1:11" ht="30" customHeight="1" x14ac:dyDescent="0.25">
      <c r="C76" s="457" t="s">
        <v>65</v>
      </c>
      <c r="D76" s="458"/>
      <c r="E76" s="459"/>
    </row>
    <row r="77" spans="1:11" x14ac:dyDescent="0.25">
      <c r="C77" s="449" t="s">
        <v>32</v>
      </c>
      <c r="D77" s="450"/>
      <c r="E77" s="120">
        <f>SUM(K56, K45, K34, K23, K12, K67)</f>
        <v>264268</v>
      </c>
    </row>
    <row r="78" spans="1:11" x14ac:dyDescent="0.25">
      <c r="C78" s="449" t="s">
        <v>33</v>
      </c>
      <c r="D78" s="450"/>
      <c r="E78" s="119">
        <f>SUM(K14, K25, K36, K47, K58, K69)</f>
        <v>244416</v>
      </c>
    </row>
    <row r="79" spans="1:11" x14ac:dyDescent="0.25">
      <c r="C79" s="449" t="s">
        <v>71</v>
      </c>
      <c r="D79" s="450"/>
      <c r="E79" s="120">
        <f>AVERAGE(K56, K45, K34, K23, K12, K67)</f>
        <v>44044.666666666664</v>
      </c>
    </row>
    <row r="80" spans="1:11" x14ac:dyDescent="0.25">
      <c r="C80" s="449" t="s">
        <v>25</v>
      </c>
      <c r="D80" s="450"/>
      <c r="E80" s="119">
        <f>AVERAGE(K14, K25, K36, K47, K58, K69)</f>
        <v>40736</v>
      </c>
    </row>
  </sheetData>
  <mergeCells count="25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</mergeCells>
  <pageMargins left="0.7" right="0.7" top="0.75" bottom="0.75" header="0.3" footer="0.3"/>
  <pageSetup paperSize="5" scale="47" orientation="landscape" r:id="rId1"/>
  <ignoredErrors>
    <ignoredError sqref="I12:J12 C12:H12 C56 C45 C23:C26 C34:C37" emptyCellReference="1"/>
    <ignoredError sqref="D13:H13 I13:I15 I23 I46:I48 I24:I26 D57:H57 I57:I58 C57:C58 C59:D59 C46:C48 D46:H48 I45 D56 I56 D23:D26 I34:I37 D34 J56 J46:J48 J59 J57:J58 J14:J15 J25:J26 J36:J37 C13:C15 D14:D15 F14:H15 F23:H26 D37 D36 F36:H36 F37:H37 D35 F35:H35 D58 F58:H58 F59:I59 F56:H56 J24 J23 J13 J45 J34:J35 D45 F45:H45 F34:H34" evalError="1" emptyCellReference="1"/>
    <ignoredError sqref="K59 D67:I71" evalError="1"/>
    <ignoredError sqref="K22 K16:K21 K23 K12" formulaRange="1" emptyCellReference="1"/>
    <ignoredError sqref="K56:K58 K13:K15 K24:K48 E23:E26 E14" evalError="1" formulaRange="1" emptyCellReference="1"/>
    <ignoredError sqref="E36:E37 E58:E59 K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D78" sqref="D78:E78"/>
    </sheetView>
  </sheetViews>
  <sheetFormatPr defaultRowHeight="15" x14ac:dyDescent="0.25"/>
  <cols>
    <col min="1" max="1" width="18.7109375" style="1" bestFit="1" customWidth="1"/>
    <col min="2" max="2" width="10.7109375" style="158" bestFit="1" customWidth="1"/>
    <col min="3" max="3" width="10.7109375" style="158" customWidth="1"/>
    <col min="4" max="5" width="12.7109375" style="1" customWidth="1"/>
    <col min="6" max="6" width="14.5703125" style="1" customWidth="1"/>
    <col min="7" max="7" width="13.7109375" style="1" customWidth="1"/>
    <col min="8" max="14" width="11.7109375" style="1" customWidth="1"/>
    <col min="15" max="15" width="10.7109375" style="1" customWidth="1"/>
  </cols>
  <sheetData>
    <row r="1" spans="1:16" x14ac:dyDescent="0.25">
      <c r="A1" s="460" t="s">
        <v>60</v>
      </c>
      <c r="B1" s="453" t="s">
        <v>61</v>
      </c>
      <c r="C1" s="474" t="s">
        <v>88</v>
      </c>
      <c r="D1" s="475"/>
      <c r="E1" s="475"/>
      <c r="F1" s="475"/>
      <c r="G1" s="475"/>
      <c r="H1" s="475"/>
      <c r="I1" s="475"/>
      <c r="J1" s="475"/>
      <c r="K1" s="476"/>
      <c r="L1" s="469" t="s">
        <v>89</v>
      </c>
      <c r="M1" s="470"/>
      <c r="N1" s="471"/>
      <c r="O1" s="436"/>
    </row>
    <row r="2" spans="1:16" ht="15.75" thickBot="1" x14ac:dyDescent="0.3">
      <c r="A2" s="461"/>
      <c r="B2" s="463"/>
      <c r="C2" s="477"/>
      <c r="D2" s="478"/>
      <c r="E2" s="478"/>
      <c r="F2" s="478"/>
      <c r="G2" s="478"/>
      <c r="H2" s="478"/>
      <c r="I2" s="478"/>
      <c r="J2" s="478"/>
      <c r="K2" s="479"/>
      <c r="L2" s="452"/>
      <c r="M2" s="472"/>
      <c r="N2" s="473"/>
      <c r="O2" s="436"/>
    </row>
    <row r="3" spans="1:16" ht="15" customHeight="1" x14ac:dyDescent="0.25">
      <c r="A3" s="461"/>
      <c r="B3" s="463"/>
      <c r="C3" s="431" t="s">
        <v>10</v>
      </c>
      <c r="D3" s="464" t="s">
        <v>16</v>
      </c>
      <c r="E3" s="464" t="s">
        <v>73</v>
      </c>
      <c r="F3" s="464" t="s">
        <v>74</v>
      </c>
      <c r="G3" s="464" t="s">
        <v>13</v>
      </c>
      <c r="H3" s="464" t="s">
        <v>14</v>
      </c>
      <c r="I3" s="464" t="s">
        <v>75</v>
      </c>
      <c r="J3" s="464" t="s">
        <v>15</v>
      </c>
      <c r="K3" s="441" t="s">
        <v>35</v>
      </c>
      <c r="L3" s="431" t="s">
        <v>10</v>
      </c>
      <c r="M3" s="464" t="s">
        <v>90</v>
      </c>
      <c r="N3" s="441" t="s">
        <v>89</v>
      </c>
      <c r="O3" s="436"/>
    </row>
    <row r="4" spans="1:16" ht="15.75" thickBot="1" x14ac:dyDescent="0.3">
      <c r="A4" s="462"/>
      <c r="B4" s="454"/>
      <c r="C4" s="433"/>
      <c r="D4" s="465"/>
      <c r="E4" s="465"/>
      <c r="F4" s="465"/>
      <c r="G4" s="465"/>
      <c r="H4" s="465"/>
      <c r="I4" s="465"/>
      <c r="J4" s="465"/>
      <c r="K4" s="442"/>
      <c r="L4" s="433"/>
      <c r="M4" s="465"/>
      <c r="N4" s="442"/>
      <c r="O4" s="436"/>
    </row>
    <row r="5" spans="1:16" ht="15.75" customHeight="1" thickBot="1" x14ac:dyDescent="0.3">
      <c r="A5" s="179" t="s">
        <v>3</v>
      </c>
      <c r="B5" s="241">
        <v>42856</v>
      </c>
      <c r="C5" s="223"/>
      <c r="D5" s="348"/>
      <c r="E5" s="348"/>
      <c r="F5" s="348"/>
      <c r="G5" s="348"/>
      <c r="H5" s="348"/>
      <c r="I5" s="348"/>
      <c r="J5" s="348"/>
      <c r="K5" s="243"/>
      <c r="L5" s="223"/>
      <c r="M5" s="348"/>
      <c r="N5" s="243"/>
      <c r="O5" s="244"/>
    </row>
    <row r="6" spans="1:16" ht="15.75" customHeight="1" thickBot="1" x14ac:dyDescent="0.3">
      <c r="A6" s="179" t="s">
        <v>4</v>
      </c>
      <c r="B6" s="234">
        <f>B5+1</f>
        <v>42857</v>
      </c>
      <c r="C6" s="223"/>
      <c r="D6" s="348"/>
      <c r="E6" s="348"/>
      <c r="F6" s="348"/>
      <c r="G6" s="348"/>
      <c r="H6" s="348"/>
      <c r="I6" s="348"/>
      <c r="J6" s="348"/>
      <c r="K6" s="243"/>
      <c r="L6" s="223"/>
      <c r="M6" s="348"/>
      <c r="N6" s="243"/>
      <c r="O6" s="244"/>
    </row>
    <row r="7" spans="1:16" ht="13.5" customHeight="1" thickBot="1" x14ac:dyDescent="0.3">
      <c r="A7" s="179" t="s">
        <v>5</v>
      </c>
      <c r="B7" s="234">
        <f>B6+1</f>
        <v>42858</v>
      </c>
      <c r="C7" s="346">
        <v>1197</v>
      </c>
      <c r="D7" s="349">
        <v>1126</v>
      </c>
      <c r="E7" s="349">
        <v>1002</v>
      </c>
      <c r="F7" s="349">
        <v>393</v>
      </c>
      <c r="G7" s="349">
        <v>997</v>
      </c>
      <c r="H7" s="349">
        <v>478</v>
      </c>
      <c r="I7" s="349">
        <v>640</v>
      </c>
      <c r="J7" s="349"/>
      <c r="K7" s="247"/>
      <c r="L7" s="245">
        <v>778</v>
      </c>
      <c r="M7" s="349">
        <v>144</v>
      </c>
      <c r="N7" s="247">
        <v>656</v>
      </c>
      <c r="O7" s="244">
        <f>SUM(C7:N7)</f>
        <v>7411</v>
      </c>
    </row>
    <row r="8" spans="1:16" ht="15.75" customHeight="1" thickBot="1" x14ac:dyDescent="0.3">
      <c r="A8" s="179" t="s">
        <v>6</v>
      </c>
      <c r="B8" s="234">
        <f>B7+1</f>
        <v>42859</v>
      </c>
      <c r="C8" s="279">
        <v>1108</v>
      </c>
      <c r="D8" s="350">
        <v>989</v>
      </c>
      <c r="E8" s="350">
        <v>1195</v>
      </c>
      <c r="F8" s="350">
        <v>363</v>
      </c>
      <c r="G8" s="350">
        <v>1086</v>
      </c>
      <c r="H8" s="350">
        <v>583</v>
      </c>
      <c r="I8" s="350">
        <v>762</v>
      </c>
      <c r="J8" s="350"/>
      <c r="K8" s="249"/>
      <c r="L8" s="248">
        <v>763</v>
      </c>
      <c r="M8" s="350">
        <v>238</v>
      </c>
      <c r="N8" s="249">
        <v>589</v>
      </c>
      <c r="O8" s="244">
        <f t="shared" ref="O8:O11" si="0">SUM(C8:N8)</f>
        <v>7676</v>
      </c>
    </row>
    <row r="9" spans="1:16" ht="13.5" customHeight="1" thickBot="1" x14ac:dyDescent="0.3">
      <c r="A9" s="179" t="s">
        <v>0</v>
      </c>
      <c r="B9" s="234">
        <f t="shared" ref="B9:B11" si="1">B8+1</f>
        <v>42860</v>
      </c>
      <c r="C9" s="279">
        <v>586</v>
      </c>
      <c r="D9" s="350">
        <v>696</v>
      </c>
      <c r="E9" s="350">
        <v>302</v>
      </c>
      <c r="F9" s="350">
        <v>240</v>
      </c>
      <c r="G9" s="350">
        <v>356</v>
      </c>
      <c r="H9" s="350">
        <v>206</v>
      </c>
      <c r="I9" s="350">
        <v>249</v>
      </c>
      <c r="J9" s="350"/>
      <c r="K9" s="249"/>
      <c r="L9" s="248">
        <v>460</v>
      </c>
      <c r="M9" s="350">
        <v>124</v>
      </c>
      <c r="N9" s="249">
        <v>399</v>
      </c>
      <c r="O9" s="244">
        <f t="shared" si="0"/>
        <v>3618</v>
      </c>
    </row>
    <row r="10" spans="1:16" ht="14.25" customHeight="1" thickBot="1" x14ac:dyDescent="0.3">
      <c r="A10" s="179" t="s">
        <v>1</v>
      </c>
      <c r="B10" s="234">
        <f t="shared" si="1"/>
        <v>42861</v>
      </c>
      <c r="C10" s="279">
        <v>1199</v>
      </c>
      <c r="D10" s="350">
        <v>1533</v>
      </c>
      <c r="E10" s="350">
        <v>1291</v>
      </c>
      <c r="F10" s="350">
        <v>151</v>
      </c>
      <c r="G10" s="350">
        <v>1461</v>
      </c>
      <c r="H10" s="350">
        <v>386</v>
      </c>
      <c r="I10" s="350">
        <v>543</v>
      </c>
      <c r="J10" s="350"/>
      <c r="K10" s="249">
        <v>688</v>
      </c>
      <c r="L10" s="248">
        <v>809</v>
      </c>
      <c r="M10" s="350">
        <v>172</v>
      </c>
      <c r="N10" s="249">
        <v>801</v>
      </c>
      <c r="O10" s="244">
        <f t="shared" si="0"/>
        <v>9034</v>
      </c>
    </row>
    <row r="11" spans="1:16" ht="15.75" thickBot="1" x14ac:dyDescent="0.3">
      <c r="A11" s="179" t="s">
        <v>2</v>
      </c>
      <c r="B11" s="234">
        <f t="shared" si="1"/>
        <v>42862</v>
      </c>
      <c r="C11" s="279">
        <v>798</v>
      </c>
      <c r="D11" s="350">
        <v>1188</v>
      </c>
      <c r="E11" s="350">
        <v>1219</v>
      </c>
      <c r="F11" s="350">
        <v>270</v>
      </c>
      <c r="G11" s="350">
        <v>1224</v>
      </c>
      <c r="H11" s="350">
        <v>396</v>
      </c>
      <c r="I11" s="350">
        <v>527</v>
      </c>
      <c r="J11" s="350"/>
      <c r="K11" s="249">
        <v>293</v>
      </c>
      <c r="L11" s="248">
        <v>766</v>
      </c>
      <c r="M11" s="350">
        <v>108</v>
      </c>
      <c r="N11" s="249">
        <v>833</v>
      </c>
      <c r="O11" s="244">
        <f t="shared" si="0"/>
        <v>7622</v>
      </c>
    </row>
    <row r="12" spans="1:16" ht="15.75" thickBot="1" x14ac:dyDescent="0.3">
      <c r="A12" s="194" t="s">
        <v>24</v>
      </c>
      <c r="B12" s="438" t="s">
        <v>27</v>
      </c>
      <c r="C12" s="342">
        <f t="shared" ref="C12:O12" si="2">SUM(C5:C11)</f>
        <v>4888</v>
      </c>
      <c r="D12" s="351">
        <f t="shared" si="2"/>
        <v>5532</v>
      </c>
      <c r="E12" s="351">
        <f t="shared" si="2"/>
        <v>5009</v>
      </c>
      <c r="F12" s="351">
        <f t="shared" si="2"/>
        <v>1417</v>
      </c>
      <c r="G12" s="351">
        <f t="shared" si="2"/>
        <v>5124</v>
      </c>
      <c r="H12" s="351">
        <f t="shared" si="2"/>
        <v>2049</v>
      </c>
      <c r="I12" s="351">
        <f t="shared" si="2"/>
        <v>2721</v>
      </c>
      <c r="J12" s="351">
        <f t="shared" si="2"/>
        <v>0</v>
      </c>
      <c r="K12" s="195">
        <f t="shared" si="2"/>
        <v>981</v>
      </c>
      <c r="L12" s="342">
        <f t="shared" ref="L12:N12" si="3">SUM(L5:L11)</f>
        <v>3576</v>
      </c>
      <c r="M12" s="351">
        <f t="shared" si="3"/>
        <v>786</v>
      </c>
      <c r="N12" s="195">
        <f t="shared" si="3"/>
        <v>3278</v>
      </c>
      <c r="O12" s="122">
        <f t="shared" si="2"/>
        <v>35361</v>
      </c>
    </row>
    <row r="13" spans="1:16" ht="15.75" thickBot="1" x14ac:dyDescent="0.3">
      <c r="A13" s="127" t="s">
        <v>26</v>
      </c>
      <c r="B13" s="439"/>
      <c r="C13" s="343">
        <f t="shared" ref="C13:O13" si="4">AVERAGE(C5:C11)</f>
        <v>977.6</v>
      </c>
      <c r="D13" s="352">
        <f t="shared" si="4"/>
        <v>1106.4000000000001</v>
      </c>
      <c r="E13" s="352">
        <f t="shared" si="4"/>
        <v>1001.8</v>
      </c>
      <c r="F13" s="352">
        <f t="shared" si="4"/>
        <v>283.39999999999998</v>
      </c>
      <c r="G13" s="352">
        <f t="shared" si="4"/>
        <v>1024.8</v>
      </c>
      <c r="H13" s="352">
        <f t="shared" si="4"/>
        <v>409.8</v>
      </c>
      <c r="I13" s="352">
        <f t="shared" si="4"/>
        <v>544.20000000000005</v>
      </c>
      <c r="J13" s="352" t="e">
        <f t="shared" si="4"/>
        <v>#DIV/0!</v>
      </c>
      <c r="K13" s="196">
        <f t="shared" si="4"/>
        <v>490.5</v>
      </c>
      <c r="L13" s="343">
        <f t="shared" ref="L13:N13" si="5">AVERAGE(L5:L11)</f>
        <v>715.2</v>
      </c>
      <c r="M13" s="352">
        <f t="shared" si="5"/>
        <v>157.19999999999999</v>
      </c>
      <c r="N13" s="196">
        <f t="shared" si="5"/>
        <v>655.6</v>
      </c>
      <c r="O13" s="124">
        <f t="shared" si="4"/>
        <v>7072.2</v>
      </c>
    </row>
    <row r="14" spans="1:16" ht="15.75" thickBot="1" x14ac:dyDescent="0.3">
      <c r="A14" s="34" t="s">
        <v>23</v>
      </c>
      <c r="B14" s="439"/>
      <c r="C14" s="344">
        <f t="shared" ref="C14:K14" si="6">SUM(C5:C9)</f>
        <v>2891</v>
      </c>
      <c r="D14" s="353">
        <f t="shared" si="6"/>
        <v>2811</v>
      </c>
      <c r="E14" s="353">
        <f t="shared" si="6"/>
        <v>2499</v>
      </c>
      <c r="F14" s="353">
        <f t="shared" si="6"/>
        <v>996</v>
      </c>
      <c r="G14" s="353">
        <f t="shared" si="6"/>
        <v>2439</v>
      </c>
      <c r="H14" s="353">
        <f t="shared" si="6"/>
        <v>1267</v>
      </c>
      <c r="I14" s="353">
        <f t="shared" si="6"/>
        <v>1651</v>
      </c>
      <c r="J14" s="353">
        <f t="shared" si="6"/>
        <v>0</v>
      </c>
      <c r="K14" s="197">
        <f t="shared" si="6"/>
        <v>0</v>
      </c>
      <c r="L14" s="344">
        <f>SUM(L5:L9)</f>
        <v>2001</v>
      </c>
      <c r="M14" s="353">
        <f>SUM(M5:M9)</f>
        <v>506</v>
      </c>
      <c r="N14" s="197">
        <f>SUM(N5:N9)</f>
        <v>1644</v>
      </c>
      <c r="O14" s="49">
        <f>SUM(O5:O9)</f>
        <v>18705</v>
      </c>
      <c r="P14" s="6"/>
    </row>
    <row r="15" spans="1:16" ht="15.75" thickBot="1" x14ac:dyDescent="0.3">
      <c r="A15" s="34" t="s">
        <v>25</v>
      </c>
      <c r="B15" s="439"/>
      <c r="C15" s="345">
        <f t="shared" ref="C15:O15" si="7">AVERAGE(C5:C9)</f>
        <v>963.66666666666663</v>
      </c>
      <c r="D15" s="354">
        <f t="shared" si="7"/>
        <v>937</v>
      </c>
      <c r="E15" s="354">
        <f t="shared" si="7"/>
        <v>833</v>
      </c>
      <c r="F15" s="354">
        <f t="shared" si="7"/>
        <v>332</v>
      </c>
      <c r="G15" s="354">
        <f t="shared" si="7"/>
        <v>813</v>
      </c>
      <c r="H15" s="354">
        <f t="shared" si="7"/>
        <v>422.33333333333331</v>
      </c>
      <c r="I15" s="354">
        <f t="shared" si="7"/>
        <v>550.33333333333337</v>
      </c>
      <c r="J15" s="354" t="e">
        <f t="shared" si="7"/>
        <v>#DIV/0!</v>
      </c>
      <c r="K15" s="198" t="e">
        <f t="shared" si="7"/>
        <v>#DIV/0!</v>
      </c>
      <c r="L15" s="345">
        <f t="shared" ref="L15:N15" si="8">AVERAGE(L5:L9)</f>
        <v>667</v>
      </c>
      <c r="M15" s="354">
        <f t="shared" si="8"/>
        <v>168.66666666666666</v>
      </c>
      <c r="N15" s="198">
        <f t="shared" si="8"/>
        <v>548</v>
      </c>
      <c r="O15" s="51">
        <f t="shared" si="7"/>
        <v>6235</v>
      </c>
    </row>
    <row r="16" spans="1:16" ht="15.75" thickBot="1" x14ac:dyDescent="0.3">
      <c r="A16" s="179" t="s">
        <v>3</v>
      </c>
      <c r="B16" s="241">
        <f>B11+1</f>
        <v>42863</v>
      </c>
      <c r="C16" s="280">
        <v>1275</v>
      </c>
      <c r="D16" s="348">
        <v>1200</v>
      </c>
      <c r="E16" s="348">
        <v>1078</v>
      </c>
      <c r="F16" s="348">
        <v>417</v>
      </c>
      <c r="G16" s="348">
        <v>981</v>
      </c>
      <c r="H16" s="348">
        <v>533</v>
      </c>
      <c r="I16" s="348">
        <v>562</v>
      </c>
      <c r="J16" s="348"/>
      <c r="K16" s="243"/>
      <c r="L16" s="223">
        <v>639</v>
      </c>
      <c r="M16" s="348">
        <v>156</v>
      </c>
      <c r="N16" s="243">
        <v>563</v>
      </c>
      <c r="O16" s="244">
        <f>SUM(C16:N16)</f>
        <v>7404</v>
      </c>
    </row>
    <row r="17" spans="1:15" ht="15.75" thickBot="1" x14ac:dyDescent="0.3">
      <c r="A17" s="179" t="s">
        <v>4</v>
      </c>
      <c r="B17" s="250">
        <f>B16+1</f>
        <v>42864</v>
      </c>
      <c r="C17" s="280">
        <v>1026</v>
      </c>
      <c r="D17" s="348">
        <v>966</v>
      </c>
      <c r="E17" s="348">
        <v>931</v>
      </c>
      <c r="F17" s="348">
        <v>387</v>
      </c>
      <c r="G17" s="348">
        <v>1022</v>
      </c>
      <c r="H17" s="348">
        <v>506</v>
      </c>
      <c r="I17" s="348">
        <v>538</v>
      </c>
      <c r="J17" s="348"/>
      <c r="K17" s="243"/>
      <c r="L17" s="223">
        <v>672</v>
      </c>
      <c r="M17" s="348">
        <v>215</v>
      </c>
      <c r="N17" s="243">
        <v>580</v>
      </c>
      <c r="O17" s="244">
        <f t="shared" ref="O17:O22" si="9">SUM(C17:N17)</f>
        <v>6843</v>
      </c>
    </row>
    <row r="18" spans="1:15" ht="15.75" thickBot="1" x14ac:dyDescent="0.3">
      <c r="A18" s="179" t="s">
        <v>5</v>
      </c>
      <c r="B18" s="250">
        <f t="shared" ref="B18:B22" si="10">B17+1</f>
        <v>42865</v>
      </c>
      <c r="C18" s="346">
        <v>1291</v>
      </c>
      <c r="D18" s="349">
        <v>1076</v>
      </c>
      <c r="E18" s="349">
        <v>1134</v>
      </c>
      <c r="F18" s="349">
        <v>353</v>
      </c>
      <c r="G18" s="349">
        <v>1076</v>
      </c>
      <c r="H18" s="349">
        <v>503</v>
      </c>
      <c r="I18" s="349">
        <v>551</v>
      </c>
      <c r="J18" s="349"/>
      <c r="K18" s="247"/>
      <c r="L18" s="245">
        <v>751</v>
      </c>
      <c r="M18" s="349">
        <v>155</v>
      </c>
      <c r="N18" s="247">
        <v>632</v>
      </c>
      <c r="O18" s="244">
        <f t="shared" si="9"/>
        <v>7522</v>
      </c>
    </row>
    <row r="19" spans="1:15" ht="15.75" thickBot="1" x14ac:dyDescent="0.3">
      <c r="A19" s="179" t="s">
        <v>6</v>
      </c>
      <c r="B19" s="251">
        <f t="shared" si="10"/>
        <v>42866</v>
      </c>
      <c r="C19" s="346">
        <v>1196</v>
      </c>
      <c r="D19" s="349">
        <v>1099</v>
      </c>
      <c r="E19" s="349">
        <v>1105</v>
      </c>
      <c r="F19" s="349">
        <v>413</v>
      </c>
      <c r="G19" s="349">
        <v>1028</v>
      </c>
      <c r="H19" s="349">
        <v>535</v>
      </c>
      <c r="I19" s="349">
        <v>731</v>
      </c>
      <c r="J19" s="349"/>
      <c r="K19" s="247"/>
      <c r="L19" s="245">
        <v>659</v>
      </c>
      <c r="M19" s="349">
        <v>107</v>
      </c>
      <c r="N19" s="247">
        <v>548</v>
      </c>
      <c r="O19" s="244">
        <f t="shared" si="9"/>
        <v>7421</v>
      </c>
    </row>
    <row r="20" spans="1:15" ht="15.75" thickBot="1" x14ac:dyDescent="0.3">
      <c r="A20" s="179" t="s">
        <v>0</v>
      </c>
      <c r="B20" s="251">
        <f t="shared" si="10"/>
        <v>42867</v>
      </c>
      <c r="C20" s="280">
        <v>1328</v>
      </c>
      <c r="D20" s="348">
        <v>1184</v>
      </c>
      <c r="E20" s="348">
        <v>1315</v>
      </c>
      <c r="F20" s="348">
        <v>615</v>
      </c>
      <c r="G20" s="348">
        <v>1115</v>
      </c>
      <c r="H20" s="348">
        <v>538</v>
      </c>
      <c r="I20" s="348">
        <v>728</v>
      </c>
      <c r="J20" s="348"/>
      <c r="K20" s="243"/>
      <c r="L20" s="223">
        <v>918</v>
      </c>
      <c r="M20" s="348">
        <v>160</v>
      </c>
      <c r="N20" s="243">
        <v>764</v>
      </c>
      <c r="O20" s="244">
        <f t="shared" si="9"/>
        <v>8665</v>
      </c>
    </row>
    <row r="21" spans="1:15" ht="15.75" thickBot="1" x14ac:dyDescent="0.3">
      <c r="A21" s="179" t="s">
        <v>1</v>
      </c>
      <c r="B21" s="234">
        <f t="shared" si="10"/>
        <v>42868</v>
      </c>
      <c r="C21" s="279">
        <v>115</v>
      </c>
      <c r="D21" s="349">
        <v>204</v>
      </c>
      <c r="E21" s="349">
        <v>251</v>
      </c>
      <c r="F21" s="349">
        <v>56</v>
      </c>
      <c r="G21" s="349">
        <v>161</v>
      </c>
      <c r="H21" s="349">
        <v>115</v>
      </c>
      <c r="I21" s="349">
        <v>122</v>
      </c>
      <c r="J21" s="349"/>
      <c r="K21" s="247">
        <v>100</v>
      </c>
      <c r="L21" s="245">
        <v>156</v>
      </c>
      <c r="M21" s="349">
        <v>25</v>
      </c>
      <c r="N21" s="247">
        <v>182</v>
      </c>
      <c r="O21" s="244">
        <f t="shared" si="9"/>
        <v>1487</v>
      </c>
    </row>
    <row r="22" spans="1:15" ht="15.75" thickBot="1" x14ac:dyDescent="0.3">
      <c r="A22" s="179" t="s">
        <v>2</v>
      </c>
      <c r="B22" s="250">
        <f t="shared" si="10"/>
        <v>42869</v>
      </c>
      <c r="C22" s="279">
        <v>651</v>
      </c>
      <c r="D22" s="350">
        <v>661</v>
      </c>
      <c r="E22" s="350">
        <v>948</v>
      </c>
      <c r="F22" s="350">
        <v>349</v>
      </c>
      <c r="G22" s="350">
        <v>567</v>
      </c>
      <c r="H22" s="350">
        <v>358</v>
      </c>
      <c r="I22" s="350">
        <v>732</v>
      </c>
      <c r="J22" s="350"/>
      <c r="K22" s="249">
        <v>92</v>
      </c>
      <c r="L22" s="248">
        <v>893</v>
      </c>
      <c r="M22" s="350">
        <v>95</v>
      </c>
      <c r="N22" s="249">
        <v>986</v>
      </c>
      <c r="O22" s="244">
        <f t="shared" si="9"/>
        <v>6332</v>
      </c>
    </row>
    <row r="23" spans="1:15" ht="15.75" thickBot="1" x14ac:dyDescent="0.3">
      <c r="A23" s="194" t="s">
        <v>24</v>
      </c>
      <c r="B23" s="438" t="s">
        <v>28</v>
      </c>
      <c r="C23" s="342">
        <f>SUM(C16:C22)</f>
        <v>6882</v>
      </c>
      <c r="D23" s="351">
        <f>SUM(D16:D22)</f>
        <v>6390</v>
      </c>
      <c r="E23" s="351">
        <f t="shared" ref="E23:O23" si="11">SUM(E16:E22)</f>
        <v>6762</v>
      </c>
      <c r="F23" s="351">
        <f t="shared" si="11"/>
        <v>2590</v>
      </c>
      <c r="G23" s="351">
        <f t="shared" si="11"/>
        <v>5950</v>
      </c>
      <c r="H23" s="351">
        <f t="shared" si="11"/>
        <v>3088</v>
      </c>
      <c r="I23" s="351">
        <f t="shared" si="11"/>
        <v>3964</v>
      </c>
      <c r="J23" s="351">
        <f t="shared" si="11"/>
        <v>0</v>
      </c>
      <c r="K23" s="195">
        <f t="shared" si="11"/>
        <v>192</v>
      </c>
      <c r="L23" s="342">
        <f t="shared" ref="L23:N23" si="12">SUM(L16:L22)</f>
        <v>4688</v>
      </c>
      <c r="M23" s="351">
        <f t="shared" si="12"/>
        <v>913</v>
      </c>
      <c r="N23" s="195">
        <f t="shared" si="12"/>
        <v>4255</v>
      </c>
      <c r="O23" s="122">
        <f t="shared" si="11"/>
        <v>45674</v>
      </c>
    </row>
    <row r="24" spans="1:15" ht="15.75" thickBot="1" x14ac:dyDescent="0.3">
      <c r="A24" s="127" t="s">
        <v>26</v>
      </c>
      <c r="B24" s="439"/>
      <c r="C24" s="343">
        <f>AVERAGE(C16:C22)</f>
        <v>983.14285714285711</v>
      </c>
      <c r="D24" s="352">
        <f>AVERAGE(D16:D22)</f>
        <v>912.85714285714289</v>
      </c>
      <c r="E24" s="352">
        <f t="shared" ref="E24:O24" si="13">AVERAGE(E16:E22)</f>
        <v>966</v>
      </c>
      <c r="F24" s="352">
        <f t="shared" si="13"/>
        <v>370</v>
      </c>
      <c r="G24" s="352">
        <f t="shared" si="13"/>
        <v>850</v>
      </c>
      <c r="H24" s="352">
        <f t="shared" si="13"/>
        <v>441.14285714285717</v>
      </c>
      <c r="I24" s="352">
        <f t="shared" si="13"/>
        <v>566.28571428571433</v>
      </c>
      <c r="J24" s="352" t="e">
        <f t="shared" si="13"/>
        <v>#DIV/0!</v>
      </c>
      <c r="K24" s="196">
        <f t="shared" si="13"/>
        <v>96</v>
      </c>
      <c r="L24" s="343">
        <f t="shared" ref="L24:N24" si="14">AVERAGE(L16:L22)</f>
        <v>669.71428571428567</v>
      </c>
      <c r="M24" s="352">
        <f t="shared" si="14"/>
        <v>130.42857142857142</v>
      </c>
      <c r="N24" s="196">
        <f t="shared" si="14"/>
        <v>607.85714285714289</v>
      </c>
      <c r="O24" s="124">
        <f t="shared" si="13"/>
        <v>6524.8571428571431</v>
      </c>
    </row>
    <row r="25" spans="1:15" ht="15.75" thickBot="1" x14ac:dyDescent="0.3">
      <c r="A25" s="34" t="s">
        <v>23</v>
      </c>
      <c r="B25" s="439"/>
      <c r="C25" s="344">
        <f>SUM(C16:C20)</f>
        <v>6116</v>
      </c>
      <c r="D25" s="353">
        <f>SUM(D16:D20)</f>
        <v>5525</v>
      </c>
      <c r="E25" s="353">
        <f t="shared" ref="E25:O25" si="15">SUM(E16:E20)</f>
        <v>5563</v>
      </c>
      <c r="F25" s="353">
        <f t="shared" si="15"/>
        <v>2185</v>
      </c>
      <c r="G25" s="353">
        <f t="shared" si="15"/>
        <v>5222</v>
      </c>
      <c r="H25" s="353">
        <f t="shared" si="15"/>
        <v>2615</v>
      </c>
      <c r="I25" s="353">
        <f t="shared" si="15"/>
        <v>3110</v>
      </c>
      <c r="J25" s="353">
        <f t="shared" si="15"/>
        <v>0</v>
      </c>
      <c r="K25" s="197">
        <f t="shared" si="15"/>
        <v>0</v>
      </c>
      <c r="L25" s="344">
        <f t="shared" ref="L25:N25" si="16">SUM(L16:L20)</f>
        <v>3639</v>
      </c>
      <c r="M25" s="353">
        <f t="shared" si="16"/>
        <v>793</v>
      </c>
      <c r="N25" s="197">
        <f t="shared" si="16"/>
        <v>3087</v>
      </c>
      <c r="O25" s="49">
        <f t="shared" si="15"/>
        <v>37855</v>
      </c>
    </row>
    <row r="26" spans="1:15" ht="15.75" thickBot="1" x14ac:dyDescent="0.3">
      <c r="A26" s="34" t="s">
        <v>25</v>
      </c>
      <c r="B26" s="440"/>
      <c r="C26" s="345">
        <f>AVERAGE(C16:C20)</f>
        <v>1223.2</v>
      </c>
      <c r="D26" s="354">
        <f>AVERAGE(D16:D20)</f>
        <v>1105</v>
      </c>
      <c r="E26" s="354">
        <f t="shared" ref="E26:O26" si="17">AVERAGE(E16:E20)</f>
        <v>1112.5999999999999</v>
      </c>
      <c r="F26" s="354">
        <f t="shared" si="17"/>
        <v>437</v>
      </c>
      <c r="G26" s="354">
        <f t="shared" si="17"/>
        <v>1044.4000000000001</v>
      </c>
      <c r="H26" s="354">
        <f t="shared" si="17"/>
        <v>523</v>
      </c>
      <c r="I26" s="354">
        <f t="shared" si="17"/>
        <v>622</v>
      </c>
      <c r="J26" s="354" t="e">
        <f t="shared" si="17"/>
        <v>#DIV/0!</v>
      </c>
      <c r="K26" s="198" t="e">
        <f t="shared" si="17"/>
        <v>#DIV/0!</v>
      </c>
      <c r="L26" s="345">
        <f t="shared" ref="L26:N26" si="18">AVERAGE(L16:L20)</f>
        <v>727.8</v>
      </c>
      <c r="M26" s="354">
        <f t="shared" si="18"/>
        <v>158.6</v>
      </c>
      <c r="N26" s="198">
        <f t="shared" si="18"/>
        <v>617.4</v>
      </c>
      <c r="O26" s="51">
        <f t="shared" si="17"/>
        <v>7571</v>
      </c>
    </row>
    <row r="27" spans="1:15" ht="15.75" thickBot="1" x14ac:dyDescent="0.3">
      <c r="A27" s="179" t="s">
        <v>3</v>
      </c>
      <c r="B27" s="210">
        <f>B22+1</f>
        <v>42870</v>
      </c>
      <c r="C27" s="281">
        <v>1199</v>
      </c>
      <c r="D27" s="355">
        <v>1159</v>
      </c>
      <c r="E27" s="355">
        <v>1324</v>
      </c>
      <c r="F27" s="355">
        <v>476</v>
      </c>
      <c r="G27" s="355">
        <v>994</v>
      </c>
      <c r="H27" s="355">
        <v>660</v>
      </c>
      <c r="I27" s="355">
        <v>593</v>
      </c>
      <c r="J27" s="355"/>
      <c r="K27" s="253"/>
      <c r="L27" s="252">
        <v>638</v>
      </c>
      <c r="M27" s="355">
        <v>122</v>
      </c>
      <c r="N27" s="253">
        <v>515</v>
      </c>
      <c r="O27" s="244">
        <f>SUM(C27:N27)</f>
        <v>7680</v>
      </c>
    </row>
    <row r="28" spans="1:15" ht="15.75" thickBot="1" x14ac:dyDescent="0.3">
      <c r="A28" s="179" t="s">
        <v>4</v>
      </c>
      <c r="B28" s="211">
        <f>B27+1</f>
        <v>42871</v>
      </c>
      <c r="C28" s="281">
        <v>1560</v>
      </c>
      <c r="D28" s="355">
        <v>1333</v>
      </c>
      <c r="E28" s="355">
        <v>1982</v>
      </c>
      <c r="F28" s="355">
        <v>748</v>
      </c>
      <c r="G28" s="355">
        <v>1395</v>
      </c>
      <c r="H28" s="355">
        <v>767</v>
      </c>
      <c r="I28" s="355">
        <v>964</v>
      </c>
      <c r="J28" s="355"/>
      <c r="K28" s="253"/>
      <c r="L28" s="252">
        <v>902</v>
      </c>
      <c r="M28" s="355">
        <v>195</v>
      </c>
      <c r="N28" s="253">
        <v>778</v>
      </c>
      <c r="O28" s="244">
        <f t="shared" ref="O28:O33" si="19">SUM(C28:N28)</f>
        <v>10624</v>
      </c>
    </row>
    <row r="29" spans="1:15" ht="15.75" thickBot="1" x14ac:dyDescent="0.3">
      <c r="A29" s="179" t="s">
        <v>5</v>
      </c>
      <c r="B29" s="211">
        <f t="shared" ref="B29:B33" si="20">B28+1</f>
        <v>42872</v>
      </c>
      <c r="C29" s="281">
        <v>1935</v>
      </c>
      <c r="D29" s="355">
        <v>1596</v>
      </c>
      <c r="E29" s="355">
        <v>2070</v>
      </c>
      <c r="F29" s="355">
        <v>554</v>
      </c>
      <c r="G29" s="355">
        <v>1384</v>
      </c>
      <c r="H29" s="355">
        <v>626</v>
      </c>
      <c r="I29" s="355">
        <v>861</v>
      </c>
      <c r="J29" s="355"/>
      <c r="K29" s="253"/>
      <c r="L29" s="252">
        <v>1072</v>
      </c>
      <c r="M29" s="355">
        <v>225</v>
      </c>
      <c r="N29" s="253">
        <v>1013</v>
      </c>
      <c r="O29" s="244">
        <f t="shared" si="19"/>
        <v>11336</v>
      </c>
    </row>
    <row r="30" spans="1:15" ht="15.75" thickBot="1" x14ac:dyDescent="0.3">
      <c r="A30" s="179" t="s">
        <v>6</v>
      </c>
      <c r="B30" s="211">
        <f t="shared" si="20"/>
        <v>42873</v>
      </c>
      <c r="C30" s="346">
        <v>1543</v>
      </c>
      <c r="D30" s="349">
        <v>1265</v>
      </c>
      <c r="E30" s="349">
        <v>1891</v>
      </c>
      <c r="F30" s="349">
        <v>617</v>
      </c>
      <c r="G30" s="349">
        <v>1368</v>
      </c>
      <c r="H30" s="349">
        <v>673</v>
      </c>
      <c r="I30" s="349">
        <v>777</v>
      </c>
      <c r="J30" s="349"/>
      <c r="K30" s="247"/>
      <c r="L30" s="245">
        <v>1301</v>
      </c>
      <c r="M30" s="349">
        <v>238</v>
      </c>
      <c r="N30" s="247">
        <v>1153</v>
      </c>
      <c r="O30" s="244">
        <f t="shared" si="19"/>
        <v>10826</v>
      </c>
    </row>
    <row r="31" spans="1:15" ht="15.75" thickBot="1" x14ac:dyDescent="0.3">
      <c r="A31" s="179" t="s">
        <v>0</v>
      </c>
      <c r="B31" s="211">
        <f t="shared" si="20"/>
        <v>42874</v>
      </c>
      <c r="C31" s="281">
        <v>2102</v>
      </c>
      <c r="D31" s="355">
        <v>1918</v>
      </c>
      <c r="E31" s="355">
        <v>2010</v>
      </c>
      <c r="F31" s="355">
        <v>679</v>
      </c>
      <c r="G31" s="355">
        <v>1340</v>
      </c>
      <c r="H31" s="355">
        <v>634</v>
      </c>
      <c r="I31" s="355">
        <v>946</v>
      </c>
      <c r="J31" s="355"/>
      <c r="K31" s="253"/>
      <c r="L31" s="252">
        <v>1299</v>
      </c>
      <c r="M31" s="355">
        <v>324</v>
      </c>
      <c r="N31" s="253">
        <v>1051</v>
      </c>
      <c r="O31" s="244">
        <f t="shared" si="19"/>
        <v>12303</v>
      </c>
    </row>
    <row r="32" spans="1:15" ht="15.75" thickBot="1" x14ac:dyDescent="0.3">
      <c r="A32" s="179" t="s">
        <v>1</v>
      </c>
      <c r="B32" s="211">
        <f t="shared" si="20"/>
        <v>42875</v>
      </c>
      <c r="C32" s="282">
        <v>985</v>
      </c>
      <c r="D32" s="227">
        <v>1402</v>
      </c>
      <c r="E32" s="227">
        <v>1557</v>
      </c>
      <c r="F32" s="227">
        <v>158</v>
      </c>
      <c r="G32" s="227">
        <v>1531</v>
      </c>
      <c r="H32" s="227">
        <v>485</v>
      </c>
      <c r="I32" s="227">
        <v>726</v>
      </c>
      <c r="J32" s="227"/>
      <c r="K32" s="255">
        <v>235</v>
      </c>
      <c r="L32" s="254">
        <v>770</v>
      </c>
      <c r="M32" s="227">
        <v>106</v>
      </c>
      <c r="N32" s="255">
        <v>862</v>
      </c>
      <c r="O32" s="244">
        <f t="shared" si="19"/>
        <v>8817</v>
      </c>
    </row>
    <row r="33" spans="1:15" ht="15.75" thickBot="1" x14ac:dyDescent="0.3">
      <c r="A33" s="179" t="s">
        <v>2</v>
      </c>
      <c r="B33" s="211">
        <f t="shared" si="20"/>
        <v>42876</v>
      </c>
      <c r="C33" s="283">
        <v>1333</v>
      </c>
      <c r="D33" s="356">
        <v>1460</v>
      </c>
      <c r="E33" s="356">
        <v>1834</v>
      </c>
      <c r="F33" s="356">
        <v>278</v>
      </c>
      <c r="G33" s="227">
        <v>1005</v>
      </c>
      <c r="H33" s="356">
        <v>459</v>
      </c>
      <c r="I33" s="356">
        <v>991</v>
      </c>
      <c r="J33" s="356"/>
      <c r="K33" s="257">
        <v>340</v>
      </c>
      <c r="L33" s="256">
        <v>1101</v>
      </c>
      <c r="M33" s="356">
        <v>166</v>
      </c>
      <c r="N33" s="257">
        <v>1259</v>
      </c>
      <c r="O33" s="244">
        <f t="shared" si="19"/>
        <v>10226</v>
      </c>
    </row>
    <row r="34" spans="1:15" ht="15.75" thickBot="1" x14ac:dyDescent="0.3">
      <c r="A34" s="194" t="s">
        <v>24</v>
      </c>
      <c r="B34" s="438" t="s">
        <v>29</v>
      </c>
      <c r="C34" s="342">
        <f>SUM(C27:C33)</f>
        <v>10657</v>
      </c>
      <c r="D34" s="351">
        <f>SUM(D27:D33)</f>
        <v>10133</v>
      </c>
      <c r="E34" s="351">
        <f t="shared" ref="E34:O34" si="21">SUM(E27:E33)</f>
        <v>12668</v>
      </c>
      <c r="F34" s="351">
        <f t="shared" si="21"/>
        <v>3510</v>
      </c>
      <c r="G34" s="351">
        <f t="shared" si="21"/>
        <v>9017</v>
      </c>
      <c r="H34" s="351">
        <f t="shared" si="21"/>
        <v>4304</v>
      </c>
      <c r="I34" s="351">
        <f t="shared" si="21"/>
        <v>5858</v>
      </c>
      <c r="J34" s="351">
        <f t="shared" si="21"/>
        <v>0</v>
      </c>
      <c r="K34" s="195">
        <f t="shared" si="21"/>
        <v>575</v>
      </c>
      <c r="L34" s="342">
        <f t="shared" ref="L34:N34" si="22">SUM(L27:L33)</f>
        <v>7083</v>
      </c>
      <c r="M34" s="351">
        <f t="shared" si="22"/>
        <v>1376</v>
      </c>
      <c r="N34" s="195">
        <f t="shared" si="22"/>
        <v>6631</v>
      </c>
      <c r="O34" s="123">
        <f t="shared" si="21"/>
        <v>71812</v>
      </c>
    </row>
    <row r="35" spans="1:15" ht="15.75" thickBot="1" x14ac:dyDescent="0.3">
      <c r="A35" s="127" t="s">
        <v>26</v>
      </c>
      <c r="B35" s="439"/>
      <c r="C35" s="343">
        <f t="shared" ref="C35:O35" si="23">AVERAGE(C27:C33)</f>
        <v>1522.4285714285713</v>
      </c>
      <c r="D35" s="352">
        <f t="shared" si="23"/>
        <v>1447.5714285714287</v>
      </c>
      <c r="E35" s="352">
        <f t="shared" si="23"/>
        <v>1809.7142857142858</v>
      </c>
      <c r="F35" s="352">
        <f t="shared" si="23"/>
        <v>501.42857142857144</v>
      </c>
      <c r="G35" s="352">
        <f t="shared" si="23"/>
        <v>1288.1428571428571</v>
      </c>
      <c r="H35" s="352">
        <f t="shared" si="23"/>
        <v>614.85714285714289</v>
      </c>
      <c r="I35" s="352">
        <f t="shared" si="23"/>
        <v>836.85714285714289</v>
      </c>
      <c r="J35" s="352" t="e">
        <f t="shared" si="23"/>
        <v>#DIV/0!</v>
      </c>
      <c r="K35" s="196">
        <f t="shared" si="23"/>
        <v>287.5</v>
      </c>
      <c r="L35" s="343">
        <f t="shared" ref="L35:N35" si="24">AVERAGE(L27:L33)</f>
        <v>1011.8571428571429</v>
      </c>
      <c r="M35" s="352">
        <f t="shared" si="24"/>
        <v>196.57142857142858</v>
      </c>
      <c r="N35" s="196">
        <f t="shared" si="24"/>
        <v>947.28571428571433</v>
      </c>
      <c r="O35" s="125">
        <f t="shared" si="23"/>
        <v>10258.857142857143</v>
      </c>
    </row>
    <row r="36" spans="1:15" ht="15.75" thickBot="1" x14ac:dyDescent="0.3">
      <c r="A36" s="34" t="s">
        <v>23</v>
      </c>
      <c r="B36" s="439"/>
      <c r="C36" s="344">
        <f t="shared" ref="C36:K36" si="25">SUM(C27:C31)</f>
        <v>8339</v>
      </c>
      <c r="D36" s="353">
        <f>SUM(D27:D31)</f>
        <v>7271</v>
      </c>
      <c r="E36" s="353">
        <f>SUM(E27:E31)</f>
        <v>9277</v>
      </c>
      <c r="F36" s="353">
        <f>SUM(F27:F31)</f>
        <v>3074</v>
      </c>
      <c r="G36" s="353">
        <f>SUM(G27:G31)</f>
        <v>6481</v>
      </c>
      <c r="H36" s="353">
        <f t="shared" si="25"/>
        <v>3360</v>
      </c>
      <c r="I36" s="353">
        <f t="shared" si="25"/>
        <v>4141</v>
      </c>
      <c r="J36" s="353">
        <f t="shared" si="25"/>
        <v>0</v>
      </c>
      <c r="K36" s="197">
        <f t="shared" si="25"/>
        <v>0</v>
      </c>
      <c r="L36" s="344">
        <f t="shared" ref="L36:N36" si="26">SUM(L27:L31)</f>
        <v>5212</v>
      </c>
      <c r="M36" s="353">
        <f t="shared" si="26"/>
        <v>1104</v>
      </c>
      <c r="N36" s="197">
        <f t="shared" si="26"/>
        <v>4510</v>
      </c>
      <c r="O36" s="50">
        <f>SUM(O27:O31)</f>
        <v>52769</v>
      </c>
    </row>
    <row r="37" spans="1:15" ht="15.75" thickBot="1" x14ac:dyDescent="0.3">
      <c r="A37" s="34" t="s">
        <v>25</v>
      </c>
      <c r="B37" s="440"/>
      <c r="C37" s="345">
        <f t="shared" ref="C37:O37" si="27">AVERAGE(C27:C31)</f>
        <v>1667.8</v>
      </c>
      <c r="D37" s="354">
        <f t="shared" si="27"/>
        <v>1454.2</v>
      </c>
      <c r="E37" s="354">
        <f t="shared" si="27"/>
        <v>1855.4</v>
      </c>
      <c r="F37" s="354">
        <f t="shared" si="27"/>
        <v>614.79999999999995</v>
      </c>
      <c r="G37" s="354">
        <f t="shared" si="27"/>
        <v>1296.2</v>
      </c>
      <c r="H37" s="354">
        <f t="shared" si="27"/>
        <v>672</v>
      </c>
      <c r="I37" s="354">
        <f t="shared" si="27"/>
        <v>828.2</v>
      </c>
      <c r="J37" s="354" t="e">
        <f t="shared" si="27"/>
        <v>#DIV/0!</v>
      </c>
      <c r="K37" s="198" t="e">
        <f t="shared" si="27"/>
        <v>#DIV/0!</v>
      </c>
      <c r="L37" s="345">
        <f t="shared" ref="L37:N37" si="28">AVERAGE(L27:L31)</f>
        <v>1042.4000000000001</v>
      </c>
      <c r="M37" s="354">
        <f t="shared" si="28"/>
        <v>220.8</v>
      </c>
      <c r="N37" s="198">
        <f t="shared" si="28"/>
        <v>902</v>
      </c>
      <c r="O37" s="52">
        <f t="shared" si="27"/>
        <v>10553.8</v>
      </c>
    </row>
    <row r="38" spans="1:15" ht="15.75" thickBot="1" x14ac:dyDescent="0.3">
      <c r="A38" s="179" t="s">
        <v>3</v>
      </c>
      <c r="B38" s="210">
        <f>B33+1</f>
        <v>42877</v>
      </c>
      <c r="C38" s="280">
        <v>732</v>
      </c>
      <c r="D38" s="348">
        <v>682</v>
      </c>
      <c r="E38" s="348">
        <v>483</v>
      </c>
      <c r="F38" s="348">
        <v>289</v>
      </c>
      <c r="G38" s="348">
        <v>699</v>
      </c>
      <c r="H38" s="348">
        <v>346</v>
      </c>
      <c r="I38" s="348">
        <v>354</v>
      </c>
      <c r="J38" s="348"/>
      <c r="K38" s="243"/>
      <c r="L38" s="223">
        <v>453</v>
      </c>
      <c r="M38" s="348">
        <v>101</v>
      </c>
      <c r="N38" s="243">
        <v>380</v>
      </c>
      <c r="O38" s="244">
        <f>SUM(C38:N38)</f>
        <v>4519</v>
      </c>
    </row>
    <row r="39" spans="1:15" ht="15.75" thickBot="1" x14ac:dyDescent="0.3">
      <c r="A39" s="179" t="s">
        <v>4</v>
      </c>
      <c r="B39" s="211">
        <f>B38+1</f>
        <v>42878</v>
      </c>
      <c r="C39" s="280">
        <v>1322</v>
      </c>
      <c r="D39" s="348">
        <v>1292</v>
      </c>
      <c r="E39" s="348">
        <v>1265</v>
      </c>
      <c r="F39" s="348">
        <v>435</v>
      </c>
      <c r="G39" s="348">
        <v>1303</v>
      </c>
      <c r="H39" s="348">
        <v>577</v>
      </c>
      <c r="I39" s="348">
        <v>695</v>
      </c>
      <c r="J39" s="348"/>
      <c r="K39" s="243"/>
      <c r="L39" s="223">
        <v>707</v>
      </c>
      <c r="M39" s="348">
        <v>172</v>
      </c>
      <c r="N39" s="243">
        <v>593</v>
      </c>
      <c r="O39" s="244">
        <f t="shared" ref="O39:O44" si="29">SUM(C39:N39)</f>
        <v>8361</v>
      </c>
    </row>
    <row r="40" spans="1:15" ht="15.75" thickBot="1" x14ac:dyDescent="0.3">
      <c r="A40" s="179" t="s">
        <v>5</v>
      </c>
      <c r="B40" s="211">
        <f t="shared" ref="B40:B44" si="30">B39+1</f>
        <v>42879</v>
      </c>
      <c r="C40" s="280">
        <v>1189</v>
      </c>
      <c r="D40" s="348">
        <v>1193</v>
      </c>
      <c r="E40" s="348">
        <v>1132</v>
      </c>
      <c r="F40" s="348">
        <v>365</v>
      </c>
      <c r="G40" s="348">
        <v>837</v>
      </c>
      <c r="H40" s="348">
        <v>485</v>
      </c>
      <c r="I40" s="348">
        <v>470</v>
      </c>
      <c r="J40" s="348"/>
      <c r="K40" s="243"/>
      <c r="L40" s="223">
        <v>290</v>
      </c>
      <c r="M40" s="348">
        <v>254</v>
      </c>
      <c r="N40" s="243">
        <v>611</v>
      </c>
      <c r="O40" s="244">
        <f t="shared" si="29"/>
        <v>6826</v>
      </c>
    </row>
    <row r="41" spans="1:15" ht="15.75" thickBot="1" x14ac:dyDescent="0.3">
      <c r="A41" s="179" t="s">
        <v>6</v>
      </c>
      <c r="B41" s="211">
        <f t="shared" si="30"/>
        <v>42880</v>
      </c>
      <c r="C41" s="346">
        <v>766</v>
      </c>
      <c r="D41" s="349">
        <v>727</v>
      </c>
      <c r="E41" s="349">
        <v>407</v>
      </c>
      <c r="F41" s="349">
        <v>279</v>
      </c>
      <c r="G41" s="349">
        <v>683</v>
      </c>
      <c r="H41" s="349">
        <v>351</v>
      </c>
      <c r="I41" s="349">
        <v>467</v>
      </c>
      <c r="J41" s="349"/>
      <c r="K41" s="247"/>
      <c r="L41" s="245">
        <v>785</v>
      </c>
      <c r="M41" s="349">
        <v>100</v>
      </c>
      <c r="N41" s="247">
        <v>412</v>
      </c>
      <c r="O41" s="244">
        <f t="shared" si="29"/>
        <v>4977</v>
      </c>
    </row>
    <row r="42" spans="1:15" ht="15.75" thickBot="1" x14ac:dyDescent="0.3">
      <c r="A42" s="179" t="s">
        <v>0</v>
      </c>
      <c r="B42" s="211">
        <f t="shared" si="30"/>
        <v>42881</v>
      </c>
      <c r="C42" s="280">
        <v>1554</v>
      </c>
      <c r="D42" s="348">
        <v>1392</v>
      </c>
      <c r="E42" s="348">
        <v>1906</v>
      </c>
      <c r="F42" s="348">
        <v>530</v>
      </c>
      <c r="G42" s="348">
        <v>1171</v>
      </c>
      <c r="H42" s="348">
        <v>523</v>
      </c>
      <c r="I42" s="348">
        <v>733</v>
      </c>
      <c r="J42" s="348"/>
      <c r="K42" s="243"/>
      <c r="L42" s="223">
        <v>946</v>
      </c>
      <c r="M42" s="348">
        <v>179</v>
      </c>
      <c r="N42" s="243">
        <v>760</v>
      </c>
      <c r="O42" s="244">
        <f t="shared" si="29"/>
        <v>9694</v>
      </c>
    </row>
    <row r="43" spans="1:15" ht="15.75" thickBot="1" x14ac:dyDescent="0.3">
      <c r="A43" s="179" t="s">
        <v>1</v>
      </c>
      <c r="B43" s="211">
        <f t="shared" si="30"/>
        <v>42882</v>
      </c>
      <c r="C43" s="280">
        <v>1553</v>
      </c>
      <c r="D43" s="349">
        <v>2061</v>
      </c>
      <c r="E43" s="349">
        <v>1980</v>
      </c>
      <c r="F43" s="349">
        <v>258</v>
      </c>
      <c r="G43" s="349">
        <v>2121</v>
      </c>
      <c r="H43" s="349">
        <v>400</v>
      </c>
      <c r="I43" s="349">
        <v>941</v>
      </c>
      <c r="J43" s="349"/>
      <c r="K43" s="247">
        <v>508</v>
      </c>
      <c r="L43" s="245">
        <v>1697</v>
      </c>
      <c r="M43" s="349">
        <v>198</v>
      </c>
      <c r="N43" s="247">
        <v>1533</v>
      </c>
      <c r="O43" s="244">
        <f t="shared" si="29"/>
        <v>13250</v>
      </c>
    </row>
    <row r="44" spans="1:15" ht="15.75" thickBot="1" x14ac:dyDescent="0.3">
      <c r="A44" s="179" t="s">
        <v>2</v>
      </c>
      <c r="B44" s="211">
        <f t="shared" si="30"/>
        <v>42883</v>
      </c>
      <c r="C44" s="279">
        <v>1820</v>
      </c>
      <c r="D44" s="350">
        <v>1929</v>
      </c>
      <c r="E44" s="350">
        <v>1722</v>
      </c>
      <c r="F44" s="350">
        <v>304</v>
      </c>
      <c r="G44" s="349">
        <v>1163</v>
      </c>
      <c r="H44" s="350">
        <v>420</v>
      </c>
      <c r="I44" s="350">
        <v>1300</v>
      </c>
      <c r="J44" s="350"/>
      <c r="K44" s="249">
        <v>1087</v>
      </c>
      <c r="L44" s="248">
        <v>1729</v>
      </c>
      <c r="M44" s="350">
        <v>228</v>
      </c>
      <c r="N44" s="249">
        <v>1729</v>
      </c>
      <c r="O44" s="244">
        <f t="shared" si="29"/>
        <v>13431</v>
      </c>
    </row>
    <row r="45" spans="1:15" ht="15.75" thickBot="1" x14ac:dyDescent="0.3">
      <c r="A45" s="194" t="s">
        <v>24</v>
      </c>
      <c r="B45" s="438" t="s">
        <v>30</v>
      </c>
      <c r="C45" s="342">
        <f t="shared" ref="C45:O45" si="31">SUM(C38:C44)</f>
        <v>8936</v>
      </c>
      <c r="D45" s="351">
        <f t="shared" si="31"/>
        <v>9276</v>
      </c>
      <c r="E45" s="351">
        <f t="shared" si="31"/>
        <v>8895</v>
      </c>
      <c r="F45" s="351">
        <f t="shared" si="31"/>
        <v>2460</v>
      </c>
      <c r="G45" s="351">
        <f t="shared" si="31"/>
        <v>7977</v>
      </c>
      <c r="H45" s="351">
        <f t="shared" si="31"/>
        <v>3102</v>
      </c>
      <c r="I45" s="351">
        <f t="shared" si="31"/>
        <v>4960</v>
      </c>
      <c r="J45" s="351">
        <f t="shared" si="31"/>
        <v>0</v>
      </c>
      <c r="K45" s="195">
        <f t="shared" si="31"/>
        <v>1595</v>
      </c>
      <c r="L45" s="342">
        <f t="shared" ref="L45:N45" si="32">SUM(L38:L44)</f>
        <v>6607</v>
      </c>
      <c r="M45" s="351">
        <f t="shared" si="32"/>
        <v>1232</v>
      </c>
      <c r="N45" s="195">
        <f t="shared" si="32"/>
        <v>6018</v>
      </c>
      <c r="O45" s="123">
        <f t="shared" si="31"/>
        <v>61058</v>
      </c>
    </row>
    <row r="46" spans="1:15" ht="15.75" thickBot="1" x14ac:dyDescent="0.3">
      <c r="A46" s="127" t="s">
        <v>26</v>
      </c>
      <c r="B46" s="439"/>
      <c r="C46" s="343">
        <f t="shared" ref="C46:O46" si="33">AVERAGE(C38:C44)</f>
        <v>1276.5714285714287</v>
      </c>
      <c r="D46" s="352">
        <f t="shared" si="33"/>
        <v>1325.1428571428571</v>
      </c>
      <c r="E46" s="352">
        <f t="shared" si="33"/>
        <v>1270.7142857142858</v>
      </c>
      <c r="F46" s="352">
        <f t="shared" si="33"/>
        <v>351.42857142857144</v>
      </c>
      <c r="G46" s="352">
        <f t="shared" si="33"/>
        <v>1139.5714285714287</v>
      </c>
      <c r="H46" s="352">
        <f t="shared" si="33"/>
        <v>443.14285714285717</v>
      </c>
      <c r="I46" s="352">
        <f t="shared" si="33"/>
        <v>708.57142857142856</v>
      </c>
      <c r="J46" s="352" t="e">
        <f t="shared" si="33"/>
        <v>#DIV/0!</v>
      </c>
      <c r="K46" s="196">
        <f t="shared" si="33"/>
        <v>797.5</v>
      </c>
      <c r="L46" s="343">
        <f t="shared" ref="L46:N46" si="34">AVERAGE(L38:L44)</f>
        <v>943.85714285714289</v>
      </c>
      <c r="M46" s="352">
        <f t="shared" si="34"/>
        <v>176</v>
      </c>
      <c r="N46" s="196">
        <f t="shared" si="34"/>
        <v>859.71428571428567</v>
      </c>
      <c r="O46" s="125">
        <f t="shared" si="33"/>
        <v>8722.5714285714294</v>
      </c>
    </row>
    <row r="47" spans="1:15" ht="15.75" thickBot="1" x14ac:dyDescent="0.3">
      <c r="A47" s="34" t="s">
        <v>23</v>
      </c>
      <c r="B47" s="439"/>
      <c r="C47" s="344">
        <f t="shared" ref="C47:O47" si="35">SUM(C38:C42)</f>
        <v>5563</v>
      </c>
      <c r="D47" s="353">
        <f t="shared" si="35"/>
        <v>5286</v>
      </c>
      <c r="E47" s="353">
        <f t="shared" si="35"/>
        <v>5193</v>
      </c>
      <c r="F47" s="353">
        <f t="shared" si="35"/>
        <v>1898</v>
      </c>
      <c r="G47" s="353">
        <f t="shared" si="35"/>
        <v>4693</v>
      </c>
      <c r="H47" s="353">
        <f t="shared" si="35"/>
        <v>2282</v>
      </c>
      <c r="I47" s="353">
        <f t="shared" si="35"/>
        <v>2719</v>
      </c>
      <c r="J47" s="353">
        <f t="shared" si="35"/>
        <v>0</v>
      </c>
      <c r="K47" s="197">
        <f t="shared" si="35"/>
        <v>0</v>
      </c>
      <c r="L47" s="344">
        <f t="shared" ref="L47:N47" si="36">SUM(L38:L42)</f>
        <v>3181</v>
      </c>
      <c r="M47" s="353">
        <f t="shared" si="36"/>
        <v>806</v>
      </c>
      <c r="N47" s="197">
        <f t="shared" si="36"/>
        <v>2756</v>
      </c>
      <c r="O47" s="50">
        <f t="shared" si="35"/>
        <v>34377</v>
      </c>
    </row>
    <row r="48" spans="1:15" ht="15.75" thickBot="1" x14ac:dyDescent="0.3">
      <c r="A48" s="34" t="s">
        <v>25</v>
      </c>
      <c r="B48" s="440"/>
      <c r="C48" s="345">
        <f t="shared" ref="C48:O48" si="37">AVERAGE(C38:C42)</f>
        <v>1112.5999999999999</v>
      </c>
      <c r="D48" s="354">
        <f t="shared" si="37"/>
        <v>1057.2</v>
      </c>
      <c r="E48" s="354">
        <f t="shared" si="37"/>
        <v>1038.5999999999999</v>
      </c>
      <c r="F48" s="354">
        <f t="shared" si="37"/>
        <v>379.6</v>
      </c>
      <c r="G48" s="354">
        <f t="shared" si="37"/>
        <v>938.6</v>
      </c>
      <c r="H48" s="354">
        <f t="shared" si="37"/>
        <v>456.4</v>
      </c>
      <c r="I48" s="354">
        <f t="shared" si="37"/>
        <v>543.79999999999995</v>
      </c>
      <c r="J48" s="354" t="e">
        <f t="shared" si="37"/>
        <v>#DIV/0!</v>
      </c>
      <c r="K48" s="198" t="e">
        <f t="shared" si="37"/>
        <v>#DIV/0!</v>
      </c>
      <c r="L48" s="345">
        <f t="shared" ref="L48:N48" si="38">AVERAGE(L38:L42)</f>
        <v>636.20000000000005</v>
      </c>
      <c r="M48" s="354">
        <f t="shared" si="38"/>
        <v>161.19999999999999</v>
      </c>
      <c r="N48" s="198">
        <f t="shared" si="38"/>
        <v>551.20000000000005</v>
      </c>
      <c r="O48" s="52">
        <f t="shared" si="37"/>
        <v>6875.4</v>
      </c>
    </row>
    <row r="49" spans="1:15" ht="15.75" thickBot="1" x14ac:dyDescent="0.3">
      <c r="A49" s="179" t="s">
        <v>3</v>
      </c>
      <c r="B49" s="210">
        <f>B44+1</f>
        <v>42884</v>
      </c>
      <c r="C49" s="284">
        <v>558</v>
      </c>
      <c r="D49" s="357">
        <v>557</v>
      </c>
      <c r="E49" s="357">
        <v>711</v>
      </c>
      <c r="F49" s="357">
        <v>231</v>
      </c>
      <c r="G49" s="357">
        <v>597</v>
      </c>
      <c r="H49" s="357">
        <v>216</v>
      </c>
      <c r="I49" s="357">
        <v>332</v>
      </c>
      <c r="J49" s="357"/>
      <c r="K49" s="259">
        <v>171</v>
      </c>
      <c r="L49" s="258">
        <v>311</v>
      </c>
      <c r="M49" s="357">
        <v>80</v>
      </c>
      <c r="N49" s="259">
        <v>532</v>
      </c>
      <c r="O49" s="244">
        <f>SUM(C49:N49)</f>
        <v>4296</v>
      </c>
    </row>
    <row r="50" spans="1:15" ht="15.75" thickBot="1" x14ac:dyDescent="0.3">
      <c r="A50" s="179" t="s">
        <v>4</v>
      </c>
      <c r="B50" s="211">
        <f>B49+1</f>
        <v>42885</v>
      </c>
      <c r="C50" s="285">
        <v>1126</v>
      </c>
      <c r="D50" s="349">
        <v>1089</v>
      </c>
      <c r="E50" s="349">
        <v>1075</v>
      </c>
      <c r="F50" s="349">
        <v>351</v>
      </c>
      <c r="G50" s="349">
        <v>1206</v>
      </c>
      <c r="H50" s="349">
        <v>526</v>
      </c>
      <c r="I50" s="349">
        <v>567</v>
      </c>
      <c r="J50" s="349"/>
      <c r="K50" s="247"/>
      <c r="L50" s="245">
        <v>637</v>
      </c>
      <c r="M50" s="349">
        <v>159</v>
      </c>
      <c r="N50" s="247">
        <v>581</v>
      </c>
      <c r="O50" s="244">
        <f t="shared" ref="O50:O55" si="39">SUM(C50:N50)</f>
        <v>7317</v>
      </c>
    </row>
    <row r="51" spans="1:15" ht="15.75" thickBot="1" x14ac:dyDescent="0.3">
      <c r="A51" s="179" t="s">
        <v>5</v>
      </c>
      <c r="B51" s="211">
        <f t="shared" ref="B51:B54" si="40">B50+1</f>
        <v>42886</v>
      </c>
      <c r="C51" s="346">
        <v>1652</v>
      </c>
      <c r="D51" s="349">
        <v>1311</v>
      </c>
      <c r="E51" s="349">
        <v>1426</v>
      </c>
      <c r="F51" s="349">
        <v>380</v>
      </c>
      <c r="G51" s="349">
        <v>1128</v>
      </c>
      <c r="H51" s="349">
        <v>587</v>
      </c>
      <c r="I51" s="349">
        <v>675</v>
      </c>
      <c r="J51" s="349"/>
      <c r="K51" s="247"/>
      <c r="L51" s="245">
        <v>698</v>
      </c>
      <c r="M51" s="349">
        <v>85</v>
      </c>
      <c r="N51" s="247">
        <v>628</v>
      </c>
      <c r="O51" s="244">
        <f t="shared" si="39"/>
        <v>8570</v>
      </c>
    </row>
    <row r="52" spans="1:15" ht="15.75" hidden="1" thickBot="1" x14ac:dyDescent="0.3">
      <c r="A52" s="179" t="s">
        <v>6</v>
      </c>
      <c r="B52" s="211">
        <f t="shared" si="40"/>
        <v>42887</v>
      </c>
      <c r="C52" s="346"/>
      <c r="D52" s="349"/>
      <c r="E52" s="349"/>
      <c r="F52" s="349"/>
      <c r="G52" s="349"/>
      <c r="H52" s="349"/>
      <c r="I52" s="349"/>
      <c r="J52" s="349"/>
      <c r="K52" s="247"/>
      <c r="L52" s="245"/>
      <c r="M52" s="349"/>
      <c r="N52" s="247"/>
      <c r="O52" s="244">
        <f t="shared" si="39"/>
        <v>0</v>
      </c>
    </row>
    <row r="53" spans="1:15" ht="15.75" hidden="1" thickBot="1" x14ac:dyDescent="0.3">
      <c r="A53" s="179" t="s">
        <v>0</v>
      </c>
      <c r="B53" s="211">
        <f t="shared" si="40"/>
        <v>42888</v>
      </c>
      <c r="C53" s="280"/>
      <c r="D53" s="348"/>
      <c r="E53" s="348"/>
      <c r="F53" s="348"/>
      <c r="G53" s="348"/>
      <c r="H53" s="348"/>
      <c r="I53" s="348"/>
      <c r="J53" s="348"/>
      <c r="K53" s="243"/>
      <c r="L53" s="223"/>
      <c r="M53" s="348"/>
      <c r="N53" s="243"/>
      <c r="O53" s="244">
        <f t="shared" si="39"/>
        <v>0</v>
      </c>
    </row>
    <row r="54" spans="1:15" ht="15.75" hidden="1" thickBot="1" x14ac:dyDescent="0.3">
      <c r="A54" s="179" t="s">
        <v>1</v>
      </c>
      <c r="B54" s="211">
        <f t="shared" si="40"/>
        <v>42889</v>
      </c>
      <c r="C54" s="245"/>
      <c r="D54" s="349"/>
      <c r="E54" s="349"/>
      <c r="F54" s="349"/>
      <c r="G54" s="349"/>
      <c r="H54" s="349"/>
      <c r="I54" s="349"/>
      <c r="J54" s="349"/>
      <c r="K54" s="247"/>
      <c r="L54" s="245"/>
      <c r="M54" s="349"/>
      <c r="N54" s="247"/>
      <c r="O54" s="244">
        <f t="shared" si="39"/>
        <v>0</v>
      </c>
    </row>
    <row r="55" spans="1:15" ht="15.75" hidden="1" thickBot="1" x14ac:dyDescent="0.3">
      <c r="A55" s="179" t="s">
        <v>2</v>
      </c>
      <c r="B55" s="211">
        <f>B54+1</f>
        <v>42890</v>
      </c>
      <c r="C55" s="248"/>
      <c r="D55" s="350"/>
      <c r="E55" s="350"/>
      <c r="F55" s="350"/>
      <c r="G55" s="350"/>
      <c r="H55" s="350"/>
      <c r="I55" s="350"/>
      <c r="J55" s="350"/>
      <c r="K55" s="249"/>
      <c r="L55" s="248"/>
      <c r="M55" s="350"/>
      <c r="N55" s="249"/>
      <c r="O55" s="244">
        <f t="shared" si="39"/>
        <v>0</v>
      </c>
    </row>
    <row r="56" spans="1:15" ht="15.75" thickBot="1" x14ac:dyDescent="0.3">
      <c r="A56" s="194" t="s">
        <v>24</v>
      </c>
      <c r="B56" s="438" t="s">
        <v>31</v>
      </c>
      <c r="C56" s="342">
        <f t="shared" ref="C56:O56" si="41">SUM(C49:C55)</f>
        <v>3336</v>
      </c>
      <c r="D56" s="351">
        <f t="shared" si="41"/>
        <v>2957</v>
      </c>
      <c r="E56" s="351">
        <f>SUM(E49:E55)</f>
        <v>3212</v>
      </c>
      <c r="F56" s="351">
        <f t="shared" si="41"/>
        <v>962</v>
      </c>
      <c r="G56" s="351">
        <f t="shared" si="41"/>
        <v>2931</v>
      </c>
      <c r="H56" s="351">
        <f t="shared" si="41"/>
        <v>1329</v>
      </c>
      <c r="I56" s="351">
        <f t="shared" si="41"/>
        <v>1574</v>
      </c>
      <c r="J56" s="351">
        <f t="shared" si="41"/>
        <v>0</v>
      </c>
      <c r="K56" s="195">
        <f t="shared" si="41"/>
        <v>171</v>
      </c>
      <c r="L56" s="342">
        <f t="shared" ref="L56:N56" si="42">SUM(L49:L55)</f>
        <v>1646</v>
      </c>
      <c r="M56" s="351">
        <f t="shared" si="42"/>
        <v>324</v>
      </c>
      <c r="N56" s="195">
        <f t="shared" si="42"/>
        <v>1741</v>
      </c>
      <c r="O56" s="123">
        <f t="shared" si="41"/>
        <v>20183</v>
      </c>
    </row>
    <row r="57" spans="1:15" ht="15.75" thickBot="1" x14ac:dyDescent="0.3">
      <c r="A57" s="127" t="s">
        <v>26</v>
      </c>
      <c r="B57" s="439"/>
      <c r="C57" s="343">
        <f t="shared" ref="C57:O57" si="43">AVERAGE(C49:C55)</f>
        <v>1112</v>
      </c>
      <c r="D57" s="352">
        <f t="shared" si="43"/>
        <v>985.66666666666663</v>
      </c>
      <c r="E57" s="352">
        <f t="shared" si="43"/>
        <v>1070.6666666666667</v>
      </c>
      <c r="F57" s="352">
        <f t="shared" si="43"/>
        <v>320.66666666666669</v>
      </c>
      <c r="G57" s="352">
        <f t="shared" si="43"/>
        <v>977</v>
      </c>
      <c r="H57" s="352">
        <f t="shared" si="43"/>
        <v>443</v>
      </c>
      <c r="I57" s="352">
        <f t="shared" si="43"/>
        <v>524.66666666666663</v>
      </c>
      <c r="J57" s="352" t="e">
        <f t="shared" si="43"/>
        <v>#DIV/0!</v>
      </c>
      <c r="K57" s="196">
        <f t="shared" si="43"/>
        <v>171</v>
      </c>
      <c r="L57" s="343">
        <f t="shared" ref="L57:N57" si="44">AVERAGE(L49:L55)</f>
        <v>548.66666666666663</v>
      </c>
      <c r="M57" s="352">
        <f t="shared" si="44"/>
        <v>108</v>
      </c>
      <c r="N57" s="196">
        <f t="shared" si="44"/>
        <v>580.33333333333337</v>
      </c>
      <c r="O57" s="125">
        <f t="shared" si="43"/>
        <v>2883.2857142857142</v>
      </c>
    </row>
    <row r="58" spans="1:15" ht="15.75" thickBot="1" x14ac:dyDescent="0.3">
      <c r="A58" s="34" t="s">
        <v>23</v>
      </c>
      <c r="B58" s="439"/>
      <c r="C58" s="344">
        <f t="shared" ref="C58:O58" si="45">SUM(C49:C53)</f>
        <v>3336</v>
      </c>
      <c r="D58" s="353">
        <f t="shared" si="45"/>
        <v>2957</v>
      </c>
      <c r="E58" s="353">
        <f t="shared" si="45"/>
        <v>3212</v>
      </c>
      <c r="F58" s="353">
        <f t="shared" si="45"/>
        <v>962</v>
      </c>
      <c r="G58" s="353">
        <f t="shared" si="45"/>
        <v>2931</v>
      </c>
      <c r="H58" s="353">
        <f t="shared" si="45"/>
        <v>1329</v>
      </c>
      <c r="I58" s="353">
        <f t="shared" si="45"/>
        <v>1574</v>
      </c>
      <c r="J58" s="353">
        <f t="shared" si="45"/>
        <v>0</v>
      </c>
      <c r="K58" s="197">
        <f t="shared" si="45"/>
        <v>171</v>
      </c>
      <c r="L58" s="344">
        <f t="shared" ref="L58:N58" si="46">SUM(L49:L53)</f>
        <v>1646</v>
      </c>
      <c r="M58" s="353">
        <f t="shared" si="46"/>
        <v>324</v>
      </c>
      <c r="N58" s="197">
        <f t="shared" si="46"/>
        <v>1741</v>
      </c>
      <c r="O58" s="50">
        <f t="shared" si="45"/>
        <v>20183</v>
      </c>
    </row>
    <row r="59" spans="1:15" ht="15.75" thickBot="1" x14ac:dyDescent="0.3">
      <c r="A59" s="34" t="s">
        <v>25</v>
      </c>
      <c r="B59" s="440"/>
      <c r="C59" s="345">
        <f t="shared" ref="C59:O59" si="47">AVERAGE(C49:C53)</f>
        <v>1112</v>
      </c>
      <c r="D59" s="354">
        <f t="shared" si="47"/>
        <v>985.66666666666663</v>
      </c>
      <c r="E59" s="354">
        <f t="shared" si="47"/>
        <v>1070.6666666666667</v>
      </c>
      <c r="F59" s="354">
        <f t="shared" si="47"/>
        <v>320.66666666666669</v>
      </c>
      <c r="G59" s="354">
        <f t="shared" si="47"/>
        <v>977</v>
      </c>
      <c r="H59" s="354">
        <f t="shared" si="47"/>
        <v>443</v>
      </c>
      <c r="I59" s="354">
        <f t="shared" si="47"/>
        <v>524.66666666666663</v>
      </c>
      <c r="J59" s="354" t="e">
        <f t="shared" si="47"/>
        <v>#DIV/0!</v>
      </c>
      <c r="K59" s="198">
        <f t="shared" si="47"/>
        <v>171</v>
      </c>
      <c r="L59" s="345">
        <f t="shared" ref="L59:N59" si="48">AVERAGE(L49:L53)</f>
        <v>548.66666666666663</v>
      </c>
      <c r="M59" s="354">
        <f t="shared" si="48"/>
        <v>108</v>
      </c>
      <c r="N59" s="198">
        <f t="shared" si="48"/>
        <v>580.33333333333337</v>
      </c>
      <c r="O59" s="52">
        <f t="shared" si="47"/>
        <v>4036.6</v>
      </c>
    </row>
    <row r="60" spans="1:15" ht="15.75" hidden="1" customHeight="1" thickBot="1" x14ac:dyDescent="0.3">
      <c r="A60" s="179" t="s">
        <v>3</v>
      </c>
      <c r="B60" s="211">
        <f>B54+1</f>
        <v>42890</v>
      </c>
      <c r="C60" s="258"/>
      <c r="D60" s="357"/>
      <c r="E60" s="357"/>
      <c r="F60" s="357"/>
      <c r="G60" s="357"/>
      <c r="H60" s="357"/>
      <c r="I60" s="357"/>
      <c r="J60" s="357"/>
      <c r="K60" s="259"/>
      <c r="L60" s="244"/>
      <c r="M60" s="244"/>
      <c r="N60" s="244"/>
      <c r="O60" s="244">
        <f>SUM(C60:N60)</f>
        <v>0</v>
      </c>
    </row>
    <row r="61" spans="1:15" ht="16.5" hidden="1" customHeight="1" thickBot="1" x14ac:dyDescent="0.3">
      <c r="A61" s="179" t="s">
        <v>4</v>
      </c>
      <c r="B61" s="211">
        <f>B60+1</f>
        <v>42891</v>
      </c>
      <c r="C61" s="223"/>
      <c r="D61" s="348"/>
      <c r="E61" s="348"/>
      <c r="F61" s="348"/>
      <c r="G61" s="348"/>
      <c r="H61" s="348"/>
      <c r="I61" s="348"/>
      <c r="J61" s="348"/>
      <c r="K61" s="243"/>
      <c r="L61" s="242"/>
      <c r="M61" s="242"/>
      <c r="N61" s="242"/>
      <c r="O61" s="244">
        <f t="shared" ref="O61:O66" si="49">SUM(C61:N61)</f>
        <v>0</v>
      </c>
    </row>
    <row r="62" spans="1:15" ht="16.5" hidden="1" customHeight="1" thickBot="1" x14ac:dyDescent="0.3">
      <c r="A62" s="179" t="s">
        <v>5</v>
      </c>
      <c r="B62" s="211">
        <f>B61+1</f>
        <v>42892</v>
      </c>
      <c r="C62" s="347"/>
      <c r="D62" s="349"/>
      <c r="E62" s="349"/>
      <c r="F62" s="349"/>
      <c r="G62" s="349"/>
      <c r="H62" s="349"/>
      <c r="I62" s="349"/>
      <c r="J62" s="349"/>
      <c r="K62" s="247"/>
      <c r="L62" s="246"/>
      <c r="M62" s="246"/>
      <c r="N62" s="246"/>
      <c r="O62" s="244">
        <f t="shared" si="49"/>
        <v>0</v>
      </c>
    </row>
    <row r="63" spans="1:15" ht="18" hidden="1" customHeight="1" thickBot="1" x14ac:dyDescent="0.3">
      <c r="A63" s="179" t="s">
        <v>6</v>
      </c>
      <c r="B63" s="235"/>
      <c r="C63" s="223"/>
      <c r="D63" s="348"/>
      <c r="E63" s="348"/>
      <c r="F63" s="348"/>
      <c r="G63" s="348"/>
      <c r="H63" s="348"/>
      <c r="I63" s="348"/>
      <c r="J63" s="348"/>
      <c r="K63" s="243"/>
      <c r="L63" s="242"/>
      <c r="M63" s="242"/>
      <c r="N63" s="242"/>
      <c r="O63" s="244">
        <f t="shared" si="49"/>
        <v>0</v>
      </c>
    </row>
    <row r="64" spans="1:15" ht="16.5" hidden="1" customHeight="1" thickBot="1" x14ac:dyDescent="0.3">
      <c r="A64" s="179" t="s">
        <v>0</v>
      </c>
      <c r="B64" s="235"/>
      <c r="C64" s="223"/>
      <c r="D64" s="348"/>
      <c r="E64" s="348"/>
      <c r="F64" s="348"/>
      <c r="G64" s="348"/>
      <c r="H64" s="348"/>
      <c r="I64" s="348"/>
      <c r="J64" s="348"/>
      <c r="K64" s="243"/>
      <c r="L64" s="242"/>
      <c r="M64" s="242"/>
      <c r="N64" s="242"/>
      <c r="O64" s="244">
        <f t="shared" si="49"/>
        <v>0</v>
      </c>
    </row>
    <row r="65" spans="1:18" ht="16.5" hidden="1" customHeight="1" thickBot="1" x14ac:dyDescent="0.3">
      <c r="A65" s="179" t="s">
        <v>1</v>
      </c>
      <c r="B65" s="235"/>
      <c r="C65" s="245"/>
      <c r="D65" s="349"/>
      <c r="E65" s="349"/>
      <c r="F65" s="349"/>
      <c r="G65" s="349"/>
      <c r="H65" s="349"/>
      <c r="I65" s="349"/>
      <c r="J65" s="349"/>
      <c r="K65" s="247"/>
      <c r="L65" s="246"/>
      <c r="M65" s="246"/>
      <c r="N65" s="246"/>
      <c r="O65" s="244">
        <f t="shared" si="49"/>
        <v>0</v>
      </c>
    </row>
    <row r="66" spans="1:18" ht="15.75" hidden="1" customHeight="1" thickBot="1" x14ac:dyDescent="0.3">
      <c r="A66" s="179" t="s">
        <v>2</v>
      </c>
      <c r="B66" s="260"/>
      <c r="C66" s="261"/>
      <c r="D66" s="358"/>
      <c r="E66" s="358"/>
      <c r="F66" s="358"/>
      <c r="G66" s="358"/>
      <c r="H66" s="358"/>
      <c r="I66" s="358"/>
      <c r="J66" s="358"/>
      <c r="K66" s="263"/>
      <c r="L66" s="262"/>
      <c r="M66" s="262"/>
      <c r="N66" s="262"/>
      <c r="O66" s="244">
        <f t="shared" si="49"/>
        <v>0</v>
      </c>
    </row>
    <row r="67" spans="1:18" ht="15" hidden="1" customHeight="1" thickBot="1" x14ac:dyDescent="0.3">
      <c r="A67" s="194" t="s">
        <v>24</v>
      </c>
      <c r="B67" s="438" t="s">
        <v>36</v>
      </c>
      <c r="C67" s="264">
        <f t="shared" ref="C67:K67" si="50">SUM(C60:C66)</f>
        <v>0</v>
      </c>
      <c r="D67" s="359">
        <f t="shared" si="50"/>
        <v>0</v>
      </c>
      <c r="E67" s="359">
        <f t="shared" si="50"/>
        <v>0</v>
      </c>
      <c r="F67" s="359">
        <f t="shared" si="50"/>
        <v>0</v>
      </c>
      <c r="G67" s="359">
        <f t="shared" si="50"/>
        <v>0</v>
      </c>
      <c r="H67" s="359">
        <f t="shared" si="50"/>
        <v>0</v>
      </c>
      <c r="I67" s="359">
        <f t="shared" si="50"/>
        <v>0</v>
      </c>
      <c r="J67" s="359">
        <f t="shared" si="50"/>
        <v>0</v>
      </c>
      <c r="K67" s="266">
        <f t="shared" si="50"/>
        <v>0</v>
      </c>
      <c r="L67" s="266">
        <f t="shared" ref="L67:N67" si="51">SUM(L60:L66)</f>
        <v>0</v>
      </c>
      <c r="M67" s="266">
        <f t="shared" si="51"/>
        <v>0</v>
      </c>
      <c r="N67" s="266">
        <f t="shared" si="51"/>
        <v>0</v>
      </c>
      <c r="O67" s="265">
        <f>SUM(O60:O66)</f>
        <v>0</v>
      </c>
    </row>
    <row r="68" spans="1:18" ht="15" hidden="1" customHeight="1" thickBot="1" x14ac:dyDescent="0.3">
      <c r="A68" s="127" t="s">
        <v>26</v>
      </c>
      <c r="B68" s="439"/>
      <c r="C68" s="267" t="e">
        <f t="shared" ref="C68:O68" si="52">AVERAGE(C60:C66)</f>
        <v>#DIV/0!</v>
      </c>
      <c r="D68" s="360" t="e">
        <f t="shared" si="52"/>
        <v>#DIV/0!</v>
      </c>
      <c r="E68" s="361" t="e">
        <f t="shared" si="52"/>
        <v>#DIV/0!</v>
      </c>
      <c r="F68" s="360" t="e">
        <f t="shared" si="52"/>
        <v>#DIV/0!</v>
      </c>
      <c r="G68" s="360" t="e">
        <f t="shared" si="52"/>
        <v>#DIV/0!</v>
      </c>
      <c r="H68" s="360" t="e">
        <f t="shared" si="52"/>
        <v>#DIV/0!</v>
      </c>
      <c r="I68" s="360" t="e">
        <f t="shared" si="52"/>
        <v>#DIV/0!</v>
      </c>
      <c r="J68" s="360" t="e">
        <f t="shared" si="52"/>
        <v>#DIV/0!</v>
      </c>
      <c r="K68" s="268" t="e">
        <f t="shared" si="52"/>
        <v>#DIV/0!</v>
      </c>
      <c r="L68" s="268" t="e">
        <f t="shared" ref="L68:N68" si="53">AVERAGE(L60:L66)</f>
        <v>#DIV/0!</v>
      </c>
      <c r="M68" s="268" t="e">
        <f t="shared" si="53"/>
        <v>#DIV/0!</v>
      </c>
      <c r="N68" s="268" t="e">
        <f t="shared" si="53"/>
        <v>#DIV/0!</v>
      </c>
      <c r="O68" s="269">
        <f t="shared" si="52"/>
        <v>0</v>
      </c>
    </row>
    <row r="69" spans="1:18" ht="14.25" hidden="1" customHeight="1" thickBot="1" x14ac:dyDescent="0.3">
      <c r="A69" s="34" t="s">
        <v>23</v>
      </c>
      <c r="B69" s="439"/>
      <c r="C69" s="270">
        <f t="shared" ref="C69:O69" si="54">SUM(C60:C64)</f>
        <v>0</v>
      </c>
      <c r="D69" s="362">
        <f t="shared" si="54"/>
        <v>0</v>
      </c>
      <c r="E69" s="362">
        <f t="shared" si="54"/>
        <v>0</v>
      </c>
      <c r="F69" s="362">
        <f t="shared" si="54"/>
        <v>0</v>
      </c>
      <c r="G69" s="362">
        <f t="shared" si="54"/>
        <v>0</v>
      </c>
      <c r="H69" s="362">
        <f t="shared" si="54"/>
        <v>0</v>
      </c>
      <c r="I69" s="362">
        <f t="shared" si="54"/>
        <v>0</v>
      </c>
      <c r="J69" s="362">
        <f t="shared" si="54"/>
        <v>0</v>
      </c>
      <c r="K69" s="272">
        <f t="shared" si="54"/>
        <v>0</v>
      </c>
      <c r="L69" s="272">
        <f t="shared" ref="L69:N69" si="55">SUM(L60:L64)</f>
        <v>0</v>
      </c>
      <c r="M69" s="272">
        <f t="shared" si="55"/>
        <v>0</v>
      </c>
      <c r="N69" s="272">
        <f t="shared" si="55"/>
        <v>0</v>
      </c>
      <c r="O69" s="271">
        <f t="shared" si="54"/>
        <v>0</v>
      </c>
    </row>
    <row r="70" spans="1:18" ht="15.75" hidden="1" customHeight="1" thickBot="1" x14ac:dyDescent="0.3">
      <c r="A70" s="34" t="s">
        <v>25</v>
      </c>
      <c r="B70" s="440"/>
      <c r="C70" s="273" t="e">
        <f t="shared" ref="C70:O70" si="56">AVERAGE(C60:C64)</f>
        <v>#DIV/0!</v>
      </c>
      <c r="D70" s="363" t="e">
        <f t="shared" si="56"/>
        <v>#DIV/0!</v>
      </c>
      <c r="E70" s="363" t="e">
        <f t="shared" si="56"/>
        <v>#DIV/0!</v>
      </c>
      <c r="F70" s="363" t="e">
        <f t="shared" si="56"/>
        <v>#DIV/0!</v>
      </c>
      <c r="G70" s="363" t="e">
        <f t="shared" si="56"/>
        <v>#DIV/0!</v>
      </c>
      <c r="H70" s="363" t="e">
        <f t="shared" si="56"/>
        <v>#DIV/0!</v>
      </c>
      <c r="I70" s="363" t="e">
        <f t="shared" si="56"/>
        <v>#DIV/0!</v>
      </c>
      <c r="J70" s="363" t="e">
        <f t="shared" si="56"/>
        <v>#DIV/0!</v>
      </c>
      <c r="K70" s="275" t="e">
        <f t="shared" si="56"/>
        <v>#DIV/0!</v>
      </c>
      <c r="L70" s="275" t="e">
        <f t="shared" ref="L70:N70" si="57">AVERAGE(L60:L64)</f>
        <v>#DIV/0!</v>
      </c>
      <c r="M70" s="275" t="e">
        <f t="shared" si="57"/>
        <v>#DIV/0!</v>
      </c>
      <c r="N70" s="275" t="e">
        <f t="shared" si="57"/>
        <v>#DIV/0!</v>
      </c>
      <c r="O70" s="274">
        <f t="shared" si="56"/>
        <v>0</v>
      </c>
    </row>
    <row r="71" spans="1:18" x14ac:dyDescent="0.25">
      <c r="A71" s="4"/>
      <c r="B71" s="157"/>
      <c r="C71" s="15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8" ht="25.5" x14ac:dyDescent="0.25">
      <c r="A72" s="4"/>
      <c r="B72" s="227"/>
      <c r="C72" s="48" t="s">
        <v>10</v>
      </c>
      <c r="D72" s="48" t="s">
        <v>16</v>
      </c>
      <c r="E72" s="48" t="s">
        <v>73</v>
      </c>
      <c r="F72" s="48" t="s">
        <v>74</v>
      </c>
      <c r="G72" s="48" t="s">
        <v>13</v>
      </c>
      <c r="H72" s="48" t="s">
        <v>14</v>
      </c>
      <c r="I72" s="48" t="s">
        <v>75</v>
      </c>
      <c r="J72" s="48" t="s">
        <v>15</v>
      </c>
      <c r="K72" s="48" t="s">
        <v>35</v>
      </c>
      <c r="L72" s="48"/>
      <c r="M72" s="48" t="s">
        <v>90</v>
      </c>
      <c r="N72" s="48" t="s">
        <v>89</v>
      </c>
      <c r="O72" s="139"/>
      <c r="P72" s="1"/>
      <c r="Q72" s="1"/>
    </row>
    <row r="73" spans="1:18" ht="25.5" x14ac:dyDescent="0.25">
      <c r="B73" s="53" t="s">
        <v>32</v>
      </c>
      <c r="C73" s="230">
        <f>SUM(C56, C45, C34, C23, C12, C67,L56, L45, L34, L23,L12, L67)</f>
        <v>58299</v>
      </c>
      <c r="D73" s="230">
        <f t="shared" ref="D73:K73" si="58">SUM(D56, D45, D34, D23, D12, D67)</f>
        <v>34288</v>
      </c>
      <c r="E73" s="230">
        <f t="shared" si="58"/>
        <v>36546</v>
      </c>
      <c r="F73" s="230">
        <f t="shared" si="58"/>
        <v>10939</v>
      </c>
      <c r="G73" s="230">
        <f t="shared" si="58"/>
        <v>30999</v>
      </c>
      <c r="H73" s="230">
        <f t="shared" si="58"/>
        <v>13872</v>
      </c>
      <c r="I73" s="230">
        <f t="shared" si="58"/>
        <v>19077</v>
      </c>
      <c r="J73" s="230">
        <f t="shared" si="58"/>
        <v>0</v>
      </c>
      <c r="K73" s="230">
        <f t="shared" si="58"/>
        <v>3514</v>
      </c>
      <c r="L73" s="230"/>
      <c r="M73" s="230">
        <f>SUM(M12,M23,M34,M45,M56,M67)</f>
        <v>4631</v>
      </c>
      <c r="N73" s="230">
        <f>SUM(N12,N23,N34,N45,N56,N67)</f>
        <v>21923</v>
      </c>
      <c r="O73" s="276"/>
      <c r="P73" s="1"/>
      <c r="Q73" s="1"/>
    </row>
    <row r="74" spans="1:18" ht="25.5" x14ac:dyDescent="0.25">
      <c r="B74" s="53" t="s">
        <v>33</v>
      </c>
      <c r="C74" s="230">
        <f>SUM(C58, C47, C36, C25, C14, C69,L14,L25,L36,L47,L58,L69)</f>
        <v>41924</v>
      </c>
      <c r="D74" s="230">
        <f t="shared" ref="D74:K74" si="59">SUM(D58, D47, D36, D25, D14, D69)</f>
        <v>23850</v>
      </c>
      <c r="E74" s="230">
        <f t="shared" si="59"/>
        <v>25744</v>
      </c>
      <c r="F74" s="230">
        <f t="shared" si="59"/>
        <v>9115</v>
      </c>
      <c r="G74" s="230">
        <f t="shared" si="59"/>
        <v>21766</v>
      </c>
      <c r="H74" s="230">
        <f t="shared" si="59"/>
        <v>10853</v>
      </c>
      <c r="I74" s="230">
        <f t="shared" si="59"/>
        <v>13195</v>
      </c>
      <c r="J74" s="230">
        <f t="shared" si="59"/>
        <v>0</v>
      </c>
      <c r="K74" s="230">
        <f t="shared" si="59"/>
        <v>171</v>
      </c>
      <c r="L74" s="230"/>
      <c r="M74" s="230">
        <f>SUM(M14,M25,M36,M47,M58,M69)</f>
        <v>3533</v>
      </c>
      <c r="N74" s="230">
        <f>SUM(N14,N25,N36,N47,N58,N69)</f>
        <v>13738</v>
      </c>
      <c r="O74" s="276"/>
      <c r="P74" s="1"/>
      <c r="Q74" s="1"/>
    </row>
    <row r="75" spans="1:18" x14ac:dyDescent="0.25">
      <c r="B75" s="1"/>
      <c r="C75" s="1"/>
      <c r="F75" s="158"/>
    </row>
    <row r="76" spans="1:18" x14ac:dyDescent="0.25">
      <c r="B76" s="1"/>
      <c r="C76" s="1"/>
      <c r="F76" s="158"/>
    </row>
    <row r="77" spans="1:18" x14ac:dyDescent="0.25">
      <c r="B77" s="1"/>
      <c r="C77" s="1"/>
      <c r="D77" s="466" t="s">
        <v>93</v>
      </c>
      <c r="E77" s="467"/>
      <c r="F77" s="468"/>
      <c r="P77" s="1"/>
      <c r="Q77" s="1"/>
      <c r="R77" s="1"/>
    </row>
    <row r="78" spans="1:18" x14ac:dyDescent="0.25">
      <c r="D78" s="449" t="s">
        <v>32</v>
      </c>
      <c r="E78" s="450"/>
      <c r="F78" s="120">
        <f>O12+O23+O34+O45+O56+O67</f>
        <v>234088</v>
      </c>
    </row>
    <row r="79" spans="1:18" x14ac:dyDescent="0.25">
      <c r="D79" s="449" t="s">
        <v>33</v>
      </c>
      <c r="E79" s="450"/>
      <c r="F79" s="119">
        <f>SUM(O14, O25, O36, O47, O58, O69)</f>
        <v>163889</v>
      </c>
    </row>
    <row r="80" spans="1:18" x14ac:dyDescent="0.25">
      <c r="D80" s="449" t="s">
        <v>71</v>
      </c>
      <c r="E80" s="450"/>
      <c r="F80" s="120">
        <f>AVERAGE(O56, O45, O34, O23, O12, O67)</f>
        <v>39014.666666666664</v>
      </c>
    </row>
    <row r="81" spans="1:15" x14ac:dyDescent="0.25">
      <c r="A81"/>
      <c r="B81"/>
      <c r="C81"/>
      <c r="D81" s="449" t="s">
        <v>25</v>
      </c>
      <c r="E81" s="450"/>
      <c r="F81" s="119">
        <f>AVERAGE(O14, O25, O36, O47, O58, O69)</f>
        <v>27314.833333333332</v>
      </c>
      <c r="G81"/>
      <c r="H81"/>
      <c r="I81"/>
      <c r="J81"/>
      <c r="K81"/>
      <c r="L81"/>
      <c r="M81"/>
      <c r="N81"/>
      <c r="O81"/>
    </row>
  </sheetData>
  <mergeCells count="28">
    <mergeCell ref="B12:B15"/>
    <mergeCell ref="O1:O4"/>
    <mergeCell ref="D78:E78"/>
    <mergeCell ref="D79:E79"/>
    <mergeCell ref="D80:E80"/>
    <mergeCell ref="N3:N4"/>
    <mergeCell ref="L1:N2"/>
    <mergeCell ref="C1:K2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L3:L4"/>
    <mergeCell ref="M3:M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C50" sqref="C50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5"/>
      <c r="C1" s="480" t="s">
        <v>9</v>
      </c>
      <c r="D1" s="435" t="s">
        <v>22</v>
      </c>
    </row>
    <row r="2" spans="1:4" ht="15" customHeight="1" thickBot="1" x14ac:dyDescent="0.3">
      <c r="A2" s="32"/>
      <c r="B2" s="206"/>
      <c r="C2" s="481"/>
      <c r="D2" s="436"/>
    </row>
    <row r="3" spans="1:4" ht="15" customHeight="1" x14ac:dyDescent="0.25">
      <c r="A3" s="451" t="s">
        <v>60</v>
      </c>
      <c r="B3" s="453" t="s">
        <v>61</v>
      </c>
      <c r="C3" s="445" t="s">
        <v>37</v>
      </c>
      <c r="D3" s="436"/>
    </row>
    <row r="4" spans="1:4" ht="15" customHeight="1" thickBot="1" x14ac:dyDescent="0.3">
      <c r="A4" s="452"/>
      <c r="B4" s="454"/>
      <c r="C4" s="446"/>
      <c r="D4" s="436"/>
    </row>
    <row r="5" spans="1:4" s="57" customFormat="1" ht="15" customHeight="1" thickBot="1" x14ac:dyDescent="0.3">
      <c r="A5" s="33" t="s">
        <v>3</v>
      </c>
      <c r="B5" s="207">
        <v>42856</v>
      </c>
      <c r="C5" s="14">
        <v>751</v>
      </c>
      <c r="D5" s="20">
        <f>SUM(C5)</f>
        <v>751</v>
      </c>
    </row>
    <row r="6" spans="1:4" s="57" customFormat="1" ht="14.25" customHeight="1" thickBot="1" x14ac:dyDescent="0.3">
      <c r="A6" s="33" t="s">
        <v>4</v>
      </c>
      <c r="B6" s="234">
        <f>B5+1</f>
        <v>42857</v>
      </c>
      <c r="C6" s="14">
        <v>810</v>
      </c>
      <c r="D6" s="20">
        <f t="shared" ref="D6:D10" si="0">SUM(C6)</f>
        <v>810</v>
      </c>
    </row>
    <row r="7" spans="1:4" s="57" customFormat="1" ht="12.75" customHeight="1" thickBot="1" x14ac:dyDescent="0.3">
      <c r="A7" s="33" t="s">
        <v>5</v>
      </c>
      <c r="B7" s="222">
        <f>B6+1</f>
        <v>42858</v>
      </c>
      <c r="C7" s="14">
        <v>707</v>
      </c>
      <c r="D7" s="20">
        <f t="shared" si="0"/>
        <v>707</v>
      </c>
    </row>
    <row r="8" spans="1:4" s="57" customFormat="1" ht="12" customHeight="1" thickBot="1" x14ac:dyDescent="0.3">
      <c r="A8" s="33" t="s">
        <v>6</v>
      </c>
      <c r="B8" s="222">
        <f t="shared" ref="B8:B11" si="1">B7+1</f>
        <v>42859</v>
      </c>
      <c r="C8" s="14">
        <v>835</v>
      </c>
      <c r="D8" s="20">
        <f t="shared" si="0"/>
        <v>835</v>
      </c>
    </row>
    <row r="9" spans="1:4" s="57" customFormat="1" ht="12.75" customHeight="1" thickBot="1" x14ac:dyDescent="0.3">
      <c r="A9" s="33" t="s">
        <v>0</v>
      </c>
      <c r="B9" s="222">
        <f t="shared" si="1"/>
        <v>42860</v>
      </c>
      <c r="C9" s="14">
        <v>574</v>
      </c>
      <c r="D9" s="20">
        <f t="shared" si="0"/>
        <v>574</v>
      </c>
    </row>
    <row r="10" spans="1:4" s="57" customFormat="1" ht="14.25" customHeight="1" outlineLevel="1" thickBot="1" x14ac:dyDescent="0.3">
      <c r="A10" s="33" t="s">
        <v>1</v>
      </c>
      <c r="B10" s="222">
        <f t="shared" si="1"/>
        <v>42861</v>
      </c>
      <c r="C10" s="310">
        <v>658</v>
      </c>
      <c r="D10" s="20">
        <f t="shared" si="0"/>
        <v>658</v>
      </c>
    </row>
    <row r="11" spans="1:4" s="57" customFormat="1" ht="15" customHeight="1" outlineLevel="1" thickBot="1" x14ac:dyDescent="0.3">
      <c r="A11" s="33" t="s">
        <v>2</v>
      </c>
      <c r="B11" s="222">
        <f t="shared" si="1"/>
        <v>42862</v>
      </c>
      <c r="C11" s="311">
        <v>604</v>
      </c>
      <c r="D11" s="20">
        <f t="shared" ref="D11" si="2">SUM(C11)</f>
        <v>604</v>
      </c>
    </row>
    <row r="12" spans="1:4" s="58" customFormat="1" ht="15" customHeight="1" outlineLevel="1" thickBot="1" x14ac:dyDescent="0.3">
      <c r="A12" s="194" t="s">
        <v>24</v>
      </c>
      <c r="B12" s="438" t="s">
        <v>27</v>
      </c>
      <c r="C12" s="312">
        <f>SUM(C5:C11)</f>
        <v>4939</v>
      </c>
      <c r="D12" s="133">
        <f>SUM(D5:D11)</f>
        <v>4939</v>
      </c>
    </row>
    <row r="13" spans="1:4" s="58" customFormat="1" ht="15" customHeight="1" outlineLevel="1" thickBot="1" x14ac:dyDescent="0.3">
      <c r="A13" s="127" t="s">
        <v>26</v>
      </c>
      <c r="B13" s="439"/>
      <c r="C13" s="313">
        <f>AVERAGE(C5:C11)</f>
        <v>705.57142857142856</v>
      </c>
      <c r="D13" s="128">
        <f>AVERAGE(D5:D11)</f>
        <v>705.57142857142856</v>
      </c>
    </row>
    <row r="14" spans="1:4" s="58" customFormat="1" ht="15" customHeight="1" thickBot="1" x14ac:dyDescent="0.3">
      <c r="A14" s="34" t="s">
        <v>23</v>
      </c>
      <c r="B14" s="439"/>
      <c r="C14" s="314">
        <f>SUM(C5:C9)</f>
        <v>3677</v>
      </c>
      <c r="D14" s="35">
        <f>SUM(D5:D9)</f>
        <v>3677</v>
      </c>
    </row>
    <row r="15" spans="1:4" s="58" customFormat="1" ht="15" customHeight="1" thickBot="1" x14ac:dyDescent="0.3">
      <c r="A15" s="34" t="s">
        <v>25</v>
      </c>
      <c r="B15" s="439"/>
      <c r="C15" s="315">
        <f>AVERAGE(C5:C9)</f>
        <v>735.4</v>
      </c>
      <c r="D15" s="40">
        <f>AVERAGE(D5:D9)</f>
        <v>735.4</v>
      </c>
    </row>
    <row r="16" spans="1:4" s="58" customFormat="1" ht="15" customHeight="1" thickBot="1" x14ac:dyDescent="0.3">
      <c r="A16" s="33" t="s">
        <v>3</v>
      </c>
      <c r="B16" s="207">
        <f>B11+1</f>
        <v>42863</v>
      </c>
      <c r="C16" s="304">
        <v>709</v>
      </c>
      <c r="D16" s="221">
        <f>SUM(C16)</f>
        <v>709</v>
      </c>
    </row>
    <row r="17" spans="1:5" s="58" customFormat="1" ht="15" customHeight="1" thickBot="1" x14ac:dyDescent="0.3">
      <c r="A17" s="33" t="s">
        <v>4</v>
      </c>
      <c r="B17" s="208">
        <f>B16+1</f>
        <v>42864</v>
      </c>
      <c r="C17" s="304">
        <v>879</v>
      </c>
      <c r="D17" s="71">
        <f t="shared" ref="D17:D22" si="3">SUM(C17)</f>
        <v>879</v>
      </c>
    </row>
    <row r="18" spans="1:5" s="58" customFormat="1" ht="15" customHeight="1" thickBot="1" x14ac:dyDescent="0.3">
      <c r="A18" s="33" t="s">
        <v>5</v>
      </c>
      <c r="B18" s="208">
        <f t="shared" ref="B18:B22" si="4">B17+1</f>
        <v>42865</v>
      </c>
      <c r="C18" s="304">
        <v>809</v>
      </c>
      <c r="D18" s="221">
        <f t="shared" si="3"/>
        <v>809</v>
      </c>
    </row>
    <row r="19" spans="1:5" s="58" customFormat="1" ht="15" customHeight="1" thickBot="1" x14ac:dyDescent="0.3">
      <c r="A19" s="33" t="s">
        <v>6</v>
      </c>
      <c r="B19" s="209">
        <f t="shared" si="4"/>
        <v>42866</v>
      </c>
      <c r="C19" s="304">
        <v>905</v>
      </c>
      <c r="D19" s="71">
        <f t="shared" si="3"/>
        <v>905</v>
      </c>
    </row>
    <row r="20" spans="1:5" s="58" customFormat="1" ht="15" customHeight="1" thickBot="1" x14ac:dyDescent="0.3">
      <c r="A20" s="33" t="s">
        <v>0</v>
      </c>
      <c r="B20" s="209">
        <f t="shared" si="4"/>
        <v>42867</v>
      </c>
      <c r="C20" s="304">
        <v>942</v>
      </c>
      <c r="D20" s="221">
        <f t="shared" si="3"/>
        <v>942</v>
      </c>
    </row>
    <row r="21" spans="1:5" s="58" customFormat="1" ht="15" customHeight="1" outlineLevel="1" thickBot="1" x14ac:dyDescent="0.3">
      <c r="A21" s="33" t="s">
        <v>1</v>
      </c>
      <c r="B21" s="222">
        <f t="shared" si="4"/>
        <v>42868</v>
      </c>
      <c r="C21" s="310">
        <v>348</v>
      </c>
      <c r="D21" s="71">
        <f t="shared" si="3"/>
        <v>348</v>
      </c>
      <c r="E21" s="183"/>
    </row>
    <row r="22" spans="1:5" s="58" customFormat="1" ht="15" customHeight="1" outlineLevel="1" thickBot="1" x14ac:dyDescent="0.3">
      <c r="A22" s="33" t="s">
        <v>2</v>
      </c>
      <c r="B22" s="208">
        <f t="shared" si="4"/>
        <v>42869</v>
      </c>
      <c r="C22" s="311">
        <v>756</v>
      </c>
      <c r="D22" s="18">
        <f t="shared" si="3"/>
        <v>756</v>
      </c>
    </row>
    <row r="23" spans="1:5" s="58" customFormat="1" ht="15" customHeight="1" outlineLevel="1" thickBot="1" x14ac:dyDescent="0.3">
      <c r="A23" s="194" t="s">
        <v>24</v>
      </c>
      <c r="B23" s="438" t="s">
        <v>28</v>
      </c>
      <c r="C23" s="312">
        <f>SUM(C16:C22)</f>
        <v>5348</v>
      </c>
      <c r="D23" s="133">
        <f>SUM(D16:D22)</f>
        <v>5348</v>
      </c>
    </row>
    <row r="24" spans="1:5" s="58" customFormat="1" ht="15" customHeight="1" outlineLevel="1" thickBot="1" x14ac:dyDescent="0.3">
      <c r="A24" s="127" t="s">
        <v>26</v>
      </c>
      <c r="B24" s="439"/>
      <c r="C24" s="313">
        <f>AVERAGE(C16:C22)</f>
        <v>764</v>
      </c>
      <c r="D24" s="128">
        <f>AVERAGE(D16:D22)</f>
        <v>764</v>
      </c>
    </row>
    <row r="25" spans="1:5" s="58" customFormat="1" ht="15" customHeight="1" thickBot="1" x14ac:dyDescent="0.3">
      <c r="A25" s="34" t="s">
        <v>23</v>
      </c>
      <c r="B25" s="439"/>
      <c r="C25" s="314">
        <f>SUM(C16:C20)</f>
        <v>4244</v>
      </c>
      <c r="D25" s="35">
        <f>SUM(D16:D20)</f>
        <v>4244</v>
      </c>
    </row>
    <row r="26" spans="1:5" s="58" customFormat="1" ht="15" customHeight="1" thickBot="1" x14ac:dyDescent="0.3">
      <c r="A26" s="34" t="s">
        <v>25</v>
      </c>
      <c r="B26" s="440"/>
      <c r="C26" s="315">
        <f>AVERAGE(C16:C20)</f>
        <v>848.8</v>
      </c>
      <c r="D26" s="40">
        <f>AVERAGE(D16:D20)</f>
        <v>848.8</v>
      </c>
    </row>
    <row r="27" spans="1:5" s="58" customFormat="1" ht="15" customHeight="1" thickBot="1" x14ac:dyDescent="0.3">
      <c r="A27" s="33" t="s">
        <v>3</v>
      </c>
      <c r="B27" s="210">
        <f>B22+1</f>
        <v>42870</v>
      </c>
      <c r="C27" s="304">
        <v>735</v>
      </c>
      <c r="D27" s="221">
        <f>SUM(C27)</f>
        <v>735</v>
      </c>
    </row>
    <row r="28" spans="1:5" s="58" customFormat="1" ht="15" customHeight="1" thickBot="1" x14ac:dyDescent="0.3">
      <c r="A28" s="33" t="s">
        <v>4</v>
      </c>
      <c r="B28" s="211">
        <f>B27+1</f>
        <v>42871</v>
      </c>
      <c r="C28" s="304">
        <v>937</v>
      </c>
      <c r="D28" s="71">
        <f t="shared" ref="D28:D33" si="5">SUM(C28)</f>
        <v>937</v>
      </c>
    </row>
    <row r="29" spans="1:5" s="58" customFormat="1" ht="15" customHeight="1" thickBot="1" x14ac:dyDescent="0.3">
      <c r="A29" s="33" t="s">
        <v>5</v>
      </c>
      <c r="B29" s="211">
        <f t="shared" ref="B29:B33" si="6">B28+1</f>
        <v>42872</v>
      </c>
      <c r="C29" s="304">
        <v>998</v>
      </c>
      <c r="D29" s="221">
        <f t="shared" si="5"/>
        <v>998</v>
      </c>
    </row>
    <row r="30" spans="1:5" s="58" customFormat="1" ht="15" customHeight="1" thickBot="1" x14ac:dyDescent="0.3">
      <c r="A30" s="33" t="s">
        <v>6</v>
      </c>
      <c r="B30" s="211">
        <f t="shared" si="6"/>
        <v>42873</v>
      </c>
      <c r="C30" s="304">
        <v>1020</v>
      </c>
      <c r="D30" s="71">
        <f t="shared" si="5"/>
        <v>1020</v>
      </c>
    </row>
    <row r="31" spans="1:5" s="58" customFormat="1" ht="15" customHeight="1" thickBot="1" x14ac:dyDescent="0.3">
      <c r="A31" s="33" t="s">
        <v>0</v>
      </c>
      <c r="B31" s="211">
        <f t="shared" si="6"/>
        <v>42874</v>
      </c>
      <c r="C31" s="304">
        <v>948</v>
      </c>
      <c r="D31" s="221">
        <f t="shared" si="5"/>
        <v>948</v>
      </c>
    </row>
    <row r="32" spans="1:5" s="58" customFormat="1" ht="15" customHeight="1" outlineLevel="1" thickBot="1" x14ac:dyDescent="0.3">
      <c r="A32" s="33" t="s">
        <v>1</v>
      </c>
      <c r="B32" s="211">
        <f t="shared" si="6"/>
        <v>42875</v>
      </c>
      <c r="C32" s="310">
        <v>928</v>
      </c>
      <c r="D32" s="71">
        <f t="shared" si="5"/>
        <v>928</v>
      </c>
    </row>
    <row r="33" spans="1:5" s="58" customFormat="1" ht="15" customHeight="1" outlineLevel="1" thickBot="1" x14ac:dyDescent="0.3">
      <c r="A33" s="33" t="s">
        <v>2</v>
      </c>
      <c r="B33" s="211">
        <f t="shared" si="6"/>
        <v>42876</v>
      </c>
      <c r="C33" s="311">
        <v>1193</v>
      </c>
      <c r="D33" s="18">
        <f t="shared" si="5"/>
        <v>1193</v>
      </c>
    </row>
    <row r="34" spans="1:5" s="58" customFormat="1" ht="15" customHeight="1" outlineLevel="1" thickBot="1" x14ac:dyDescent="0.3">
      <c r="A34" s="194" t="s">
        <v>24</v>
      </c>
      <c r="B34" s="438" t="s">
        <v>29</v>
      </c>
      <c r="C34" s="312">
        <f>SUM(C27:C33)</f>
        <v>6759</v>
      </c>
      <c r="D34" s="133">
        <f>SUM(D27:D33)</f>
        <v>6759</v>
      </c>
    </row>
    <row r="35" spans="1:5" s="58" customFormat="1" ht="15" customHeight="1" outlineLevel="1" thickBot="1" x14ac:dyDescent="0.3">
      <c r="A35" s="127" t="s">
        <v>26</v>
      </c>
      <c r="B35" s="439"/>
      <c r="C35" s="313">
        <f>AVERAGE(C27:C33)</f>
        <v>965.57142857142856</v>
      </c>
      <c r="D35" s="128">
        <f>AVERAGE(D27:D33)</f>
        <v>965.57142857142856</v>
      </c>
    </row>
    <row r="36" spans="1:5" s="58" customFormat="1" ht="15" customHeight="1" thickBot="1" x14ac:dyDescent="0.3">
      <c r="A36" s="34" t="s">
        <v>23</v>
      </c>
      <c r="B36" s="439"/>
      <c r="C36" s="316">
        <f>SUM(C27:C31)</f>
        <v>4638</v>
      </c>
      <c r="D36" s="39">
        <f>SUM(D27:D31)</f>
        <v>4638</v>
      </c>
    </row>
    <row r="37" spans="1:5" s="58" customFormat="1" ht="15" customHeight="1" thickBot="1" x14ac:dyDescent="0.3">
      <c r="A37" s="34" t="s">
        <v>25</v>
      </c>
      <c r="B37" s="440"/>
      <c r="C37" s="317">
        <f>AVERAGE(C27:C31)</f>
        <v>927.6</v>
      </c>
      <c r="D37" s="44">
        <f>AVERAGE(D27:D31)</f>
        <v>927.6</v>
      </c>
    </row>
    <row r="38" spans="1:5" s="58" customFormat="1" ht="15" customHeight="1" thickBot="1" x14ac:dyDescent="0.3">
      <c r="A38" s="33" t="s">
        <v>3</v>
      </c>
      <c r="B38" s="212">
        <f>B33+1</f>
        <v>42877</v>
      </c>
      <c r="C38" s="304">
        <v>718</v>
      </c>
      <c r="D38" s="221">
        <f>SUM(C38)</f>
        <v>718</v>
      </c>
    </row>
    <row r="39" spans="1:5" s="58" customFormat="1" ht="15" customHeight="1" thickBot="1" x14ac:dyDescent="0.3">
      <c r="A39" s="33" t="s">
        <v>4</v>
      </c>
      <c r="B39" s="213">
        <f>B38+1</f>
        <v>42878</v>
      </c>
      <c r="C39" s="304">
        <v>977</v>
      </c>
      <c r="D39" s="71">
        <f t="shared" ref="D39:D44" si="7">SUM(C39)</f>
        <v>977</v>
      </c>
    </row>
    <row r="40" spans="1:5" s="58" customFormat="1" ht="15" customHeight="1" thickBot="1" x14ac:dyDescent="0.3">
      <c r="A40" s="33" t="s">
        <v>5</v>
      </c>
      <c r="B40" s="213">
        <f t="shared" ref="B40:B44" si="8">B39+1</f>
        <v>42879</v>
      </c>
      <c r="C40" s="304">
        <v>871</v>
      </c>
      <c r="D40" s="221">
        <f t="shared" si="7"/>
        <v>871</v>
      </c>
    </row>
    <row r="41" spans="1:5" s="58" customFormat="1" ht="15" customHeight="1" thickBot="1" x14ac:dyDescent="0.3">
      <c r="A41" s="33" t="s">
        <v>6</v>
      </c>
      <c r="B41" s="213">
        <f t="shared" si="8"/>
        <v>42880</v>
      </c>
      <c r="C41" s="304">
        <v>745</v>
      </c>
      <c r="D41" s="71">
        <f t="shared" si="7"/>
        <v>745</v>
      </c>
    </row>
    <row r="42" spans="1:5" s="58" customFormat="1" ht="15" customHeight="1" thickBot="1" x14ac:dyDescent="0.3">
      <c r="A42" s="33" t="s">
        <v>0</v>
      </c>
      <c r="B42" s="213">
        <f t="shared" si="8"/>
        <v>42881</v>
      </c>
      <c r="C42" s="304">
        <v>1136</v>
      </c>
      <c r="D42" s="221">
        <f t="shared" si="7"/>
        <v>1136</v>
      </c>
    </row>
    <row r="43" spans="1:5" s="58" customFormat="1" ht="15" customHeight="1" outlineLevel="1" thickBot="1" x14ac:dyDescent="0.3">
      <c r="A43" s="33" t="s">
        <v>1</v>
      </c>
      <c r="B43" s="213">
        <f t="shared" si="8"/>
        <v>42882</v>
      </c>
      <c r="C43" s="310">
        <v>1670</v>
      </c>
      <c r="D43" s="71">
        <f t="shared" si="7"/>
        <v>1670</v>
      </c>
      <c r="E43" s="183"/>
    </row>
    <row r="44" spans="1:5" s="58" customFormat="1" ht="15" customHeight="1" outlineLevel="1" thickBot="1" x14ac:dyDescent="0.3">
      <c r="A44" s="33" t="s">
        <v>2</v>
      </c>
      <c r="B44" s="213">
        <f t="shared" si="8"/>
        <v>42883</v>
      </c>
      <c r="C44" s="311">
        <v>880</v>
      </c>
      <c r="D44" s="18">
        <f t="shared" si="7"/>
        <v>880</v>
      </c>
      <c r="E44" s="183"/>
    </row>
    <row r="45" spans="1:5" s="58" customFormat="1" ht="15" customHeight="1" outlineLevel="1" thickBot="1" x14ac:dyDescent="0.3">
      <c r="A45" s="194" t="s">
        <v>24</v>
      </c>
      <c r="B45" s="438" t="s">
        <v>30</v>
      </c>
      <c r="C45" s="312">
        <f>SUM(C38:C44)</f>
        <v>6997</v>
      </c>
      <c r="D45" s="133">
        <f>SUM(D38:D44)</f>
        <v>6997</v>
      </c>
      <c r="E45" s="183"/>
    </row>
    <row r="46" spans="1:5" s="58" customFormat="1" ht="15" customHeight="1" outlineLevel="1" thickBot="1" x14ac:dyDescent="0.3">
      <c r="A46" s="127" t="s">
        <v>26</v>
      </c>
      <c r="B46" s="439"/>
      <c r="C46" s="313">
        <f>AVERAGE(C38:C44)</f>
        <v>999.57142857142856</v>
      </c>
      <c r="D46" s="128">
        <f>AVERAGE(D38:D44)</f>
        <v>999.57142857142856</v>
      </c>
      <c r="E46" s="183"/>
    </row>
    <row r="47" spans="1:5" s="58" customFormat="1" ht="15" customHeight="1" thickBot="1" x14ac:dyDescent="0.3">
      <c r="A47" s="34" t="s">
        <v>23</v>
      </c>
      <c r="B47" s="439"/>
      <c r="C47" s="316">
        <f>SUM(C38:C42)</f>
        <v>4447</v>
      </c>
      <c r="D47" s="39">
        <f>SUM(D38:D42)</f>
        <v>4447</v>
      </c>
      <c r="E47" s="183"/>
    </row>
    <row r="48" spans="1:5" s="58" customFormat="1" ht="15" customHeight="1" thickBot="1" x14ac:dyDescent="0.3">
      <c r="A48" s="34" t="s">
        <v>25</v>
      </c>
      <c r="B48" s="440"/>
      <c r="C48" s="317">
        <f>AVERAGE(C38:C42)</f>
        <v>889.4</v>
      </c>
      <c r="D48" s="44">
        <f>AVERAGE(D38:D42)</f>
        <v>889.4</v>
      </c>
      <c r="E48" s="183"/>
    </row>
    <row r="49" spans="1:5" s="58" customFormat="1" ht="15" customHeight="1" thickBot="1" x14ac:dyDescent="0.3">
      <c r="A49" s="33" t="s">
        <v>3</v>
      </c>
      <c r="B49" s="212">
        <f>B44+1</f>
        <v>42884</v>
      </c>
      <c r="C49" s="318">
        <v>408</v>
      </c>
      <c r="D49" s="20">
        <f>SUM(C49)</f>
        <v>408</v>
      </c>
      <c r="E49" s="183"/>
    </row>
    <row r="50" spans="1:5" s="58" customFormat="1" ht="15" customHeight="1" thickBot="1" x14ac:dyDescent="0.3">
      <c r="A50" s="179" t="s">
        <v>4</v>
      </c>
      <c r="B50" s="213">
        <f>B49+1</f>
        <v>42885</v>
      </c>
      <c r="C50" s="304">
        <v>633</v>
      </c>
      <c r="D50" s="20">
        <f t="shared" ref="D50:D52" si="9">SUM(C50)</f>
        <v>633</v>
      </c>
      <c r="E50" s="183"/>
    </row>
    <row r="51" spans="1:5" s="58" customFormat="1" ht="15" customHeight="1" thickBot="1" x14ac:dyDescent="0.3">
      <c r="A51" s="179" t="s">
        <v>5</v>
      </c>
      <c r="B51" s="213">
        <f t="shared" ref="B51:B55" si="10">B50+1</f>
        <v>42886</v>
      </c>
      <c r="C51" s="319">
        <v>626</v>
      </c>
      <c r="D51" s="20">
        <f t="shared" si="9"/>
        <v>626</v>
      </c>
      <c r="E51" s="183"/>
    </row>
    <row r="52" spans="1:5" s="58" customFormat="1" ht="15" hidden="1" customHeight="1" thickBot="1" x14ac:dyDescent="0.3">
      <c r="A52" s="179" t="s">
        <v>6</v>
      </c>
      <c r="B52" s="213">
        <f t="shared" si="10"/>
        <v>42887</v>
      </c>
      <c r="C52" s="304"/>
      <c r="D52" s="20">
        <f t="shared" si="9"/>
        <v>0</v>
      </c>
      <c r="E52" s="183"/>
    </row>
    <row r="53" spans="1:5" s="58" customFormat="1" ht="15" hidden="1" customHeight="1" thickBot="1" x14ac:dyDescent="0.3">
      <c r="A53" s="33" t="s">
        <v>0</v>
      </c>
      <c r="B53" s="215">
        <f t="shared" si="10"/>
        <v>42888</v>
      </c>
      <c r="C53" s="304"/>
      <c r="D53" s="20">
        <f>SUM(C53)</f>
        <v>0</v>
      </c>
      <c r="E53" s="183"/>
    </row>
    <row r="54" spans="1:5" s="58" customFormat="1" ht="14.25" hidden="1" customHeight="1" outlineLevel="1" thickBot="1" x14ac:dyDescent="0.3">
      <c r="A54" s="33" t="s">
        <v>1</v>
      </c>
      <c r="B54" s="215">
        <f t="shared" si="10"/>
        <v>42889</v>
      </c>
      <c r="C54" s="310"/>
      <c r="D54" s="20">
        <f>SUM(C54)</f>
        <v>0</v>
      </c>
      <c r="E54" s="183"/>
    </row>
    <row r="55" spans="1:5" s="58" customFormat="1" ht="15" hidden="1" customHeight="1" outlineLevel="1" thickBot="1" x14ac:dyDescent="0.3">
      <c r="A55" s="179" t="s">
        <v>2</v>
      </c>
      <c r="B55" s="215">
        <f t="shared" si="10"/>
        <v>42890</v>
      </c>
      <c r="C55" s="311"/>
      <c r="D55" s="20">
        <f>SUM(C55)</f>
        <v>0</v>
      </c>
    </row>
    <row r="56" spans="1:5" s="58" customFormat="1" ht="15" customHeight="1" outlineLevel="1" thickBot="1" x14ac:dyDescent="0.3">
      <c r="A56" s="194" t="s">
        <v>24</v>
      </c>
      <c r="B56" s="438" t="s">
        <v>31</v>
      </c>
      <c r="C56" s="312">
        <f>SUM(C49:C55)</f>
        <v>1667</v>
      </c>
      <c r="D56" s="133">
        <f t="shared" ref="D56:D70" si="11">SUM(C56)</f>
        <v>1667</v>
      </c>
    </row>
    <row r="57" spans="1:5" s="58" customFormat="1" ht="15" customHeight="1" outlineLevel="1" thickBot="1" x14ac:dyDescent="0.3">
      <c r="A57" s="127" t="s">
        <v>26</v>
      </c>
      <c r="B57" s="439"/>
      <c r="C57" s="313">
        <f>AVERAGE(C49:C55)</f>
        <v>555.66666666666663</v>
      </c>
      <c r="D57" s="133">
        <f t="shared" si="11"/>
        <v>555.66666666666663</v>
      </c>
    </row>
    <row r="58" spans="1:5" s="58" customFormat="1" ht="15" customHeight="1" thickBot="1" x14ac:dyDescent="0.3">
      <c r="A58" s="34" t="s">
        <v>23</v>
      </c>
      <c r="B58" s="439"/>
      <c r="C58" s="314">
        <f>SUM(C49:C53)</f>
        <v>1667</v>
      </c>
      <c r="D58" s="35">
        <f t="shared" si="11"/>
        <v>1667</v>
      </c>
    </row>
    <row r="59" spans="1:5" s="58" customFormat="1" ht="15" customHeight="1" thickBot="1" x14ac:dyDescent="0.3">
      <c r="A59" s="34" t="s">
        <v>25</v>
      </c>
      <c r="B59" s="440"/>
      <c r="C59" s="315">
        <f>AVERAGE(C49:C53)</f>
        <v>555.66666666666663</v>
      </c>
      <c r="D59" s="40">
        <f t="shared" si="11"/>
        <v>555.66666666666663</v>
      </c>
    </row>
    <row r="60" spans="1:5" s="58" customFormat="1" ht="12.75" hidden="1" customHeight="1" thickBot="1" x14ac:dyDescent="0.3">
      <c r="A60" s="179" t="s">
        <v>3</v>
      </c>
      <c r="B60" s="212">
        <f>B55+1</f>
        <v>42891</v>
      </c>
      <c r="C60" s="304"/>
      <c r="D60" s="20">
        <f>SUM(C60)</f>
        <v>0</v>
      </c>
    </row>
    <row r="61" spans="1:5" s="58" customFormat="1" ht="15" hidden="1" customHeight="1" thickBot="1" x14ac:dyDescent="0.3">
      <c r="A61" s="179" t="s">
        <v>4</v>
      </c>
      <c r="B61" s="213">
        <f>B60+1</f>
        <v>42892</v>
      </c>
      <c r="C61" s="304"/>
      <c r="D61" s="20">
        <f>SUM(C61)</f>
        <v>0</v>
      </c>
    </row>
    <row r="62" spans="1:5" s="58" customFormat="1" ht="14.25" hidden="1" customHeight="1" thickBot="1" x14ac:dyDescent="0.3">
      <c r="A62" s="179" t="s">
        <v>5</v>
      </c>
      <c r="B62" s="236"/>
      <c r="C62" s="308"/>
      <c r="D62" s="20"/>
    </row>
    <row r="63" spans="1:5" s="58" customFormat="1" ht="14.25" hidden="1" customHeight="1" thickBot="1" x14ac:dyDescent="0.3">
      <c r="A63" s="179" t="s">
        <v>6</v>
      </c>
      <c r="B63" s="236"/>
      <c r="C63" s="308"/>
      <c r="D63" s="20"/>
    </row>
    <row r="64" spans="1:5" s="58" customFormat="1" ht="15" hidden="1" customHeight="1" thickBot="1" x14ac:dyDescent="0.3">
      <c r="A64" s="179" t="s">
        <v>0</v>
      </c>
      <c r="B64" s="236"/>
      <c r="C64" s="308"/>
      <c r="D64" s="20"/>
    </row>
    <row r="65" spans="1:6" s="58" customFormat="1" ht="14.25" hidden="1" customHeight="1" outlineLevel="1" thickBot="1" x14ac:dyDescent="0.3">
      <c r="A65" s="179" t="s">
        <v>1</v>
      </c>
      <c r="B65" s="236"/>
      <c r="C65" s="320"/>
      <c r="D65" s="20"/>
    </row>
    <row r="66" spans="1:6" s="58" customFormat="1" ht="14.25" hidden="1" customHeight="1" outlineLevel="1" thickBot="1" x14ac:dyDescent="0.3">
      <c r="A66" s="179" t="s">
        <v>2</v>
      </c>
      <c r="B66" s="236"/>
      <c r="C66" s="321"/>
      <c r="D66" s="20"/>
    </row>
    <row r="67" spans="1:6" s="58" customFormat="1" ht="12.75" hidden="1" customHeight="1" outlineLevel="1" thickBot="1" x14ac:dyDescent="0.3">
      <c r="A67" s="194" t="s">
        <v>24</v>
      </c>
      <c r="B67" s="439" t="s">
        <v>36</v>
      </c>
      <c r="C67" s="312">
        <f>SUM(C60:C66)</f>
        <v>0</v>
      </c>
      <c r="D67" s="133">
        <f t="shared" si="11"/>
        <v>0</v>
      </c>
    </row>
    <row r="68" spans="1:6" s="58" customFormat="1" ht="12.75" hidden="1" customHeight="1" outlineLevel="1" thickBot="1" x14ac:dyDescent="0.3">
      <c r="A68" s="127" t="s">
        <v>26</v>
      </c>
      <c r="B68" s="439"/>
      <c r="C68" s="313" t="e">
        <f>AVERAGE(C60:C66)</f>
        <v>#DIV/0!</v>
      </c>
      <c r="D68" s="128" t="e">
        <f t="shared" si="11"/>
        <v>#DIV/0!</v>
      </c>
    </row>
    <row r="69" spans="1:6" s="58" customFormat="1" ht="14.25" hidden="1" customHeight="1" thickBot="1" x14ac:dyDescent="0.3">
      <c r="A69" s="34" t="s">
        <v>23</v>
      </c>
      <c r="B69" s="439"/>
      <c r="C69" s="314">
        <f>SUM(C60:C64)</f>
        <v>0</v>
      </c>
      <c r="D69" s="35">
        <f t="shared" si="11"/>
        <v>0</v>
      </c>
    </row>
    <row r="70" spans="1:6" s="58" customFormat="1" ht="13.5" hidden="1" customHeight="1" thickBot="1" x14ac:dyDescent="0.3">
      <c r="A70" s="34" t="s">
        <v>25</v>
      </c>
      <c r="B70" s="440"/>
      <c r="C70" s="315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7"/>
      <c r="C71" s="61"/>
      <c r="D71" s="61"/>
    </row>
    <row r="72" spans="1:6" s="58" customFormat="1" ht="42" customHeight="1" x14ac:dyDescent="0.25">
      <c r="A72" s="227"/>
      <c r="B72" s="228" t="s">
        <v>9</v>
      </c>
      <c r="D72" s="457" t="s">
        <v>66</v>
      </c>
      <c r="E72" s="458"/>
      <c r="F72" s="459"/>
    </row>
    <row r="73" spans="1:6" ht="30" customHeight="1" x14ac:dyDescent="0.25">
      <c r="A73" s="53" t="s">
        <v>33</v>
      </c>
      <c r="B73" s="229">
        <f>SUM(C58:C58, C47:C47, C36:C36, C25:C25, C14:C14, C69:C69)</f>
        <v>18673</v>
      </c>
      <c r="D73" s="449" t="s">
        <v>33</v>
      </c>
      <c r="E73" s="450"/>
      <c r="F73" s="119">
        <f>SUM(D14, D25, D36, D47, D58, D69)</f>
        <v>18673</v>
      </c>
    </row>
    <row r="74" spans="1:6" ht="30" customHeight="1" x14ac:dyDescent="0.25">
      <c r="A74" s="53" t="s">
        <v>32</v>
      </c>
      <c r="B74" s="229">
        <f>SUM(C56:C56, C45:C45, C34:C34, C23:C23, C12:C12, C67:C67 )</f>
        <v>25710</v>
      </c>
      <c r="D74" s="449" t="s">
        <v>32</v>
      </c>
      <c r="E74" s="450"/>
      <c r="F74" s="120">
        <f>SUM(D56, D45, D34, D23, D12, D67)</f>
        <v>25710</v>
      </c>
    </row>
    <row r="75" spans="1:6" ht="30" customHeight="1" x14ac:dyDescent="0.25">
      <c r="D75" s="449" t="s">
        <v>25</v>
      </c>
      <c r="E75" s="450"/>
      <c r="F75" s="120">
        <f>AVERAGE(D14, D25, D36, D47, D58, D69)</f>
        <v>3112.1666666666665</v>
      </c>
    </row>
    <row r="76" spans="1:6" ht="30" customHeight="1" x14ac:dyDescent="0.25">
      <c r="D76" s="449" t="s">
        <v>71</v>
      </c>
      <c r="E76" s="450"/>
      <c r="F76" s="119">
        <f>AVERAGE(D56, D45, D34, D23, D12, D67)</f>
        <v>4285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="85" zoomScaleNormal="85" workbookViewId="0">
      <pane xSplit="2" ySplit="4" topLeftCell="D26" activePane="bottomRight" state="frozen"/>
      <selection pane="topRight" activeCell="C1" sqref="C1"/>
      <selection pane="bottomLeft" activeCell="A5" sqref="A5"/>
      <selection pane="bottomRight" activeCell="H74" sqref="H74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5"/>
      <c r="C1" s="431" t="s">
        <v>7</v>
      </c>
      <c r="D1" s="431" t="s">
        <v>38</v>
      </c>
      <c r="E1" s="431" t="s">
        <v>8</v>
      </c>
      <c r="F1" s="431" t="s">
        <v>72</v>
      </c>
      <c r="G1" s="431" t="s">
        <v>10</v>
      </c>
      <c r="H1" s="485"/>
      <c r="I1" s="486"/>
      <c r="J1" s="482" t="s">
        <v>22</v>
      </c>
    </row>
    <row r="2" spans="1:11" ht="15" customHeight="1" thickBot="1" x14ac:dyDescent="0.3">
      <c r="A2" s="32"/>
      <c r="B2" s="206"/>
      <c r="C2" s="433"/>
      <c r="D2" s="433"/>
      <c r="E2" s="433"/>
      <c r="F2" s="433"/>
      <c r="G2" s="487"/>
      <c r="H2" s="488"/>
      <c r="I2" s="489"/>
      <c r="J2" s="483"/>
    </row>
    <row r="3" spans="1:11" ht="13.5" customHeight="1" x14ac:dyDescent="0.25">
      <c r="A3" s="451" t="s">
        <v>60</v>
      </c>
      <c r="B3" s="453" t="s">
        <v>61</v>
      </c>
      <c r="C3" s="445" t="s">
        <v>7</v>
      </c>
      <c r="D3" s="445" t="s">
        <v>39</v>
      </c>
      <c r="E3" s="469" t="s">
        <v>8</v>
      </c>
      <c r="F3" s="469" t="s">
        <v>72</v>
      </c>
      <c r="G3" s="490" t="s">
        <v>10</v>
      </c>
      <c r="H3" s="484" t="s">
        <v>40</v>
      </c>
      <c r="I3" s="461" t="s">
        <v>41</v>
      </c>
      <c r="J3" s="483"/>
    </row>
    <row r="4" spans="1:11" ht="15" customHeight="1" thickBot="1" x14ac:dyDescent="0.3">
      <c r="A4" s="452"/>
      <c r="B4" s="454"/>
      <c r="C4" s="446"/>
      <c r="D4" s="446"/>
      <c r="E4" s="452"/>
      <c r="F4" s="452"/>
      <c r="G4" s="446"/>
      <c r="H4" s="452"/>
      <c r="I4" s="462"/>
      <c r="J4" s="483"/>
    </row>
    <row r="5" spans="1:11" s="57" customFormat="1" ht="13.5" customHeight="1" thickBot="1" x14ac:dyDescent="0.3">
      <c r="A5" s="33" t="s">
        <v>3</v>
      </c>
      <c r="B5" s="207">
        <v>42856</v>
      </c>
      <c r="C5" s="334"/>
      <c r="D5" s="299"/>
      <c r="E5" s="17">
        <v>221</v>
      </c>
      <c r="F5" s="300"/>
      <c r="G5" s="17">
        <v>294</v>
      </c>
      <c r="H5" s="17">
        <v>156</v>
      </c>
      <c r="I5" s="18">
        <v>260</v>
      </c>
      <c r="J5" s="66">
        <f>SUM(C5:I5)</f>
        <v>931</v>
      </c>
    </row>
    <row r="6" spans="1:11" s="57" customFormat="1" ht="14.25" customHeight="1" thickBot="1" x14ac:dyDescent="0.3">
      <c r="A6" s="33" t="s">
        <v>4</v>
      </c>
      <c r="B6" s="222">
        <f>B5+1</f>
        <v>42857</v>
      </c>
      <c r="C6" s="334"/>
      <c r="D6" s="299"/>
      <c r="E6" s="17">
        <v>310</v>
      </c>
      <c r="F6" s="300"/>
      <c r="G6" s="17">
        <v>205</v>
      </c>
      <c r="H6" s="17">
        <v>118</v>
      </c>
      <c r="I6" s="18">
        <v>236</v>
      </c>
      <c r="J6" s="66">
        <f t="shared" ref="J6:J10" si="0">SUM(C6:I6)</f>
        <v>869</v>
      </c>
    </row>
    <row r="7" spans="1:11" s="57" customFormat="1" ht="16.5" customHeight="1" thickBot="1" x14ac:dyDescent="0.3">
      <c r="A7" s="33" t="s">
        <v>5</v>
      </c>
      <c r="B7" s="222">
        <f>B6+1</f>
        <v>42858</v>
      </c>
      <c r="C7" s="334"/>
      <c r="D7" s="299"/>
      <c r="E7" s="17">
        <v>182</v>
      </c>
      <c r="F7" s="300"/>
      <c r="G7" s="17">
        <v>240</v>
      </c>
      <c r="H7" s="17">
        <v>100</v>
      </c>
      <c r="I7" s="18">
        <v>213</v>
      </c>
      <c r="J7" s="66">
        <f t="shared" si="0"/>
        <v>735</v>
      </c>
    </row>
    <row r="8" spans="1:11" s="57" customFormat="1" ht="13.5" customHeight="1" thickBot="1" x14ac:dyDescent="0.3">
      <c r="A8" s="33" t="s">
        <v>6</v>
      </c>
      <c r="B8" s="222">
        <f t="shared" ref="B8:B11" si="1">B7+1</f>
        <v>42859</v>
      </c>
      <c r="C8" s="334"/>
      <c r="D8" s="299"/>
      <c r="E8" s="17">
        <v>243</v>
      </c>
      <c r="F8" s="300"/>
      <c r="G8" s="17">
        <v>228</v>
      </c>
      <c r="H8" s="17">
        <v>111</v>
      </c>
      <c r="I8" s="18">
        <v>252</v>
      </c>
      <c r="J8" s="66">
        <f t="shared" si="0"/>
        <v>834</v>
      </c>
      <c r="K8" s="180"/>
    </row>
    <row r="9" spans="1:11" s="57" customFormat="1" ht="13.5" customHeight="1" thickBot="1" x14ac:dyDescent="0.3">
      <c r="A9" s="33" t="s">
        <v>0</v>
      </c>
      <c r="B9" s="222">
        <f t="shared" si="1"/>
        <v>42860</v>
      </c>
      <c r="C9" s="335"/>
      <c r="D9" s="299"/>
      <c r="E9" s="17">
        <v>41</v>
      </c>
      <c r="F9" s="300"/>
      <c r="G9" s="14">
        <v>38</v>
      </c>
      <c r="H9" s="17">
        <v>2</v>
      </c>
      <c r="I9" s="18">
        <v>101</v>
      </c>
      <c r="J9" s="66">
        <f t="shared" si="0"/>
        <v>182</v>
      </c>
      <c r="K9" s="180"/>
    </row>
    <row r="10" spans="1:11" s="57" customFormat="1" ht="13.5" customHeight="1" outlineLevel="1" thickBot="1" x14ac:dyDescent="0.3">
      <c r="A10" s="33" t="s">
        <v>1</v>
      </c>
      <c r="B10" s="222">
        <f t="shared" si="1"/>
        <v>42861</v>
      </c>
      <c r="C10" s="336"/>
      <c r="D10" s="364"/>
      <c r="E10" s="24">
        <v>232</v>
      </c>
      <c r="F10" s="366"/>
      <c r="G10" s="21">
        <v>334</v>
      </c>
      <c r="H10" s="24">
        <v>86</v>
      </c>
      <c r="I10" s="25">
        <v>1801</v>
      </c>
      <c r="J10" s="66">
        <f t="shared" si="0"/>
        <v>2453</v>
      </c>
      <c r="K10" s="180"/>
    </row>
    <row r="11" spans="1:11" s="57" customFormat="1" ht="15" customHeight="1" outlineLevel="1" thickBot="1" x14ac:dyDescent="0.3">
      <c r="A11" s="33" t="s">
        <v>2</v>
      </c>
      <c r="B11" s="222">
        <f t="shared" si="1"/>
        <v>42862</v>
      </c>
      <c r="C11" s="337"/>
      <c r="D11" s="365"/>
      <c r="E11" s="29">
        <v>231</v>
      </c>
      <c r="F11" s="367"/>
      <c r="G11" s="26">
        <v>230</v>
      </c>
      <c r="H11" s="29">
        <v>116</v>
      </c>
      <c r="I11" s="30">
        <v>1571</v>
      </c>
      <c r="J11" s="66">
        <f t="shared" ref="J11" si="2">SUM(C11:I11)</f>
        <v>2148</v>
      </c>
      <c r="K11" s="180"/>
    </row>
    <row r="12" spans="1:11" s="58" customFormat="1" ht="15" customHeight="1" outlineLevel="1" thickBot="1" x14ac:dyDescent="0.3">
      <c r="A12" s="194" t="s">
        <v>24</v>
      </c>
      <c r="B12" s="438" t="s">
        <v>27</v>
      </c>
      <c r="C12" s="133">
        <f>SUM(C5:C11)</f>
        <v>0</v>
      </c>
      <c r="D12" s="133">
        <f t="shared" ref="D12:J12" si="3">SUM(D5:D11)</f>
        <v>0</v>
      </c>
      <c r="E12" s="136">
        <f>SUM(E5:E11)</f>
        <v>1460</v>
      </c>
      <c r="F12" s="338">
        <f t="shared" si="3"/>
        <v>0</v>
      </c>
      <c r="G12" s="133">
        <f t="shared" si="3"/>
        <v>1569</v>
      </c>
      <c r="H12" s="136">
        <f t="shared" si="3"/>
        <v>689</v>
      </c>
      <c r="I12" s="137">
        <f t="shared" si="3"/>
        <v>4434</v>
      </c>
      <c r="J12" s="201">
        <f t="shared" si="3"/>
        <v>8152</v>
      </c>
    </row>
    <row r="13" spans="1:11" s="58" customFormat="1" ht="15" customHeight="1" outlineLevel="1" thickBot="1" x14ac:dyDescent="0.3">
      <c r="A13" s="127" t="s">
        <v>26</v>
      </c>
      <c r="B13" s="439"/>
      <c r="C13" s="128" t="e">
        <f>AVERAGE(C5:C11)</f>
        <v>#DIV/0!</v>
      </c>
      <c r="D13" s="128" t="e">
        <f t="shared" ref="D13:J13" si="4">AVERAGE(D5:D11)</f>
        <v>#DIV/0!</v>
      </c>
      <c r="E13" s="131">
        <f>AVERAGE(E5:E11)</f>
        <v>208.57142857142858</v>
      </c>
      <c r="F13" s="339" t="e">
        <f t="shared" si="4"/>
        <v>#DIV/0!</v>
      </c>
      <c r="G13" s="128">
        <f t="shared" si="4"/>
        <v>224.14285714285714</v>
      </c>
      <c r="H13" s="131">
        <f t="shared" si="4"/>
        <v>98.428571428571431</v>
      </c>
      <c r="I13" s="132">
        <f t="shared" si="4"/>
        <v>633.42857142857144</v>
      </c>
      <c r="J13" s="202">
        <f t="shared" si="4"/>
        <v>1164.5714285714287</v>
      </c>
    </row>
    <row r="14" spans="1:11" s="58" customFormat="1" ht="15" customHeight="1" thickBot="1" x14ac:dyDescent="0.3">
      <c r="A14" s="34" t="s">
        <v>23</v>
      </c>
      <c r="B14" s="439"/>
      <c r="C14" s="35">
        <f>SUM(C5:C9)</f>
        <v>0</v>
      </c>
      <c r="D14" s="35">
        <f t="shared" ref="D14:J14" si="5">SUM(D5:D9)</f>
        <v>0</v>
      </c>
      <c r="E14" s="38">
        <f t="shared" si="5"/>
        <v>997</v>
      </c>
      <c r="F14" s="338">
        <f t="shared" si="5"/>
        <v>0</v>
      </c>
      <c r="G14" s="35">
        <f t="shared" si="5"/>
        <v>1005</v>
      </c>
      <c r="H14" s="38">
        <f t="shared" si="5"/>
        <v>487</v>
      </c>
      <c r="I14" s="39">
        <f t="shared" si="5"/>
        <v>1062</v>
      </c>
      <c r="J14" s="203">
        <f t="shared" si="5"/>
        <v>3551</v>
      </c>
    </row>
    <row r="15" spans="1:11" s="58" customFormat="1" ht="15" customHeight="1" thickBot="1" x14ac:dyDescent="0.3">
      <c r="A15" s="34" t="s">
        <v>25</v>
      </c>
      <c r="B15" s="439"/>
      <c r="C15" s="40" t="e">
        <f>AVERAGE(C5:C9)</f>
        <v>#DIV/0!</v>
      </c>
      <c r="D15" s="40" t="e">
        <f t="shared" ref="D15:J15" si="6">AVERAGE(D5:D9)</f>
        <v>#DIV/0!</v>
      </c>
      <c r="E15" s="43">
        <f t="shared" si="6"/>
        <v>199.4</v>
      </c>
      <c r="F15" s="339" t="e">
        <f t="shared" si="6"/>
        <v>#DIV/0!</v>
      </c>
      <c r="G15" s="40">
        <f t="shared" si="6"/>
        <v>201</v>
      </c>
      <c r="H15" s="43">
        <f t="shared" si="6"/>
        <v>97.4</v>
      </c>
      <c r="I15" s="44">
        <f t="shared" si="6"/>
        <v>212.4</v>
      </c>
      <c r="J15" s="204">
        <f t="shared" si="6"/>
        <v>710.2</v>
      </c>
    </row>
    <row r="16" spans="1:11" s="58" customFormat="1" ht="15" customHeight="1" thickBot="1" x14ac:dyDescent="0.3">
      <c r="A16" s="33" t="s">
        <v>3</v>
      </c>
      <c r="B16" s="207">
        <f>B11+1</f>
        <v>42863</v>
      </c>
      <c r="C16" s="334"/>
      <c r="D16" s="299"/>
      <c r="E16" s="333">
        <v>200</v>
      </c>
      <c r="F16" s="300"/>
      <c r="G16" s="332">
        <v>255</v>
      </c>
      <c r="H16" s="252">
        <v>107</v>
      </c>
      <c r="I16" s="286">
        <v>264</v>
      </c>
      <c r="J16" s="19">
        <f t="shared" ref="J16:J18" si="7">SUM(C16:I16)</f>
        <v>826</v>
      </c>
    </row>
    <row r="17" spans="1:10" s="58" customFormat="1" ht="15" customHeight="1" thickBot="1" x14ac:dyDescent="0.3">
      <c r="A17" s="33" t="s">
        <v>4</v>
      </c>
      <c r="B17" s="208">
        <f>B16+1</f>
        <v>42864</v>
      </c>
      <c r="C17" s="334"/>
      <c r="D17" s="299"/>
      <c r="E17" s="333">
        <v>219</v>
      </c>
      <c r="F17" s="300"/>
      <c r="G17" s="332">
        <v>252</v>
      </c>
      <c r="H17" s="333">
        <v>123</v>
      </c>
      <c r="I17" s="286">
        <v>237</v>
      </c>
      <c r="J17" s="66">
        <f t="shared" si="7"/>
        <v>831</v>
      </c>
    </row>
    <row r="18" spans="1:10" s="58" customFormat="1" ht="15" customHeight="1" thickBot="1" x14ac:dyDescent="0.3">
      <c r="A18" s="33" t="s">
        <v>5</v>
      </c>
      <c r="B18" s="208">
        <f t="shared" ref="B18:B22" si="8">B17+1</f>
        <v>42865</v>
      </c>
      <c r="C18" s="334"/>
      <c r="D18" s="299"/>
      <c r="E18" s="333">
        <v>184</v>
      </c>
      <c r="F18" s="300"/>
      <c r="G18" s="332">
        <v>232</v>
      </c>
      <c r="H18" s="333">
        <v>83</v>
      </c>
      <c r="I18" s="286">
        <v>296</v>
      </c>
      <c r="J18" s="66">
        <f t="shared" si="7"/>
        <v>795</v>
      </c>
    </row>
    <row r="19" spans="1:10" s="58" customFormat="1" ht="15" customHeight="1" thickBot="1" x14ac:dyDescent="0.3">
      <c r="A19" s="33" t="s">
        <v>6</v>
      </c>
      <c r="B19" s="209">
        <f t="shared" si="8"/>
        <v>42866</v>
      </c>
      <c r="C19" s="334"/>
      <c r="D19" s="299"/>
      <c r="E19" s="17">
        <v>236</v>
      </c>
      <c r="F19" s="300"/>
      <c r="G19" s="14">
        <v>193</v>
      </c>
      <c r="H19" s="17">
        <v>93</v>
      </c>
      <c r="I19" s="18">
        <v>245</v>
      </c>
      <c r="J19" s="66">
        <f>SUM(E19:I19)</f>
        <v>767</v>
      </c>
    </row>
    <row r="20" spans="1:10" s="58" customFormat="1" ht="15" customHeight="1" thickBot="1" x14ac:dyDescent="0.3">
      <c r="A20" s="33" t="s">
        <v>0</v>
      </c>
      <c r="B20" s="209">
        <f t="shared" si="8"/>
        <v>42867</v>
      </c>
      <c r="C20" s="335"/>
      <c r="D20" s="299"/>
      <c r="E20" s="17">
        <v>264</v>
      </c>
      <c r="F20" s="300"/>
      <c r="G20" s="14">
        <v>271</v>
      </c>
      <c r="H20" s="17">
        <v>115</v>
      </c>
      <c r="I20" s="18">
        <v>363</v>
      </c>
      <c r="J20" s="66">
        <f>SUM(E20:I20)</f>
        <v>1013</v>
      </c>
    </row>
    <row r="21" spans="1:10" s="58" customFormat="1" ht="15" customHeight="1" outlineLevel="1" thickBot="1" x14ac:dyDescent="0.3">
      <c r="A21" s="33" t="s">
        <v>1</v>
      </c>
      <c r="B21" s="222">
        <f t="shared" si="8"/>
        <v>42868</v>
      </c>
      <c r="C21" s="335"/>
      <c r="D21" s="364"/>
      <c r="E21" s="24">
        <v>35</v>
      </c>
      <c r="F21" s="366"/>
      <c r="G21" s="21">
        <v>24</v>
      </c>
      <c r="H21" s="24">
        <v>3</v>
      </c>
      <c r="I21" s="25">
        <v>689</v>
      </c>
      <c r="J21" s="66">
        <f>SUM(E21:I21)</f>
        <v>751</v>
      </c>
    </row>
    <row r="22" spans="1:10" s="58" customFormat="1" ht="15" customHeight="1" outlineLevel="1" thickBot="1" x14ac:dyDescent="0.3">
      <c r="A22" s="33" t="s">
        <v>2</v>
      </c>
      <c r="B22" s="208">
        <f t="shared" si="8"/>
        <v>42869</v>
      </c>
      <c r="C22" s="337"/>
      <c r="D22" s="365"/>
      <c r="E22" s="29">
        <v>219</v>
      </c>
      <c r="F22" s="367"/>
      <c r="G22" s="26">
        <v>309</v>
      </c>
      <c r="H22" s="29">
        <v>112</v>
      </c>
      <c r="I22" s="30">
        <v>1728</v>
      </c>
      <c r="J22" s="166">
        <f>SUM(E22:I22)</f>
        <v>2368</v>
      </c>
    </row>
    <row r="23" spans="1:10" s="58" customFormat="1" ht="15" customHeight="1" outlineLevel="1" thickBot="1" x14ac:dyDescent="0.3">
      <c r="A23" s="194" t="s">
        <v>24</v>
      </c>
      <c r="B23" s="438" t="s">
        <v>28</v>
      </c>
      <c r="C23" s="133">
        <f t="shared" ref="C23:J23" si="9">SUM(C16:C22)</f>
        <v>0</v>
      </c>
      <c r="D23" s="133">
        <f t="shared" si="9"/>
        <v>0</v>
      </c>
      <c r="E23" s="136">
        <f t="shared" si="9"/>
        <v>1357</v>
      </c>
      <c r="F23" s="136">
        <f t="shared" si="9"/>
        <v>0</v>
      </c>
      <c r="G23" s="133">
        <f t="shared" si="9"/>
        <v>1536</v>
      </c>
      <c r="H23" s="136">
        <f t="shared" si="9"/>
        <v>636</v>
      </c>
      <c r="I23" s="341">
        <f t="shared" si="9"/>
        <v>3822</v>
      </c>
      <c r="J23" s="201">
        <f t="shared" si="9"/>
        <v>7351</v>
      </c>
    </row>
    <row r="24" spans="1:10" s="58" customFormat="1" ht="15" customHeight="1" outlineLevel="1" thickBot="1" x14ac:dyDescent="0.3">
      <c r="A24" s="127" t="s">
        <v>26</v>
      </c>
      <c r="B24" s="439"/>
      <c r="C24" s="128" t="e">
        <f t="shared" ref="C24:J24" si="10">AVERAGE(C16:C22)</f>
        <v>#DIV/0!</v>
      </c>
      <c r="D24" s="128" t="e">
        <f t="shared" si="10"/>
        <v>#DIV/0!</v>
      </c>
      <c r="E24" s="131">
        <f t="shared" si="10"/>
        <v>193.85714285714286</v>
      </c>
      <c r="F24" s="131" t="e">
        <f t="shared" si="10"/>
        <v>#DIV/0!</v>
      </c>
      <c r="G24" s="128">
        <f t="shared" si="10"/>
        <v>219.42857142857142</v>
      </c>
      <c r="H24" s="131">
        <f t="shared" si="10"/>
        <v>90.857142857142861</v>
      </c>
      <c r="I24" s="340">
        <f t="shared" si="10"/>
        <v>546</v>
      </c>
      <c r="J24" s="202">
        <f t="shared" si="10"/>
        <v>1050.1428571428571</v>
      </c>
    </row>
    <row r="25" spans="1:10" s="58" customFormat="1" ht="15" customHeight="1" thickBot="1" x14ac:dyDescent="0.3">
      <c r="A25" s="34" t="s">
        <v>23</v>
      </c>
      <c r="B25" s="439"/>
      <c r="C25" s="35">
        <f>SUM(C16:C20)</f>
        <v>0</v>
      </c>
      <c r="D25" s="35">
        <f t="shared" ref="D25:J25" si="11">SUM(D16:D20)</f>
        <v>0</v>
      </c>
      <c r="E25" s="38">
        <f t="shared" si="11"/>
        <v>1103</v>
      </c>
      <c r="F25" s="38">
        <f t="shared" si="11"/>
        <v>0</v>
      </c>
      <c r="G25" s="35">
        <f t="shared" si="11"/>
        <v>1203</v>
      </c>
      <c r="H25" s="38">
        <f t="shared" si="11"/>
        <v>521</v>
      </c>
      <c r="I25" s="39">
        <f t="shared" si="11"/>
        <v>1405</v>
      </c>
      <c r="J25" s="203">
        <f t="shared" si="11"/>
        <v>4232</v>
      </c>
    </row>
    <row r="26" spans="1:10" s="58" customFormat="1" ht="15" customHeight="1" thickBot="1" x14ac:dyDescent="0.3">
      <c r="A26" s="34" t="s">
        <v>25</v>
      </c>
      <c r="B26" s="440"/>
      <c r="C26" s="138" t="e">
        <f>AVERAGE(C16:C20)</f>
        <v>#DIV/0!</v>
      </c>
      <c r="D26" s="138" t="e">
        <f t="shared" ref="D26:J26" si="12">AVERAGE(D16:D20)</f>
        <v>#DIV/0!</v>
      </c>
      <c r="E26" s="164">
        <f t="shared" si="12"/>
        <v>220.6</v>
      </c>
      <c r="F26" s="164" t="e">
        <f t="shared" si="12"/>
        <v>#DIV/0!</v>
      </c>
      <c r="G26" s="138">
        <f t="shared" si="12"/>
        <v>240.6</v>
      </c>
      <c r="H26" s="164">
        <f t="shared" si="12"/>
        <v>104.2</v>
      </c>
      <c r="I26" s="165">
        <f t="shared" si="12"/>
        <v>281</v>
      </c>
      <c r="J26" s="225">
        <f t="shared" si="12"/>
        <v>846.4</v>
      </c>
    </row>
    <row r="27" spans="1:10" s="58" customFormat="1" ht="15" customHeight="1" thickBot="1" x14ac:dyDescent="0.3">
      <c r="A27" s="33" t="s">
        <v>3</v>
      </c>
      <c r="B27" s="210">
        <f>B22+1</f>
        <v>42870</v>
      </c>
      <c r="C27" s="334"/>
      <c r="D27" s="299"/>
      <c r="E27" s="333">
        <v>133</v>
      </c>
      <c r="F27" s="300"/>
      <c r="G27" s="332">
        <v>271</v>
      </c>
      <c r="H27" s="333">
        <v>102</v>
      </c>
      <c r="I27" s="18">
        <v>207</v>
      </c>
      <c r="J27" s="19">
        <f t="shared" ref="J27:J33" si="13">SUM(C27:I27)</f>
        <v>713</v>
      </c>
    </row>
    <row r="28" spans="1:10" s="58" customFormat="1" ht="15" customHeight="1" thickBot="1" x14ac:dyDescent="0.3">
      <c r="A28" s="33" t="s">
        <v>4</v>
      </c>
      <c r="B28" s="211">
        <f>B27+1</f>
        <v>42871</v>
      </c>
      <c r="C28" s="334"/>
      <c r="D28" s="299"/>
      <c r="E28" s="333">
        <v>221</v>
      </c>
      <c r="F28" s="300"/>
      <c r="G28" s="332">
        <v>231</v>
      </c>
      <c r="H28" s="333">
        <v>114</v>
      </c>
      <c r="I28" s="18">
        <v>402</v>
      </c>
      <c r="J28" s="66">
        <f t="shared" si="13"/>
        <v>968</v>
      </c>
    </row>
    <row r="29" spans="1:10" s="58" customFormat="1" ht="15" customHeight="1" thickBot="1" x14ac:dyDescent="0.3">
      <c r="A29" s="33" t="s">
        <v>5</v>
      </c>
      <c r="B29" s="211">
        <f t="shared" ref="B29:B33" si="14">B28+1</f>
        <v>42872</v>
      </c>
      <c r="C29" s="334"/>
      <c r="D29" s="299"/>
      <c r="E29" s="333">
        <v>275</v>
      </c>
      <c r="F29" s="300"/>
      <c r="G29" s="332">
        <v>268</v>
      </c>
      <c r="H29" s="333">
        <v>130</v>
      </c>
      <c r="I29" s="18">
        <v>410</v>
      </c>
      <c r="J29" s="66">
        <f t="shared" si="13"/>
        <v>1083</v>
      </c>
    </row>
    <row r="30" spans="1:10" s="58" customFormat="1" ht="15" customHeight="1" thickBot="1" x14ac:dyDescent="0.3">
      <c r="A30" s="33" t="s">
        <v>6</v>
      </c>
      <c r="B30" s="211">
        <f t="shared" si="14"/>
        <v>42873</v>
      </c>
      <c r="C30" s="334"/>
      <c r="D30" s="299"/>
      <c r="E30" s="17">
        <v>303</v>
      </c>
      <c r="F30" s="300"/>
      <c r="G30" s="14">
        <v>353</v>
      </c>
      <c r="H30" s="17">
        <v>156</v>
      </c>
      <c r="I30" s="18">
        <v>413</v>
      </c>
      <c r="J30" s="66">
        <f t="shared" si="13"/>
        <v>1225</v>
      </c>
    </row>
    <row r="31" spans="1:10" s="58" customFormat="1" ht="15" customHeight="1" thickBot="1" x14ac:dyDescent="0.3">
      <c r="A31" s="33" t="s">
        <v>0</v>
      </c>
      <c r="B31" s="211">
        <f t="shared" si="14"/>
        <v>42874</v>
      </c>
      <c r="C31" s="335"/>
      <c r="D31" s="299"/>
      <c r="E31" s="17">
        <v>383</v>
      </c>
      <c r="F31" s="300"/>
      <c r="G31" s="14">
        <v>289</v>
      </c>
      <c r="H31" s="17">
        <v>135</v>
      </c>
      <c r="I31" s="18">
        <v>521</v>
      </c>
      <c r="J31" s="66">
        <f t="shared" si="13"/>
        <v>1328</v>
      </c>
    </row>
    <row r="32" spans="1:10" s="58" customFormat="1" ht="15" customHeight="1" outlineLevel="1" thickBot="1" x14ac:dyDescent="0.3">
      <c r="A32" s="33" t="s">
        <v>1</v>
      </c>
      <c r="B32" s="211">
        <f t="shared" si="14"/>
        <v>42875</v>
      </c>
      <c r="C32" s="335"/>
      <c r="D32" s="364"/>
      <c r="E32" s="24">
        <v>296</v>
      </c>
      <c r="F32" s="366"/>
      <c r="G32" s="21">
        <v>281</v>
      </c>
      <c r="H32" s="24">
        <v>90</v>
      </c>
      <c r="I32" s="25">
        <v>1951</v>
      </c>
      <c r="J32" s="66">
        <f t="shared" si="13"/>
        <v>2618</v>
      </c>
    </row>
    <row r="33" spans="1:11" s="58" customFormat="1" ht="15" customHeight="1" outlineLevel="1" thickBot="1" x14ac:dyDescent="0.3">
      <c r="A33" s="33" t="s">
        <v>2</v>
      </c>
      <c r="B33" s="211">
        <f t="shared" si="14"/>
        <v>42876</v>
      </c>
      <c r="C33" s="337"/>
      <c r="D33" s="365"/>
      <c r="E33" s="29">
        <v>279</v>
      </c>
      <c r="F33" s="367"/>
      <c r="G33" s="26">
        <v>261</v>
      </c>
      <c r="H33" s="29">
        <v>119</v>
      </c>
      <c r="I33" s="30">
        <v>2247</v>
      </c>
      <c r="J33" s="166">
        <f t="shared" si="13"/>
        <v>2906</v>
      </c>
    </row>
    <row r="34" spans="1:11" s="58" customFormat="1" ht="15" customHeight="1" outlineLevel="1" thickBot="1" x14ac:dyDescent="0.3">
      <c r="A34" s="194" t="s">
        <v>24</v>
      </c>
      <c r="B34" s="438" t="s">
        <v>29</v>
      </c>
      <c r="C34" s="133">
        <f t="shared" ref="C34:J34" si="15">SUM(C27:C33)</f>
        <v>0</v>
      </c>
      <c r="D34" s="133">
        <f t="shared" si="15"/>
        <v>0</v>
      </c>
      <c r="E34" s="136">
        <f t="shared" si="15"/>
        <v>1890</v>
      </c>
      <c r="F34" s="136">
        <f>SUM(F27:F33)</f>
        <v>0</v>
      </c>
      <c r="G34" s="133">
        <f t="shared" si="15"/>
        <v>1954</v>
      </c>
      <c r="H34" s="136">
        <f t="shared" si="15"/>
        <v>846</v>
      </c>
      <c r="I34" s="137">
        <f t="shared" si="15"/>
        <v>6151</v>
      </c>
      <c r="J34" s="201">
        <f t="shared" si="15"/>
        <v>10841</v>
      </c>
    </row>
    <row r="35" spans="1:11" s="58" customFormat="1" ht="15" customHeight="1" outlineLevel="1" thickBot="1" x14ac:dyDescent="0.3">
      <c r="A35" s="127" t="s">
        <v>26</v>
      </c>
      <c r="B35" s="439"/>
      <c r="C35" s="128" t="e">
        <f t="shared" ref="C35:J35" si="16">AVERAGE(C27:C33)</f>
        <v>#DIV/0!</v>
      </c>
      <c r="D35" s="128" t="e">
        <f t="shared" si="16"/>
        <v>#DIV/0!</v>
      </c>
      <c r="E35" s="131">
        <f t="shared" si="16"/>
        <v>270</v>
      </c>
      <c r="F35" s="131" t="e">
        <f t="shared" si="16"/>
        <v>#DIV/0!</v>
      </c>
      <c r="G35" s="128">
        <f t="shared" si="16"/>
        <v>279.14285714285717</v>
      </c>
      <c r="H35" s="131">
        <f t="shared" si="16"/>
        <v>120.85714285714286</v>
      </c>
      <c r="I35" s="132">
        <f t="shared" si="16"/>
        <v>878.71428571428567</v>
      </c>
      <c r="J35" s="202">
        <f t="shared" si="16"/>
        <v>1548.7142857142858</v>
      </c>
    </row>
    <row r="36" spans="1:11" s="58" customFormat="1" ht="15" customHeight="1" thickBot="1" x14ac:dyDescent="0.3">
      <c r="A36" s="34" t="s">
        <v>23</v>
      </c>
      <c r="B36" s="439"/>
      <c r="C36" s="35">
        <f>SUM(C27:C31)</f>
        <v>0</v>
      </c>
      <c r="D36" s="35">
        <f t="shared" ref="D36:J36" si="17">SUM(D27:D31)</f>
        <v>0</v>
      </c>
      <c r="E36" s="38">
        <f t="shared" si="17"/>
        <v>1315</v>
      </c>
      <c r="F36" s="38">
        <f t="shared" si="17"/>
        <v>0</v>
      </c>
      <c r="G36" s="35">
        <f t="shared" si="17"/>
        <v>1412</v>
      </c>
      <c r="H36" s="38">
        <f t="shared" si="17"/>
        <v>637</v>
      </c>
      <c r="I36" s="39">
        <f t="shared" si="17"/>
        <v>1953</v>
      </c>
      <c r="J36" s="203">
        <f t="shared" si="17"/>
        <v>5317</v>
      </c>
    </row>
    <row r="37" spans="1:11" s="58" customFormat="1" ht="15" customHeight="1" thickBot="1" x14ac:dyDescent="0.3">
      <c r="A37" s="34" t="s">
        <v>25</v>
      </c>
      <c r="B37" s="440"/>
      <c r="C37" s="40" t="e">
        <f>AVERAGE(C27:C31)</f>
        <v>#DIV/0!</v>
      </c>
      <c r="D37" s="40" t="e">
        <f t="shared" ref="D37:J37" si="18">AVERAGE(D27:D31)</f>
        <v>#DIV/0!</v>
      </c>
      <c r="E37" s="43">
        <f t="shared" si="18"/>
        <v>263</v>
      </c>
      <c r="F37" s="43" t="e">
        <f t="shared" si="18"/>
        <v>#DIV/0!</v>
      </c>
      <c r="G37" s="40">
        <f t="shared" si="18"/>
        <v>282.39999999999998</v>
      </c>
      <c r="H37" s="43">
        <f t="shared" si="18"/>
        <v>127.4</v>
      </c>
      <c r="I37" s="44">
        <f t="shared" si="18"/>
        <v>390.6</v>
      </c>
      <c r="J37" s="204">
        <f t="shared" si="18"/>
        <v>1063.4000000000001</v>
      </c>
    </row>
    <row r="38" spans="1:11" s="58" customFormat="1" ht="15" customHeight="1" thickBot="1" x14ac:dyDescent="0.3">
      <c r="A38" s="33" t="s">
        <v>3</v>
      </c>
      <c r="B38" s="212">
        <f>B33+1</f>
        <v>42877</v>
      </c>
      <c r="C38" s="334"/>
      <c r="D38" s="299"/>
      <c r="E38" s="300">
        <v>70</v>
      </c>
      <c r="F38" s="300"/>
      <c r="G38" s="299">
        <v>51</v>
      </c>
      <c r="H38" s="300">
        <v>18</v>
      </c>
      <c r="I38" s="18">
        <v>133</v>
      </c>
      <c r="J38" s="19">
        <f t="shared" ref="J38:J44" si="19">SUM(C38:I38)</f>
        <v>272</v>
      </c>
    </row>
    <row r="39" spans="1:11" s="58" customFormat="1" ht="15" customHeight="1" thickBot="1" x14ac:dyDescent="0.3">
      <c r="A39" s="33" t="s">
        <v>4</v>
      </c>
      <c r="B39" s="213">
        <f>B38+1</f>
        <v>42878</v>
      </c>
      <c r="C39" s="334"/>
      <c r="D39" s="299"/>
      <c r="E39" s="300">
        <v>265</v>
      </c>
      <c r="F39" s="300"/>
      <c r="G39" s="299">
        <v>364</v>
      </c>
      <c r="H39" s="300">
        <v>157</v>
      </c>
      <c r="I39" s="18">
        <v>246</v>
      </c>
      <c r="J39" s="66">
        <f t="shared" si="19"/>
        <v>1032</v>
      </c>
    </row>
    <row r="40" spans="1:11" s="58" customFormat="1" ht="15" customHeight="1" thickBot="1" x14ac:dyDescent="0.3">
      <c r="A40" s="33" t="s">
        <v>5</v>
      </c>
      <c r="B40" s="213">
        <f t="shared" ref="B40:B44" si="20">B39+1</f>
        <v>42879</v>
      </c>
      <c r="C40" s="334"/>
      <c r="D40" s="299"/>
      <c r="E40" s="300">
        <v>252</v>
      </c>
      <c r="F40" s="300"/>
      <c r="G40" s="299">
        <v>280</v>
      </c>
      <c r="H40" s="300">
        <v>143</v>
      </c>
      <c r="I40" s="18">
        <v>294</v>
      </c>
      <c r="J40" s="66">
        <f t="shared" si="19"/>
        <v>969</v>
      </c>
    </row>
    <row r="41" spans="1:11" s="58" customFormat="1" ht="15" customHeight="1" thickBot="1" x14ac:dyDescent="0.3">
      <c r="A41" s="33" t="s">
        <v>6</v>
      </c>
      <c r="B41" s="213">
        <f t="shared" si="20"/>
        <v>42880</v>
      </c>
      <c r="C41" s="334"/>
      <c r="D41" s="299"/>
      <c r="E41" s="17">
        <v>92</v>
      </c>
      <c r="F41" s="300"/>
      <c r="G41" s="14">
        <v>46</v>
      </c>
      <c r="H41" s="17">
        <v>6</v>
      </c>
      <c r="I41" s="18">
        <v>129</v>
      </c>
      <c r="J41" s="66">
        <f t="shared" si="19"/>
        <v>273</v>
      </c>
    </row>
    <row r="42" spans="1:11" s="58" customFormat="1" ht="15" customHeight="1" thickBot="1" x14ac:dyDescent="0.3">
      <c r="A42" s="33" t="s">
        <v>0</v>
      </c>
      <c r="B42" s="213">
        <f t="shared" si="20"/>
        <v>42881</v>
      </c>
      <c r="C42" s="335"/>
      <c r="D42" s="299"/>
      <c r="E42" s="17">
        <v>336</v>
      </c>
      <c r="F42" s="300"/>
      <c r="G42" s="14">
        <v>343</v>
      </c>
      <c r="H42" s="17">
        <v>120</v>
      </c>
      <c r="I42" s="18">
        <v>535</v>
      </c>
      <c r="J42" s="66">
        <f t="shared" si="19"/>
        <v>1334</v>
      </c>
    </row>
    <row r="43" spans="1:11" s="58" customFormat="1" ht="15" customHeight="1" outlineLevel="1" thickBot="1" x14ac:dyDescent="0.3">
      <c r="A43" s="33" t="s">
        <v>1</v>
      </c>
      <c r="B43" s="213">
        <f t="shared" si="20"/>
        <v>42882</v>
      </c>
      <c r="C43" s="336"/>
      <c r="D43" s="364"/>
      <c r="E43" s="24">
        <v>536</v>
      </c>
      <c r="F43" s="366"/>
      <c r="G43" s="21">
        <v>521</v>
      </c>
      <c r="H43" s="24">
        <v>281</v>
      </c>
      <c r="I43" s="25">
        <v>2622</v>
      </c>
      <c r="J43" s="66">
        <f t="shared" si="19"/>
        <v>3960</v>
      </c>
      <c r="K43" s="147"/>
    </row>
    <row r="44" spans="1:11" s="58" customFormat="1" ht="15" customHeight="1" outlineLevel="1" thickBot="1" x14ac:dyDescent="0.3">
      <c r="A44" s="33" t="s">
        <v>2</v>
      </c>
      <c r="B44" s="213">
        <f t="shared" si="20"/>
        <v>42883</v>
      </c>
      <c r="C44" s="337"/>
      <c r="D44" s="365"/>
      <c r="E44" s="29">
        <v>481</v>
      </c>
      <c r="F44" s="367"/>
      <c r="G44" s="26">
        <v>491</v>
      </c>
      <c r="H44" s="29">
        <v>283</v>
      </c>
      <c r="I44" s="30">
        <v>2639</v>
      </c>
      <c r="J44" s="166">
        <f t="shared" si="19"/>
        <v>3894</v>
      </c>
      <c r="K44" s="147"/>
    </row>
    <row r="45" spans="1:11" s="58" customFormat="1" ht="15" customHeight="1" outlineLevel="1" thickBot="1" x14ac:dyDescent="0.3">
      <c r="A45" s="194" t="s">
        <v>24</v>
      </c>
      <c r="B45" s="438" t="s">
        <v>30</v>
      </c>
      <c r="C45" s="133">
        <f t="shared" ref="C45:J45" si="21">SUM(C38:C44)</f>
        <v>0</v>
      </c>
      <c r="D45" s="133">
        <f t="shared" si="21"/>
        <v>0</v>
      </c>
      <c r="E45" s="136">
        <f t="shared" si="21"/>
        <v>2032</v>
      </c>
      <c r="F45" s="136">
        <f>SUM(F38:F44)</f>
        <v>0</v>
      </c>
      <c r="G45" s="133">
        <f t="shared" si="21"/>
        <v>2096</v>
      </c>
      <c r="H45" s="136">
        <f t="shared" si="21"/>
        <v>1008</v>
      </c>
      <c r="I45" s="137">
        <f t="shared" si="21"/>
        <v>6598</v>
      </c>
      <c r="J45" s="201">
        <f t="shared" si="21"/>
        <v>11734</v>
      </c>
    </row>
    <row r="46" spans="1:11" s="58" customFormat="1" ht="15" customHeight="1" outlineLevel="1" thickBot="1" x14ac:dyDescent="0.3">
      <c r="A46" s="127" t="s">
        <v>26</v>
      </c>
      <c r="B46" s="439"/>
      <c r="C46" s="128" t="e">
        <f t="shared" ref="C46:J46" si="22">AVERAGE(C38:C44)</f>
        <v>#DIV/0!</v>
      </c>
      <c r="D46" s="128" t="e">
        <f t="shared" si="22"/>
        <v>#DIV/0!</v>
      </c>
      <c r="E46" s="131">
        <f t="shared" si="22"/>
        <v>290.28571428571428</v>
      </c>
      <c r="F46" s="131" t="e">
        <f t="shared" si="22"/>
        <v>#DIV/0!</v>
      </c>
      <c r="G46" s="128">
        <f t="shared" si="22"/>
        <v>299.42857142857144</v>
      </c>
      <c r="H46" s="131">
        <f t="shared" si="22"/>
        <v>144</v>
      </c>
      <c r="I46" s="132">
        <f t="shared" si="22"/>
        <v>942.57142857142856</v>
      </c>
      <c r="J46" s="202">
        <f t="shared" si="22"/>
        <v>1676.2857142857142</v>
      </c>
    </row>
    <row r="47" spans="1:11" s="58" customFormat="1" ht="15" customHeight="1" thickBot="1" x14ac:dyDescent="0.3">
      <c r="A47" s="34" t="s">
        <v>23</v>
      </c>
      <c r="B47" s="439"/>
      <c r="C47" s="35">
        <f>SUM(C38:C42)</f>
        <v>0</v>
      </c>
      <c r="D47" s="35">
        <f t="shared" ref="D47:J47" si="23">SUM(D38:D42)</f>
        <v>0</v>
      </c>
      <c r="E47" s="38">
        <f t="shared" si="23"/>
        <v>1015</v>
      </c>
      <c r="F47" s="38">
        <f t="shared" si="23"/>
        <v>0</v>
      </c>
      <c r="G47" s="35">
        <f t="shared" si="23"/>
        <v>1084</v>
      </c>
      <c r="H47" s="38">
        <f t="shared" si="23"/>
        <v>444</v>
      </c>
      <c r="I47" s="39">
        <f t="shared" si="23"/>
        <v>1337</v>
      </c>
      <c r="J47" s="203">
        <f t="shared" si="23"/>
        <v>3880</v>
      </c>
    </row>
    <row r="48" spans="1:11" s="58" customFormat="1" ht="15" customHeight="1" thickBot="1" x14ac:dyDescent="0.3">
      <c r="A48" s="34" t="s">
        <v>25</v>
      </c>
      <c r="B48" s="440"/>
      <c r="C48" s="40" t="e">
        <f>AVERAGE(C38:C42)</f>
        <v>#DIV/0!</v>
      </c>
      <c r="D48" s="40" t="e">
        <f t="shared" ref="D48:J48" si="24">AVERAGE(D38:D42)</f>
        <v>#DIV/0!</v>
      </c>
      <c r="E48" s="43">
        <f t="shared" si="24"/>
        <v>203</v>
      </c>
      <c r="F48" s="43" t="e">
        <f t="shared" si="24"/>
        <v>#DIV/0!</v>
      </c>
      <c r="G48" s="40">
        <f t="shared" si="24"/>
        <v>216.8</v>
      </c>
      <c r="H48" s="43">
        <f t="shared" si="24"/>
        <v>88.8</v>
      </c>
      <c r="I48" s="44">
        <f t="shared" si="24"/>
        <v>267.39999999999998</v>
      </c>
      <c r="J48" s="204">
        <f t="shared" si="24"/>
        <v>776</v>
      </c>
    </row>
    <row r="49" spans="1:11" s="58" customFormat="1" ht="15" customHeight="1" thickBot="1" x14ac:dyDescent="0.3">
      <c r="A49" s="33" t="s">
        <v>3</v>
      </c>
      <c r="B49" s="212">
        <f>B44+1</f>
        <v>42884</v>
      </c>
      <c r="C49" s="334"/>
      <c r="D49" s="299"/>
      <c r="E49" s="300">
        <v>173</v>
      </c>
      <c r="F49" s="300"/>
      <c r="G49" s="286">
        <v>166</v>
      </c>
      <c r="H49" s="300">
        <v>99</v>
      </c>
      <c r="I49" s="18">
        <v>675</v>
      </c>
      <c r="J49" s="226">
        <f>SUM(C49:I49)</f>
        <v>1113</v>
      </c>
      <c r="K49" s="183"/>
    </row>
    <row r="50" spans="1:11" s="58" customFormat="1" ht="15" customHeight="1" thickBot="1" x14ac:dyDescent="0.3">
      <c r="A50" s="179" t="s">
        <v>4</v>
      </c>
      <c r="B50" s="213">
        <f>B49+1</f>
        <v>42885</v>
      </c>
      <c r="C50" s="334"/>
      <c r="D50" s="299"/>
      <c r="E50" s="300">
        <v>270</v>
      </c>
      <c r="F50" s="300"/>
      <c r="G50" s="286">
        <v>197</v>
      </c>
      <c r="H50" s="300">
        <v>87</v>
      </c>
      <c r="I50" s="18">
        <v>169</v>
      </c>
      <c r="J50" s="226">
        <f t="shared" ref="J50:J52" si="25">SUM(C50:I50)</f>
        <v>723</v>
      </c>
      <c r="K50" s="183"/>
    </row>
    <row r="51" spans="1:11" s="58" customFormat="1" ht="15" customHeight="1" thickBot="1" x14ac:dyDescent="0.3">
      <c r="A51" s="179" t="s">
        <v>5</v>
      </c>
      <c r="B51" s="213">
        <f t="shared" ref="B51:B55" si="26">B50+1</f>
        <v>42886</v>
      </c>
      <c r="C51" s="334"/>
      <c r="D51" s="299"/>
      <c r="E51" s="300">
        <v>270</v>
      </c>
      <c r="F51" s="300"/>
      <c r="G51" s="286">
        <v>201</v>
      </c>
      <c r="H51" s="300">
        <v>117</v>
      </c>
      <c r="I51" s="18">
        <v>252</v>
      </c>
      <c r="J51" s="226">
        <f t="shared" si="25"/>
        <v>840</v>
      </c>
      <c r="K51" s="183"/>
    </row>
    <row r="52" spans="1:11" s="58" customFormat="1" ht="15" hidden="1" customHeight="1" thickBot="1" x14ac:dyDescent="0.3">
      <c r="A52" s="179" t="s">
        <v>6</v>
      </c>
      <c r="B52" s="213">
        <f t="shared" si="26"/>
        <v>42887</v>
      </c>
      <c r="C52" s="332"/>
      <c r="D52" s="332"/>
      <c r="E52" s="17"/>
      <c r="F52" s="333"/>
      <c r="G52" s="18"/>
      <c r="H52" s="17"/>
      <c r="I52" s="18"/>
      <c r="J52" s="226">
        <f t="shared" si="25"/>
        <v>0</v>
      </c>
      <c r="K52" s="183"/>
    </row>
    <row r="53" spans="1:11" s="58" customFormat="1" ht="15" hidden="1" customHeight="1" thickBot="1" x14ac:dyDescent="0.3">
      <c r="A53" s="33" t="s">
        <v>0</v>
      </c>
      <c r="B53" s="215">
        <f t="shared" si="26"/>
        <v>42888</v>
      </c>
      <c r="C53" s="330"/>
      <c r="D53" s="332"/>
      <c r="E53" s="17"/>
      <c r="F53" s="333"/>
      <c r="G53" s="18"/>
      <c r="H53" s="17"/>
      <c r="I53" s="18"/>
      <c r="J53" s="226">
        <f>SUM(C53:I53)</f>
        <v>0</v>
      </c>
      <c r="K53" s="183"/>
    </row>
    <row r="54" spans="1:11" s="58" customFormat="1" ht="14.25" hidden="1" outlineLevel="1" thickBot="1" x14ac:dyDescent="0.3">
      <c r="A54" s="33" t="s">
        <v>1</v>
      </c>
      <c r="B54" s="215">
        <f t="shared" si="26"/>
        <v>42889</v>
      </c>
      <c r="C54" s="330"/>
      <c r="D54" s="330"/>
      <c r="E54" s="24"/>
      <c r="F54" s="331"/>
      <c r="G54" s="25"/>
      <c r="H54" s="24"/>
      <c r="I54" s="25"/>
      <c r="J54" s="226">
        <f>SUM(C54:I54)</f>
        <v>0</v>
      </c>
      <c r="K54" s="183"/>
    </row>
    <row r="55" spans="1:11" s="58" customFormat="1" ht="13.5" hidden="1" customHeight="1" outlineLevel="1" thickBot="1" x14ac:dyDescent="0.3">
      <c r="A55" s="179" t="s">
        <v>2</v>
      </c>
      <c r="B55" s="215">
        <f t="shared" si="26"/>
        <v>42890</v>
      </c>
      <c r="C55" s="148"/>
      <c r="D55" s="148"/>
      <c r="E55" s="29"/>
      <c r="F55" s="189"/>
      <c r="G55" s="30"/>
      <c r="H55" s="224"/>
      <c r="I55" s="221"/>
      <c r="J55" s="226">
        <f>SUM(C55:I55)</f>
        <v>0</v>
      </c>
    </row>
    <row r="56" spans="1:11" s="58" customFormat="1" ht="15" customHeight="1" outlineLevel="1" thickBot="1" x14ac:dyDescent="0.3">
      <c r="A56" s="194" t="s">
        <v>24</v>
      </c>
      <c r="B56" s="438" t="s">
        <v>31</v>
      </c>
      <c r="C56" s="133">
        <f t="shared" ref="C56:J56" si="27">SUM(C49:C55)</f>
        <v>0</v>
      </c>
      <c r="D56" s="133">
        <f t="shared" si="27"/>
        <v>0</v>
      </c>
      <c r="E56" s="136">
        <f t="shared" si="27"/>
        <v>713</v>
      </c>
      <c r="F56" s="136">
        <f t="shared" si="27"/>
        <v>0</v>
      </c>
      <c r="G56" s="133">
        <f>SUM(G49:G55)</f>
        <v>564</v>
      </c>
      <c r="H56" s="136">
        <f>SUM(H49:H55)</f>
        <v>303</v>
      </c>
      <c r="I56" s="137">
        <f t="shared" si="27"/>
        <v>1096</v>
      </c>
      <c r="J56" s="201">
        <f t="shared" si="27"/>
        <v>2676</v>
      </c>
    </row>
    <row r="57" spans="1:11" s="58" customFormat="1" ht="15" customHeight="1" outlineLevel="1" thickBot="1" x14ac:dyDescent="0.3">
      <c r="A57" s="127" t="s">
        <v>26</v>
      </c>
      <c r="B57" s="439"/>
      <c r="C57" s="128" t="e">
        <f t="shared" ref="C57:J57" si="28">AVERAGE(C49:C55)</f>
        <v>#DIV/0!</v>
      </c>
      <c r="D57" s="128" t="e">
        <f t="shared" si="28"/>
        <v>#DIV/0!</v>
      </c>
      <c r="E57" s="131">
        <f t="shared" si="28"/>
        <v>237.66666666666666</v>
      </c>
      <c r="F57" s="131" t="e">
        <f t="shared" si="28"/>
        <v>#DIV/0!</v>
      </c>
      <c r="G57" s="128">
        <f t="shared" si="28"/>
        <v>188</v>
      </c>
      <c r="H57" s="131">
        <f t="shared" si="28"/>
        <v>101</v>
      </c>
      <c r="I57" s="132">
        <f t="shared" si="28"/>
        <v>365.33333333333331</v>
      </c>
      <c r="J57" s="202">
        <f t="shared" si="28"/>
        <v>382.28571428571428</v>
      </c>
    </row>
    <row r="58" spans="1:11" s="58" customFormat="1" ht="15" customHeight="1" thickBot="1" x14ac:dyDescent="0.3">
      <c r="A58" s="34" t="s">
        <v>23</v>
      </c>
      <c r="B58" s="439"/>
      <c r="C58" s="35">
        <f t="shared" ref="C58:J58" si="29">SUM(C49:C53)</f>
        <v>0</v>
      </c>
      <c r="D58" s="35">
        <f t="shared" si="29"/>
        <v>0</v>
      </c>
      <c r="E58" s="38">
        <f t="shared" si="29"/>
        <v>713</v>
      </c>
      <c r="F58" s="38">
        <f t="shared" si="29"/>
        <v>0</v>
      </c>
      <c r="G58" s="35">
        <f t="shared" si="29"/>
        <v>564</v>
      </c>
      <c r="H58" s="38">
        <f t="shared" si="29"/>
        <v>303</v>
      </c>
      <c r="I58" s="39">
        <f t="shared" si="29"/>
        <v>1096</v>
      </c>
      <c r="J58" s="203">
        <f t="shared" si="29"/>
        <v>2676</v>
      </c>
    </row>
    <row r="59" spans="1:11" s="58" customFormat="1" ht="15" customHeight="1" thickBot="1" x14ac:dyDescent="0.3">
      <c r="A59" s="34" t="s">
        <v>25</v>
      </c>
      <c r="B59" s="440"/>
      <c r="C59" s="40" t="e">
        <f t="shared" ref="C59:J59" si="30">AVERAGE(C49:C53)</f>
        <v>#DIV/0!</v>
      </c>
      <c r="D59" s="40" t="e">
        <f t="shared" si="30"/>
        <v>#DIV/0!</v>
      </c>
      <c r="E59" s="43">
        <f t="shared" si="30"/>
        <v>237.66666666666666</v>
      </c>
      <c r="F59" s="43" t="e">
        <f t="shared" si="30"/>
        <v>#DIV/0!</v>
      </c>
      <c r="G59" s="40">
        <f t="shared" si="30"/>
        <v>188</v>
      </c>
      <c r="H59" s="43">
        <f t="shared" si="30"/>
        <v>101</v>
      </c>
      <c r="I59" s="44">
        <f t="shared" si="30"/>
        <v>365.33333333333331</v>
      </c>
      <c r="J59" s="204">
        <f t="shared" si="30"/>
        <v>535.20000000000005</v>
      </c>
    </row>
    <row r="60" spans="1:11" s="58" customFormat="1" ht="14.25" hidden="1" customHeight="1" thickBot="1" x14ac:dyDescent="0.3">
      <c r="A60" s="179" t="s">
        <v>3</v>
      </c>
      <c r="B60" s="212">
        <f>B55+1</f>
        <v>42891</v>
      </c>
      <c r="C60" s="14"/>
      <c r="D60" s="14"/>
      <c r="E60" s="18"/>
      <c r="F60" s="161"/>
      <c r="G60" s="17"/>
      <c r="H60" s="14"/>
      <c r="I60" s="15"/>
      <c r="J60" s="71">
        <f>SUM(C60:I60)</f>
        <v>0</v>
      </c>
    </row>
    <row r="61" spans="1:11" s="58" customFormat="1" ht="12.75" hidden="1" customHeight="1" thickBot="1" x14ac:dyDescent="0.3">
      <c r="A61" s="179" t="s">
        <v>4</v>
      </c>
      <c r="B61" s="213">
        <f>B60+1</f>
        <v>42892</v>
      </c>
      <c r="C61" s="14"/>
      <c r="D61" s="14"/>
      <c r="E61" s="18"/>
      <c r="F61" s="161"/>
      <c r="G61" s="17"/>
      <c r="H61" s="14"/>
      <c r="I61" s="15"/>
      <c r="J61" s="71">
        <f>SUM(C61:I61)</f>
        <v>0</v>
      </c>
    </row>
    <row r="62" spans="1:11" s="58" customFormat="1" ht="14.25" hidden="1" customHeight="1" thickBot="1" x14ac:dyDescent="0.3">
      <c r="A62" s="179"/>
      <c r="B62" s="214"/>
      <c r="C62" s="14"/>
      <c r="D62" s="14"/>
      <c r="E62" s="18"/>
      <c r="F62" s="161"/>
      <c r="G62" s="17"/>
      <c r="H62" s="14"/>
      <c r="I62" s="15"/>
      <c r="J62" s="66"/>
    </row>
    <row r="63" spans="1:11" s="58" customFormat="1" ht="15" hidden="1" customHeight="1" thickBot="1" x14ac:dyDescent="0.3">
      <c r="A63" s="179"/>
      <c r="B63" s="214"/>
      <c r="C63" s="14"/>
      <c r="D63" s="14"/>
      <c r="E63" s="18"/>
      <c r="F63" s="161"/>
      <c r="G63" s="17"/>
      <c r="H63" s="14"/>
      <c r="I63" s="15"/>
      <c r="J63" s="66"/>
    </row>
    <row r="64" spans="1:11" s="58" customFormat="1" ht="16.5" hidden="1" customHeight="1" thickBot="1" x14ac:dyDescent="0.3">
      <c r="A64" s="33"/>
      <c r="B64" s="214"/>
      <c r="C64" s="21"/>
      <c r="D64" s="14"/>
      <c r="E64" s="18"/>
      <c r="F64" s="161"/>
      <c r="G64" s="17"/>
      <c r="H64" s="14"/>
      <c r="I64" s="15"/>
      <c r="J64" s="66"/>
    </row>
    <row r="65" spans="1:17" s="58" customFormat="1" ht="13.5" hidden="1" customHeight="1" outlineLevel="1" thickBot="1" x14ac:dyDescent="0.3">
      <c r="A65" s="33"/>
      <c r="B65" s="214"/>
      <c r="C65" s="21"/>
      <c r="D65" s="21"/>
      <c r="E65" s="25"/>
      <c r="F65" s="162"/>
      <c r="G65" s="24"/>
      <c r="H65" s="21"/>
      <c r="I65" s="22"/>
      <c r="J65" s="66"/>
    </row>
    <row r="66" spans="1:17" s="58" customFormat="1" ht="16.5" hidden="1" customHeight="1" outlineLevel="1" thickBot="1" x14ac:dyDescent="0.3">
      <c r="A66" s="33"/>
      <c r="B66" s="216"/>
      <c r="C66" s="26"/>
      <c r="D66" s="26"/>
      <c r="E66" s="30"/>
      <c r="F66" s="163"/>
      <c r="G66" s="29"/>
      <c r="H66" s="67"/>
      <c r="I66" s="68"/>
      <c r="J66" s="166"/>
    </row>
    <row r="67" spans="1:17" s="58" customFormat="1" ht="15" hidden="1" customHeight="1" outlineLevel="1" thickBot="1" x14ac:dyDescent="0.3">
      <c r="A67" s="194" t="s">
        <v>24</v>
      </c>
      <c r="B67" s="438" t="s">
        <v>36</v>
      </c>
      <c r="C67" s="133">
        <f t="shared" ref="C67" si="31">SUM(C60:C66)</f>
        <v>0</v>
      </c>
      <c r="D67" s="133">
        <f t="shared" ref="D67:J67" si="32">SUM(D60:D66)</f>
        <v>0</v>
      </c>
      <c r="E67" s="133">
        <f t="shared" si="32"/>
        <v>0</v>
      </c>
      <c r="F67" s="133">
        <f t="shared" si="32"/>
        <v>0</v>
      </c>
      <c r="G67" s="133">
        <f t="shared" si="32"/>
        <v>0</v>
      </c>
      <c r="H67" s="133">
        <f t="shared" si="32"/>
        <v>0</v>
      </c>
      <c r="I67" s="133">
        <f t="shared" si="32"/>
        <v>0</v>
      </c>
      <c r="J67" s="133">
        <f t="shared" si="32"/>
        <v>0</v>
      </c>
    </row>
    <row r="68" spans="1:17" s="58" customFormat="1" ht="16.5" hidden="1" customHeight="1" outlineLevel="1" thickBot="1" x14ac:dyDescent="0.3">
      <c r="A68" s="127" t="s">
        <v>26</v>
      </c>
      <c r="B68" s="439"/>
      <c r="C68" s="128" t="e">
        <f t="shared" ref="C68" si="33">AVERAGE(C60:C66)</f>
        <v>#DIV/0!</v>
      </c>
      <c r="D68" s="128" t="e">
        <f t="shared" ref="D68:J68" si="34">AVERAGE(D60:D66)</f>
        <v>#DIV/0!</v>
      </c>
      <c r="E68" s="128" t="e">
        <f t="shared" si="34"/>
        <v>#DIV/0!</v>
      </c>
      <c r="F68" s="128" t="e">
        <f t="shared" si="34"/>
        <v>#DIV/0!</v>
      </c>
      <c r="G68" s="128" t="e">
        <f t="shared" si="34"/>
        <v>#DIV/0!</v>
      </c>
      <c r="H68" s="128" t="e">
        <f t="shared" si="34"/>
        <v>#DIV/0!</v>
      </c>
      <c r="I68" s="128" t="e">
        <f t="shared" si="34"/>
        <v>#DIV/0!</v>
      </c>
      <c r="J68" s="128">
        <f t="shared" si="34"/>
        <v>0</v>
      </c>
    </row>
    <row r="69" spans="1:17" s="58" customFormat="1" ht="13.5" hidden="1" customHeight="1" thickBot="1" x14ac:dyDescent="0.3">
      <c r="A69" s="34" t="s">
        <v>23</v>
      </c>
      <c r="B69" s="439"/>
      <c r="C69" s="35">
        <f t="shared" ref="C69" si="35">SUM(C60:C64)</f>
        <v>0</v>
      </c>
      <c r="D69" s="35">
        <f t="shared" ref="D69:J69" si="36">SUM(D60:D64)</f>
        <v>0</v>
      </c>
      <c r="E69" s="35">
        <f t="shared" si="36"/>
        <v>0</v>
      </c>
      <c r="F69" s="35">
        <f t="shared" si="36"/>
        <v>0</v>
      </c>
      <c r="G69" s="35">
        <f t="shared" si="36"/>
        <v>0</v>
      </c>
      <c r="H69" s="35">
        <f t="shared" si="36"/>
        <v>0</v>
      </c>
      <c r="I69" s="35">
        <f t="shared" si="36"/>
        <v>0</v>
      </c>
      <c r="J69" s="35">
        <f t="shared" si="36"/>
        <v>0</v>
      </c>
    </row>
    <row r="70" spans="1:17" s="58" customFormat="1" ht="15" hidden="1" customHeight="1" thickBot="1" x14ac:dyDescent="0.3">
      <c r="A70" s="34" t="s">
        <v>25</v>
      </c>
      <c r="B70" s="440"/>
      <c r="C70" s="40" t="e">
        <f t="shared" ref="C70" si="37">AVERAGE(C60:C64)</f>
        <v>#DIV/0!</v>
      </c>
      <c r="D70" s="40" t="e">
        <f t="shared" ref="D70:J70" si="38">AVERAGE(D60:D64)</f>
        <v>#DIV/0!</v>
      </c>
      <c r="E70" s="40" t="e">
        <f t="shared" si="38"/>
        <v>#DIV/0!</v>
      </c>
      <c r="F70" s="40" t="e">
        <f t="shared" si="38"/>
        <v>#DIV/0!</v>
      </c>
      <c r="G70" s="40" t="e">
        <f t="shared" si="38"/>
        <v>#DIV/0!</v>
      </c>
      <c r="H70" s="40" t="e">
        <f t="shared" si="38"/>
        <v>#DIV/0!</v>
      </c>
      <c r="I70" s="40" t="e">
        <f t="shared" si="38"/>
        <v>#DIV/0!</v>
      </c>
      <c r="J70" s="40">
        <f t="shared" si="38"/>
        <v>0</v>
      </c>
    </row>
    <row r="71" spans="1:17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7"/>
      <c r="B72" s="48" t="s">
        <v>7</v>
      </c>
      <c r="C72" s="48" t="s">
        <v>38</v>
      </c>
      <c r="D72" s="48" t="s">
        <v>8</v>
      </c>
      <c r="E72" s="48" t="s">
        <v>10</v>
      </c>
      <c r="F72" s="48" t="s">
        <v>72</v>
      </c>
      <c r="G72" s="186"/>
      <c r="H72" s="72"/>
      <c r="I72" s="457" t="s">
        <v>67</v>
      </c>
      <c r="J72" s="458"/>
      <c r="K72" s="459"/>
      <c r="L72" s="72"/>
      <c r="M72" s="72"/>
      <c r="N72" s="72"/>
      <c r="O72" s="61"/>
      <c r="P72" s="61"/>
      <c r="Q72" s="61"/>
    </row>
    <row r="73" spans="1:17" ht="29.25" customHeight="1" x14ac:dyDescent="0.25">
      <c r="A73" s="53" t="s">
        <v>33</v>
      </c>
      <c r="B73" s="230">
        <f>SUM(C58:C58, C47:C47, C36:C36, C25:C25, C14:C14, C69:C69 )</f>
        <v>0</v>
      </c>
      <c r="C73" s="46">
        <f>SUM(D58:D58, D47:D47, D36:D36, D25:D25, D14:D14, D69:D69)</f>
        <v>0</v>
      </c>
      <c r="D73" s="46">
        <f>SUM(E69, E58, E47, E36, E25, E14, )</f>
        <v>5143</v>
      </c>
      <c r="E73" s="46">
        <f xml:space="preserve"> SUM(G14:I14, G25:I25, G36:I36, G47:I47, G58:I58, G69:I69)</f>
        <v>14513</v>
      </c>
      <c r="F73" s="46">
        <f>SUM(F14,F25,F36,F47,F58,F69)</f>
        <v>0</v>
      </c>
      <c r="G73" s="184"/>
      <c r="H73" s="73"/>
      <c r="I73" s="449" t="s">
        <v>33</v>
      </c>
      <c r="J73" s="450"/>
      <c r="K73" s="119">
        <f>SUM(J14, J25, J36, J47, J58, J69)</f>
        <v>19656</v>
      </c>
      <c r="L73" s="73"/>
      <c r="M73" s="73"/>
      <c r="N73" s="73"/>
    </row>
    <row r="74" spans="1:17" ht="30" customHeight="1" x14ac:dyDescent="0.25">
      <c r="A74" s="53" t="s">
        <v>32</v>
      </c>
      <c r="B74" s="230">
        <f>SUM(C56:C56, C45:C45, C34:C34, C23:C23, C12:C12, C67:C67  )</f>
        <v>0</v>
      </c>
      <c r="C74" s="46">
        <f>SUM(D56:D56, D45:D45, D34:D34, D23:D23, D12:D12, D67:D67 )</f>
        <v>0</v>
      </c>
      <c r="D74" s="46">
        <f>SUM(E67, E56, E45, E34, E23, E12)</f>
        <v>7452</v>
      </c>
      <c r="E74" s="46">
        <f xml:space="preserve"> SUM(G12:I12, G23:I23, G34:I34, G45:I45, G56:I56, G67:I67)</f>
        <v>33302</v>
      </c>
      <c r="F74" s="46">
        <f>SUM(F12,F23,F34,F45,F56,F67)</f>
        <v>0</v>
      </c>
      <c r="G74" s="184"/>
      <c r="H74" s="73"/>
      <c r="I74" s="449" t="s">
        <v>32</v>
      </c>
      <c r="J74" s="450"/>
      <c r="K74" s="120">
        <f>SUM(J56, J45, J34, J23, J12, J67)</f>
        <v>40754</v>
      </c>
      <c r="L74" s="73"/>
      <c r="M74" s="73"/>
      <c r="N74" s="73"/>
    </row>
    <row r="75" spans="1:17" ht="30" customHeight="1" x14ac:dyDescent="0.25">
      <c r="I75" s="449" t="s">
        <v>25</v>
      </c>
      <c r="J75" s="450"/>
      <c r="K75" s="120">
        <f>AVERAGE(J14, J25, J36, J47, J58, J69)</f>
        <v>3276</v>
      </c>
    </row>
    <row r="76" spans="1:17" ht="30" customHeight="1" x14ac:dyDescent="0.25">
      <c r="I76" s="449" t="s">
        <v>71</v>
      </c>
      <c r="J76" s="450"/>
      <c r="K76" s="119">
        <f>AVERAGE(J56, J45, J34, J23, J12, J67)</f>
        <v>6792.333333333333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18 J23" formulaRange="1" emptyCellReference="1"/>
    <ignoredError sqref="D15 D23:H23 J56:J59 C34:C37 C24:C26 C45 J24:J48 D35:I37 D24:I26 C46:C48 D46:I48 C56:C59 D57:I59 C14:C15 D56:F56 I56 J15 I14 D14 D34:E34 G34:I34 D45:E45 G45:I45 F14:H14 F15:I15" evalError="1" formulaRange="1" emptyCellReference="1"/>
    <ignoredError sqref="J49 J11 E14" formulaRange="1"/>
    <ignoredError sqref="D68:D7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J50" sqref="J50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5"/>
      <c r="C1" s="431" t="s">
        <v>8</v>
      </c>
      <c r="D1" s="432"/>
      <c r="E1" s="432"/>
      <c r="F1" s="432"/>
      <c r="G1" s="441"/>
      <c r="H1" s="431" t="s">
        <v>9</v>
      </c>
      <c r="I1" s="431" t="s">
        <v>10</v>
      </c>
      <c r="J1" s="432"/>
      <c r="K1" s="435" t="s">
        <v>22</v>
      </c>
    </row>
    <row r="2" spans="1:11" ht="15" customHeight="1" thickBot="1" x14ac:dyDescent="0.3">
      <c r="A2" s="32"/>
      <c r="B2" s="206"/>
      <c r="C2" s="433"/>
      <c r="D2" s="434"/>
      <c r="E2" s="434"/>
      <c r="F2" s="434"/>
      <c r="G2" s="442"/>
      <c r="H2" s="433"/>
      <c r="I2" s="433"/>
      <c r="J2" s="434"/>
      <c r="K2" s="436"/>
    </row>
    <row r="3" spans="1:11" ht="14.25" customHeight="1" x14ac:dyDescent="0.25">
      <c r="A3" s="451" t="s">
        <v>60</v>
      </c>
      <c r="B3" s="453" t="s">
        <v>61</v>
      </c>
      <c r="C3" s="445" t="s">
        <v>42</v>
      </c>
      <c r="D3" s="445" t="s">
        <v>43</v>
      </c>
      <c r="E3" s="445" t="s">
        <v>44</v>
      </c>
      <c r="F3" s="443" t="s">
        <v>45</v>
      </c>
      <c r="G3" s="443" t="s">
        <v>62</v>
      </c>
      <c r="H3" s="445" t="s">
        <v>46</v>
      </c>
      <c r="I3" s="445" t="s">
        <v>47</v>
      </c>
      <c r="J3" s="447" t="s">
        <v>48</v>
      </c>
      <c r="K3" s="436"/>
    </row>
    <row r="4" spans="1:11" ht="15" customHeight="1" thickBot="1" x14ac:dyDescent="0.3">
      <c r="A4" s="452"/>
      <c r="B4" s="454"/>
      <c r="C4" s="446"/>
      <c r="D4" s="446"/>
      <c r="E4" s="446"/>
      <c r="F4" s="444"/>
      <c r="G4" s="444"/>
      <c r="H4" s="446"/>
      <c r="I4" s="446"/>
      <c r="J4" s="448"/>
      <c r="K4" s="436"/>
    </row>
    <row r="5" spans="1:11" s="57" customFormat="1" ht="16.5" customHeight="1" thickBot="1" x14ac:dyDescent="0.3">
      <c r="A5" s="33" t="s">
        <v>3</v>
      </c>
      <c r="B5" s="207">
        <v>42856</v>
      </c>
      <c r="C5" s="14">
        <v>5028</v>
      </c>
      <c r="D5" s="14">
        <v>1606</v>
      </c>
      <c r="E5" s="14">
        <v>1087</v>
      </c>
      <c r="F5" s="15">
        <v>2247</v>
      </c>
      <c r="G5" s="15"/>
      <c r="H5" s="14">
        <v>1094</v>
      </c>
      <c r="I5" s="14">
        <v>1190</v>
      </c>
      <c r="J5" s="16">
        <v>2368</v>
      </c>
      <c r="K5" s="20">
        <f>SUM(C5:J5)</f>
        <v>14620</v>
      </c>
    </row>
    <row r="6" spans="1:11" s="57" customFormat="1" ht="16.5" customHeight="1" thickBot="1" x14ac:dyDescent="0.3">
      <c r="A6" s="33" t="s">
        <v>4</v>
      </c>
      <c r="B6" s="207">
        <v>42857</v>
      </c>
      <c r="C6" s="14">
        <v>5973</v>
      </c>
      <c r="D6" s="14">
        <v>2035</v>
      </c>
      <c r="E6" s="14">
        <v>1178</v>
      </c>
      <c r="F6" s="15">
        <v>2620</v>
      </c>
      <c r="G6" s="15"/>
      <c r="H6" s="14">
        <v>1106</v>
      </c>
      <c r="I6" s="14">
        <v>1248</v>
      </c>
      <c r="J6" s="16">
        <v>2403</v>
      </c>
      <c r="K6" s="20">
        <f t="shared" ref="K6:K10" si="0">SUM(C6:J6)</f>
        <v>16563</v>
      </c>
    </row>
    <row r="7" spans="1:11" s="57" customFormat="1" ht="16.5" customHeight="1" thickBot="1" x14ac:dyDescent="0.3">
      <c r="A7" s="33" t="s">
        <v>5</v>
      </c>
      <c r="B7" s="207">
        <v>42858</v>
      </c>
      <c r="C7" s="14">
        <v>5670</v>
      </c>
      <c r="D7" s="14">
        <v>1892</v>
      </c>
      <c r="E7" s="14">
        <v>1091</v>
      </c>
      <c r="F7" s="15">
        <v>2454</v>
      </c>
      <c r="G7" s="15"/>
      <c r="H7" s="14">
        <v>972</v>
      </c>
      <c r="I7" s="14">
        <v>1212</v>
      </c>
      <c r="J7" s="16">
        <v>2320</v>
      </c>
      <c r="K7" s="20">
        <f t="shared" si="0"/>
        <v>15611</v>
      </c>
    </row>
    <row r="8" spans="1:11" s="57" customFormat="1" ht="16.5" customHeight="1" thickBot="1" x14ac:dyDescent="0.3">
      <c r="A8" s="33" t="s">
        <v>6</v>
      </c>
      <c r="B8" s="207">
        <v>42859</v>
      </c>
      <c r="C8" s="14">
        <v>5494</v>
      </c>
      <c r="D8" s="21">
        <v>1653</v>
      </c>
      <c r="E8" s="14">
        <v>1079</v>
      </c>
      <c r="F8" s="15">
        <v>2153</v>
      </c>
      <c r="G8" s="15"/>
      <c r="H8" s="14">
        <v>1155</v>
      </c>
      <c r="I8" s="14">
        <v>1188</v>
      </c>
      <c r="J8" s="16">
        <v>2124</v>
      </c>
      <c r="K8" s="20">
        <f t="shared" si="0"/>
        <v>14846</v>
      </c>
    </row>
    <row r="9" spans="1:11" s="57" customFormat="1" ht="14.25" customHeight="1" thickBot="1" x14ac:dyDescent="0.3">
      <c r="A9" s="33" t="s">
        <v>0</v>
      </c>
      <c r="B9" s="207">
        <v>42860</v>
      </c>
      <c r="C9" s="21">
        <v>5021</v>
      </c>
      <c r="D9" s="21">
        <v>1497</v>
      </c>
      <c r="E9" s="21">
        <v>929</v>
      </c>
      <c r="F9" s="15">
        <v>2184</v>
      </c>
      <c r="G9" s="15"/>
      <c r="H9" s="14">
        <v>989</v>
      </c>
      <c r="I9" s="14">
        <v>1012</v>
      </c>
      <c r="J9" s="16">
        <v>1645</v>
      </c>
      <c r="K9" s="20">
        <f t="shared" si="0"/>
        <v>13277</v>
      </c>
    </row>
    <row r="10" spans="1:11" s="57" customFormat="1" ht="15.75" customHeight="1" outlineLevel="1" thickBot="1" x14ac:dyDescent="0.3">
      <c r="A10" s="33" t="s">
        <v>1</v>
      </c>
      <c r="B10" s="207">
        <v>42861</v>
      </c>
      <c r="C10" s="21">
        <v>3640</v>
      </c>
      <c r="D10" s="21"/>
      <c r="E10" s="21"/>
      <c r="F10" s="22"/>
      <c r="G10" s="22">
        <v>1921</v>
      </c>
      <c r="H10" s="21"/>
      <c r="I10" s="21"/>
      <c r="J10" s="23"/>
      <c r="K10" s="20">
        <f t="shared" si="0"/>
        <v>5561</v>
      </c>
    </row>
    <row r="11" spans="1:11" s="57" customFormat="1" ht="18" customHeight="1" outlineLevel="1" thickBot="1" x14ac:dyDescent="0.3">
      <c r="A11" s="33" t="s">
        <v>2</v>
      </c>
      <c r="B11" s="207">
        <v>42862</v>
      </c>
      <c r="C11" s="26">
        <v>2580</v>
      </c>
      <c r="D11" s="26"/>
      <c r="E11" s="26"/>
      <c r="F11" s="27"/>
      <c r="G11" s="27">
        <v>996</v>
      </c>
      <c r="H11" s="26"/>
      <c r="I11" s="26"/>
      <c r="J11" s="28"/>
      <c r="K11" s="20">
        <f t="shared" ref="K11" si="1">SUM(C11:J11)</f>
        <v>3576</v>
      </c>
    </row>
    <row r="12" spans="1:11" s="58" customFormat="1" ht="18.75" customHeight="1" outlineLevel="1" thickBot="1" x14ac:dyDescent="0.3">
      <c r="A12" s="194" t="s">
        <v>24</v>
      </c>
      <c r="B12" s="438" t="s">
        <v>27</v>
      </c>
      <c r="C12" s="133">
        <f>SUM(C5:C11)</f>
        <v>33406</v>
      </c>
      <c r="D12" s="133">
        <f t="shared" ref="D12:K12" si="2">SUM(D5:D11)</f>
        <v>8683</v>
      </c>
      <c r="E12" s="133">
        <f t="shared" si="2"/>
        <v>5364</v>
      </c>
      <c r="F12" s="133">
        <f t="shared" si="2"/>
        <v>11658</v>
      </c>
      <c r="G12" s="133">
        <f>SUM(G5:G11)</f>
        <v>2917</v>
      </c>
      <c r="H12" s="133">
        <f t="shared" si="2"/>
        <v>5316</v>
      </c>
      <c r="I12" s="133">
        <f t="shared" si="2"/>
        <v>5850</v>
      </c>
      <c r="J12" s="133">
        <f t="shared" si="2"/>
        <v>10860</v>
      </c>
      <c r="K12" s="137">
        <f t="shared" si="2"/>
        <v>84054</v>
      </c>
    </row>
    <row r="13" spans="1:11" s="58" customFormat="1" ht="15" customHeight="1" outlineLevel="1" thickBot="1" x14ac:dyDescent="0.3">
      <c r="A13" s="127" t="s">
        <v>26</v>
      </c>
      <c r="B13" s="439"/>
      <c r="C13" s="128">
        <f>AVERAGE(C5:C11)</f>
        <v>4772.2857142857147</v>
      </c>
      <c r="D13" s="128">
        <f t="shared" ref="D13:K13" si="3">AVERAGE(D5:D11)</f>
        <v>1736.6</v>
      </c>
      <c r="E13" s="128">
        <f t="shared" si="3"/>
        <v>1072.8</v>
      </c>
      <c r="F13" s="128">
        <f t="shared" si="3"/>
        <v>2331.6</v>
      </c>
      <c r="G13" s="128">
        <f t="shared" si="3"/>
        <v>1458.5</v>
      </c>
      <c r="H13" s="128">
        <f t="shared" si="3"/>
        <v>1063.2</v>
      </c>
      <c r="I13" s="128">
        <f t="shared" si="3"/>
        <v>1170</v>
      </c>
      <c r="J13" s="128">
        <f t="shared" si="3"/>
        <v>2172</v>
      </c>
      <c r="K13" s="132">
        <f t="shared" si="3"/>
        <v>12007.714285714286</v>
      </c>
    </row>
    <row r="14" spans="1:11" s="58" customFormat="1" ht="15" customHeight="1" thickBot="1" x14ac:dyDescent="0.3">
      <c r="A14" s="34" t="s">
        <v>23</v>
      </c>
      <c r="B14" s="439"/>
      <c r="C14" s="35">
        <f t="shared" ref="C14:K14" si="4">SUM(C5:C9)</f>
        <v>27186</v>
      </c>
      <c r="D14" s="35">
        <f t="shared" si="4"/>
        <v>8683</v>
      </c>
      <c r="E14" s="35">
        <f t="shared" si="4"/>
        <v>5364</v>
      </c>
      <c r="F14" s="35">
        <f t="shared" si="4"/>
        <v>11658</v>
      </c>
      <c r="G14" s="35">
        <f t="shared" si="4"/>
        <v>0</v>
      </c>
      <c r="H14" s="35">
        <f t="shared" si="4"/>
        <v>5316</v>
      </c>
      <c r="I14" s="35">
        <f t="shared" si="4"/>
        <v>5850</v>
      </c>
      <c r="J14" s="35">
        <f t="shared" si="4"/>
        <v>10860</v>
      </c>
      <c r="K14" s="35">
        <f t="shared" si="4"/>
        <v>74917</v>
      </c>
    </row>
    <row r="15" spans="1:11" s="58" customFormat="1" ht="15" customHeight="1" thickBot="1" x14ac:dyDescent="0.3">
      <c r="A15" s="34" t="s">
        <v>25</v>
      </c>
      <c r="B15" s="439"/>
      <c r="C15" s="40">
        <f t="shared" ref="C15:J15" si="5">AVERAGE(C5:C9)</f>
        <v>5437.2</v>
      </c>
      <c r="D15" s="40">
        <f>AVERAGE(D5:D8)</f>
        <v>1796.5</v>
      </c>
      <c r="E15" s="40">
        <f t="shared" si="5"/>
        <v>1072.8</v>
      </c>
      <c r="F15" s="40">
        <f t="shared" si="5"/>
        <v>2331.6</v>
      </c>
      <c r="G15" s="40" t="e">
        <f t="shared" si="5"/>
        <v>#DIV/0!</v>
      </c>
      <c r="H15" s="40">
        <f t="shared" si="5"/>
        <v>1063.2</v>
      </c>
      <c r="I15" s="40">
        <f t="shared" si="5"/>
        <v>1170</v>
      </c>
      <c r="J15" s="40">
        <f t="shared" si="5"/>
        <v>2172</v>
      </c>
      <c r="K15" s="44">
        <f>AVERAGE(K5:K9)</f>
        <v>14983.4</v>
      </c>
    </row>
    <row r="16" spans="1:11" s="58" customFormat="1" ht="15" customHeight="1" x14ac:dyDescent="0.25">
      <c r="A16" s="33" t="s">
        <v>3</v>
      </c>
      <c r="B16" s="207">
        <f>B11+1</f>
        <v>42863</v>
      </c>
      <c r="C16" s="14">
        <v>4937</v>
      </c>
      <c r="D16" s="14">
        <v>1613</v>
      </c>
      <c r="E16" s="17">
        <v>1098</v>
      </c>
      <c r="F16" s="146">
        <v>2200</v>
      </c>
      <c r="G16" s="20"/>
      <c r="H16" s="14">
        <v>1010</v>
      </c>
      <c r="I16" s="169">
        <v>1188</v>
      </c>
      <c r="J16" s="16">
        <v>2155</v>
      </c>
      <c r="K16" s="18">
        <f t="shared" ref="K16:K22" si="6">SUM(C16:J16)</f>
        <v>14201</v>
      </c>
    </row>
    <row r="17" spans="1:11" s="58" customFormat="1" ht="15" customHeight="1" x14ac:dyDescent="0.25">
      <c r="A17" s="33" t="s">
        <v>4</v>
      </c>
      <c r="B17" s="208">
        <f>B16+1</f>
        <v>42864</v>
      </c>
      <c r="C17" s="14">
        <v>5682</v>
      </c>
      <c r="D17" s="14">
        <v>1650</v>
      </c>
      <c r="E17" s="17">
        <v>1122</v>
      </c>
      <c r="F17" s="75">
        <v>2307</v>
      </c>
      <c r="G17" s="18"/>
      <c r="H17" s="14">
        <v>1151</v>
      </c>
      <c r="I17" s="169">
        <v>1162</v>
      </c>
      <c r="J17" s="16">
        <v>2389</v>
      </c>
      <c r="K17" s="18">
        <f t="shared" si="6"/>
        <v>15463</v>
      </c>
    </row>
    <row r="18" spans="1:11" s="58" customFormat="1" ht="15" customHeight="1" x14ac:dyDescent="0.25">
      <c r="A18" s="33" t="s">
        <v>5</v>
      </c>
      <c r="B18" s="208">
        <f t="shared" ref="B18:B22" si="7">B17+1</f>
        <v>42865</v>
      </c>
      <c r="C18" s="304">
        <v>5747</v>
      </c>
      <c r="D18" s="304">
        <v>1767</v>
      </c>
      <c r="E18" s="305">
        <v>1096</v>
      </c>
      <c r="F18" s="306">
        <v>2312</v>
      </c>
      <c r="G18" s="307"/>
      <c r="H18" s="304">
        <v>1092</v>
      </c>
      <c r="I18" s="308">
        <v>1024</v>
      </c>
      <c r="J18" s="309">
        <v>2371</v>
      </c>
      <c r="K18" s="18">
        <f t="shared" si="6"/>
        <v>15409</v>
      </c>
    </row>
    <row r="19" spans="1:11" s="58" customFormat="1" ht="15" customHeight="1" x14ac:dyDescent="0.25">
      <c r="A19" s="33" t="s">
        <v>6</v>
      </c>
      <c r="B19" s="209">
        <f t="shared" si="7"/>
        <v>42866</v>
      </c>
      <c r="C19" s="14">
        <v>5804</v>
      </c>
      <c r="D19" s="14">
        <v>1671</v>
      </c>
      <c r="E19" s="17">
        <v>1084</v>
      </c>
      <c r="F19" s="75">
        <v>2235</v>
      </c>
      <c r="G19" s="18"/>
      <c r="H19" s="14">
        <v>1080</v>
      </c>
      <c r="I19" s="169">
        <v>1143</v>
      </c>
      <c r="J19" s="16">
        <v>2299</v>
      </c>
      <c r="K19" s="18">
        <f t="shared" si="6"/>
        <v>15316</v>
      </c>
    </row>
    <row r="20" spans="1:11" s="58" customFormat="1" ht="15" customHeight="1" thickBot="1" x14ac:dyDescent="0.3">
      <c r="A20" s="33" t="s">
        <v>0</v>
      </c>
      <c r="B20" s="209">
        <f t="shared" si="7"/>
        <v>42867</v>
      </c>
      <c r="C20" s="21">
        <v>5412</v>
      </c>
      <c r="D20" s="21">
        <v>1375</v>
      </c>
      <c r="E20" s="24">
        <v>1004</v>
      </c>
      <c r="F20" s="76">
        <v>1945</v>
      </c>
      <c r="G20" s="18"/>
      <c r="H20" s="14">
        <v>1000</v>
      </c>
      <c r="I20" s="169">
        <v>953</v>
      </c>
      <c r="J20" s="16">
        <v>1783</v>
      </c>
      <c r="K20" s="18">
        <f t="shared" si="6"/>
        <v>13472</v>
      </c>
    </row>
    <row r="21" spans="1:11" s="58" customFormat="1" ht="15" customHeight="1" outlineLevel="1" thickBot="1" x14ac:dyDescent="0.3">
      <c r="A21" s="33" t="s">
        <v>1</v>
      </c>
      <c r="B21" s="222">
        <f t="shared" si="7"/>
        <v>42868</v>
      </c>
      <c r="C21" s="21">
        <v>2039</v>
      </c>
      <c r="D21" s="21"/>
      <c r="E21" s="24"/>
      <c r="F21" s="76"/>
      <c r="G21" s="25">
        <v>682</v>
      </c>
      <c r="H21" s="21"/>
      <c r="I21" s="21"/>
      <c r="J21" s="23"/>
      <c r="K21" s="20">
        <f>SUM(C21:J21)</f>
        <v>2721</v>
      </c>
    </row>
    <row r="22" spans="1:11" s="58" customFormat="1" ht="15" customHeight="1" outlineLevel="1" thickBot="1" x14ac:dyDescent="0.3">
      <c r="A22" s="33" t="s">
        <v>2</v>
      </c>
      <c r="B22" s="208">
        <f t="shared" si="7"/>
        <v>42869</v>
      </c>
      <c r="C22" s="148">
        <v>2922</v>
      </c>
      <c r="D22" s="148"/>
      <c r="E22" s="189"/>
      <c r="F22" s="191"/>
      <c r="G22" s="192">
        <v>1242</v>
      </c>
      <c r="H22" s="26"/>
      <c r="I22" s="26"/>
      <c r="J22" s="28"/>
      <c r="K22" s="78">
        <f t="shared" si="6"/>
        <v>4164</v>
      </c>
    </row>
    <row r="23" spans="1:11" s="58" customFormat="1" ht="15" customHeight="1" outlineLevel="1" thickBot="1" x14ac:dyDescent="0.3">
      <c r="A23" s="194" t="s">
        <v>24</v>
      </c>
      <c r="B23" s="438" t="s">
        <v>28</v>
      </c>
      <c r="C23" s="133">
        <f>SUM(C16:C22)</f>
        <v>32543</v>
      </c>
      <c r="D23" s="133">
        <f>SUM(D16:D22)</f>
        <v>8076</v>
      </c>
      <c r="E23" s="133">
        <f t="shared" ref="E23:K23" si="8">SUM(E16:E22)</f>
        <v>5404</v>
      </c>
      <c r="F23" s="133">
        <f t="shared" si="8"/>
        <v>10999</v>
      </c>
      <c r="G23" s="133">
        <f t="shared" si="8"/>
        <v>1924</v>
      </c>
      <c r="H23" s="133">
        <f>SUM(H16:H22)</f>
        <v>5333</v>
      </c>
      <c r="I23" s="133">
        <f>SUM(I16:I22)</f>
        <v>5470</v>
      </c>
      <c r="J23" s="133">
        <f t="shared" si="8"/>
        <v>10997</v>
      </c>
      <c r="K23" s="137">
        <f t="shared" si="8"/>
        <v>80746</v>
      </c>
    </row>
    <row r="24" spans="1:11" s="58" customFormat="1" ht="15" customHeight="1" outlineLevel="1" thickBot="1" x14ac:dyDescent="0.3">
      <c r="A24" s="127" t="s">
        <v>26</v>
      </c>
      <c r="B24" s="439"/>
      <c r="C24" s="128">
        <f>AVERAGE(C16:C22)</f>
        <v>4649</v>
      </c>
      <c r="D24" s="128">
        <f>AVERAGE(D16:D22)</f>
        <v>1615.2</v>
      </c>
      <c r="E24" s="128">
        <f t="shared" ref="E24:K24" si="9">AVERAGE(E16:E22)</f>
        <v>1080.8</v>
      </c>
      <c r="F24" s="128">
        <f t="shared" si="9"/>
        <v>2199.8000000000002</v>
      </c>
      <c r="G24" s="128">
        <f t="shared" si="9"/>
        <v>962</v>
      </c>
      <c r="H24" s="128">
        <f>AVERAGE(H16:H22)</f>
        <v>1066.5999999999999</v>
      </c>
      <c r="I24" s="128">
        <f>AVERAGE(I16:I22)</f>
        <v>1094</v>
      </c>
      <c r="J24" s="128">
        <f t="shared" si="9"/>
        <v>2199.4</v>
      </c>
      <c r="K24" s="132">
        <f t="shared" si="9"/>
        <v>11535.142857142857</v>
      </c>
    </row>
    <row r="25" spans="1:11" s="58" customFormat="1" ht="15" customHeight="1" thickBot="1" x14ac:dyDescent="0.3">
      <c r="A25" s="34" t="s">
        <v>23</v>
      </c>
      <c r="B25" s="439"/>
      <c r="C25" s="35">
        <f>SUM(C16:C20)</f>
        <v>27582</v>
      </c>
      <c r="D25" s="35">
        <f>SUM(D16:D20)</f>
        <v>8076</v>
      </c>
      <c r="E25" s="35">
        <f t="shared" ref="E25:K25" si="10">SUM(E16:E20)</f>
        <v>5404</v>
      </c>
      <c r="F25" s="35">
        <f t="shared" si="10"/>
        <v>10999</v>
      </c>
      <c r="G25" s="35">
        <f t="shared" si="10"/>
        <v>0</v>
      </c>
      <c r="H25" s="35">
        <f>SUM(H16:H20)</f>
        <v>5333</v>
      </c>
      <c r="I25" s="35">
        <f>SUM(I16:I22)</f>
        <v>5470</v>
      </c>
      <c r="J25" s="35">
        <f t="shared" si="10"/>
        <v>10997</v>
      </c>
      <c r="K25" s="39">
        <f t="shared" si="10"/>
        <v>73861</v>
      </c>
    </row>
    <row r="26" spans="1:11" s="58" customFormat="1" ht="15" customHeight="1" thickBot="1" x14ac:dyDescent="0.3">
      <c r="A26" s="34" t="s">
        <v>25</v>
      </c>
      <c r="B26" s="440"/>
      <c r="C26" s="40">
        <f>AVERAGE(C16:C20)</f>
        <v>5516.4</v>
      </c>
      <c r="D26" s="238">
        <f>AVERAGE(D16:D20)</f>
        <v>1615.2</v>
      </c>
      <c r="E26" s="40">
        <f t="shared" ref="E26:K26" si="11">AVERAGE(E16:E20)</f>
        <v>1080.8</v>
      </c>
      <c r="F26" s="40">
        <f t="shared" si="11"/>
        <v>2199.8000000000002</v>
      </c>
      <c r="G26" s="40" t="e">
        <f t="shared" si="11"/>
        <v>#DIV/0!</v>
      </c>
      <c r="H26" s="238">
        <v>893</v>
      </c>
      <c r="I26" s="240">
        <f>AVERAGE(I16:I20)</f>
        <v>1094</v>
      </c>
      <c r="J26" s="40">
        <f t="shared" si="11"/>
        <v>2199.4</v>
      </c>
      <c r="K26" s="44">
        <f t="shared" si="11"/>
        <v>14772.2</v>
      </c>
    </row>
    <row r="27" spans="1:11" s="58" customFormat="1" ht="15" customHeight="1" thickBot="1" x14ac:dyDescent="0.3">
      <c r="A27" s="33" t="s">
        <v>3</v>
      </c>
      <c r="B27" s="210">
        <f>B22+1</f>
        <v>42870</v>
      </c>
      <c r="C27" s="294">
        <v>5813</v>
      </c>
      <c r="D27" s="288">
        <v>1741</v>
      </c>
      <c r="E27" s="297">
        <v>1066</v>
      </c>
      <c r="F27" s="295">
        <v>2040</v>
      </c>
      <c r="G27" s="322"/>
      <c r="H27" s="288">
        <v>1079</v>
      </c>
      <c r="I27" s="288">
        <v>1159</v>
      </c>
      <c r="J27" s="296">
        <v>2408</v>
      </c>
      <c r="K27" s="18">
        <f t="shared" ref="K27:K32" si="12">SUM(C27:J27)</f>
        <v>15306</v>
      </c>
    </row>
    <row r="28" spans="1:11" s="58" customFormat="1" ht="15" customHeight="1" thickBot="1" x14ac:dyDescent="0.3">
      <c r="A28" s="33" t="s">
        <v>4</v>
      </c>
      <c r="B28" s="211">
        <f>B27+1</f>
        <v>42871</v>
      </c>
      <c r="C28" s="294">
        <v>5819</v>
      </c>
      <c r="D28" s="288">
        <v>1802</v>
      </c>
      <c r="E28" s="297">
        <v>1040</v>
      </c>
      <c r="F28" s="295">
        <v>2445</v>
      </c>
      <c r="G28" s="322"/>
      <c r="H28" s="288">
        <v>1106</v>
      </c>
      <c r="I28" s="288">
        <v>1249</v>
      </c>
      <c r="J28" s="296">
        <v>2787</v>
      </c>
      <c r="K28" s="20">
        <f t="shared" si="12"/>
        <v>16248</v>
      </c>
    </row>
    <row r="29" spans="1:11" s="58" customFormat="1" ht="15" customHeight="1" thickBot="1" x14ac:dyDescent="0.3">
      <c r="A29" s="33" t="s">
        <v>5</v>
      </c>
      <c r="B29" s="211">
        <f t="shared" ref="B29:B33" si="13">B28+1</f>
        <v>42872</v>
      </c>
      <c r="C29" s="294">
        <v>6205</v>
      </c>
      <c r="D29" s="288">
        <v>1890</v>
      </c>
      <c r="E29" s="297">
        <v>1093</v>
      </c>
      <c r="F29" s="295">
        <v>2380</v>
      </c>
      <c r="G29" s="322"/>
      <c r="H29" s="288">
        <v>1194</v>
      </c>
      <c r="I29" s="288">
        <v>1166</v>
      </c>
      <c r="J29" s="296">
        <v>2622</v>
      </c>
      <c r="K29" s="20">
        <f t="shared" si="12"/>
        <v>16550</v>
      </c>
    </row>
    <row r="30" spans="1:11" s="58" customFormat="1" ht="15" customHeight="1" thickBot="1" x14ac:dyDescent="0.3">
      <c r="A30" s="33" t="s">
        <v>6</v>
      </c>
      <c r="B30" s="211">
        <f t="shared" si="13"/>
        <v>42873</v>
      </c>
      <c r="C30" s="294">
        <v>6038</v>
      </c>
      <c r="D30" s="288">
        <v>1798</v>
      </c>
      <c r="E30" s="297">
        <v>1103</v>
      </c>
      <c r="F30" s="295">
        <v>2446</v>
      </c>
      <c r="G30" s="322"/>
      <c r="H30" s="288">
        <v>1224</v>
      </c>
      <c r="I30" s="288">
        <v>1197</v>
      </c>
      <c r="J30" s="296">
        <v>2378</v>
      </c>
      <c r="K30" s="20">
        <f t="shared" si="12"/>
        <v>16184</v>
      </c>
    </row>
    <row r="31" spans="1:11" s="58" customFormat="1" ht="15" customHeight="1" thickBot="1" x14ac:dyDescent="0.3">
      <c r="A31" s="33" t="s">
        <v>0</v>
      </c>
      <c r="B31" s="211">
        <f t="shared" si="13"/>
        <v>42874</v>
      </c>
      <c r="C31" s="323">
        <v>6665</v>
      </c>
      <c r="D31" s="288">
        <v>1649</v>
      </c>
      <c r="E31" s="324">
        <v>1059</v>
      </c>
      <c r="F31" s="295">
        <v>2425</v>
      </c>
      <c r="G31" s="322"/>
      <c r="H31" s="288">
        <v>1012</v>
      </c>
      <c r="I31" s="288">
        <v>1077</v>
      </c>
      <c r="J31" s="296">
        <v>2002</v>
      </c>
      <c r="K31" s="20">
        <f t="shared" si="12"/>
        <v>15889</v>
      </c>
    </row>
    <row r="32" spans="1:11" s="58" customFormat="1" ht="15" customHeight="1" outlineLevel="1" thickBot="1" x14ac:dyDescent="0.3">
      <c r="A32" s="33" t="s">
        <v>1</v>
      </c>
      <c r="B32" s="211">
        <f t="shared" si="13"/>
        <v>42875</v>
      </c>
      <c r="C32" s="323">
        <v>4326</v>
      </c>
      <c r="D32" s="323"/>
      <c r="E32" s="323"/>
      <c r="F32" s="325"/>
      <c r="G32" s="325">
        <v>2292</v>
      </c>
      <c r="H32" s="323"/>
      <c r="I32" s="323"/>
      <c r="J32" s="290"/>
      <c r="K32" s="20">
        <f t="shared" si="12"/>
        <v>6618</v>
      </c>
    </row>
    <row r="33" spans="1:12" s="58" customFormat="1" ht="15" customHeight="1" outlineLevel="1" thickBot="1" x14ac:dyDescent="0.3">
      <c r="A33" s="33" t="s">
        <v>2</v>
      </c>
      <c r="B33" s="211">
        <f t="shared" si="13"/>
        <v>42876</v>
      </c>
      <c r="C33" s="326">
        <v>4305</v>
      </c>
      <c r="D33" s="326"/>
      <c r="E33" s="326"/>
      <c r="F33" s="327"/>
      <c r="G33" s="327">
        <v>1869</v>
      </c>
      <c r="H33" s="326"/>
      <c r="I33" s="326"/>
      <c r="J33" s="328"/>
      <c r="K33" s="20">
        <f t="shared" ref="K33" si="14">SUM(C33:J33)</f>
        <v>6174</v>
      </c>
    </row>
    <row r="34" spans="1:12" s="58" customFormat="1" ht="15" customHeight="1" outlineLevel="1" thickBot="1" x14ac:dyDescent="0.3">
      <c r="A34" s="194" t="s">
        <v>24</v>
      </c>
      <c r="B34" s="438" t="s">
        <v>29</v>
      </c>
      <c r="C34" s="133">
        <f>SUM(C27:C33)</f>
        <v>39171</v>
      </c>
      <c r="D34" s="133">
        <f t="shared" ref="D34:J34" si="15">SUM(D27:D33)</f>
        <v>8880</v>
      </c>
      <c r="E34" s="133">
        <f t="shared" si="15"/>
        <v>5361</v>
      </c>
      <c r="F34" s="133">
        <f t="shared" si="15"/>
        <v>11736</v>
      </c>
      <c r="G34" s="133">
        <f t="shared" si="15"/>
        <v>4161</v>
      </c>
      <c r="H34" s="133">
        <f t="shared" si="15"/>
        <v>5615</v>
      </c>
      <c r="I34" s="133">
        <f t="shared" si="15"/>
        <v>5848</v>
      </c>
      <c r="J34" s="133">
        <f t="shared" si="15"/>
        <v>12197</v>
      </c>
      <c r="K34" s="137">
        <f t="shared" ref="K34" si="16">SUM(K27:K33)</f>
        <v>92969</v>
      </c>
    </row>
    <row r="35" spans="1:12" s="58" customFormat="1" ht="15" customHeight="1" outlineLevel="1" thickBot="1" x14ac:dyDescent="0.3">
      <c r="A35" s="127" t="s">
        <v>26</v>
      </c>
      <c r="B35" s="439"/>
      <c r="C35" s="128">
        <f>AVERAGE(C27:C33)</f>
        <v>5595.8571428571431</v>
      </c>
      <c r="D35" s="128">
        <f t="shared" ref="D35:J35" si="17">AVERAGE(D27:D33)</f>
        <v>1776</v>
      </c>
      <c r="E35" s="128">
        <f t="shared" si="17"/>
        <v>1072.2</v>
      </c>
      <c r="F35" s="128">
        <f t="shared" si="17"/>
        <v>2347.1999999999998</v>
      </c>
      <c r="G35" s="128">
        <f t="shared" si="17"/>
        <v>2080.5</v>
      </c>
      <c r="H35" s="128">
        <f t="shared" si="17"/>
        <v>1123</v>
      </c>
      <c r="I35" s="128">
        <f t="shared" si="17"/>
        <v>1169.5999999999999</v>
      </c>
      <c r="J35" s="128">
        <f t="shared" si="17"/>
        <v>2439.4</v>
      </c>
      <c r="K35" s="132">
        <f t="shared" ref="K35" si="18">AVERAGE(K27:K33)</f>
        <v>13281.285714285714</v>
      </c>
    </row>
    <row r="36" spans="1:12" s="58" customFormat="1" ht="15" customHeight="1" thickBot="1" x14ac:dyDescent="0.3">
      <c r="A36" s="34" t="s">
        <v>23</v>
      </c>
      <c r="B36" s="439"/>
      <c r="C36" s="35">
        <f>SUM(C27:C31)</f>
        <v>30540</v>
      </c>
      <c r="D36" s="35">
        <f t="shared" ref="D36:J36" si="19">SUM(D27:D31)</f>
        <v>8880</v>
      </c>
      <c r="E36" s="35">
        <f t="shared" si="19"/>
        <v>5361</v>
      </c>
      <c r="F36" s="35">
        <f t="shared" si="19"/>
        <v>11736</v>
      </c>
      <c r="G36" s="35">
        <f>SUM(G27:G31)</f>
        <v>0</v>
      </c>
      <c r="H36" s="35">
        <f t="shared" si="19"/>
        <v>5615</v>
      </c>
      <c r="I36" s="35">
        <f t="shared" si="19"/>
        <v>5848</v>
      </c>
      <c r="J36" s="35">
        <f t="shared" si="19"/>
        <v>12197</v>
      </c>
      <c r="K36" s="39">
        <f>SUM(K27:K31)</f>
        <v>80177</v>
      </c>
    </row>
    <row r="37" spans="1:12" s="58" customFormat="1" ht="15" customHeight="1" thickBot="1" x14ac:dyDescent="0.3">
      <c r="A37" s="34" t="s">
        <v>25</v>
      </c>
      <c r="B37" s="440"/>
      <c r="C37" s="40">
        <f>AVERAGE(C27:C31)</f>
        <v>6108</v>
      </c>
      <c r="D37" s="40">
        <f t="shared" ref="D37:J37" si="20">AVERAGE(D27:D31)</f>
        <v>1776</v>
      </c>
      <c r="E37" s="40">
        <f t="shared" si="20"/>
        <v>1072.2</v>
      </c>
      <c r="F37" s="40">
        <f t="shared" si="20"/>
        <v>2347.1999999999998</v>
      </c>
      <c r="G37" s="40">
        <f>AVERAGE(G27:G33)</f>
        <v>2080.5</v>
      </c>
      <c r="H37" s="40">
        <f t="shared" si="20"/>
        <v>1123</v>
      </c>
      <c r="I37" s="40">
        <f t="shared" si="20"/>
        <v>1169.5999999999999</v>
      </c>
      <c r="J37" s="40">
        <f t="shared" si="20"/>
        <v>2439.4</v>
      </c>
      <c r="K37" s="44">
        <f t="shared" ref="K37" si="21">AVERAGE(K27:K31)</f>
        <v>16035.4</v>
      </c>
    </row>
    <row r="38" spans="1:12" s="58" customFormat="1" ht="15" customHeight="1" thickBot="1" x14ac:dyDescent="0.3">
      <c r="A38" s="33" t="s">
        <v>3</v>
      </c>
      <c r="B38" s="212">
        <f>B33+1</f>
        <v>42877</v>
      </c>
      <c r="C38" s="14">
        <v>5076</v>
      </c>
      <c r="D38" s="14">
        <v>1707</v>
      </c>
      <c r="E38" s="17">
        <v>1059</v>
      </c>
      <c r="F38" s="146">
        <v>2301</v>
      </c>
      <c r="G38" s="20"/>
      <c r="H38" s="14">
        <v>987</v>
      </c>
      <c r="I38" s="14">
        <v>1221</v>
      </c>
      <c r="J38" s="16">
        <v>2364</v>
      </c>
      <c r="K38" s="18">
        <f t="shared" ref="K38:K44" si="22">SUM(C38:J38)</f>
        <v>14715</v>
      </c>
    </row>
    <row r="39" spans="1:12" s="58" customFormat="1" ht="15" customHeight="1" thickBot="1" x14ac:dyDescent="0.3">
      <c r="A39" s="33" t="s">
        <v>4</v>
      </c>
      <c r="B39" s="213">
        <f>B38+1</f>
        <v>42878</v>
      </c>
      <c r="C39" s="14">
        <v>6207</v>
      </c>
      <c r="D39" s="14">
        <v>1812</v>
      </c>
      <c r="E39" s="17">
        <v>1118</v>
      </c>
      <c r="F39" s="75">
        <v>2379</v>
      </c>
      <c r="G39" s="18"/>
      <c r="H39" s="14">
        <v>1087</v>
      </c>
      <c r="I39" s="14">
        <v>1111</v>
      </c>
      <c r="J39" s="16">
        <v>2439</v>
      </c>
      <c r="K39" s="20">
        <f t="shared" si="22"/>
        <v>16153</v>
      </c>
    </row>
    <row r="40" spans="1:12" s="58" customFormat="1" ht="15" customHeight="1" thickBot="1" x14ac:dyDescent="0.3">
      <c r="A40" s="33" t="s">
        <v>5</v>
      </c>
      <c r="B40" s="213">
        <f t="shared" ref="B40:B44" si="23">B39+1</f>
        <v>42879</v>
      </c>
      <c r="C40" s="14">
        <v>6202</v>
      </c>
      <c r="D40" s="14">
        <v>1792</v>
      </c>
      <c r="E40" s="17">
        <v>1062</v>
      </c>
      <c r="F40" s="75">
        <v>1562</v>
      </c>
      <c r="G40" s="18"/>
      <c r="H40" s="14">
        <v>1162</v>
      </c>
      <c r="I40" s="14">
        <v>1216</v>
      </c>
      <c r="J40" s="16">
        <v>2483</v>
      </c>
      <c r="K40" s="20">
        <f t="shared" si="22"/>
        <v>15479</v>
      </c>
    </row>
    <row r="41" spans="1:12" s="58" customFormat="1" ht="15" customHeight="1" thickBot="1" x14ac:dyDescent="0.3">
      <c r="A41" s="33" t="s">
        <v>6</v>
      </c>
      <c r="B41" s="213">
        <f t="shared" si="23"/>
        <v>42880</v>
      </c>
      <c r="C41" s="14">
        <v>5322</v>
      </c>
      <c r="D41" s="14">
        <v>1565</v>
      </c>
      <c r="E41" s="17">
        <v>1048</v>
      </c>
      <c r="F41" s="75">
        <v>1966</v>
      </c>
      <c r="G41" s="18"/>
      <c r="H41" s="14">
        <v>1090</v>
      </c>
      <c r="I41" s="14">
        <v>1136</v>
      </c>
      <c r="J41" s="16">
        <v>2397</v>
      </c>
      <c r="K41" s="20">
        <f t="shared" si="22"/>
        <v>14524</v>
      </c>
    </row>
    <row r="42" spans="1:12" s="58" customFormat="1" ht="15" customHeight="1" thickBot="1" x14ac:dyDescent="0.3">
      <c r="A42" s="33" t="s">
        <v>0</v>
      </c>
      <c r="B42" s="213">
        <f t="shared" si="23"/>
        <v>42881</v>
      </c>
      <c r="C42" s="21">
        <v>5560</v>
      </c>
      <c r="D42" s="21">
        <v>1344</v>
      </c>
      <c r="E42" s="24">
        <v>816</v>
      </c>
      <c r="F42" s="76">
        <v>1911</v>
      </c>
      <c r="G42" s="18"/>
      <c r="H42" s="14">
        <v>901</v>
      </c>
      <c r="I42" s="14">
        <v>774</v>
      </c>
      <c r="J42" s="16">
        <v>1609</v>
      </c>
      <c r="K42" s="20">
        <f t="shared" si="22"/>
        <v>12915</v>
      </c>
    </row>
    <row r="43" spans="1:12" s="58" customFormat="1" ht="15" customHeight="1" outlineLevel="1" thickBot="1" x14ac:dyDescent="0.3">
      <c r="A43" s="33" t="s">
        <v>1</v>
      </c>
      <c r="B43" s="213">
        <f t="shared" si="23"/>
        <v>42882</v>
      </c>
      <c r="C43" s="21">
        <v>6067</v>
      </c>
      <c r="D43" s="21"/>
      <c r="E43" s="21"/>
      <c r="F43" s="76"/>
      <c r="G43" s="25">
        <v>2211</v>
      </c>
      <c r="H43" s="21"/>
      <c r="I43" s="21"/>
      <c r="J43" s="23"/>
      <c r="K43" s="20">
        <f t="shared" si="22"/>
        <v>8278</v>
      </c>
      <c r="L43" s="147"/>
    </row>
    <row r="44" spans="1:12" s="58" customFormat="1" ht="15" customHeight="1" outlineLevel="1" thickBot="1" x14ac:dyDescent="0.3">
      <c r="A44" s="33" t="s">
        <v>2</v>
      </c>
      <c r="B44" s="213">
        <f t="shared" si="23"/>
        <v>42883</v>
      </c>
      <c r="C44" s="26">
        <v>4388</v>
      </c>
      <c r="D44" s="26"/>
      <c r="E44" s="26"/>
      <c r="F44" s="77"/>
      <c r="G44" s="70">
        <v>1797</v>
      </c>
      <c r="H44" s="26"/>
      <c r="I44" s="26"/>
      <c r="J44" s="28"/>
      <c r="K44" s="78">
        <f t="shared" si="22"/>
        <v>6185</v>
      </c>
      <c r="L44" s="147"/>
    </row>
    <row r="45" spans="1:12" s="58" customFormat="1" ht="15" customHeight="1" outlineLevel="1" thickBot="1" x14ac:dyDescent="0.3">
      <c r="A45" s="194" t="s">
        <v>24</v>
      </c>
      <c r="B45" s="438" t="s">
        <v>30</v>
      </c>
      <c r="C45" s="133">
        <f t="shared" ref="C45:K45" si="24">SUM(C38:C44)</f>
        <v>38822</v>
      </c>
      <c r="D45" s="133">
        <f t="shared" si="24"/>
        <v>8220</v>
      </c>
      <c r="E45" s="133">
        <f t="shared" si="24"/>
        <v>5103</v>
      </c>
      <c r="F45" s="133">
        <f t="shared" si="24"/>
        <v>10119</v>
      </c>
      <c r="G45" s="133">
        <f t="shared" si="24"/>
        <v>4008</v>
      </c>
      <c r="H45" s="133">
        <f t="shared" si="24"/>
        <v>5227</v>
      </c>
      <c r="I45" s="133">
        <f t="shared" si="24"/>
        <v>5458</v>
      </c>
      <c r="J45" s="133">
        <f t="shared" si="24"/>
        <v>11292</v>
      </c>
      <c r="K45" s="137">
        <f t="shared" si="24"/>
        <v>88249</v>
      </c>
    </row>
    <row r="46" spans="1:12" s="58" customFormat="1" ht="15" customHeight="1" outlineLevel="1" thickBot="1" x14ac:dyDescent="0.3">
      <c r="A46" s="127" t="s">
        <v>26</v>
      </c>
      <c r="B46" s="439"/>
      <c r="C46" s="128">
        <f t="shared" ref="C46:K46" si="25">AVERAGE(C38:C44)</f>
        <v>5546</v>
      </c>
      <c r="D46" s="128">
        <f t="shared" si="25"/>
        <v>1644</v>
      </c>
      <c r="E46" s="128">
        <f t="shared" si="25"/>
        <v>1020.6</v>
      </c>
      <c r="F46" s="128">
        <f t="shared" si="25"/>
        <v>2023.8</v>
      </c>
      <c r="G46" s="128">
        <f t="shared" si="25"/>
        <v>2004</v>
      </c>
      <c r="H46" s="128">
        <f t="shared" si="25"/>
        <v>1045.4000000000001</v>
      </c>
      <c r="I46" s="128">
        <f t="shared" si="25"/>
        <v>1091.5999999999999</v>
      </c>
      <c r="J46" s="128">
        <f t="shared" si="25"/>
        <v>2258.4</v>
      </c>
      <c r="K46" s="132">
        <f t="shared" si="25"/>
        <v>12607</v>
      </c>
    </row>
    <row r="47" spans="1:12" s="58" customFormat="1" ht="15" customHeight="1" thickBot="1" x14ac:dyDescent="0.3">
      <c r="A47" s="34" t="s">
        <v>23</v>
      </c>
      <c r="B47" s="439"/>
      <c r="C47" s="35">
        <f t="shared" ref="C47:K47" si="26">SUM(C38:C42)</f>
        <v>28367</v>
      </c>
      <c r="D47" s="35">
        <f t="shared" si="26"/>
        <v>8220</v>
      </c>
      <c r="E47" s="35">
        <f t="shared" si="26"/>
        <v>5103</v>
      </c>
      <c r="F47" s="35">
        <f t="shared" si="26"/>
        <v>10119</v>
      </c>
      <c r="G47" s="35">
        <f t="shared" si="26"/>
        <v>0</v>
      </c>
      <c r="H47" s="35">
        <f t="shared" si="26"/>
        <v>5227</v>
      </c>
      <c r="I47" s="35">
        <f t="shared" si="26"/>
        <v>5458</v>
      </c>
      <c r="J47" s="35">
        <f t="shared" si="26"/>
        <v>11292</v>
      </c>
      <c r="K47" s="39">
        <f t="shared" si="26"/>
        <v>73786</v>
      </c>
    </row>
    <row r="48" spans="1:12" s="58" customFormat="1" ht="15" customHeight="1" thickBot="1" x14ac:dyDescent="0.3">
      <c r="A48" s="34" t="s">
        <v>25</v>
      </c>
      <c r="B48" s="440"/>
      <c r="C48" s="40">
        <f t="shared" ref="C48:K48" si="27">AVERAGE(C38:C42)</f>
        <v>5673.4</v>
      </c>
      <c r="D48" s="238">
        <f t="shared" si="27"/>
        <v>1644</v>
      </c>
      <c r="E48" s="238">
        <f t="shared" si="27"/>
        <v>1020.6</v>
      </c>
      <c r="F48" s="238">
        <f t="shared" si="27"/>
        <v>2023.8</v>
      </c>
      <c r="G48" s="40">
        <f>AVERAGE(G38:G44)</f>
        <v>2004</v>
      </c>
      <c r="H48" s="238">
        <f t="shared" si="27"/>
        <v>1045.4000000000001</v>
      </c>
      <c r="I48" s="238">
        <f t="shared" si="27"/>
        <v>1091.5999999999999</v>
      </c>
      <c r="J48" s="238">
        <f t="shared" si="27"/>
        <v>2258.4</v>
      </c>
      <c r="K48" s="44">
        <f t="shared" si="27"/>
        <v>14757.2</v>
      </c>
    </row>
    <row r="49" spans="1:11" s="58" customFormat="1" ht="15" customHeight="1" x14ac:dyDescent="0.25">
      <c r="A49" s="33" t="s">
        <v>3</v>
      </c>
      <c r="B49" s="212">
        <f>B44+1</f>
        <v>42884</v>
      </c>
      <c r="C49" s="289">
        <v>2239</v>
      </c>
      <c r="D49" s="288"/>
      <c r="E49" s="288"/>
      <c r="F49" s="290"/>
      <c r="G49" s="291">
        <v>756</v>
      </c>
      <c r="H49" s="288"/>
      <c r="I49" s="288"/>
      <c r="J49" s="288"/>
      <c r="K49" s="66">
        <f>SUM(C49:J49)</f>
        <v>2995</v>
      </c>
    </row>
    <row r="50" spans="1:11" s="58" customFormat="1" ht="15" customHeight="1" x14ac:dyDescent="0.25">
      <c r="A50" s="179" t="s">
        <v>4</v>
      </c>
      <c r="B50" s="213">
        <f>B49+1</f>
        <v>42885</v>
      </c>
      <c r="C50" s="292">
        <v>5167</v>
      </c>
      <c r="D50" s="293">
        <v>1601</v>
      </c>
      <c r="E50" s="294">
        <v>1097</v>
      </c>
      <c r="F50" s="295">
        <v>1999</v>
      </c>
      <c r="G50" s="295"/>
      <c r="H50" s="294">
        <v>1080</v>
      </c>
      <c r="I50" s="294">
        <v>1174</v>
      </c>
      <c r="J50" s="296">
        <v>2502</v>
      </c>
      <c r="K50" s="18">
        <f>SUM(C50:J50)</f>
        <v>14620</v>
      </c>
    </row>
    <row r="51" spans="1:11" s="58" customFormat="1" ht="15" customHeight="1" thickBot="1" x14ac:dyDescent="0.3">
      <c r="A51" s="179" t="s">
        <v>5</v>
      </c>
      <c r="B51" s="213">
        <f t="shared" ref="B51:B55" si="28">B50+1</f>
        <v>42886</v>
      </c>
      <c r="C51" s="292">
        <v>5672</v>
      </c>
      <c r="D51" s="297">
        <v>1685</v>
      </c>
      <c r="E51" s="294">
        <v>1169</v>
      </c>
      <c r="F51" s="295">
        <v>2492</v>
      </c>
      <c r="G51" s="295"/>
      <c r="H51" s="294">
        <v>1164</v>
      </c>
      <c r="I51" s="294">
        <v>1243</v>
      </c>
      <c r="J51" s="296">
        <v>2244</v>
      </c>
      <c r="K51" s="18">
        <f t="shared" ref="K51:K52" si="29">SUM(C51:J51)</f>
        <v>15669</v>
      </c>
    </row>
    <row r="52" spans="1:11" s="58" customFormat="1" ht="15" hidden="1" customHeight="1" x14ac:dyDescent="0.25">
      <c r="A52" s="179" t="s">
        <v>6</v>
      </c>
      <c r="B52" s="213">
        <f t="shared" si="28"/>
        <v>42887</v>
      </c>
      <c r="C52" s="298"/>
      <c r="D52" s="297"/>
      <c r="E52" s="294"/>
      <c r="F52" s="295"/>
      <c r="G52" s="295"/>
      <c r="H52" s="294"/>
      <c r="I52" s="294"/>
      <c r="J52" s="296"/>
      <c r="K52" s="18">
        <f t="shared" si="29"/>
        <v>0</v>
      </c>
    </row>
    <row r="53" spans="1:11" s="58" customFormat="1" ht="15" hidden="1" customHeight="1" x14ac:dyDescent="0.25">
      <c r="A53" s="33" t="s">
        <v>0</v>
      </c>
      <c r="B53" s="215">
        <f t="shared" si="28"/>
        <v>42888</v>
      </c>
      <c r="C53" s="294"/>
      <c r="D53" s="297"/>
      <c r="E53" s="294"/>
      <c r="F53" s="295"/>
      <c r="G53" s="295"/>
      <c r="H53" s="294"/>
      <c r="I53" s="294"/>
      <c r="J53" s="296"/>
      <c r="K53" s="18">
        <f>SUM(C53:J53)</f>
        <v>0</v>
      </c>
    </row>
    <row r="54" spans="1:11" s="58" customFormat="1" ht="13.5" hidden="1" customHeight="1" outlineLevel="1" x14ac:dyDescent="0.25">
      <c r="A54" s="33" t="s">
        <v>1</v>
      </c>
      <c r="B54" s="215">
        <f t="shared" si="28"/>
        <v>42889</v>
      </c>
      <c r="C54" s="21"/>
      <c r="D54" s="21"/>
      <c r="E54" s="21"/>
      <c r="F54" s="22"/>
      <c r="G54" s="22"/>
      <c r="H54" s="21"/>
      <c r="I54" s="21"/>
      <c r="J54" s="23"/>
      <c r="K54" s="18">
        <f>SUM(C54:J54)</f>
        <v>0</v>
      </c>
    </row>
    <row r="55" spans="1:11" s="58" customFormat="1" ht="14.25" hidden="1" customHeight="1" outlineLevel="1" thickBot="1" x14ac:dyDescent="0.3">
      <c r="A55" s="179" t="s">
        <v>2</v>
      </c>
      <c r="B55" s="215">
        <f t="shared" si="28"/>
        <v>42890</v>
      </c>
      <c r="C55" s="26"/>
      <c r="D55" s="26"/>
      <c r="E55" s="26"/>
      <c r="F55" s="27"/>
      <c r="G55" s="27"/>
      <c r="H55" s="26"/>
      <c r="I55" s="26"/>
      <c r="J55" s="28"/>
      <c r="K55" s="188">
        <f>SUM(C55:J55)</f>
        <v>0</v>
      </c>
    </row>
    <row r="56" spans="1:11" s="58" customFormat="1" ht="15" customHeight="1" outlineLevel="1" thickBot="1" x14ac:dyDescent="0.3">
      <c r="A56" s="194" t="s">
        <v>24</v>
      </c>
      <c r="B56" s="438" t="s">
        <v>31</v>
      </c>
      <c r="C56" s="133">
        <f>SUM(C49:C55)</f>
        <v>13078</v>
      </c>
      <c r="D56" s="133">
        <f t="shared" ref="D56:J56" si="30">SUM(D49:D55)</f>
        <v>3286</v>
      </c>
      <c r="E56" s="133">
        <f t="shared" si="30"/>
        <v>2266</v>
      </c>
      <c r="F56" s="133">
        <f t="shared" si="30"/>
        <v>4491</v>
      </c>
      <c r="G56" s="133">
        <f t="shared" si="30"/>
        <v>756</v>
      </c>
      <c r="H56" s="133">
        <f t="shared" si="30"/>
        <v>2244</v>
      </c>
      <c r="I56" s="133">
        <f t="shared" si="30"/>
        <v>2417</v>
      </c>
      <c r="J56" s="133">
        <f t="shared" si="30"/>
        <v>4746</v>
      </c>
      <c r="K56" s="133">
        <f t="shared" ref="K56" si="31">SUM(K49:K55)</f>
        <v>33284</v>
      </c>
    </row>
    <row r="57" spans="1:11" s="58" customFormat="1" ht="15" customHeight="1" outlineLevel="1" thickBot="1" x14ac:dyDescent="0.3">
      <c r="A57" s="127" t="s">
        <v>26</v>
      </c>
      <c r="B57" s="439"/>
      <c r="C57" s="128">
        <f t="shared" ref="C57:J57" si="32">AVERAGE(C49:C55)</f>
        <v>4359.333333333333</v>
      </c>
      <c r="D57" s="128">
        <f t="shared" si="32"/>
        <v>1643</v>
      </c>
      <c r="E57" s="128">
        <f t="shared" si="32"/>
        <v>1133</v>
      </c>
      <c r="F57" s="128">
        <f t="shared" si="32"/>
        <v>2245.5</v>
      </c>
      <c r="G57" s="128">
        <f t="shared" si="32"/>
        <v>756</v>
      </c>
      <c r="H57" s="128">
        <f t="shared" si="32"/>
        <v>1122</v>
      </c>
      <c r="I57" s="128">
        <f t="shared" si="32"/>
        <v>1208.5</v>
      </c>
      <c r="J57" s="128">
        <f t="shared" si="32"/>
        <v>2373</v>
      </c>
      <c r="K57" s="128">
        <f t="shared" ref="K57" si="33">AVERAGE(K49:K55)</f>
        <v>4754.8571428571431</v>
      </c>
    </row>
    <row r="58" spans="1:11" s="58" customFormat="1" ht="15" customHeight="1" thickBot="1" x14ac:dyDescent="0.3">
      <c r="A58" s="34" t="s">
        <v>23</v>
      </c>
      <c r="B58" s="439"/>
      <c r="C58" s="35">
        <f t="shared" ref="C58:J58" si="34">SUM(C49:C53)</f>
        <v>13078</v>
      </c>
      <c r="D58" s="35">
        <f t="shared" si="34"/>
        <v>3286</v>
      </c>
      <c r="E58" s="35">
        <f t="shared" si="34"/>
        <v>2266</v>
      </c>
      <c r="F58" s="35">
        <f t="shared" si="34"/>
        <v>4491</v>
      </c>
      <c r="G58" s="35">
        <f t="shared" si="34"/>
        <v>756</v>
      </c>
      <c r="H58" s="35">
        <f t="shared" si="34"/>
        <v>2244</v>
      </c>
      <c r="I58" s="35">
        <f t="shared" si="34"/>
        <v>2417</v>
      </c>
      <c r="J58" s="35">
        <f t="shared" si="34"/>
        <v>4746</v>
      </c>
      <c r="K58" s="35">
        <f t="shared" ref="K58" si="35">SUM(K49:K53)</f>
        <v>33284</v>
      </c>
    </row>
    <row r="59" spans="1:11" s="58" customFormat="1" ht="15" customHeight="1" thickBot="1" x14ac:dyDescent="0.3">
      <c r="A59" s="34" t="s">
        <v>25</v>
      </c>
      <c r="B59" s="440"/>
      <c r="C59" s="40">
        <f t="shared" ref="C59" si="36">AVERAGE(C49:C53)</f>
        <v>4359.333333333333</v>
      </c>
      <c r="D59" s="40">
        <f>AVERAGE(D50:D53)</f>
        <v>1643</v>
      </c>
      <c r="E59" s="40">
        <f>AVERAGE(E50:E53)</f>
        <v>1133</v>
      </c>
      <c r="F59" s="40">
        <f t="shared" ref="F59:K59" si="37">AVERAGE(F49:F53)</f>
        <v>2245.5</v>
      </c>
      <c r="G59" s="40">
        <f t="shared" si="37"/>
        <v>756</v>
      </c>
      <c r="H59" s="40">
        <f>AVERAGE(H50:H53)</f>
        <v>1122</v>
      </c>
      <c r="I59" s="40">
        <f>AVERAGE(I50:I53)</f>
        <v>1208.5</v>
      </c>
      <c r="J59" s="40">
        <f t="shared" si="37"/>
        <v>2373</v>
      </c>
      <c r="K59" s="40">
        <f t="shared" si="37"/>
        <v>6656.8</v>
      </c>
    </row>
    <row r="60" spans="1:11" s="58" customFormat="1" ht="13.5" hidden="1" customHeight="1" thickBot="1" x14ac:dyDescent="0.3">
      <c r="A60" s="179" t="s">
        <v>3</v>
      </c>
      <c r="B60" s="212">
        <f>B55+1</f>
        <v>42891</v>
      </c>
      <c r="C60" s="14"/>
      <c r="D60" s="14"/>
      <c r="E60" s="14"/>
      <c r="F60" s="15"/>
      <c r="G60" s="15"/>
      <c r="H60" s="14"/>
      <c r="I60" s="14"/>
      <c r="J60" s="16"/>
      <c r="K60" s="71">
        <f>SUM(C60:J60)</f>
        <v>0</v>
      </c>
    </row>
    <row r="61" spans="1:11" s="58" customFormat="1" ht="15" hidden="1" customHeight="1" thickBot="1" x14ac:dyDescent="0.3">
      <c r="A61" s="179" t="s">
        <v>4</v>
      </c>
      <c r="B61" s="213">
        <f>B60+1</f>
        <v>42892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58" customFormat="1" ht="15.75" hidden="1" customHeight="1" thickBot="1" x14ac:dyDescent="0.3">
      <c r="A62" s="179"/>
      <c r="B62" s="21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2.75" hidden="1" customHeight="1" thickBot="1" x14ac:dyDescent="0.3">
      <c r="A63" s="179"/>
      <c r="B63" s="21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1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5" hidden="1" customHeight="1" outlineLevel="1" thickBot="1" x14ac:dyDescent="0.3">
      <c r="A65" s="33"/>
      <c r="B65" s="21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customHeight="1" outlineLevel="1" thickBot="1" x14ac:dyDescent="0.3">
      <c r="A66" s="33"/>
      <c r="B66" s="216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5" hidden="1" customHeight="1" outlineLevel="1" thickBot="1" x14ac:dyDescent="0.3">
      <c r="A67" s="194" t="s">
        <v>24</v>
      </c>
      <c r="B67" s="438" t="s">
        <v>36</v>
      </c>
      <c r="C67" s="133">
        <f>SUM(C60:C66)</f>
        <v>0</v>
      </c>
      <c r="D67" s="133">
        <f t="shared" ref="D67:K67" si="38">SUM(D60:D66)</f>
        <v>0</v>
      </c>
      <c r="E67" s="133">
        <f t="shared" si="38"/>
        <v>0</v>
      </c>
      <c r="F67" s="133">
        <f t="shared" si="38"/>
        <v>0</v>
      </c>
      <c r="G67" s="133">
        <f t="shared" si="38"/>
        <v>0</v>
      </c>
      <c r="H67" s="133">
        <f t="shared" si="38"/>
        <v>0</v>
      </c>
      <c r="I67" s="133">
        <f t="shared" si="38"/>
        <v>0</v>
      </c>
      <c r="J67" s="133">
        <f t="shared" si="38"/>
        <v>0</v>
      </c>
      <c r="K67" s="133">
        <f t="shared" si="38"/>
        <v>0</v>
      </c>
    </row>
    <row r="68" spans="1:15" s="58" customFormat="1" ht="15" hidden="1" customHeight="1" outlineLevel="1" thickBot="1" x14ac:dyDescent="0.3">
      <c r="A68" s="127" t="s">
        <v>26</v>
      </c>
      <c r="B68" s="439"/>
      <c r="C68" s="128" t="e">
        <f>AVERAGE(C60:C66)</f>
        <v>#DIV/0!</v>
      </c>
      <c r="D68" s="128" t="e">
        <f t="shared" ref="D68:K68" si="39">AVERAGE(D60:D66)</f>
        <v>#DIV/0!</v>
      </c>
      <c r="E68" s="128" t="e">
        <f t="shared" si="39"/>
        <v>#DIV/0!</v>
      </c>
      <c r="F68" s="128" t="e">
        <f t="shared" si="39"/>
        <v>#DIV/0!</v>
      </c>
      <c r="G68" s="128" t="e">
        <f t="shared" si="39"/>
        <v>#DIV/0!</v>
      </c>
      <c r="H68" s="128" t="e">
        <f t="shared" si="39"/>
        <v>#DIV/0!</v>
      </c>
      <c r="I68" s="128" t="e">
        <f t="shared" si="39"/>
        <v>#DIV/0!</v>
      </c>
      <c r="J68" s="128" t="e">
        <f t="shared" si="39"/>
        <v>#DIV/0!</v>
      </c>
      <c r="K68" s="128">
        <f t="shared" si="39"/>
        <v>0</v>
      </c>
    </row>
    <row r="69" spans="1:15" s="58" customFormat="1" ht="15.75" hidden="1" customHeight="1" thickBot="1" x14ac:dyDescent="0.3">
      <c r="A69" s="34" t="s">
        <v>23</v>
      </c>
      <c r="B69" s="439"/>
      <c r="C69" s="35">
        <f>SUM(C60:C64)</f>
        <v>0</v>
      </c>
      <c r="D69" s="35">
        <f t="shared" ref="D69:K69" si="40">SUM(D60:D64)</f>
        <v>0</v>
      </c>
      <c r="E69" s="35">
        <f t="shared" si="40"/>
        <v>0</v>
      </c>
      <c r="F69" s="35">
        <f t="shared" si="40"/>
        <v>0</v>
      </c>
      <c r="G69" s="35">
        <f t="shared" si="40"/>
        <v>0</v>
      </c>
      <c r="H69" s="35">
        <f t="shared" si="40"/>
        <v>0</v>
      </c>
      <c r="I69" s="35">
        <f t="shared" si="40"/>
        <v>0</v>
      </c>
      <c r="J69" s="35">
        <f t="shared" si="40"/>
        <v>0</v>
      </c>
      <c r="K69" s="35">
        <f t="shared" si="40"/>
        <v>0</v>
      </c>
    </row>
    <row r="70" spans="1:15" s="58" customFormat="1" ht="15" hidden="1" customHeight="1" thickBot="1" x14ac:dyDescent="0.3">
      <c r="A70" s="34" t="s">
        <v>25</v>
      </c>
      <c r="B70" s="440"/>
      <c r="C70" s="40" t="e">
        <f>AVERAGE(C60:C64)</f>
        <v>#DIV/0!</v>
      </c>
      <c r="D70" s="40" t="e">
        <f t="shared" ref="D70:K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 t="e">
        <f t="shared" si="41"/>
        <v>#DIV/0!</v>
      </c>
      <c r="K70" s="40">
        <f t="shared" si="41"/>
        <v>0</v>
      </c>
    </row>
    <row r="71" spans="1:15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31"/>
      <c r="B72" s="47" t="s">
        <v>8</v>
      </c>
      <c r="C72" s="48" t="s">
        <v>9</v>
      </c>
      <c r="D72" s="48" t="s">
        <v>10</v>
      </c>
      <c r="E72" s="72"/>
      <c r="F72" s="457" t="s">
        <v>68</v>
      </c>
      <c r="G72" s="458"/>
      <c r="H72" s="459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33</v>
      </c>
      <c r="B73" s="232">
        <f>SUM(C58:G58, C47:G47, C36:G36, C25:G25, C14:G14, C69:G69 )</f>
        <v>237155</v>
      </c>
      <c r="C73" s="74">
        <f>SUM(H58:H58, H47:H47, H36:H36, H25:H25, H14:H14, H69:H69)</f>
        <v>23735</v>
      </c>
      <c r="D73" s="74">
        <f>SUM(I58:J58, I47:J47, I36:J36, I25:J25, I14:J14, I69:J69)</f>
        <v>75135</v>
      </c>
      <c r="E73" s="73"/>
      <c r="F73" s="449" t="s">
        <v>33</v>
      </c>
      <c r="G73" s="450"/>
      <c r="H73" s="119">
        <f>SUM(K14, K25, K36, K47, K58, K69)</f>
        <v>336025</v>
      </c>
      <c r="I73" s="73"/>
      <c r="J73" s="73"/>
      <c r="K73" s="73"/>
      <c r="L73" s="73"/>
    </row>
    <row r="74" spans="1:15" ht="30" customHeight="1" x14ac:dyDescent="0.25">
      <c r="A74" s="53" t="s">
        <v>32</v>
      </c>
      <c r="B74" s="230">
        <f>SUM(C56:G56, C45:G45, C34:G34, C23:G23, C12:G12, C67:G67  )</f>
        <v>280432</v>
      </c>
      <c r="C74" s="46">
        <f>SUM(H56:H56, H45:H45, H34:H34, H23:H23, H12:H12, H67:H67 )</f>
        <v>23735</v>
      </c>
      <c r="D74" s="46">
        <f>SUM(I56:J56, I45:J45, I34:J34, I23:J23, I12:J12, I67:J67)</f>
        <v>75135</v>
      </c>
      <c r="E74" s="73"/>
      <c r="F74" s="449" t="s">
        <v>32</v>
      </c>
      <c r="G74" s="450"/>
      <c r="H74" s="120">
        <f>SUM(K56, K45, K34, K23, K12, K67)</f>
        <v>379302</v>
      </c>
      <c r="I74" s="73"/>
      <c r="J74" s="73"/>
      <c r="K74" s="73"/>
      <c r="L74" s="73"/>
    </row>
    <row r="75" spans="1:15" ht="30" customHeight="1" x14ac:dyDescent="0.25">
      <c r="F75" s="449" t="s">
        <v>25</v>
      </c>
      <c r="G75" s="450"/>
      <c r="H75" s="120">
        <f>AVERAGE(K14, K25, K36, K47, K58, K69)</f>
        <v>56004.166666666664</v>
      </c>
    </row>
    <row r="76" spans="1:15" ht="30" customHeight="1" x14ac:dyDescent="0.25">
      <c r="F76" s="449" t="s">
        <v>71</v>
      </c>
      <c r="G76" s="450"/>
      <c r="H76" s="119">
        <f>AVERAGE(K56, K45, K34, K23, K12, K67)</f>
        <v>63217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11 K37:K49 K7 K8:K10 K21:K35" formulaRange="1"/>
    <ignoredError sqref="C13:J13" evalError="1" emptyCellReference="1"/>
    <ignoredError sqref="C23:J24 C57 C34 H15:J15 J26 H45:J48 C58 H59:J59 D59:F59 K15 J25 C35 C56" evalError="1"/>
    <ignoredError sqref="C15:G15 C26 C45:G47 G59 C59 C14 C37 C48:F48 C25 E25:G25 E26:H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F50" sqref="F50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5"/>
      <c r="C1" s="431" t="s">
        <v>10</v>
      </c>
      <c r="D1" s="432"/>
      <c r="E1" s="431" t="s">
        <v>16</v>
      </c>
      <c r="F1" s="441"/>
      <c r="G1" s="435" t="s">
        <v>22</v>
      </c>
    </row>
    <row r="2" spans="1:8" ht="14.25" customHeight="1" thickBot="1" x14ac:dyDescent="0.3">
      <c r="A2" s="32"/>
      <c r="B2" s="206"/>
      <c r="C2" s="433"/>
      <c r="D2" s="434"/>
      <c r="E2" s="433"/>
      <c r="F2" s="442"/>
      <c r="G2" s="436"/>
    </row>
    <row r="3" spans="1:8" ht="14.25" customHeight="1" x14ac:dyDescent="0.25">
      <c r="A3" s="451" t="s">
        <v>60</v>
      </c>
      <c r="B3" s="453" t="s">
        <v>61</v>
      </c>
      <c r="C3" s="445" t="s">
        <v>49</v>
      </c>
      <c r="D3" s="491" t="s">
        <v>50</v>
      </c>
      <c r="E3" s="445" t="s">
        <v>63</v>
      </c>
      <c r="F3" s="443" t="s">
        <v>50</v>
      </c>
      <c r="G3" s="436"/>
    </row>
    <row r="4" spans="1:8" ht="15" customHeight="1" thickBot="1" x14ac:dyDescent="0.3">
      <c r="A4" s="452"/>
      <c r="B4" s="454"/>
      <c r="C4" s="446"/>
      <c r="D4" s="492"/>
      <c r="E4" s="446"/>
      <c r="F4" s="444"/>
      <c r="G4" s="436"/>
    </row>
    <row r="5" spans="1:8" s="57" customFormat="1" ht="14.25" customHeight="1" thickBot="1" x14ac:dyDescent="0.3">
      <c r="A5" s="33" t="s">
        <v>3</v>
      </c>
      <c r="B5" s="207">
        <v>42856</v>
      </c>
      <c r="C5" s="14">
        <v>1082</v>
      </c>
      <c r="D5" s="75">
        <v>1073</v>
      </c>
      <c r="E5" s="21">
        <v>747</v>
      </c>
      <c r="F5" s="22">
        <v>895</v>
      </c>
      <c r="G5" s="20">
        <f>SUM(C5:F5)</f>
        <v>3797</v>
      </c>
    </row>
    <row r="6" spans="1:8" s="57" customFormat="1" ht="13.5" customHeight="1" thickBot="1" x14ac:dyDescent="0.3">
      <c r="A6" s="33" t="s">
        <v>4</v>
      </c>
      <c r="B6" s="222">
        <f>B5+1</f>
        <v>42857</v>
      </c>
      <c r="C6" s="14">
        <v>1171</v>
      </c>
      <c r="D6" s="75">
        <v>963</v>
      </c>
      <c r="E6" s="21">
        <v>719</v>
      </c>
      <c r="F6" s="22">
        <v>1086</v>
      </c>
      <c r="G6" s="20">
        <f t="shared" ref="G6:G10" si="0">SUM(C6:F6)</f>
        <v>3939</v>
      </c>
    </row>
    <row r="7" spans="1:8" s="57" customFormat="1" ht="14.25" customHeight="1" thickBot="1" x14ac:dyDescent="0.3">
      <c r="A7" s="33" t="s">
        <v>5</v>
      </c>
      <c r="B7" s="222">
        <f t="shared" ref="B7:B11" si="1">B6+1</f>
        <v>42858</v>
      </c>
      <c r="C7" s="14">
        <v>1101</v>
      </c>
      <c r="D7" s="75">
        <v>973</v>
      </c>
      <c r="E7" s="21">
        <v>782</v>
      </c>
      <c r="F7" s="22">
        <v>1096</v>
      </c>
      <c r="G7" s="20">
        <f>SUM(C7:F7)</f>
        <v>3952</v>
      </c>
    </row>
    <row r="8" spans="1:8" s="57" customFormat="1" ht="13.5" customHeight="1" thickBot="1" x14ac:dyDescent="0.3">
      <c r="A8" s="33" t="s">
        <v>6</v>
      </c>
      <c r="B8" s="222">
        <f t="shared" si="1"/>
        <v>42859</v>
      </c>
      <c r="C8" s="14">
        <v>1149</v>
      </c>
      <c r="D8" s="75">
        <v>926</v>
      </c>
      <c r="E8" s="21">
        <v>769</v>
      </c>
      <c r="F8" s="22">
        <v>940</v>
      </c>
      <c r="G8" s="20">
        <f t="shared" si="0"/>
        <v>3784</v>
      </c>
      <c r="H8" s="180"/>
    </row>
    <row r="9" spans="1:8" s="57" customFormat="1" ht="13.5" customHeight="1" thickBot="1" x14ac:dyDescent="0.3">
      <c r="A9" s="33" t="s">
        <v>0</v>
      </c>
      <c r="B9" s="222">
        <f t="shared" si="1"/>
        <v>42860</v>
      </c>
      <c r="C9" s="14">
        <v>845</v>
      </c>
      <c r="D9" s="75">
        <v>778</v>
      </c>
      <c r="E9" s="21">
        <v>557</v>
      </c>
      <c r="F9" s="22">
        <v>791</v>
      </c>
      <c r="G9" s="20">
        <f t="shared" si="0"/>
        <v>2971</v>
      </c>
      <c r="H9" s="180"/>
    </row>
    <row r="10" spans="1:8" s="57" customFormat="1" ht="14.25" customHeight="1" outlineLevel="1" thickBot="1" x14ac:dyDescent="0.3">
      <c r="A10" s="33" t="s">
        <v>1</v>
      </c>
      <c r="B10" s="222">
        <f t="shared" si="1"/>
        <v>42861</v>
      </c>
      <c r="C10" s="21"/>
      <c r="D10" s="76">
        <v>311</v>
      </c>
      <c r="E10" s="21"/>
      <c r="F10" s="22">
        <v>278</v>
      </c>
      <c r="G10" s="20">
        <f t="shared" si="0"/>
        <v>589</v>
      </c>
      <c r="H10" s="180"/>
    </row>
    <row r="11" spans="1:8" s="57" customFormat="1" ht="15" customHeight="1" outlineLevel="1" thickBot="1" x14ac:dyDescent="0.3">
      <c r="A11" s="33" t="s">
        <v>2</v>
      </c>
      <c r="B11" s="222">
        <f t="shared" si="1"/>
        <v>42862</v>
      </c>
      <c r="C11" s="26"/>
      <c r="D11" s="77">
        <v>292</v>
      </c>
      <c r="E11" s="26"/>
      <c r="F11" s="27">
        <v>353</v>
      </c>
      <c r="G11" s="20">
        <f t="shared" ref="G11" si="2">SUM(C11:F11)</f>
        <v>645</v>
      </c>
      <c r="H11" s="180"/>
    </row>
    <row r="12" spans="1:8" s="58" customFormat="1" ht="15" customHeight="1" outlineLevel="1" thickBot="1" x14ac:dyDescent="0.3">
      <c r="A12" s="194" t="s">
        <v>24</v>
      </c>
      <c r="B12" s="438" t="s">
        <v>27</v>
      </c>
      <c r="C12" s="133">
        <f>SUM(C5:C11)</f>
        <v>5348</v>
      </c>
      <c r="D12" s="140">
        <f>SUM(D5:D11)</f>
        <v>5316</v>
      </c>
      <c r="E12" s="133">
        <f>SUM(E5:E11)</f>
        <v>3574</v>
      </c>
      <c r="F12" s="133">
        <f>SUM(F5:F11)</f>
        <v>5439</v>
      </c>
      <c r="G12" s="137">
        <f>SUM(G5:G11)</f>
        <v>19677</v>
      </c>
    </row>
    <row r="13" spans="1:8" s="58" customFormat="1" ht="15" customHeight="1" outlineLevel="1" thickBot="1" x14ac:dyDescent="0.3">
      <c r="A13" s="127" t="s">
        <v>26</v>
      </c>
      <c r="B13" s="439"/>
      <c r="C13" s="128">
        <f>AVERAGE(C5:C11)</f>
        <v>1069.5999999999999</v>
      </c>
      <c r="D13" s="141">
        <f>AVERAGE(D5:D11)</f>
        <v>759.42857142857144</v>
      </c>
      <c r="E13" s="128">
        <f>AVERAGE(E5:E11)</f>
        <v>714.8</v>
      </c>
      <c r="F13" s="128">
        <f>AVERAGE(F5:F11)</f>
        <v>777</v>
      </c>
      <c r="G13" s="132">
        <f>AVERAGE(G5:G11)</f>
        <v>2811</v>
      </c>
    </row>
    <row r="14" spans="1:8" s="58" customFormat="1" ht="15" customHeight="1" thickBot="1" x14ac:dyDescent="0.3">
      <c r="A14" s="34" t="s">
        <v>23</v>
      </c>
      <c r="B14" s="439"/>
      <c r="C14" s="35">
        <f>SUM(C5:C9)</f>
        <v>5348</v>
      </c>
      <c r="D14" s="35">
        <f>SUM(D5:D9)</f>
        <v>4713</v>
      </c>
      <c r="E14" s="35">
        <f>SUM(E5:E9)</f>
        <v>3574</v>
      </c>
      <c r="F14" s="35">
        <f>SUM(F5:F9)</f>
        <v>4808</v>
      </c>
      <c r="G14" s="35">
        <f>SUM(G5:G9)</f>
        <v>18443</v>
      </c>
    </row>
    <row r="15" spans="1:8" s="58" customFormat="1" ht="15" customHeight="1" thickBot="1" x14ac:dyDescent="0.3">
      <c r="A15" s="34" t="s">
        <v>25</v>
      </c>
      <c r="B15" s="439"/>
      <c r="C15" s="40">
        <f>AVERAGE(C5:C9)</f>
        <v>1069.5999999999999</v>
      </c>
      <c r="D15" s="40">
        <f>AVERAGE(D5:D9)</f>
        <v>942.6</v>
      </c>
      <c r="E15" s="40">
        <f>AVERAGE(E5:E9)</f>
        <v>714.8</v>
      </c>
      <c r="F15" s="40">
        <f>AVERAGE(F5:F9)</f>
        <v>961.6</v>
      </c>
      <c r="G15" s="40">
        <f>AVERAGE(G5:G9)</f>
        <v>3688.6</v>
      </c>
    </row>
    <row r="16" spans="1:8" s="58" customFormat="1" ht="15" customHeight="1" thickBot="1" x14ac:dyDescent="0.3">
      <c r="A16" s="33" t="s">
        <v>3</v>
      </c>
      <c r="B16" s="207">
        <f>B11+1</f>
        <v>42863</v>
      </c>
      <c r="C16" s="14">
        <v>1164</v>
      </c>
      <c r="D16" s="14">
        <v>1066</v>
      </c>
      <c r="E16" s="15">
        <v>730</v>
      </c>
      <c r="F16" s="15">
        <v>796</v>
      </c>
      <c r="G16" s="18">
        <f>SUM(C16:F16)</f>
        <v>3756</v>
      </c>
    </row>
    <row r="17" spans="1:8" s="58" customFormat="1" ht="15" customHeight="1" thickBot="1" x14ac:dyDescent="0.3">
      <c r="A17" s="33" t="s">
        <v>4</v>
      </c>
      <c r="B17" s="208">
        <f>B16+1</f>
        <v>42864</v>
      </c>
      <c r="C17" s="14">
        <v>1209</v>
      </c>
      <c r="D17" s="21">
        <v>1201</v>
      </c>
      <c r="E17" s="22">
        <v>760</v>
      </c>
      <c r="F17" s="22">
        <v>740</v>
      </c>
      <c r="G17" s="20">
        <f t="shared" ref="G17:G22" si="3">SUM(C17:F17)</f>
        <v>3910</v>
      </c>
    </row>
    <row r="18" spans="1:8" s="58" customFormat="1" ht="15" customHeight="1" thickBot="1" x14ac:dyDescent="0.3">
      <c r="A18" s="33" t="s">
        <v>5</v>
      </c>
      <c r="B18" s="208">
        <f t="shared" ref="B18:B22" si="4">B17+1</f>
        <v>42865</v>
      </c>
      <c r="C18" s="14">
        <v>1244</v>
      </c>
      <c r="D18" s="21">
        <v>990</v>
      </c>
      <c r="E18" s="22">
        <v>733</v>
      </c>
      <c r="F18" s="22">
        <v>869</v>
      </c>
      <c r="G18" s="20">
        <f t="shared" si="3"/>
        <v>3836</v>
      </c>
    </row>
    <row r="19" spans="1:8" s="58" customFormat="1" ht="15" customHeight="1" thickBot="1" x14ac:dyDescent="0.3">
      <c r="A19" s="33" t="s">
        <v>6</v>
      </c>
      <c r="B19" s="209">
        <f t="shared" si="4"/>
        <v>42866</v>
      </c>
      <c r="C19" s="14">
        <v>1121</v>
      </c>
      <c r="D19" s="21">
        <v>1153</v>
      </c>
      <c r="E19" s="22">
        <v>812</v>
      </c>
      <c r="F19" s="22">
        <v>833</v>
      </c>
      <c r="G19" s="20">
        <f t="shared" si="3"/>
        <v>3919</v>
      </c>
    </row>
    <row r="20" spans="1:8" s="58" customFormat="1" ht="15" customHeight="1" thickBot="1" x14ac:dyDescent="0.3">
      <c r="A20" s="33" t="s">
        <v>0</v>
      </c>
      <c r="B20" s="209">
        <f t="shared" si="4"/>
        <v>42867</v>
      </c>
      <c r="C20" s="14">
        <v>997</v>
      </c>
      <c r="D20" s="21">
        <v>981</v>
      </c>
      <c r="E20" s="22">
        <v>677</v>
      </c>
      <c r="F20" s="22">
        <v>765</v>
      </c>
      <c r="G20" s="20">
        <f t="shared" si="3"/>
        <v>3420</v>
      </c>
    </row>
    <row r="21" spans="1:8" s="58" customFormat="1" ht="15" customHeight="1" outlineLevel="1" thickBot="1" x14ac:dyDescent="0.3">
      <c r="A21" s="33" t="s">
        <v>1</v>
      </c>
      <c r="B21" s="222">
        <f t="shared" si="4"/>
        <v>42868</v>
      </c>
      <c r="C21" s="21"/>
      <c r="D21" s="21">
        <v>174</v>
      </c>
      <c r="E21" s="22"/>
      <c r="F21" s="22">
        <v>254</v>
      </c>
      <c r="G21" s="20">
        <f t="shared" si="3"/>
        <v>428</v>
      </c>
      <c r="H21" s="183"/>
    </row>
    <row r="22" spans="1:8" s="58" customFormat="1" ht="15" customHeight="1" outlineLevel="1" thickBot="1" x14ac:dyDescent="0.3">
      <c r="A22" s="33" t="s">
        <v>2</v>
      </c>
      <c r="B22" s="208">
        <f t="shared" si="4"/>
        <v>42869</v>
      </c>
      <c r="C22" s="26"/>
      <c r="D22" s="26">
        <v>380</v>
      </c>
      <c r="E22" s="27"/>
      <c r="F22" s="27">
        <v>588</v>
      </c>
      <c r="G22" s="78">
        <f t="shared" si="3"/>
        <v>968</v>
      </c>
    </row>
    <row r="23" spans="1:8" s="58" customFormat="1" ht="15" customHeight="1" outlineLevel="1" thickBot="1" x14ac:dyDescent="0.3">
      <c r="A23" s="194" t="s">
        <v>24</v>
      </c>
      <c r="B23" s="438" t="s">
        <v>28</v>
      </c>
      <c r="C23" s="133">
        <f>SUM(C16:C22)</f>
        <v>5735</v>
      </c>
      <c r="D23" s="133">
        <f t="shared" ref="D23:F23" si="5">SUM(D16:D22)</f>
        <v>5945</v>
      </c>
      <c r="E23" s="133">
        <f t="shared" si="5"/>
        <v>3712</v>
      </c>
      <c r="F23" s="133">
        <f t="shared" si="5"/>
        <v>4845</v>
      </c>
      <c r="G23" s="133">
        <f t="shared" ref="G23" si="6">SUM(G16:G22)</f>
        <v>20237</v>
      </c>
    </row>
    <row r="24" spans="1:8" s="58" customFormat="1" ht="15" customHeight="1" outlineLevel="1" thickBot="1" x14ac:dyDescent="0.3">
      <c r="A24" s="127" t="s">
        <v>26</v>
      </c>
      <c r="B24" s="439"/>
      <c r="C24" s="128">
        <f>AVERAGE(C16:C22)</f>
        <v>1147</v>
      </c>
      <c r="D24" s="128">
        <f t="shared" ref="D24:F24" si="7">AVERAGE(D16:D22)</f>
        <v>849.28571428571433</v>
      </c>
      <c r="E24" s="128">
        <f t="shared" si="7"/>
        <v>742.4</v>
      </c>
      <c r="F24" s="128">
        <f t="shared" si="7"/>
        <v>692.14285714285711</v>
      </c>
      <c r="G24" s="128">
        <f t="shared" ref="G24" si="8">AVERAGE(G16:G22)</f>
        <v>2891</v>
      </c>
    </row>
    <row r="25" spans="1:8" s="58" customFormat="1" ht="15" customHeight="1" thickBot="1" x14ac:dyDescent="0.3">
      <c r="A25" s="34" t="s">
        <v>23</v>
      </c>
      <c r="B25" s="439"/>
      <c r="C25" s="35">
        <f>SUM(C16:C20)</f>
        <v>5735</v>
      </c>
      <c r="D25" s="35">
        <f>SUM(D16:D20)</f>
        <v>5391</v>
      </c>
      <c r="E25" s="35">
        <f>SUM(E16:E20)</f>
        <v>3712</v>
      </c>
      <c r="F25" s="35">
        <f>SUM(F16:F20)</f>
        <v>4003</v>
      </c>
      <c r="G25" s="35">
        <f t="shared" ref="G25" si="9">SUM(G16:G20)</f>
        <v>18841</v>
      </c>
    </row>
    <row r="26" spans="1:8" s="58" customFormat="1" ht="15" customHeight="1" thickBot="1" x14ac:dyDescent="0.3">
      <c r="A26" s="34" t="s">
        <v>25</v>
      </c>
      <c r="B26" s="440"/>
      <c r="C26" s="40">
        <f>AVERAGE(C16:C20)</f>
        <v>1147</v>
      </c>
      <c r="D26" s="40">
        <f t="shared" ref="D26:F26" si="10">AVERAGE(D16:D20)</f>
        <v>1078.2</v>
      </c>
      <c r="E26" s="40">
        <f t="shared" si="10"/>
        <v>742.4</v>
      </c>
      <c r="F26" s="40">
        <f t="shared" si="10"/>
        <v>800.6</v>
      </c>
      <c r="G26" s="40">
        <f t="shared" ref="G26" si="11">AVERAGE(G16:G20)</f>
        <v>3768.2</v>
      </c>
    </row>
    <row r="27" spans="1:8" s="58" customFormat="1" ht="15" customHeight="1" thickBot="1" x14ac:dyDescent="0.3">
      <c r="A27" s="33" t="s">
        <v>3</v>
      </c>
      <c r="B27" s="210">
        <f>B22+1</f>
        <v>42870</v>
      </c>
      <c r="C27" s="14">
        <v>740</v>
      </c>
      <c r="D27" s="75">
        <v>1291</v>
      </c>
      <c r="E27" s="14">
        <v>508</v>
      </c>
      <c r="F27" s="15">
        <v>763</v>
      </c>
      <c r="G27" s="18">
        <f>SUM(C27:F27)</f>
        <v>3302</v>
      </c>
    </row>
    <row r="28" spans="1:8" s="58" customFormat="1" ht="15" customHeight="1" thickBot="1" x14ac:dyDescent="0.3">
      <c r="A28" s="33" t="s">
        <v>4</v>
      </c>
      <c r="B28" s="211">
        <f>B27+1</f>
        <v>42871</v>
      </c>
      <c r="C28" s="14">
        <v>556</v>
      </c>
      <c r="D28" s="75">
        <v>1287</v>
      </c>
      <c r="E28" s="21">
        <v>428</v>
      </c>
      <c r="F28" s="22">
        <v>930</v>
      </c>
      <c r="G28" s="20">
        <f t="shared" ref="G28:G33" si="12">SUM(C28:F28)</f>
        <v>3201</v>
      </c>
    </row>
    <row r="29" spans="1:8" s="58" customFormat="1" ht="15" customHeight="1" thickBot="1" x14ac:dyDescent="0.3">
      <c r="A29" s="33" t="s">
        <v>5</v>
      </c>
      <c r="B29" s="211">
        <f t="shared" ref="B29:B33" si="13">B28+1</f>
        <v>42872</v>
      </c>
      <c r="C29" s="14">
        <v>646</v>
      </c>
      <c r="D29" s="75">
        <v>1111</v>
      </c>
      <c r="E29" s="21">
        <v>488</v>
      </c>
      <c r="F29" s="22">
        <v>1069</v>
      </c>
      <c r="G29" s="20">
        <f t="shared" si="12"/>
        <v>3314</v>
      </c>
    </row>
    <row r="30" spans="1:8" s="58" customFormat="1" ht="15" customHeight="1" thickBot="1" x14ac:dyDescent="0.3">
      <c r="A30" s="33" t="s">
        <v>6</v>
      </c>
      <c r="B30" s="211">
        <f t="shared" si="13"/>
        <v>42873</v>
      </c>
      <c r="C30" s="14">
        <v>943</v>
      </c>
      <c r="D30" s="75">
        <v>1155</v>
      </c>
      <c r="E30" s="21">
        <v>768</v>
      </c>
      <c r="F30" s="22">
        <v>894</v>
      </c>
      <c r="G30" s="20">
        <f t="shared" si="12"/>
        <v>3760</v>
      </c>
    </row>
    <row r="31" spans="1:8" s="58" customFormat="1" ht="15" customHeight="1" thickBot="1" x14ac:dyDescent="0.3">
      <c r="A31" s="33" t="s">
        <v>0</v>
      </c>
      <c r="B31" s="211">
        <f t="shared" si="13"/>
        <v>42874</v>
      </c>
      <c r="C31" s="14">
        <v>941</v>
      </c>
      <c r="D31" s="75">
        <v>882</v>
      </c>
      <c r="E31" s="21">
        <v>743</v>
      </c>
      <c r="F31" s="22">
        <v>840</v>
      </c>
      <c r="G31" s="20">
        <f t="shared" si="12"/>
        <v>3406</v>
      </c>
    </row>
    <row r="32" spans="1:8" s="58" customFormat="1" ht="15" customHeight="1" outlineLevel="1" thickBot="1" x14ac:dyDescent="0.3">
      <c r="A32" s="33" t="s">
        <v>1</v>
      </c>
      <c r="B32" s="211">
        <f t="shared" si="13"/>
        <v>42875</v>
      </c>
      <c r="C32" s="21"/>
      <c r="D32" s="76">
        <v>332</v>
      </c>
      <c r="E32" s="21"/>
      <c r="F32" s="22">
        <v>430</v>
      </c>
      <c r="G32" s="20">
        <f t="shared" si="12"/>
        <v>762</v>
      </c>
    </row>
    <row r="33" spans="1:8" s="58" customFormat="1" ht="15" customHeight="1" outlineLevel="1" thickBot="1" x14ac:dyDescent="0.3">
      <c r="A33" s="33" t="s">
        <v>2</v>
      </c>
      <c r="B33" s="211">
        <f t="shared" si="13"/>
        <v>42876</v>
      </c>
      <c r="C33" s="26"/>
      <c r="D33" s="77">
        <v>356</v>
      </c>
      <c r="E33" s="26"/>
      <c r="F33" s="27">
        <v>426</v>
      </c>
      <c r="G33" s="78">
        <f t="shared" si="12"/>
        <v>782</v>
      </c>
      <c r="H33" s="183"/>
    </row>
    <row r="34" spans="1:8" s="58" customFormat="1" ht="15" customHeight="1" outlineLevel="1" thickBot="1" x14ac:dyDescent="0.3">
      <c r="A34" s="194" t="s">
        <v>24</v>
      </c>
      <c r="B34" s="438" t="s">
        <v>29</v>
      </c>
      <c r="C34" s="133">
        <f>SUM(C27:C33)</f>
        <v>3826</v>
      </c>
      <c r="D34" s="133">
        <f t="shared" ref="D34:G34" si="14">SUM(D27:D33)</f>
        <v>6414</v>
      </c>
      <c r="E34" s="133">
        <f t="shared" si="14"/>
        <v>2935</v>
      </c>
      <c r="F34" s="133">
        <f t="shared" si="14"/>
        <v>5352</v>
      </c>
      <c r="G34" s="133">
        <f t="shared" si="14"/>
        <v>18527</v>
      </c>
    </row>
    <row r="35" spans="1:8" s="58" customFormat="1" ht="15" customHeight="1" outlineLevel="1" thickBot="1" x14ac:dyDescent="0.3">
      <c r="A35" s="127" t="s">
        <v>26</v>
      </c>
      <c r="B35" s="439"/>
      <c r="C35" s="128">
        <f>AVERAGE(C27:C33)</f>
        <v>765.2</v>
      </c>
      <c r="D35" s="128">
        <f t="shared" ref="D35:G35" si="15">AVERAGE(D27:D33)</f>
        <v>916.28571428571433</v>
      </c>
      <c r="E35" s="128">
        <f t="shared" si="15"/>
        <v>587</v>
      </c>
      <c r="F35" s="128">
        <f t="shared" si="15"/>
        <v>764.57142857142856</v>
      </c>
      <c r="G35" s="128">
        <f t="shared" si="15"/>
        <v>2646.7142857142858</v>
      </c>
    </row>
    <row r="36" spans="1:8" s="58" customFormat="1" ht="15" customHeight="1" thickBot="1" x14ac:dyDescent="0.3">
      <c r="A36" s="34" t="s">
        <v>23</v>
      </c>
      <c r="B36" s="439"/>
      <c r="C36" s="35">
        <f>SUM(C27:C31)</f>
        <v>3826</v>
      </c>
      <c r="D36" s="35">
        <f t="shared" ref="D36:G36" si="16">SUM(D27:D31)</f>
        <v>5726</v>
      </c>
      <c r="E36" s="35">
        <f t="shared" si="16"/>
        <v>2935</v>
      </c>
      <c r="F36" s="35">
        <f t="shared" si="16"/>
        <v>4496</v>
      </c>
      <c r="G36" s="35">
        <f t="shared" si="16"/>
        <v>16983</v>
      </c>
    </row>
    <row r="37" spans="1:8" s="58" customFormat="1" ht="15" customHeight="1" thickBot="1" x14ac:dyDescent="0.3">
      <c r="A37" s="34" t="s">
        <v>25</v>
      </c>
      <c r="B37" s="440"/>
      <c r="C37" s="40">
        <f>AVERAGE(C27:C31)</f>
        <v>765.2</v>
      </c>
      <c r="D37" s="40">
        <f t="shared" ref="D37:G37" si="17">AVERAGE(D27:D31)</f>
        <v>1145.2</v>
      </c>
      <c r="E37" s="40">
        <f t="shared" si="17"/>
        <v>587</v>
      </c>
      <c r="F37" s="40">
        <f>AVERAGE(F27:F31)</f>
        <v>899.2</v>
      </c>
      <c r="G37" s="40">
        <f t="shared" si="17"/>
        <v>3396.6</v>
      </c>
    </row>
    <row r="38" spans="1:8" s="58" customFormat="1" ht="15" customHeight="1" thickBot="1" x14ac:dyDescent="0.3">
      <c r="A38" s="33" t="s">
        <v>3</v>
      </c>
      <c r="B38" s="212">
        <f>B33+1</f>
        <v>42877</v>
      </c>
      <c r="C38" s="14">
        <v>1139</v>
      </c>
      <c r="D38" s="14">
        <v>1028</v>
      </c>
      <c r="E38" s="14">
        <v>702</v>
      </c>
      <c r="F38" s="15">
        <v>805</v>
      </c>
      <c r="G38" s="18">
        <f t="shared" ref="G38:G44" si="18">SUM(C38:F38)</f>
        <v>3674</v>
      </c>
      <c r="H38" s="183"/>
    </row>
    <row r="39" spans="1:8" s="58" customFormat="1" ht="15" customHeight="1" thickBot="1" x14ac:dyDescent="0.3">
      <c r="A39" s="33" t="s">
        <v>4</v>
      </c>
      <c r="B39" s="213">
        <f>B38+1</f>
        <v>42878</v>
      </c>
      <c r="C39" s="14">
        <v>1246</v>
      </c>
      <c r="D39" s="21">
        <v>1085</v>
      </c>
      <c r="E39" s="21">
        <v>782</v>
      </c>
      <c r="F39" s="22">
        <v>1002</v>
      </c>
      <c r="G39" s="20">
        <f t="shared" si="18"/>
        <v>4115</v>
      </c>
      <c r="H39" s="183"/>
    </row>
    <row r="40" spans="1:8" s="58" customFormat="1" ht="15" customHeight="1" thickBot="1" x14ac:dyDescent="0.3">
      <c r="A40" s="33" t="s">
        <v>5</v>
      </c>
      <c r="B40" s="213">
        <f t="shared" ref="B40:B44" si="19">B39+1</f>
        <v>42879</v>
      </c>
      <c r="C40" s="14">
        <v>1174</v>
      </c>
      <c r="D40" s="21">
        <v>1135</v>
      </c>
      <c r="E40" s="21">
        <v>891</v>
      </c>
      <c r="F40" s="17">
        <v>884</v>
      </c>
      <c r="G40" s="20">
        <f>SUM(C40:F40)</f>
        <v>4084</v>
      </c>
      <c r="H40" s="183"/>
    </row>
    <row r="41" spans="1:8" s="58" customFormat="1" ht="15" customHeight="1" thickBot="1" x14ac:dyDescent="0.3">
      <c r="A41" s="33" t="s">
        <v>6</v>
      </c>
      <c r="B41" s="213">
        <f t="shared" si="19"/>
        <v>42880</v>
      </c>
      <c r="C41" s="14">
        <v>1102</v>
      </c>
      <c r="D41" s="21">
        <v>1208</v>
      </c>
      <c r="E41" s="21">
        <v>704</v>
      </c>
      <c r="F41" s="22">
        <v>767</v>
      </c>
      <c r="G41" s="20">
        <f t="shared" si="18"/>
        <v>3781</v>
      </c>
      <c r="H41" s="183"/>
    </row>
    <row r="42" spans="1:8" s="58" customFormat="1" ht="15" customHeight="1" thickBot="1" x14ac:dyDescent="0.3">
      <c r="A42" s="33" t="s">
        <v>0</v>
      </c>
      <c r="B42" s="213">
        <f t="shared" si="19"/>
        <v>42881</v>
      </c>
      <c r="C42" s="14">
        <v>862</v>
      </c>
      <c r="D42" s="21">
        <v>1076</v>
      </c>
      <c r="E42" s="21">
        <v>698</v>
      </c>
      <c r="F42" s="22">
        <v>920</v>
      </c>
      <c r="G42" s="20">
        <f t="shared" si="18"/>
        <v>3556</v>
      </c>
      <c r="H42" s="183"/>
    </row>
    <row r="43" spans="1:8" s="58" customFormat="1" ht="15" customHeight="1" outlineLevel="1" thickBot="1" x14ac:dyDescent="0.3">
      <c r="A43" s="33" t="s">
        <v>1</v>
      </c>
      <c r="B43" s="213">
        <f t="shared" si="19"/>
        <v>42882</v>
      </c>
      <c r="C43" s="21"/>
      <c r="D43" s="21">
        <v>738</v>
      </c>
      <c r="E43" s="21"/>
      <c r="F43" s="22">
        <v>580</v>
      </c>
      <c r="G43" s="20">
        <f t="shared" si="18"/>
        <v>1318</v>
      </c>
      <c r="H43" s="183"/>
    </row>
    <row r="44" spans="1:8" s="58" customFormat="1" ht="15" customHeight="1" outlineLevel="1" thickBot="1" x14ac:dyDescent="0.3">
      <c r="A44" s="33" t="s">
        <v>2</v>
      </c>
      <c r="B44" s="213">
        <f t="shared" si="19"/>
        <v>42883</v>
      </c>
      <c r="C44" s="26"/>
      <c r="D44" s="26">
        <v>627</v>
      </c>
      <c r="E44" s="26"/>
      <c r="F44" s="27">
        <v>524</v>
      </c>
      <c r="G44" s="78">
        <f t="shared" si="18"/>
        <v>1151</v>
      </c>
      <c r="H44" s="183"/>
    </row>
    <row r="45" spans="1:8" s="58" customFormat="1" ht="15" customHeight="1" outlineLevel="1" thickBot="1" x14ac:dyDescent="0.3">
      <c r="A45" s="194" t="s">
        <v>24</v>
      </c>
      <c r="B45" s="438" t="s">
        <v>30</v>
      </c>
      <c r="C45" s="133">
        <f>SUM(C38:C44)</f>
        <v>5523</v>
      </c>
      <c r="D45" s="133">
        <f>SUM(D38:D44)</f>
        <v>6897</v>
      </c>
      <c r="E45" s="133">
        <f t="shared" ref="E45:G45" si="20">SUM(E38:E44)</f>
        <v>3777</v>
      </c>
      <c r="F45" s="133">
        <f>SUM(F38:F44)</f>
        <v>5482</v>
      </c>
      <c r="G45" s="133">
        <f t="shared" si="20"/>
        <v>21679</v>
      </c>
    </row>
    <row r="46" spans="1:8" s="58" customFormat="1" ht="15" customHeight="1" outlineLevel="1" thickBot="1" x14ac:dyDescent="0.3">
      <c r="A46" s="127" t="s">
        <v>26</v>
      </c>
      <c r="B46" s="439"/>
      <c r="C46" s="128">
        <f>AVERAGE(C38:C44)</f>
        <v>1104.5999999999999</v>
      </c>
      <c r="D46" s="128">
        <f t="shared" ref="D46:G46" si="21">AVERAGE(D38:D44)</f>
        <v>985.28571428571433</v>
      </c>
      <c r="E46" s="128">
        <f t="shared" si="21"/>
        <v>755.4</v>
      </c>
      <c r="F46" s="128">
        <f>AVERAGE(F38:F44)</f>
        <v>783.14285714285711</v>
      </c>
      <c r="G46" s="128">
        <f t="shared" si="21"/>
        <v>3097</v>
      </c>
    </row>
    <row r="47" spans="1:8" s="58" customFormat="1" ht="15" customHeight="1" thickBot="1" x14ac:dyDescent="0.3">
      <c r="A47" s="34" t="s">
        <v>23</v>
      </c>
      <c r="B47" s="439"/>
      <c r="C47" s="35">
        <f>SUM(C38:C42)</f>
        <v>5523</v>
      </c>
      <c r="D47" s="35">
        <f t="shared" ref="D47:G47" si="22">SUM(D38:D42)</f>
        <v>5532</v>
      </c>
      <c r="E47" s="35">
        <f t="shared" si="22"/>
        <v>3777</v>
      </c>
      <c r="F47" s="35">
        <f>SUM(F38:F42)</f>
        <v>4378</v>
      </c>
      <c r="G47" s="35">
        <f t="shared" si="22"/>
        <v>19210</v>
      </c>
    </row>
    <row r="48" spans="1:8" s="58" customFormat="1" ht="15" customHeight="1" thickBot="1" x14ac:dyDescent="0.3">
      <c r="A48" s="34" t="s">
        <v>25</v>
      </c>
      <c r="B48" s="440"/>
      <c r="C48" s="40">
        <f>AVERAGE(C38:C42)</f>
        <v>1104.5999999999999</v>
      </c>
      <c r="D48" s="40">
        <f t="shared" ref="D48:G48" si="23">AVERAGE(D38:D42)</f>
        <v>1106.4000000000001</v>
      </c>
      <c r="E48" s="40">
        <f t="shared" si="23"/>
        <v>755.4</v>
      </c>
      <c r="F48" s="40">
        <f>AVERAGE(F38:F42)</f>
        <v>875.6</v>
      </c>
      <c r="G48" s="40">
        <f t="shared" si="23"/>
        <v>3842</v>
      </c>
    </row>
    <row r="49" spans="1:8" s="58" customFormat="1" ht="15" customHeight="1" thickBot="1" x14ac:dyDescent="0.3">
      <c r="A49" s="33" t="s">
        <v>3</v>
      </c>
      <c r="B49" s="212">
        <f>B44+1</f>
        <v>42884</v>
      </c>
      <c r="C49" s="62"/>
      <c r="D49" s="146">
        <v>606</v>
      </c>
      <c r="E49" s="65"/>
      <c r="F49" s="63">
        <v>612</v>
      </c>
      <c r="G49" s="20">
        <f>SUM(C49:F49)</f>
        <v>1218</v>
      </c>
      <c r="H49" s="183"/>
    </row>
    <row r="50" spans="1:8" s="58" customFormat="1" ht="15" customHeight="1" thickBot="1" x14ac:dyDescent="0.3">
      <c r="A50" s="179" t="s">
        <v>4</v>
      </c>
      <c r="B50" s="213">
        <f>B49+1</f>
        <v>42885</v>
      </c>
      <c r="C50" s="14">
        <v>1276</v>
      </c>
      <c r="D50" s="75">
        <v>1132</v>
      </c>
      <c r="E50" s="17">
        <v>900</v>
      </c>
      <c r="F50" s="22">
        <v>1247</v>
      </c>
      <c r="G50" s="20">
        <f t="shared" ref="G50:G52" si="24">SUM(C50:F50)</f>
        <v>4555</v>
      </c>
      <c r="H50" s="183"/>
    </row>
    <row r="51" spans="1:8" s="58" customFormat="1" ht="15" customHeight="1" thickBot="1" x14ac:dyDescent="0.3">
      <c r="A51" s="179" t="s">
        <v>5</v>
      </c>
      <c r="B51" s="213">
        <f t="shared" ref="B51:B55" si="25">B50+1</f>
        <v>42886</v>
      </c>
      <c r="C51" s="14">
        <v>1154</v>
      </c>
      <c r="D51" s="23">
        <v>1061</v>
      </c>
      <c r="E51" s="239">
        <v>855</v>
      </c>
      <c r="F51" s="22">
        <v>946</v>
      </c>
      <c r="G51" s="20">
        <f t="shared" si="24"/>
        <v>4016</v>
      </c>
      <c r="H51" s="183"/>
    </row>
    <row r="52" spans="1:8" s="58" customFormat="1" ht="15" hidden="1" customHeight="1" thickBot="1" x14ac:dyDescent="0.3">
      <c r="A52" s="179" t="s">
        <v>6</v>
      </c>
      <c r="B52" s="213">
        <f t="shared" si="25"/>
        <v>42887</v>
      </c>
      <c r="C52" s="14"/>
      <c r="D52" s="23"/>
      <c r="E52" s="23"/>
      <c r="F52" s="22"/>
      <c r="G52" s="20">
        <f t="shared" si="24"/>
        <v>0</v>
      </c>
      <c r="H52" s="183"/>
    </row>
    <row r="53" spans="1:8" s="58" customFormat="1" ht="15" hidden="1" customHeight="1" thickBot="1" x14ac:dyDescent="0.3">
      <c r="A53" s="33" t="s">
        <v>0</v>
      </c>
      <c r="B53" s="215">
        <f t="shared" si="25"/>
        <v>42888</v>
      </c>
      <c r="C53" s="14"/>
      <c r="D53" s="23"/>
      <c r="E53" s="23"/>
      <c r="F53" s="22"/>
      <c r="G53" s="20">
        <f>SUM(C53:F53)</f>
        <v>0</v>
      </c>
      <c r="H53" s="183"/>
    </row>
    <row r="54" spans="1:8" s="58" customFormat="1" ht="13.5" hidden="1" customHeight="1" outlineLevel="1" thickBot="1" x14ac:dyDescent="0.3">
      <c r="A54" s="33" t="s">
        <v>1</v>
      </c>
      <c r="B54" s="215">
        <f t="shared" si="25"/>
        <v>42889</v>
      </c>
      <c r="C54" s="21"/>
      <c r="D54" s="76"/>
      <c r="E54" s="21"/>
      <c r="F54" s="22"/>
      <c r="G54" s="20">
        <f>SUM(C54:F54)</f>
        <v>0</v>
      </c>
      <c r="H54" s="183"/>
    </row>
    <row r="55" spans="1:8" s="58" customFormat="1" ht="12.75" hidden="1" customHeight="1" outlineLevel="1" thickBot="1" x14ac:dyDescent="0.3">
      <c r="A55" s="179" t="s">
        <v>2</v>
      </c>
      <c r="B55" s="215">
        <f t="shared" si="25"/>
        <v>42890</v>
      </c>
      <c r="C55" s="26"/>
      <c r="D55" s="77"/>
      <c r="E55" s="26"/>
      <c r="F55" s="27"/>
      <c r="G55" s="20">
        <f>SUM(C55:F55)</f>
        <v>0</v>
      </c>
    </row>
    <row r="56" spans="1:8" s="58" customFormat="1" ht="15" customHeight="1" outlineLevel="1" thickBot="1" x14ac:dyDescent="0.3">
      <c r="A56" s="194" t="s">
        <v>24</v>
      </c>
      <c r="B56" s="438" t="s">
        <v>31</v>
      </c>
      <c r="C56" s="133">
        <f>SUM(C49:C55)</f>
        <v>2430</v>
      </c>
      <c r="D56" s="133">
        <f>SUM(D49:D55)</f>
        <v>2799</v>
      </c>
      <c r="E56" s="133">
        <f>SUM(E49:E55)</f>
        <v>1755</v>
      </c>
      <c r="F56" s="133">
        <f>SUM(F49:F55)</f>
        <v>2805</v>
      </c>
      <c r="G56" s="137">
        <f>SUM(G49:G55)</f>
        <v>9789</v>
      </c>
    </row>
    <row r="57" spans="1:8" s="58" customFormat="1" ht="15" customHeight="1" outlineLevel="1" thickBot="1" x14ac:dyDescent="0.3">
      <c r="A57" s="127" t="s">
        <v>26</v>
      </c>
      <c r="B57" s="439"/>
      <c r="C57" s="128">
        <f>AVERAGE(C49:C55)</f>
        <v>1215</v>
      </c>
      <c r="D57" s="128">
        <f>AVERAGE(D49:D55)</f>
        <v>933</v>
      </c>
      <c r="E57" s="128">
        <f>AVERAGE(E49:E55)</f>
        <v>877.5</v>
      </c>
      <c r="F57" s="128">
        <f>AVERAGE(F49:F55)</f>
        <v>935</v>
      </c>
      <c r="G57" s="132">
        <f>AVERAGE(G49:G55)</f>
        <v>1398.4285714285713</v>
      </c>
    </row>
    <row r="58" spans="1:8" s="58" customFormat="1" ht="15" customHeight="1" thickBot="1" x14ac:dyDescent="0.3">
      <c r="A58" s="34" t="s">
        <v>23</v>
      </c>
      <c r="B58" s="439"/>
      <c r="C58" s="35">
        <f>SUM(C49:C53)</f>
        <v>2430</v>
      </c>
      <c r="D58" s="35">
        <f>SUM(D49:D53)</f>
        <v>2799</v>
      </c>
      <c r="E58" s="35">
        <f>SUM(E49:E53)</f>
        <v>1755</v>
      </c>
      <c r="F58" s="35">
        <f>SUM(F49:F53)</f>
        <v>2805</v>
      </c>
      <c r="G58" s="35">
        <f>SUM(G49:G53)</f>
        <v>9789</v>
      </c>
    </row>
    <row r="59" spans="1:8" s="58" customFormat="1" ht="15" customHeight="1" thickBot="1" x14ac:dyDescent="0.3">
      <c r="A59" s="34" t="s">
        <v>25</v>
      </c>
      <c r="B59" s="440"/>
      <c r="C59" s="40">
        <f>AVERAGE(C49:C53)</f>
        <v>1215</v>
      </c>
      <c r="D59" s="40">
        <f>AVERAGE(D49:D53)</f>
        <v>933</v>
      </c>
      <c r="E59" s="40">
        <f>AVERAGE(E49:E53)</f>
        <v>877.5</v>
      </c>
      <c r="F59" s="40">
        <f>AVERAGE(F49:F53)</f>
        <v>935</v>
      </c>
      <c r="G59" s="40">
        <f>AVERAGE(G49:G53)</f>
        <v>1957.8</v>
      </c>
    </row>
    <row r="60" spans="1:8" s="58" customFormat="1" ht="15" hidden="1" customHeight="1" thickBot="1" x14ac:dyDescent="0.3">
      <c r="A60" s="179" t="s">
        <v>3</v>
      </c>
      <c r="B60" s="212">
        <f>B55+1</f>
        <v>42891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customHeight="1" thickBot="1" x14ac:dyDescent="0.3">
      <c r="A61" s="179" t="s">
        <v>4</v>
      </c>
      <c r="B61" s="213">
        <f>B60+1</f>
        <v>42892</v>
      </c>
      <c r="C61" s="14"/>
      <c r="D61" s="75"/>
      <c r="E61" s="21"/>
      <c r="F61" s="22"/>
      <c r="G61" s="20"/>
    </row>
    <row r="62" spans="1:8" s="58" customFormat="1" ht="16.5" hidden="1" customHeight="1" thickBot="1" x14ac:dyDescent="0.3">
      <c r="A62" s="179"/>
      <c r="B62" s="214"/>
      <c r="C62" s="14"/>
      <c r="D62" s="75"/>
      <c r="E62" s="21"/>
      <c r="F62" s="22"/>
      <c r="G62" s="20"/>
    </row>
    <row r="63" spans="1:8" s="58" customFormat="1" ht="14.25" hidden="1" customHeight="1" thickBot="1" x14ac:dyDescent="0.3">
      <c r="A63" s="179"/>
      <c r="B63" s="214"/>
      <c r="C63" s="14"/>
      <c r="D63" s="75"/>
      <c r="E63" s="21"/>
      <c r="F63" s="22"/>
      <c r="G63" s="20"/>
    </row>
    <row r="64" spans="1:8" s="58" customFormat="1" ht="15" hidden="1" customHeight="1" thickBot="1" x14ac:dyDescent="0.3">
      <c r="A64" s="33"/>
      <c r="B64" s="214"/>
      <c r="C64" s="14"/>
      <c r="D64" s="75"/>
      <c r="E64" s="21"/>
      <c r="F64" s="22"/>
      <c r="G64" s="20"/>
    </row>
    <row r="65" spans="1:7" s="58" customFormat="1" ht="12" hidden="1" customHeight="1" outlineLevel="1" thickBot="1" x14ac:dyDescent="0.3">
      <c r="A65" s="33"/>
      <c r="B65" s="214"/>
      <c r="C65" s="21"/>
      <c r="D65" s="76"/>
      <c r="E65" s="21"/>
      <c r="F65" s="22"/>
      <c r="G65" s="20"/>
    </row>
    <row r="66" spans="1:7" s="58" customFormat="1" ht="12.75" hidden="1" customHeight="1" outlineLevel="1" thickBot="1" x14ac:dyDescent="0.3">
      <c r="A66" s="33"/>
      <c r="B66" s="216"/>
      <c r="C66" s="26"/>
      <c r="D66" s="77"/>
      <c r="E66" s="26"/>
      <c r="F66" s="27"/>
      <c r="G66" s="78"/>
    </row>
    <row r="67" spans="1:7" s="58" customFormat="1" ht="14.25" hidden="1" customHeight="1" outlineLevel="1" thickBot="1" x14ac:dyDescent="0.3">
      <c r="A67" s="194" t="s">
        <v>24</v>
      </c>
      <c r="B67" s="438" t="s">
        <v>36</v>
      </c>
      <c r="C67" s="133">
        <f>SUM(C60:C66)</f>
        <v>0</v>
      </c>
      <c r="D67" s="133">
        <f t="shared" ref="D67:G67" si="26">SUM(D60:D66)</f>
        <v>0</v>
      </c>
      <c r="E67" s="133">
        <f t="shared" si="26"/>
        <v>0</v>
      </c>
      <c r="F67" s="133">
        <f t="shared" si="26"/>
        <v>0</v>
      </c>
      <c r="G67" s="133">
        <f t="shared" si="26"/>
        <v>0</v>
      </c>
    </row>
    <row r="68" spans="1:7" s="58" customFormat="1" ht="13.5" hidden="1" customHeight="1" outlineLevel="1" thickBot="1" x14ac:dyDescent="0.3">
      <c r="A68" s="127" t="s">
        <v>26</v>
      </c>
      <c r="B68" s="439"/>
      <c r="C68" s="128" t="e">
        <f>AVERAGE(C60:C66)</f>
        <v>#DIV/0!</v>
      </c>
      <c r="D68" s="128" t="e">
        <f t="shared" ref="D68:G68" si="27">AVERAGE(D60:D66)</f>
        <v>#DIV/0!</v>
      </c>
      <c r="E68" s="128" t="e">
        <f t="shared" si="27"/>
        <v>#DIV/0!</v>
      </c>
      <c r="F68" s="128" t="e">
        <f t="shared" si="27"/>
        <v>#DIV/0!</v>
      </c>
      <c r="G68" s="128">
        <f t="shared" si="27"/>
        <v>0</v>
      </c>
    </row>
    <row r="69" spans="1:7" s="58" customFormat="1" ht="15.75" hidden="1" customHeight="1" thickBot="1" x14ac:dyDescent="0.3">
      <c r="A69" s="34" t="s">
        <v>23</v>
      </c>
      <c r="B69" s="439"/>
      <c r="C69" s="35">
        <f>SUM(C60:C64)</f>
        <v>0</v>
      </c>
      <c r="D69" s="35">
        <f t="shared" ref="D69:G69" si="28">SUM(D60:D64)</f>
        <v>0</v>
      </c>
      <c r="E69" s="35">
        <f t="shared" si="28"/>
        <v>0</v>
      </c>
      <c r="F69" s="35">
        <f t="shared" si="28"/>
        <v>0</v>
      </c>
      <c r="G69" s="35">
        <f t="shared" si="28"/>
        <v>0</v>
      </c>
    </row>
    <row r="70" spans="1:7" s="58" customFormat="1" ht="12.75" hidden="1" customHeight="1" thickBot="1" x14ac:dyDescent="0.3">
      <c r="A70" s="34" t="s">
        <v>25</v>
      </c>
      <c r="B70" s="440"/>
      <c r="C70" s="40" t="e">
        <f>AVERAGE(C60:C64)</f>
        <v>#DIV/0!</v>
      </c>
      <c r="D70" s="40" t="e">
        <f t="shared" ref="D70:G70" si="29">AVERAGE(D60:D64)</f>
        <v>#DIV/0!</v>
      </c>
      <c r="E70" s="40" t="e">
        <f t="shared" si="29"/>
        <v>#DIV/0!</v>
      </c>
      <c r="F70" s="40" t="e">
        <f t="shared" si="29"/>
        <v>#DIV/0!</v>
      </c>
      <c r="G70" s="40">
        <f t="shared" si="29"/>
        <v>0</v>
      </c>
    </row>
    <row r="71" spans="1:7" s="58" customFormat="1" ht="15" customHeight="1" x14ac:dyDescent="0.25">
      <c r="A71" s="4"/>
      <c r="B71" s="157"/>
      <c r="C71" s="61"/>
      <c r="D71" s="61"/>
      <c r="E71" s="61"/>
      <c r="F71" s="61"/>
      <c r="G71" s="61"/>
    </row>
    <row r="72" spans="1:7" s="58" customFormat="1" ht="30" customHeight="1" x14ac:dyDescent="0.25">
      <c r="A72" s="227"/>
      <c r="B72" s="48" t="s">
        <v>10</v>
      </c>
      <c r="C72" s="48" t="s">
        <v>16</v>
      </c>
      <c r="D72" s="61"/>
      <c r="E72" s="457" t="s">
        <v>69</v>
      </c>
      <c r="F72" s="458"/>
      <c r="G72" s="459"/>
    </row>
    <row r="73" spans="1:7" ht="30" customHeight="1" x14ac:dyDescent="0.25">
      <c r="A73" s="53" t="s">
        <v>33</v>
      </c>
      <c r="B73" s="230">
        <f>SUM(C58:D58, C47:D47, C36:D36, C25:D25, C14:D14, C69:D69)</f>
        <v>47023</v>
      </c>
      <c r="C73" s="46">
        <f>SUM(E69:F69, E58:F58, E47:F47, E36:F36, E25:F25, E14:F14)</f>
        <v>36243</v>
      </c>
      <c r="D73" s="142"/>
      <c r="E73" s="449" t="s">
        <v>33</v>
      </c>
      <c r="F73" s="450"/>
      <c r="G73" s="119">
        <f>SUM(G14, G25, G36, G47, G58, G69)</f>
        <v>83266</v>
      </c>
    </row>
    <row r="74" spans="1:7" ht="30" customHeight="1" x14ac:dyDescent="0.25">
      <c r="A74" s="53" t="s">
        <v>32</v>
      </c>
      <c r="B74" s="230">
        <f>SUM(C56:D56, C45:D45, C34:D34, C23:D23, C12:D12, C67:D67)</f>
        <v>50233</v>
      </c>
      <c r="C74" s="46">
        <f>SUM(E67:F67, E56:F56, E45:F45, E34:F34, E23:F23, E12:F12)</f>
        <v>39676</v>
      </c>
      <c r="D74" s="142"/>
      <c r="E74" s="449" t="s">
        <v>32</v>
      </c>
      <c r="F74" s="450"/>
      <c r="G74" s="120">
        <f>SUM(G56, G45, G34, G23, G12, G67)</f>
        <v>89909</v>
      </c>
    </row>
    <row r="75" spans="1:7" ht="30" customHeight="1" x14ac:dyDescent="0.25">
      <c r="E75" s="449" t="s">
        <v>25</v>
      </c>
      <c r="F75" s="450"/>
      <c r="G75" s="120">
        <f>AVERAGE(G14, G25, G36, G47, G58, G69)</f>
        <v>13877.666666666666</v>
      </c>
    </row>
    <row r="76" spans="1:7" x14ac:dyDescent="0.25">
      <c r="E76" s="449" t="s">
        <v>71</v>
      </c>
      <c r="F76" s="450"/>
      <c r="G76" s="119">
        <f>AVERAGE(G56, G45, G34, G23, G12, G67)</f>
        <v>14984.833333333334</v>
      </c>
    </row>
    <row r="78" spans="1:7" x14ac:dyDescent="0.25">
      <c r="C78" s="181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7:G10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38DEB2-F26E-44BD-A07B-DD1739293784}"/>
</file>

<file path=customXml/itemProps2.xml><?xml version="1.0" encoding="utf-8"?>
<ds:datastoreItem xmlns:ds="http://schemas.openxmlformats.org/officeDocument/2006/customXml" ds:itemID="{57292C4F-7DB5-48F4-A794-B2CC57E84168}"/>
</file>

<file path=customXml/itemProps3.xml><?xml version="1.0" encoding="utf-8"?>
<ds:datastoreItem xmlns:ds="http://schemas.openxmlformats.org/officeDocument/2006/customXml" ds:itemID="{B5B49DD5-1413-49A6-980D-2C54335585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Weekday Totals</vt:lpstr>
      <vt:lpstr>Monthly Totals</vt:lpstr>
      <vt:lpstr>Billy Bey</vt:lpstr>
      <vt:lpstr>Sheet2</vt:lpstr>
      <vt:lpstr>NYC Ferry</vt:lpstr>
      <vt:lpstr>Liberty Landing Ferry</vt:lpstr>
      <vt:lpstr>New York Water Taxi</vt:lpstr>
      <vt:lpstr>NY Waterway</vt:lpstr>
      <vt:lpstr>SeaStreak</vt:lpstr>
      <vt:lpstr>Water Tours</vt:lpstr>
      <vt:lpstr>Sheet3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2019-03-19T17:11:42Z</dcterms:created>
  <dcterms:modified xsi:type="dcterms:W3CDTF">2019-03-19T17:11:42Z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