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60" yWindow="6420" windowWidth="28665" windowHeight="6405" tabRatio="673"/>
  </bookViews>
  <sheets>
    <sheet name="Weekday Totals" sheetId="6" r:id="rId1"/>
    <sheet name="Monthly Totals" sheetId="7" r:id="rId2"/>
    <sheet name="Sheet2" sheetId="12" state="hidden" r:id="rId3"/>
    <sheet name="Billy Bey" sheetId="3" r:id="rId4"/>
    <sheet name="NYC Ferry" sheetId="10" r:id="rId5"/>
    <sheet name="Liberty Landing Ferry" sheetId="5" r:id="rId6"/>
    <sheet name="New York Water Taxi" sheetId="2" r:id="rId7"/>
    <sheet name="NY Waterway" sheetId="1" r:id="rId8"/>
    <sheet name="SeaStreak" sheetId="4" r:id="rId9"/>
    <sheet name="Water Tours" sheetId="11" r:id="rId10"/>
    <sheet name="Baseball" sheetId="8" state="hidden" r:id="rId11"/>
    <sheet name="Sheet1" sheetId="9" state="hidden" r:id="rId12"/>
  </sheets>
  <definedNames>
    <definedName name="_xlnm.Print_Area" localSheetId="10">Baseball!$A$1:$G$76</definedName>
    <definedName name="_xlnm.Print_Area" localSheetId="3">'Billy Bey'!$A$1:$K$76</definedName>
    <definedName name="_xlnm.Print_Area" localSheetId="1">'Monthly Totals'!$A$1:$B$61</definedName>
    <definedName name="_xlnm.Print_Area" localSheetId="0">'Weekday Totals'!$A$1:$T$63</definedName>
  </definedNames>
  <calcPr calcId="152511"/>
</workbook>
</file>

<file path=xl/calcChain.xml><?xml version="1.0" encoding="utf-8"?>
<calcChain xmlns="http://schemas.openxmlformats.org/spreadsheetml/2006/main">
  <c r="B52" i="6" l="1"/>
  <c r="B56" i="6"/>
  <c r="E56" i="6"/>
  <c r="U8" i="10" l="1"/>
  <c r="H32" i="6" l="1"/>
  <c r="B34" i="6"/>
  <c r="B36" i="6"/>
  <c r="B32" i="6"/>
  <c r="E32" i="6"/>
  <c r="B30" i="6"/>
  <c r="E30" i="6"/>
  <c r="B28" i="6"/>
  <c r="B26" i="6"/>
  <c r="E26" i="6"/>
  <c r="B24" i="6"/>
  <c r="E24" i="6"/>
  <c r="U50" i="10" l="1"/>
  <c r="U51" i="10"/>
  <c r="U52" i="10"/>
  <c r="U53" i="10"/>
  <c r="U49" i="10"/>
  <c r="U39" i="10"/>
  <c r="U40" i="10"/>
  <c r="U41" i="10"/>
  <c r="U42" i="10"/>
  <c r="U43" i="10"/>
  <c r="U44" i="10"/>
  <c r="U38" i="10"/>
  <c r="U28" i="10"/>
  <c r="U29" i="10"/>
  <c r="U30" i="10"/>
  <c r="U31" i="10"/>
  <c r="U32" i="10"/>
  <c r="U33" i="10"/>
  <c r="U27" i="10"/>
  <c r="U17" i="10"/>
  <c r="U18" i="10"/>
  <c r="U19" i="10"/>
  <c r="U20" i="10"/>
  <c r="U21" i="10"/>
  <c r="U22" i="10"/>
  <c r="U16" i="10"/>
  <c r="U9" i="10"/>
  <c r="U10" i="10"/>
  <c r="U11" i="10"/>
  <c r="T70" i="10" l="1"/>
  <c r="S70" i="10"/>
  <c r="R70" i="10"/>
  <c r="Q70" i="10"/>
  <c r="P70" i="10"/>
  <c r="O70" i="10"/>
  <c r="N70" i="10"/>
  <c r="T69" i="10"/>
  <c r="S69" i="10"/>
  <c r="R69" i="10"/>
  <c r="Q69" i="10"/>
  <c r="P69" i="10"/>
  <c r="O69" i="10"/>
  <c r="N69" i="10"/>
  <c r="T68" i="10"/>
  <c r="S68" i="10"/>
  <c r="R68" i="10"/>
  <c r="Q68" i="10"/>
  <c r="P68" i="10"/>
  <c r="O68" i="10"/>
  <c r="N68" i="10"/>
  <c r="T67" i="10"/>
  <c r="S67" i="10"/>
  <c r="R67" i="10"/>
  <c r="Q67" i="10"/>
  <c r="P67" i="10"/>
  <c r="O67" i="10"/>
  <c r="N67" i="10"/>
  <c r="T59" i="10"/>
  <c r="S59" i="10"/>
  <c r="R59" i="10"/>
  <c r="Q59" i="10"/>
  <c r="P59" i="10"/>
  <c r="O59" i="10"/>
  <c r="N59" i="10"/>
  <c r="T58" i="10"/>
  <c r="S58" i="10"/>
  <c r="R58" i="10"/>
  <c r="N52" i="6" s="1"/>
  <c r="Q58" i="10"/>
  <c r="P58" i="10"/>
  <c r="N48" i="6" s="1"/>
  <c r="O58" i="10"/>
  <c r="N58" i="10"/>
  <c r="N50" i="6" s="1"/>
  <c r="T57" i="10"/>
  <c r="S57" i="10"/>
  <c r="R57" i="10"/>
  <c r="Q57" i="10"/>
  <c r="P57" i="10"/>
  <c r="O57" i="10"/>
  <c r="N57" i="10"/>
  <c r="T56" i="10"/>
  <c r="S56" i="10"/>
  <c r="R56" i="10"/>
  <c r="Q56" i="10"/>
  <c r="P56" i="10"/>
  <c r="O56" i="10"/>
  <c r="N56" i="10"/>
  <c r="T48" i="10"/>
  <c r="S48" i="10"/>
  <c r="R48" i="10"/>
  <c r="Q48" i="10"/>
  <c r="P48" i="10"/>
  <c r="O48" i="10"/>
  <c r="N48" i="10"/>
  <c r="T47" i="10"/>
  <c r="S47" i="10"/>
  <c r="R47" i="10"/>
  <c r="K52" i="6" s="1"/>
  <c r="Q47" i="10"/>
  <c r="P47" i="10"/>
  <c r="K48" i="6" s="1"/>
  <c r="O47" i="10"/>
  <c r="N47" i="10"/>
  <c r="K50" i="6" s="1"/>
  <c r="T46" i="10"/>
  <c r="S46" i="10"/>
  <c r="R46" i="10"/>
  <c r="Q46" i="10"/>
  <c r="P46" i="10"/>
  <c r="O46" i="10"/>
  <c r="N46" i="10"/>
  <c r="T45" i="10"/>
  <c r="S45" i="10"/>
  <c r="R45" i="10"/>
  <c r="Q45" i="10"/>
  <c r="P45" i="10"/>
  <c r="O45" i="10"/>
  <c r="N45" i="10"/>
  <c r="T37" i="10"/>
  <c r="S37" i="10"/>
  <c r="R37" i="10"/>
  <c r="Q37" i="10"/>
  <c r="P37" i="10"/>
  <c r="O37" i="10"/>
  <c r="N37" i="10"/>
  <c r="T36" i="10"/>
  <c r="S36" i="10"/>
  <c r="R36" i="10"/>
  <c r="H52" i="6" s="1"/>
  <c r="Q36" i="10"/>
  <c r="P36" i="10"/>
  <c r="H48" i="6" s="1"/>
  <c r="O36" i="10"/>
  <c r="N36" i="10"/>
  <c r="H50" i="6" s="1"/>
  <c r="T35" i="10"/>
  <c r="S35" i="10"/>
  <c r="R35" i="10"/>
  <c r="Q35" i="10"/>
  <c r="P35" i="10"/>
  <c r="O35" i="10"/>
  <c r="N35" i="10"/>
  <c r="T34" i="10"/>
  <c r="S34" i="10"/>
  <c r="R34" i="10"/>
  <c r="Q34" i="10"/>
  <c r="P34" i="10"/>
  <c r="O34" i="10"/>
  <c r="N34" i="10"/>
  <c r="T26" i="10"/>
  <c r="S26" i="10"/>
  <c r="R26" i="10"/>
  <c r="Q26" i="10"/>
  <c r="P26" i="10"/>
  <c r="O26" i="10"/>
  <c r="N26" i="10"/>
  <c r="T25" i="10"/>
  <c r="S25" i="10"/>
  <c r="R25" i="10"/>
  <c r="E52" i="6" s="1"/>
  <c r="Q25" i="10"/>
  <c r="P25" i="10"/>
  <c r="E48" i="6" s="1"/>
  <c r="O25" i="10"/>
  <c r="N25" i="10"/>
  <c r="E50" i="6" s="1"/>
  <c r="T24" i="10"/>
  <c r="S24" i="10"/>
  <c r="R24" i="10"/>
  <c r="Q24" i="10"/>
  <c r="P24" i="10"/>
  <c r="O24" i="10"/>
  <c r="N24" i="10"/>
  <c r="T23" i="10"/>
  <c r="S23" i="10"/>
  <c r="R23" i="10"/>
  <c r="Q23" i="10"/>
  <c r="P23" i="10"/>
  <c r="O23" i="10"/>
  <c r="N23" i="10"/>
  <c r="T15" i="10"/>
  <c r="S15" i="10"/>
  <c r="R15" i="10"/>
  <c r="Q15" i="10"/>
  <c r="P15" i="10"/>
  <c r="O15" i="10"/>
  <c r="N15" i="10"/>
  <c r="T14" i="10"/>
  <c r="S14" i="10"/>
  <c r="R14" i="10"/>
  <c r="Q14" i="10"/>
  <c r="P14" i="10"/>
  <c r="B38" i="6" s="1"/>
  <c r="O14" i="10"/>
  <c r="N14" i="10"/>
  <c r="T13" i="10"/>
  <c r="S13" i="10"/>
  <c r="R13" i="10"/>
  <c r="Q13" i="10"/>
  <c r="P13" i="10"/>
  <c r="O13" i="10"/>
  <c r="N13" i="10"/>
  <c r="T12" i="10"/>
  <c r="S12" i="10"/>
  <c r="R12" i="10"/>
  <c r="Q12" i="10"/>
  <c r="P12" i="10"/>
  <c r="O12" i="10"/>
  <c r="N12" i="10"/>
  <c r="M70" i="10"/>
  <c r="L70" i="10"/>
  <c r="K70" i="10"/>
  <c r="M69" i="10"/>
  <c r="L69" i="10"/>
  <c r="K69" i="10"/>
  <c r="M68" i="10"/>
  <c r="L68" i="10"/>
  <c r="K68" i="10"/>
  <c r="M67" i="10"/>
  <c r="L67" i="10"/>
  <c r="K67" i="10"/>
  <c r="M59" i="10"/>
  <c r="L59" i="10"/>
  <c r="K59" i="10"/>
  <c r="M58" i="10"/>
  <c r="L58" i="10"/>
  <c r="N56" i="6" s="1"/>
  <c r="K58" i="10"/>
  <c r="N58" i="6" s="1"/>
  <c r="M57" i="10"/>
  <c r="L57" i="10"/>
  <c r="K57" i="10"/>
  <c r="M56" i="10"/>
  <c r="L56" i="10"/>
  <c r="K56" i="10"/>
  <c r="M48" i="10"/>
  <c r="L48" i="10"/>
  <c r="K48" i="10"/>
  <c r="M47" i="10"/>
  <c r="L47" i="10"/>
  <c r="K56" i="6" s="1"/>
  <c r="K47" i="10"/>
  <c r="K58" i="6" s="1"/>
  <c r="M46" i="10"/>
  <c r="L46" i="10"/>
  <c r="K46" i="10"/>
  <c r="M45" i="10"/>
  <c r="L45" i="10"/>
  <c r="K45" i="10"/>
  <c r="M37" i="10"/>
  <c r="L37" i="10"/>
  <c r="K37" i="10"/>
  <c r="M36" i="10"/>
  <c r="L36" i="10"/>
  <c r="H56" i="6" s="1"/>
  <c r="K36" i="10"/>
  <c r="H58" i="6" s="1"/>
  <c r="M35" i="10"/>
  <c r="L35" i="10"/>
  <c r="K35" i="10"/>
  <c r="M34" i="10"/>
  <c r="L34" i="10"/>
  <c r="K34" i="10"/>
  <c r="M26" i="10"/>
  <c r="L26" i="10"/>
  <c r="K26" i="10"/>
  <c r="M25" i="10"/>
  <c r="L25" i="10"/>
  <c r="K25" i="10"/>
  <c r="E58" i="6" s="1"/>
  <c r="M24" i="10"/>
  <c r="L24" i="10"/>
  <c r="K24" i="10"/>
  <c r="M23" i="10"/>
  <c r="L23" i="10"/>
  <c r="K23" i="10"/>
  <c r="M15" i="10"/>
  <c r="L15" i="10"/>
  <c r="K15" i="10"/>
  <c r="M14" i="10"/>
  <c r="B48" i="6" s="1"/>
  <c r="L14" i="10"/>
  <c r="K14" i="10"/>
  <c r="B50" i="6" s="1"/>
  <c r="M13" i="10"/>
  <c r="L13" i="10"/>
  <c r="K13" i="10"/>
  <c r="M12" i="10"/>
  <c r="L12" i="10"/>
  <c r="K12" i="10"/>
  <c r="K73" i="10" l="1"/>
  <c r="B58" i="7" s="1"/>
  <c r="O74" i="10"/>
  <c r="L74" i="10"/>
  <c r="N74" i="10"/>
  <c r="N73" i="10"/>
  <c r="B50" i="7" s="1"/>
  <c r="M73" i="10"/>
  <c r="B52" i="7" s="1"/>
  <c r="L73" i="10"/>
  <c r="O73" i="10"/>
  <c r="K74" i="10"/>
  <c r="M74" i="10"/>
  <c r="E5" i="11"/>
  <c r="B6" i="11"/>
  <c r="E6" i="11"/>
  <c r="B7" i="11"/>
  <c r="E7" i="11"/>
  <c r="B54" i="7" l="1"/>
  <c r="B11" i="1"/>
  <c r="B10" i="1"/>
  <c r="B9" i="1"/>
  <c r="C56" i="11" l="1"/>
  <c r="D56" i="11"/>
  <c r="E56" i="2"/>
  <c r="C45" i="1"/>
  <c r="C56" i="1"/>
  <c r="D56" i="1"/>
  <c r="E56" i="1"/>
  <c r="F56" i="1"/>
  <c r="G45" i="1"/>
  <c r="G56" i="1"/>
  <c r="C56" i="3"/>
  <c r="H56" i="2"/>
  <c r="G56" i="2"/>
  <c r="I56" i="2"/>
  <c r="I56" i="1"/>
  <c r="J56" i="1"/>
  <c r="G56" i="3"/>
  <c r="H56" i="3"/>
  <c r="I56" i="3"/>
  <c r="J56" i="3"/>
  <c r="C56" i="10"/>
  <c r="C67" i="10"/>
  <c r="H56" i="1"/>
  <c r="H45" i="1"/>
  <c r="E56" i="3"/>
  <c r="E45" i="3"/>
  <c r="F56" i="3"/>
  <c r="D56" i="10"/>
  <c r="D67" i="10"/>
  <c r="E56" i="10"/>
  <c r="E67" i="10"/>
  <c r="F56" i="10"/>
  <c r="F67" i="10"/>
  <c r="G56" i="10"/>
  <c r="G67" i="10"/>
  <c r="H56" i="10"/>
  <c r="H67" i="10"/>
  <c r="I56" i="10"/>
  <c r="I67" i="10"/>
  <c r="J56" i="10"/>
  <c r="J67" i="10"/>
  <c r="Q56" i="6"/>
  <c r="C58" i="10"/>
  <c r="C69" i="10"/>
  <c r="Q58" i="6"/>
  <c r="H58" i="2"/>
  <c r="G58" i="2"/>
  <c r="I58" i="2"/>
  <c r="I58" i="1"/>
  <c r="J58" i="1"/>
  <c r="G58" i="3"/>
  <c r="H58" i="3"/>
  <c r="I58" i="3"/>
  <c r="J58" i="3"/>
  <c r="U61" i="10"/>
  <c r="U62" i="10"/>
  <c r="U63" i="10"/>
  <c r="U64" i="10"/>
  <c r="U65" i="10"/>
  <c r="U66" i="10"/>
  <c r="U60" i="10"/>
  <c r="D69" i="10"/>
  <c r="E69" i="10"/>
  <c r="Q38" i="6" s="1"/>
  <c r="F69" i="10"/>
  <c r="Q40" i="6" s="1"/>
  <c r="G69" i="10"/>
  <c r="Q42" i="6" s="1"/>
  <c r="H69" i="10"/>
  <c r="Q44" i="6" s="1"/>
  <c r="Q52" i="6"/>
  <c r="J69" i="10"/>
  <c r="Q54" i="6" s="1"/>
  <c r="C58" i="11"/>
  <c r="N24" i="6" s="1"/>
  <c r="D58" i="11"/>
  <c r="E58" i="2"/>
  <c r="C58" i="1"/>
  <c r="D58" i="1"/>
  <c r="E58" i="1"/>
  <c r="F58" i="1"/>
  <c r="G58" i="1"/>
  <c r="C58" i="3"/>
  <c r="H58" i="1"/>
  <c r="E58" i="3"/>
  <c r="F58" i="3"/>
  <c r="D58" i="10"/>
  <c r="E58" i="10"/>
  <c r="F58" i="10"/>
  <c r="G58" i="10"/>
  <c r="H58" i="10"/>
  <c r="I58" i="10"/>
  <c r="J58" i="10"/>
  <c r="J5" i="2"/>
  <c r="J6" i="2"/>
  <c r="J7" i="2"/>
  <c r="J8" i="2"/>
  <c r="J9" i="2"/>
  <c r="D5" i="5"/>
  <c r="D6" i="5"/>
  <c r="D7" i="5"/>
  <c r="D8" i="5"/>
  <c r="D9" i="5"/>
  <c r="D14" i="5"/>
  <c r="B12" i="6" s="1"/>
  <c r="K6" i="3"/>
  <c r="K7" i="3"/>
  <c r="K8" i="3"/>
  <c r="K9" i="3"/>
  <c r="K10" i="3"/>
  <c r="K11" i="3"/>
  <c r="B9" i="11"/>
  <c r="B10" i="11"/>
  <c r="B11" i="11" s="1"/>
  <c r="B16" i="11" s="1"/>
  <c r="B17" i="11" s="1"/>
  <c r="B18" i="11" s="1"/>
  <c r="B19" i="11" s="1"/>
  <c r="B20" i="11" s="1"/>
  <c r="B21" i="11" s="1"/>
  <c r="B22" i="11" s="1"/>
  <c r="B27" i="11" s="1"/>
  <c r="B28" i="11" s="1"/>
  <c r="B29" i="11" s="1"/>
  <c r="B30" i="11" s="1"/>
  <c r="B31" i="11" s="1"/>
  <c r="B32" i="11" s="1"/>
  <c r="B33" i="11" s="1"/>
  <c r="B38" i="11" s="1"/>
  <c r="B39" i="11" s="1"/>
  <c r="B40" i="11" s="1"/>
  <c r="B41" i="11" s="1"/>
  <c r="B42" i="11" s="1"/>
  <c r="B43" i="11" s="1"/>
  <c r="B44" i="11" s="1"/>
  <c r="B49" i="11" s="1"/>
  <c r="B50" i="11" s="1"/>
  <c r="B51" i="11" s="1"/>
  <c r="B52" i="11" s="1"/>
  <c r="B53" i="11" s="1"/>
  <c r="B54" i="11" s="1"/>
  <c r="B55" i="11" s="1"/>
  <c r="B60" i="11" s="1"/>
  <c r="B61" i="11" s="1"/>
  <c r="B7" i="4"/>
  <c r="B9" i="4"/>
  <c r="B10" i="4"/>
  <c r="B11" i="4"/>
  <c r="B16" i="4" s="1"/>
  <c r="B17" i="4" s="1"/>
  <c r="B18" i="4" s="1"/>
  <c r="B19" i="4" s="1"/>
  <c r="B20" i="4" s="1"/>
  <c r="B21" i="4" s="1"/>
  <c r="B22" i="4" s="1"/>
  <c r="B27" i="4" s="1"/>
  <c r="B28" i="4" s="1"/>
  <c r="B29" i="4" s="1"/>
  <c r="B30" i="4" s="1"/>
  <c r="B31" i="4" s="1"/>
  <c r="B32" i="4" s="1"/>
  <c r="B33" i="4" s="1"/>
  <c r="B38" i="4" s="1"/>
  <c r="B39" i="4" s="1"/>
  <c r="B40" i="4" s="1"/>
  <c r="B41" i="4" s="1"/>
  <c r="B42" i="4" s="1"/>
  <c r="B43" i="4" s="1"/>
  <c r="B44" i="4" s="1"/>
  <c r="B49" i="4" s="1"/>
  <c r="B50" i="4" s="1"/>
  <c r="B51" i="4" s="1"/>
  <c r="B52" i="4" s="1"/>
  <c r="B53" i="4" s="1"/>
  <c r="B54" i="4" s="1"/>
  <c r="B55" i="4" s="1"/>
  <c r="B60" i="4" s="1"/>
  <c r="B61" i="4" s="1"/>
  <c r="B6" i="4"/>
  <c r="B9" i="2"/>
  <c r="B10" i="2" s="1"/>
  <c r="B11" i="2" s="1"/>
  <c r="B16" i="2" s="1"/>
  <c r="B17" i="2" s="1"/>
  <c r="B18" i="2" s="1"/>
  <c r="B19" i="2" s="1"/>
  <c r="B20" i="2" s="1"/>
  <c r="B21" i="2" s="1"/>
  <c r="B22" i="2" s="1"/>
  <c r="B27" i="2" s="1"/>
  <c r="B28" i="2" s="1"/>
  <c r="B29" i="2" s="1"/>
  <c r="B30" i="2" s="1"/>
  <c r="B31" i="2" s="1"/>
  <c r="B32" i="2" s="1"/>
  <c r="B33" i="2" s="1"/>
  <c r="B38" i="2" s="1"/>
  <c r="B39" i="2" s="1"/>
  <c r="B40" i="2" s="1"/>
  <c r="B41" i="2" s="1"/>
  <c r="B42" i="2" s="1"/>
  <c r="B43" i="2" s="1"/>
  <c r="B44" i="2" s="1"/>
  <c r="B49" i="2" s="1"/>
  <c r="B50" i="2" s="1"/>
  <c r="B51" i="2" s="1"/>
  <c r="B52" i="2" s="1"/>
  <c r="B53" i="2" s="1"/>
  <c r="B54" i="2" s="1"/>
  <c r="B55" i="2" s="1"/>
  <c r="B60" i="2" s="1"/>
  <c r="B61" i="2" s="1"/>
  <c r="B6" i="2"/>
  <c r="B7" i="2" s="1"/>
  <c r="B9" i="5"/>
  <c r="B10" i="5" s="1"/>
  <c r="B11" i="5" s="1"/>
  <c r="B16" i="5" s="1"/>
  <c r="B17" i="5" s="1"/>
  <c r="B18" i="5" s="1"/>
  <c r="B19" i="5" s="1"/>
  <c r="B20" i="5" s="1"/>
  <c r="B21" i="5" s="1"/>
  <c r="B22" i="5" s="1"/>
  <c r="B27" i="5" s="1"/>
  <c r="B28" i="5" s="1"/>
  <c r="B29" i="5" s="1"/>
  <c r="B30" i="5" s="1"/>
  <c r="B31" i="5" s="1"/>
  <c r="B32" i="5" s="1"/>
  <c r="B33" i="5" s="1"/>
  <c r="B38" i="5" s="1"/>
  <c r="B39" i="5" s="1"/>
  <c r="B40" i="5" s="1"/>
  <c r="B41" i="5" s="1"/>
  <c r="B42" i="5" s="1"/>
  <c r="B43" i="5" s="1"/>
  <c r="B44" i="5" s="1"/>
  <c r="B49" i="5" s="1"/>
  <c r="B50" i="5" s="1"/>
  <c r="B51" i="5" s="1"/>
  <c r="B52" i="5" s="1"/>
  <c r="B53" i="5" s="1"/>
  <c r="B54" i="5" s="1"/>
  <c r="B55" i="5" s="1"/>
  <c r="B60" i="5" s="1"/>
  <c r="B61" i="5" s="1"/>
  <c r="B6" i="5"/>
  <c r="B7" i="5" s="1"/>
  <c r="B6" i="10"/>
  <c r="B7" i="10" s="1"/>
  <c r="B9" i="10"/>
  <c r="B10" i="10" s="1"/>
  <c r="B11" i="10" s="1"/>
  <c r="B16" i="10" s="1"/>
  <c r="B17" i="10" s="1"/>
  <c r="B18" i="10" s="1"/>
  <c r="B19" i="10" s="1"/>
  <c r="B20" i="10" s="1"/>
  <c r="B21" i="10" s="1"/>
  <c r="B22" i="10" s="1"/>
  <c r="B27" i="10" s="1"/>
  <c r="B28" i="10" s="1"/>
  <c r="B29" i="10" s="1"/>
  <c r="B30" i="10" s="1"/>
  <c r="B31" i="10" s="1"/>
  <c r="B32" i="10" s="1"/>
  <c r="B33" i="10" s="1"/>
  <c r="B38" i="10" s="1"/>
  <c r="B39" i="10" s="1"/>
  <c r="B40" i="10" s="1"/>
  <c r="B41" i="10" s="1"/>
  <c r="B42" i="10" s="1"/>
  <c r="B43" i="10" s="1"/>
  <c r="B44" i="10" s="1"/>
  <c r="B49" i="10" s="1"/>
  <c r="B50" i="10" s="1"/>
  <c r="B51" i="10" s="1"/>
  <c r="B52" i="10" s="1"/>
  <c r="B53" i="10" s="1"/>
  <c r="B54" i="10" s="1"/>
  <c r="B55" i="10" s="1"/>
  <c r="B9" i="3"/>
  <c r="B10" i="3"/>
  <c r="B11" i="3"/>
  <c r="B16" i="3" s="1"/>
  <c r="B17" i="3" s="1"/>
  <c r="B18" i="3" s="1"/>
  <c r="B19" i="3" s="1"/>
  <c r="B20" i="3" s="1"/>
  <c r="B21" i="3" s="1"/>
  <c r="B22" i="3" s="1"/>
  <c r="B27" i="3" s="1"/>
  <c r="B28" i="3" s="1"/>
  <c r="B29" i="3" s="1"/>
  <c r="B30" i="3" s="1"/>
  <c r="B31" i="3" s="1"/>
  <c r="B32" i="3" s="1"/>
  <c r="B33" i="3" s="1"/>
  <c r="B38" i="3" s="1"/>
  <c r="B39" i="3" s="1"/>
  <c r="B40" i="3" s="1"/>
  <c r="B41" i="3" s="1"/>
  <c r="B42" i="3" s="1"/>
  <c r="B43" i="3" s="1"/>
  <c r="B44" i="3" s="1"/>
  <c r="B49" i="3" s="1"/>
  <c r="B50" i="3" s="1"/>
  <c r="B51" i="3" s="1"/>
  <c r="B52" i="3" s="1"/>
  <c r="B53" i="3" s="1"/>
  <c r="B54" i="3" s="1"/>
  <c r="B55" i="3" s="1"/>
  <c r="B60" i="3" s="1"/>
  <c r="B61" i="3" s="1"/>
  <c r="B6" i="3"/>
  <c r="B7" i="3" s="1"/>
  <c r="D69" i="11"/>
  <c r="C69" i="3"/>
  <c r="D69" i="3"/>
  <c r="E69" i="2"/>
  <c r="C69" i="1"/>
  <c r="D69" i="1"/>
  <c r="E69" i="1"/>
  <c r="F69" i="1"/>
  <c r="G69" i="1"/>
  <c r="C69" i="11"/>
  <c r="Q24" i="6" s="1"/>
  <c r="D58" i="3"/>
  <c r="C47" i="3"/>
  <c r="D47" i="3"/>
  <c r="E47" i="2"/>
  <c r="C47" i="1"/>
  <c r="D47" i="1"/>
  <c r="E47" i="1"/>
  <c r="F47" i="1"/>
  <c r="G47" i="1"/>
  <c r="D47" i="11"/>
  <c r="C47" i="11"/>
  <c r="K24" i="6"/>
  <c r="C36" i="3"/>
  <c r="D36" i="3"/>
  <c r="E36" i="2"/>
  <c r="C36" i="1"/>
  <c r="D36" i="1"/>
  <c r="E36" i="1"/>
  <c r="F36" i="1"/>
  <c r="G36" i="1"/>
  <c r="D36" i="11"/>
  <c r="C36" i="11"/>
  <c r="H24" i="6" s="1"/>
  <c r="C25" i="3"/>
  <c r="D25" i="3"/>
  <c r="E25" i="2"/>
  <c r="C25" i="1"/>
  <c r="D25" i="1"/>
  <c r="E25" i="1"/>
  <c r="F25" i="1"/>
  <c r="G25" i="1"/>
  <c r="D25" i="11"/>
  <c r="C25" i="11"/>
  <c r="C14" i="11"/>
  <c r="D14" i="11"/>
  <c r="C14" i="1"/>
  <c r="D14" i="1"/>
  <c r="E14" i="1"/>
  <c r="F14" i="1"/>
  <c r="G14" i="1"/>
  <c r="C14" i="3"/>
  <c r="D14" i="3"/>
  <c r="E14" i="2"/>
  <c r="E8" i="11"/>
  <c r="E9" i="11"/>
  <c r="E10" i="11"/>
  <c r="E11" i="11"/>
  <c r="E49" i="11"/>
  <c r="E50" i="11"/>
  <c r="E51" i="11"/>
  <c r="E52" i="11"/>
  <c r="E53" i="11"/>
  <c r="E54" i="11"/>
  <c r="E55" i="11"/>
  <c r="E60" i="11"/>
  <c r="E68" i="11" s="1"/>
  <c r="E67" i="11"/>
  <c r="E21" i="11"/>
  <c r="E22" i="11"/>
  <c r="E16" i="11"/>
  <c r="E18" i="11"/>
  <c r="E19" i="11"/>
  <c r="E20" i="11"/>
  <c r="E27" i="11"/>
  <c r="E28" i="11"/>
  <c r="E29" i="11"/>
  <c r="E30" i="11"/>
  <c r="E31" i="11"/>
  <c r="E32" i="11"/>
  <c r="E33" i="11"/>
  <c r="E38" i="11"/>
  <c r="E39" i="11"/>
  <c r="E40" i="11"/>
  <c r="E41" i="11"/>
  <c r="E42" i="11"/>
  <c r="E43" i="11"/>
  <c r="E44" i="11"/>
  <c r="D12" i="11"/>
  <c r="D67" i="11"/>
  <c r="D23" i="11"/>
  <c r="D34" i="11"/>
  <c r="D45" i="11"/>
  <c r="C12" i="1"/>
  <c r="D12" i="1"/>
  <c r="E12" i="1"/>
  <c r="F12" i="1"/>
  <c r="G12" i="1"/>
  <c r="D45" i="1"/>
  <c r="E45" i="1"/>
  <c r="F45" i="1"/>
  <c r="C34" i="1"/>
  <c r="D34" i="1"/>
  <c r="E34" i="1"/>
  <c r="F34" i="1"/>
  <c r="G34" i="1"/>
  <c r="C23" i="1"/>
  <c r="D23" i="1"/>
  <c r="E23" i="1"/>
  <c r="F23" i="1"/>
  <c r="G23" i="1"/>
  <c r="C67" i="1"/>
  <c r="D67" i="1"/>
  <c r="E67" i="1"/>
  <c r="F67" i="1"/>
  <c r="G67" i="1"/>
  <c r="C12" i="3"/>
  <c r="D12" i="3"/>
  <c r="C67" i="3"/>
  <c r="D67" i="3"/>
  <c r="C23" i="3"/>
  <c r="D23" i="3"/>
  <c r="C34" i="3"/>
  <c r="D34" i="3"/>
  <c r="C45" i="3"/>
  <c r="D45" i="3"/>
  <c r="D56" i="3"/>
  <c r="E12" i="2"/>
  <c r="E67" i="2"/>
  <c r="E34" i="2"/>
  <c r="E23" i="2"/>
  <c r="E45" i="2"/>
  <c r="C12" i="11"/>
  <c r="C67" i="11"/>
  <c r="C23" i="11"/>
  <c r="C34" i="11"/>
  <c r="C45" i="11"/>
  <c r="F12" i="10"/>
  <c r="F45" i="10"/>
  <c r="F34" i="10"/>
  <c r="F23" i="10"/>
  <c r="K5" i="1"/>
  <c r="K6" i="1"/>
  <c r="K7" i="1"/>
  <c r="K8" i="1"/>
  <c r="K15" i="1" s="1"/>
  <c r="K9" i="1"/>
  <c r="K10" i="1"/>
  <c r="K11" i="1"/>
  <c r="K49" i="1"/>
  <c r="K50" i="1"/>
  <c r="K51" i="1"/>
  <c r="K52" i="1"/>
  <c r="K53" i="1"/>
  <c r="K54" i="1"/>
  <c r="K55" i="1"/>
  <c r="K38" i="1"/>
  <c r="K39" i="1"/>
  <c r="K40" i="1"/>
  <c r="K41" i="1"/>
  <c r="K42" i="1"/>
  <c r="K43" i="1"/>
  <c r="K44" i="1"/>
  <c r="K27" i="1"/>
  <c r="K28" i="1"/>
  <c r="K29" i="1"/>
  <c r="K30" i="1"/>
  <c r="K31" i="1"/>
  <c r="K32" i="1"/>
  <c r="K33" i="1"/>
  <c r="K16" i="1"/>
  <c r="K17" i="1"/>
  <c r="K18" i="1"/>
  <c r="K19" i="1"/>
  <c r="K20" i="1"/>
  <c r="K21" i="1"/>
  <c r="K22" i="1"/>
  <c r="K60" i="1"/>
  <c r="K67" i="1"/>
  <c r="K5" i="3"/>
  <c r="K61" i="3"/>
  <c r="K60" i="3"/>
  <c r="K70" i="3" s="1"/>
  <c r="K69" i="3"/>
  <c r="Q6" i="6" s="1"/>
  <c r="K16" i="3"/>
  <c r="K17" i="3"/>
  <c r="K18" i="3"/>
  <c r="K19" i="3"/>
  <c r="K20" i="3"/>
  <c r="K27" i="3"/>
  <c r="K28" i="3"/>
  <c r="K29" i="3"/>
  <c r="K30" i="3"/>
  <c r="K31" i="3"/>
  <c r="K38" i="3"/>
  <c r="K39" i="3"/>
  <c r="K40" i="3"/>
  <c r="K41" i="3"/>
  <c r="K42" i="3"/>
  <c r="K49" i="3"/>
  <c r="K50" i="3"/>
  <c r="K51" i="3"/>
  <c r="K52" i="3"/>
  <c r="K53" i="3"/>
  <c r="D10" i="5"/>
  <c r="D11" i="5"/>
  <c r="C67" i="5"/>
  <c r="D67" i="5" s="1"/>
  <c r="C56" i="5"/>
  <c r="D56" i="5" s="1"/>
  <c r="D38" i="5"/>
  <c r="D39" i="5"/>
  <c r="D40" i="5"/>
  <c r="D41" i="5"/>
  <c r="D42" i="5"/>
  <c r="D43" i="5"/>
  <c r="D44" i="5"/>
  <c r="D27" i="5"/>
  <c r="D28" i="5"/>
  <c r="D29" i="5"/>
  <c r="D30" i="5"/>
  <c r="D31" i="5"/>
  <c r="D32" i="5"/>
  <c r="D33" i="5"/>
  <c r="D16" i="5"/>
  <c r="D17" i="5"/>
  <c r="D18" i="5"/>
  <c r="D19" i="5"/>
  <c r="D20" i="5"/>
  <c r="D21" i="5"/>
  <c r="D22" i="5"/>
  <c r="J10" i="2"/>
  <c r="J11" i="2"/>
  <c r="J61" i="2"/>
  <c r="J60" i="2"/>
  <c r="J67" i="2"/>
  <c r="J27" i="2"/>
  <c r="J28" i="2"/>
  <c r="J29" i="2"/>
  <c r="J37" i="2" s="1"/>
  <c r="J30" i="2"/>
  <c r="J31" i="2"/>
  <c r="J32" i="2"/>
  <c r="J33" i="2"/>
  <c r="J16" i="2"/>
  <c r="J17" i="2"/>
  <c r="J18" i="2"/>
  <c r="J19" i="2"/>
  <c r="J20" i="2"/>
  <c r="J21" i="2"/>
  <c r="J22" i="2"/>
  <c r="J38" i="2"/>
  <c r="J39" i="2"/>
  <c r="J40" i="2"/>
  <c r="J41" i="2"/>
  <c r="J42" i="2"/>
  <c r="J48" i="2" s="1"/>
  <c r="J43" i="2"/>
  <c r="J44" i="2"/>
  <c r="J49" i="2"/>
  <c r="J50" i="2"/>
  <c r="J51" i="2"/>
  <c r="J52" i="2"/>
  <c r="J53" i="2"/>
  <c r="J54" i="2"/>
  <c r="J55" i="2"/>
  <c r="G9" i="4"/>
  <c r="G8" i="4"/>
  <c r="G7" i="4"/>
  <c r="G6" i="4"/>
  <c r="G5" i="4"/>
  <c r="G10" i="4"/>
  <c r="G11" i="4"/>
  <c r="G60" i="4"/>
  <c r="G67" i="4"/>
  <c r="G16" i="4"/>
  <c r="G17" i="4"/>
  <c r="G18" i="4"/>
  <c r="G19" i="4"/>
  <c r="G20" i="4"/>
  <c r="G21" i="4"/>
  <c r="G22" i="4"/>
  <c r="G27" i="4"/>
  <c r="G28" i="4"/>
  <c r="G29" i="4"/>
  <c r="G30" i="4"/>
  <c r="G31" i="4"/>
  <c r="G32" i="4"/>
  <c r="G33" i="4"/>
  <c r="G38" i="4"/>
  <c r="G39" i="4"/>
  <c r="G40" i="4"/>
  <c r="G41" i="4"/>
  <c r="G42" i="4"/>
  <c r="G43" i="4"/>
  <c r="G44" i="4"/>
  <c r="G50" i="4"/>
  <c r="G51" i="4"/>
  <c r="G52" i="4"/>
  <c r="G53" i="4"/>
  <c r="G54" i="4"/>
  <c r="G55" i="4"/>
  <c r="G49" i="4"/>
  <c r="E69" i="11"/>
  <c r="Q16" i="6" s="1"/>
  <c r="E17" i="11"/>
  <c r="D15" i="11"/>
  <c r="C15" i="11"/>
  <c r="D13" i="11"/>
  <c r="C13" i="11"/>
  <c r="D26" i="11"/>
  <c r="C26" i="11"/>
  <c r="D24" i="11"/>
  <c r="C24" i="11"/>
  <c r="D37" i="11"/>
  <c r="C37" i="11"/>
  <c r="D35" i="11"/>
  <c r="C35" i="11"/>
  <c r="K67" i="3"/>
  <c r="K21" i="3"/>
  <c r="K22" i="3"/>
  <c r="K32" i="3"/>
  <c r="K33" i="3"/>
  <c r="K43" i="3"/>
  <c r="K44" i="3"/>
  <c r="K54" i="3"/>
  <c r="K55" i="3"/>
  <c r="C58" i="5"/>
  <c r="D58" i="5"/>
  <c r="N12" i="6" s="1"/>
  <c r="H36" i="10"/>
  <c r="H44" i="6" s="1"/>
  <c r="G36" i="10"/>
  <c r="H42" i="6" s="1"/>
  <c r="F36" i="10"/>
  <c r="H40" i="6" s="1"/>
  <c r="E36" i="10"/>
  <c r="H38" i="6" s="1"/>
  <c r="D36" i="10"/>
  <c r="I36" i="10"/>
  <c r="H46" i="6" s="1"/>
  <c r="D57" i="1"/>
  <c r="E57" i="1"/>
  <c r="F57" i="1"/>
  <c r="G57" i="1"/>
  <c r="H57" i="1"/>
  <c r="I57" i="1"/>
  <c r="J57" i="1"/>
  <c r="C34" i="5"/>
  <c r="C35" i="5"/>
  <c r="C36" i="5"/>
  <c r="C37" i="5"/>
  <c r="G37" i="1"/>
  <c r="D70" i="11"/>
  <c r="C70" i="11"/>
  <c r="D68" i="11"/>
  <c r="C68" i="11"/>
  <c r="E70" i="11"/>
  <c r="D59" i="11"/>
  <c r="C59" i="11"/>
  <c r="D57" i="11"/>
  <c r="C57" i="11"/>
  <c r="D48" i="11"/>
  <c r="C48" i="11"/>
  <c r="D46" i="11"/>
  <c r="C46" i="11"/>
  <c r="G26" i="1"/>
  <c r="H14" i="1"/>
  <c r="I14" i="1"/>
  <c r="J14" i="1"/>
  <c r="I23" i="2"/>
  <c r="D61" i="5"/>
  <c r="E69" i="4"/>
  <c r="F69" i="4"/>
  <c r="E58" i="4"/>
  <c r="F58" i="4"/>
  <c r="J47" i="10"/>
  <c r="K54" i="6" s="1"/>
  <c r="I47" i="10"/>
  <c r="K46" i="6" s="1"/>
  <c r="H47" i="10"/>
  <c r="K44" i="6" s="1"/>
  <c r="G47" i="10"/>
  <c r="K42" i="6" s="1"/>
  <c r="F47" i="10"/>
  <c r="K40" i="6" s="1"/>
  <c r="E47" i="10"/>
  <c r="K38" i="6" s="1"/>
  <c r="D47" i="10"/>
  <c r="E47" i="4"/>
  <c r="F47" i="4"/>
  <c r="J36" i="10"/>
  <c r="H54" i="6" s="1"/>
  <c r="E36" i="4"/>
  <c r="F36" i="4"/>
  <c r="J14" i="10"/>
  <c r="I14" i="10"/>
  <c r="B58" i="6" s="1"/>
  <c r="H14" i="10"/>
  <c r="B54" i="6" s="1"/>
  <c r="G14" i="10"/>
  <c r="F14" i="10"/>
  <c r="B46" i="6" s="1"/>
  <c r="E14" i="10"/>
  <c r="B44" i="6" s="1"/>
  <c r="D14" i="10"/>
  <c r="B42" i="6" s="1"/>
  <c r="E14" i="4"/>
  <c r="F14" i="4"/>
  <c r="E25" i="10"/>
  <c r="E38" i="6" s="1"/>
  <c r="F25" i="10"/>
  <c r="E40" i="6" s="1"/>
  <c r="G25" i="10"/>
  <c r="E42" i="6" s="1"/>
  <c r="H25" i="10"/>
  <c r="E44" i="6" s="1"/>
  <c r="I25" i="10"/>
  <c r="E46" i="6" s="1"/>
  <c r="J25" i="10"/>
  <c r="E54" i="6" s="1"/>
  <c r="D25" i="10"/>
  <c r="E25" i="4"/>
  <c r="F25" i="4"/>
  <c r="J12" i="10"/>
  <c r="J23" i="10"/>
  <c r="J34" i="10"/>
  <c r="J45" i="10"/>
  <c r="I12" i="10"/>
  <c r="I23" i="10"/>
  <c r="I34" i="10"/>
  <c r="I45" i="10"/>
  <c r="H12" i="10"/>
  <c r="H23" i="10"/>
  <c r="H34" i="10"/>
  <c r="H45" i="10"/>
  <c r="G12" i="10"/>
  <c r="G23" i="10"/>
  <c r="G34" i="10"/>
  <c r="G45" i="10"/>
  <c r="E12" i="10"/>
  <c r="E23" i="10"/>
  <c r="E34" i="10"/>
  <c r="E45" i="10"/>
  <c r="D12" i="10"/>
  <c r="D23" i="10"/>
  <c r="D34" i="10"/>
  <c r="D45" i="10"/>
  <c r="E67" i="4"/>
  <c r="F67" i="4"/>
  <c r="E56" i="4"/>
  <c r="F56" i="4"/>
  <c r="E45" i="4"/>
  <c r="F45" i="4"/>
  <c r="E34" i="4"/>
  <c r="F34" i="4"/>
  <c r="E23" i="4"/>
  <c r="F23" i="4"/>
  <c r="E12" i="4"/>
  <c r="F12" i="4"/>
  <c r="G69" i="3"/>
  <c r="H69" i="3"/>
  <c r="I69" i="3"/>
  <c r="J69" i="3"/>
  <c r="G69" i="2"/>
  <c r="H69" i="2"/>
  <c r="I69" i="2"/>
  <c r="I69" i="1"/>
  <c r="J69" i="1"/>
  <c r="C69" i="4"/>
  <c r="D69" i="4"/>
  <c r="C36" i="10"/>
  <c r="H22" i="6" s="1"/>
  <c r="G36" i="3"/>
  <c r="H36" i="3"/>
  <c r="I36" i="3"/>
  <c r="J36" i="3"/>
  <c r="G36" i="2"/>
  <c r="H36" i="2"/>
  <c r="I36" i="2"/>
  <c r="I36" i="1"/>
  <c r="J36" i="1"/>
  <c r="C36" i="4"/>
  <c r="D36" i="4"/>
  <c r="C25" i="10"/>
  <c r="E22" i="6" s="1"/>
  <c r="G25" i="3"/>
  <c r="I25" i="1"/>
  <c r="J25" i="1"/>
  <c r="H25" i="3"/>
  <c r="I25" i="3"/>
  <c r="J25" i="3"/>
  <c r="G25" i="2"/>
  <c r="H25" i="2"/>
  <c r="I25" i="2"/>
  <c r="C25" i="4"/>
  <c r="D25" i="4"/>
  <c r="C14" i="10"/>
  <c r="G14" i="3"/>
  <c r="H14" i="3"/>
  <c r="I14" i="3"/>
  <c r="J14" i="3"/>
  <c r="G14" i="2"/>
  <c r="H14" i="2"/>
  <c r="I14" i="2"/>
  <c r="C14" i="4"/>
  <c r="D14" i="4"/>
  <c r="C58" i="4"/>
  <c r="D58" i="4"/>
  <c r="C47" i="10"/>
  <c r="K22" i="6" s="1"/>
  <c r="G47" i="3"/>
  <c r="H47" i="3"/>
  <c r="I47" i="3"/>
  <c r="J47" i="3"/>
  <c r="G47" i="2"/>
  <c r="H47" i="2"/>
  <c r="I47" i="2"/>
  <c r="I47" i="1"/>
  <c r="J47" i="1"/>
  <c r="C47" i="4"/>
  <c r="D47" i="4"/>
  <c r="C69" i="5"/>
  <c r="D69" i="5" s="1"/>
  <c r="K69" i="1"/>
  <c r="Q4" i="6"/>
  <c r="G69" i="4"/>
  <c r="Q8" i="6"/>
  <c r="G67" i="3"/>
  <c r="H67" i="3"/>
  <c r="I67" i="3"/>
  <c r="J67" i="3"/>
  <c r="G12" i="3"/>
  <c r="H12" i="3"/>
  <c r="I12" i="3"/>
  <c r="J12" i="3"/>
  <c r="G23" i="3"/>
  <c r="H23" i="3"/>
  <c r="I23" i="3"/>
  <c r="J23" i="3"/>
  <c r="G34" i="3"/>
  <c r="H34" i="3"/>
  <c r="I34" i="3"/>
  <c r="J34" i="3"/>
  <c r="G45" i="3"/>
  <c r="H45" i="3"/>
  <c r="I45" i="3"/>
  <c r="J45" i="3"/>
  <c r="C34" i="10"/>
  <c r="C45" i="10"/>
  <c r="C12" i="10"/>
  <c r="V12" i="10" s="1"/>
  <c r="C23" i="10"/>
  <c r="G12" i="2"/>
  <c r="H12" i="2"/>
  <c r="I12" i="2"/>
  <c r="G23" i="2"/>
  <c r="H23" i="2"/>
  <c r="G34" i="2"/>
  <c r="H34" i="2"/>
  <c r="I34" i="2"/>
  <c r="G45" i="2"/>
  <c r="H45" i="2"/>
  <c r="I45" i="2"/>
  <c r="G67" i="2"/>
  <c r="H67" i="2"/>
  <c r="I67" i="2"/>
  <c r="I45" i="1"/>
  <c r="J45" i="1"/>
  <c r="I34" i="1"/>
  <c r="J34" i="1"/>
  <c r="I23" i="1"/>
  <c r="J23" i="1"/>
  <c r="I12" i="1"/>
  <c r="J12" i="1"/>
  <c r="I67" i="1"/>
  <c r="J67" i="1"/>
  <c r="C56" i="4"/>
  <c r="D56" i="4"/>
  <c r="C45" i="4"/>
  <c r="D45" i="4"/>
  <c r="C34" i="4"/>
  <c r="D34" i="4"/>
  <c r="C23" i="4"/>
  <c r="D23" i="4"/>
  <c r="C12" i="4"/>
  <c r="D12" i="4"/>
  <c r="C67" i="4"/>
  <c r="D67" i="4"/>
  <c r="I69" i="10"/>
  <c r="J70" i="10"/>
  <c r="I70" i="10"/>
  <c r="H70" i="10"/>
  <c r="G70" i="10"/>
  <c r="F70" i="10"/>
  <c r="E70" i="10"/>
  <c r="D70" i="10"/>
  <c r="C70" i="10"/>
  <c r="J68" i="10"/>
  <c r="I68" i="10"/>
  <c r="H68" i="10"/>
  <c r="G68" i="10"/>
  <c r="F68" i="10"/>
  <c r="E68" i="10"/>
  <c r="D68" i="10"/>
  <c r="C68" i="10"/>
  <c r="J59" i="10"/>
  <c r="I59" i="10"/>
  <c r="H59" i="10"/>
  <c r="G59" i="10"/>
  <c r="F59" i="10"/>
  <c r="E59" i="10"/>
  <c r="D59" i="10"/>
  <c r="C59" i="10"/>
  <c r="J57" i="10"/>
  <c r="I57" i="10"/>
  <c r="H57" i="10"/>
  <c r="G57" i="10"/>
  <c r="F57" i="10"/>
  <c r="E57" i="10"/>
  <c r="D57" i="10"/>
  <c r="C57" i="10"/>
  <c r="J48" i="10"/>
  <c r="I48" i="10"/>
  <c r="H48" i="10"/>
  <c r="G48" i="10"/>
  <c r="F48" i="10"/>
  <c r="E48" i="10"/>
  <c r="D48" i="10"/>
  <c r="C48" i="10"/>
  <c r="J46" i="10"/>
  <c r="I46" i="10"/>
  <c r="H46" i="10"/>
  <c r="G46" i="10"/>
  <c r="F46" i="10"/>
  <c r="E46" i="10"/>
  <c r="D46" i="10"/>
  <c r="C46" i="10"/>
  <c r="J37" i="10"/>
  <c r="I37" i="10"/>
  <c r="H37" i="10"/>
  <c r="G37" i="10"/>
  <c r="F37" i="10"/>
  <c r="E37" i="10"/>
  <c r="D37" i="10"/>
  <c r="C37" i="10"/>
  <c r="J35" i="10"/>
  <c r="I35" i="10"/>
  <c r="H35" i="10"/>
  <c r="G35" i="10"/>
  <c r="F35" i="10"/>
  <c r="E35" i="10"/>
  <c r="D35" i="10"/>
  <c r="C35" i="10"/>
  <c r="J26" i="10"/>
  <c r="I26" i="10"/>
  <c r="H26" i="10"/>
  <c r="G26" i="10"/>
  <c r="F26" i="10"/>
  <c r="E26" i="10"/>
  <c r="D26" i="10"/>
  <c r="C26" i="10"/>
  <c r="J24" i="10"/>
  <c r="I24" i="10"/>
  <c r="H24" i="10"/>
  <c r="G24" i="10"/>
  <c r="F24" i="10"/>
  <c r="E24" i="10"/>
  <c r="D24" i="10"/>
  <c r="C24" i="10"/>
  <c r="J15" i="10"/>
  <c r="I15" i="10"/>
  <c r="H15" i="10"/>
  <c r="G15" i="10"/>
  <c r="F15" i="10"/>
  <c r="E15" i="10"/>
  <c r="D15" i="10"/>
  <c r="C15" i="10"/>
  <c r="J13" i="10"/>
  <c r="I13" i="10"/>
  <c r="H13" i="10"/>
  <c r="G13" i="10"/>
  <c r="F13" i="10"/>
  <c r="E13" i="10"/>
  <c r="D13" i="10"/>
  <c r="C13" i="10"/>
  <c r="C56" i="2"/>
  <c r="H34" i="1"/>
  <c r="D35" i="1"/>
  <c r="E35" i="1"/>
  <c r="F35" i="1"/>
  <c r="G35" i="1"/>
  <c r="H35" i="1"/>
  <c r="I35" i="1"/>
  <c r="J35" i="1"/>
  <c r="H36" i="1"/>
  <c r="D37" i="1"/>
  <c r="E37" i="1"/>
  <c r="F37" i="1"/>
  <c r="H37" i="1"/>
  <c r="I37" i="1"/>
  <c r="J37" i="1"/>
  <c r="D26" i="1"/>
  <c r="I26" i="1"/>
  <c r="H25" i="1"/>
  <c r="E24" i="2"/>
  <c r="E26" i="2"/>
  <c r="E23" i="3"/>
  <c r="I24" i="3"/>
  <c r="G55" i="8"/>
  <c r="G56" i="8"/>
  <c r="G54" i="8"/>
  <c r="D60" i="5"/>
  <c r="D55" i="5"/>
  <c r="D54" i="5"/>
  <c r="D53" i="5"/>
  <c r="E34" i="3"/>
  <c r="G48" i="1"/>
  <c r="G10" i="8"/>
  <c r="B16" i="1"/>
  <c r="B17" i="1"/>
  <c r="B18" i="1"/>
  <c r="B19" i="1"/>
  <c r="B20" i="1"/>
  <c r="B21" i="1" s="1"/>
  <c r="B22" i="1" s="1"/>
  <c r="B27" i="1" s="1"/>
  <c r="B28" i="1" s="1"/>
  <c r="B29" i="1" s="1"/>
  <c r="B30" i="1" s="1"/>
  <c r="B31" i="1" s="1"/>
  <c r="B32" i="1" s="1"/>
  <c r="B33" i="1" s="1"/>
  <c r="B38" i="1" s="1"/>
  <c r="B39" i="1" s="1"/>
  <c r="B40" i="1" s="1"/>
  <c r="B41" i="1" s="1"/>
  <c r="B42" i="1" s="1"/>
  <c r="B43" i="1" s="1"/>
  <c r="B44" i="1" s="1"/>
  <c r="B49" i="1" s="1"/>
  <c r="B50" i="1" s="1"/>
  <c r="B51" i="1" s="1"/>
  <c r="B52" i="1" s="1"/>
  <c r="B53" i="1" s="1"/>
  <c r="B54" i="1" s="1"/>
  <c r="B55" i="1" s="1"/>
  <c r="B60" i="1" s="1"/>
  <c r="B61" i="1" s="1"/>
  <c r="F26" i="4"/>
  <c r="D24" i="4"/>
  <c r="E24" i="4"/>
  <c r="F24" i="4"/>
  <c r="D26" i="4"/>
  <c r="E26" i="4"/>
  <c r="B55" i="8"/>
  <c r="D50" i="5"/>
  <c r="D51" i="5"/>
  <c r="D52" i="5"/>
  <c r="E15" i="3"/>
  <c r="G33" i="8"/>
  <c r="G32" i="8"/>
  <c r="E15" i="2"/>
  <c r="E13" i="1"/>
  <c r="D49" i="5"/>
  <c r="E59" i="3"/>
  <c r="D59" i="3"/>
  <c r="F59" i="3"/>
  <c r="G59" i="3"/>
  <c r="H59" i="3"/>
  <c r="I59" i="3"/>
  <c r="J59" i="3"/>
  <c r="C59" i="8"/>
  <c r="I13" i="2"/>
  <c r="D23" i="2"/>
  <c r="F23" i="2"/>
  <c r="E35" i="3"/>
  <c r="E37" i="3"/>
  <c r="G57" i="3"/>
  <c r="E36" i="3"/>
  <c r="C37" i="8"/>
  <c r="C15" i="5"/>
  <c r="C14" i="5"/>
  <c r="E68" i="2"/>
  <c r="E70" i="2"/>
  <c r="F45" i="2"/>
  <c r="F34" i="2"/>
  <c r="F35" i="2"/>
  <c r="F36" i="2"/>
  <c r="H36" i="6"/>
  <c r="F37" i="2"/>
  <c r="C13" i="5"/>
  <c r="C12" i="5"/>
  <c r="C59" i="5"/>
  <c r="D59" i="5" s="1"/>
  <c r="F12" i="2"/>
  <c r="F13" i="2"/>
  <c r="C48" i="5"/>
  <c r="C47" i="5"/>
  <c r="D13" i="4"/>
  <c r="E13" i="4"/>
  <c r="F13" i="4"/>
  <c r="D15" i="4"/>
  <c r="E15" i="4"/>
  <c r="F15" i="4"/>
  <c r="C25" i="5"/>
  <c r="D12" i="8"/>
  <c r="C45" i="5"/>
  <c r="E57" i="2"/>
  <c r="C13" i="1"/>
  <c r="C15" i="1"/>
  <c r="C26" i="4"/>
  <c r="D67" i="2"/>
  <c r="F67" i="2"/>
  <c r="D68" i="2"/>
  <c r="F68" i="2"/>
  <c r="G68" i="2"/>
  <c r="H68" i="2"/>
  <c r="I68" i="2"/>
  <c r="D69" i="2"/>
  <c r="Q34" i="6" s="1"/>
  <c r="F69" i="2"/>
  <c r="Q36" i="6" s="1"/>
  <c r="D70" i="2"/>
  <c r="F70" i="2"/>
  <c r="G70" i="2"/>
  <c r="H70" i="2"/>
  <c r="I70" i="2"/>
  <c r="H67" i="1"/>
  <c r="D68" i="1"/>
  <c r="E68" i="1"/>
  <c r="F68" i="1"/>
  <c r="G68" i="1"/>
  <c r="H68" i="1"/>
  <c r="I68" i="1"/>
  <c r="J68" i="1"/>
  <c r="H69" i="1"/>
  <c r="D70" i="1"/>
  <c r="E70" i="1"/>
  <c r="F70" i="1"/>
  <c r="G70" i="1"/>
  <c r="H70" i="1"/>
  <c r="I70" i="1"/>
  <c r="J70" i="1"/>
  <c r="D59" i="1"/>
  <c r="E59" i="1"/>
  <c r="F59" i="1"/>
  <c r="G59" i="1"/>
  <c r="H59" i="1"/>
  <c r="I59" i="1"/>
  <c r="J59" i="1"/>
  <c r="G21" i="8"/>
  <c r="G22" i="8"/>
  <c r="G24" i="8"/>
  <c r="G43" i="8"/>
  <c r="G44" i="8"/>
  <c r="G11" i="8"/>
  <c r="G13" i="8"/>
  <c r="G13" i="2"/>
  <c r="G15" i="2"/>
  <c r="G24" i="2"/>
  <c r="G26" i="2"/>
  <c r="G35" i="2"/>
  <c r="G37" i="2"/>
  <c r="D56" i="2"/>
  <c r="F56" i="2"/>
  <c r="D57" i="2"/>
  <c r="F57" i="2"/>
  <c r="G57" i="2"/>
  <c r="H57" i="2"/>
  <c r="I57" i="2"/>
  <c r="D58" i="2"/>
  <c r="N34" i="6" s="1"/>
  <c r="F58" i="2"/>
  <c r="N36" i="6"/>
  <c r="D59" i="2"/>
  <c r="E59" i="2"/>
  <c r="F59" i="2"/>
  <c r="G59" i="2"/>
  <c r="H59" i="2"/>
  <c r="I59" i="2"/>
  <c r="D45" i="2"/>
  <c r="D46" i="2"/>
  <c r="E46" i="2"/>
  <c r="F46" i="2"/>
  <c r="G46" i="2"/>
  <c r="H46" i="2"/>
  <c r="I46" i="2"/>
  <c r="D47" i="2"/>
  <c r="K34" i="6"/>
  <c r="F47" i="2"/>
  <c r="K36" i="6" s="1"/>
  <c r="D48" i="2"/>
  <c r="E48" i="2"/>
  <c r="F48" i="2"/>
  <c r="G48" i="2"/>
  <c r="H48" i="2"/>
  <c r="I48" i="2"/>
  <c r="D34" i="2"/>
  <c r="D35" i="2"/>
  <c r="E35" i="2"/>
  <c r="H35" i="2"/>
  <c r="I35" i="2"/>
  <c r="D36" i="2"/>
  <c r="H34" i="6"/>
  <c r="D37" i="2"/>
  <c r="E37" i="2"/>
  <c r="H37" i="2"/>
  <c r="I37" i="2"/>
  <c r="D24" i="2"/>
  <c r="F24" i="2"/>
  <c r="H24" i="2"/>
  <c r="I24" i="2"/>
  <c r="D25" i="2"/>
  <c r="F25" i="2"/>
  <c r="E36" i="6" s="1"/>
  <c r="D26" i="2"/>
  <c r="F26" i="2"/>
  <c r="H26" i="2"/>
  <c r="I26" i="2"/>
  <c r="D12" i="2"/>
  <c r="D13" i="2"/>
  <c r="E13" i="2"/>
  <c r="H13" i="2"/>
  <c r="D14" i="2"/>
  <c r="F14" i="2"/>
  <c r="D15" i="2"/>
  <c r="F15" i="2"/>
  <c r="H15" i="2"/>
  <c r="I15" i="2"/>
  <c r="C15" i="2"/>
  <c r="C14" i="2"/>
  <c r="C12" i="2"/>
  <c r="C13" i="2"/>
  <c r="J46" i="1"/>
  <c r="D67" i="8"/>
  <c r="E67" i="8"/>
  <c r="F67" i="8"/>
  <c r="G67" i="8"/>
  <c r="D68" i="8"/>
  <c r="E68" i="8"/>
  <c r="F68" i="8"/>
  <c r="G68" i="8"/>
  <c r="D69" i="8"/>
  <c r="E69" i="8"/>
  <c r="F69" i="8"/>
  <c r="G69" i="8"/>
  <c r="G76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D74" i="8"/>
  <c r="F58" i="8"/>
  <c r="G58" i="8"/>
  <c r="D59" i="8"/>
  <c r="E59" i="8"/>
  <c r="F59" i="8"/>
  <c r="G59" i="8"/>
  <c r="C58" i="8"/>
  <c r="C57" i="8"/>
  <c r="C56" i="8"/>
  <c r="D45" i="8"/>
  <c r="C73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D13" i="8"/>
  <c r="E13" i="8"/>
  <c r="F13" i="8"/>
  <c r="D14" i="8"/>
  <c r="E14" i="8"/>
  <c r="F14" i="8"/>
  <c r="G14" i="8"/>
  <c r="D15" i="8"/>
  <c r="E15" i="8"/>
  <c r="F15" i="8"/>
  <c r="G15" i="8"/>
  <c r="C15" i="8"/>
  <c r="C14" i="8"/>
  <c r="C13" i="8"/>
  <c r="C12" i="8"/>
  <c r="G23" i="8"/>
  <c r="G57" i="8"/>
  <c r="G45" i="8"/>
  <c r="G46" i="8"/>
  <c r="E46" i="3"/>
  <c r="E47" i="3"/>
  <c r="C23" i="2"/>
  <c r="C24" i="2"/>
  <c r="C25" i="2"/>
  <c r="C26" i="2"/>
  <c r="C34" i="2"/>
  <c r="C35" i="2"/>
  <c r="C36" i="2"/>
  <c r="C37" i="2"/>
  <c r="C45" i="2"/>
  <c r="C46" i="2"/>
  <c r="C47" i="2"/>
  <c r="K32" i="6"/>
  <c r="C48" i="2"/>
  <c r="E14" i="3"/>
  <c r="F14" i="3"/>
  <c r="D15" i="3"/>
  <c r="F15" i="3"/>
  <c r="G15" i="3"/>
  <c r="H15" i="3"/>
  <c r="I15" i="3"/>
  <c r="J15" i="3"/>
  <c r="C15" i="3"/>
  <c r="E12" i="3"/>
  <c r="H23" i="1"/>
  <c r="E13" i="3"/>
  <c r="F23" i="3"/>
  <c r="D24" i="3"/>
  <c r="E24" i="3"/>
  <c r="F24" i="3"/>
  <c r="G24" i="3"/>
  <c r="H24" i="3"/>
  <c r="J24" i="3"/>
  <c r="E25" i="3"/>
  <c r="F25" i="3"/>
  <c r="D26" i="3"/>
  <c r="E26" i="3"/>
  <c r="F26" i="3"/>
  <c r="G26" i="3"/>
  <c r="H26" i="3"/>
  <c r="I26" i="3"/>
  <c r="J26" i="3"/>
  <c r="F12" i="3"/>
  <c r="D13" i="3"/>
  <c r="F13" i="3"/>
  <c r="G13" i="3"/>
  <c r="H13" i="3"/>
  <c r="I13" i="3"/>
  <c r="J13" i="3"/>
  <c r="D13" i="1"/>
  <c r="D68" i="4"/>
  <c r="E68" i="4"/>
  <c r="F68" i="4"/>
  <c r="G68" i="4"/>
  <c r="D70" i="4"/>
  <c r="E70" i="4"/>
  <c r="F70" i="4"/>
  <c r="G70" i="4"/>
  <c r="C70" i="4"/>
  <c r="C68" i="4"/>
  <c r="E59" i="4"/>
  <c r="D57" i="4"/>
  <c r="E57" i="4"/>
  <c r="F57" i="4"/>
  <c r="D59" i="4"/>
  <c r="F59" i="4"/>
  <c r="C59" i="4"/>
  <c r="C57" i="4"/>
  <c r="D46" i="4"/>
  <c r="E46" i="4"/>
  <c r="D48" i="4"/>
  <c r="E48" i="4"/>
  <c r="C46" i="4"/>
  <c r="C48" i="4"/>
  <c r="F37" i="4"/>
  <c r="D35" i="4"/>
  <c r="E35" i="4"/>
  <c r="F35" i="4"/>
  <c r="D37" i="4"/>
  <c r="E37" i="4"/>
  <c r="C37" i="4"/>
  <c r="C35" i="4"/>
  <c r="C24" i="4"/>
  <c r="C15" i="4"/>
  <c r="C13" i="4"/>
  <c r="C59" i="1"/>
  <c r="C57" i="1"/>
  <c r="C37" i="1"/>
  <c r="C35" i="1"/>
  <c r="C26" i="1"/>
  <c r="C24" i="1"/>
  <c r="C69" i="2"/>
  <c r="Q32" i="6" s="1"/>
  <c r="C58" i="2"/>
  <c r="N32" i="6"/>
  <c r="C26" i="5"/>
  <c r="C23" i="5"/>
  <c r="C70" i="3"/>
  <c r="C68" i="3"/>
  <c r="C59" i="3"/>
  <c r="C57" i="3"/>
  <c r="C48" i="3"/>
  <c r="C46" i="3"/>
  <c r="D37" i="3"/>
  <c r="C37" i="3"/>
  <c r="C26" i="3"/>
  <c r="C13" i="3"/>
  <c r="H47" i="1"/>
  <c r="D48" i="1"/>
  <c r="E48" i="1"/>
  <c r="F48" i="1"/>
  <c r="H48" i="1"/>
  <c r="I48" i="1"/>
  <c r="J48" i="1"/>
  <c r="D46" i="1"/>
  <c r="E46" i="1"/>
  <c r="F46" i="1"/>
  <c r="G46" i="1"/>
  <c r="H46" i="1"/>
  <c r="I46" i="1"/>
  <c r="C48" i="1"/>
  <c r="E26" i="1"/>
  <c r="F26" i="1"/>
  <c r="J26" i="1"/>
  <c r="D24" i="1"/>
  <c r="E24" i="1"/>
  <c r="F24" i="1"/>
  <c r="G24" i="1"/>
  <c r="H24" i="1"/>
  <c r="I24" i="1"/>
  <c r="J24" i="1"/>
  <c r="D15" i="1"/>
  <c r="E15" i="1"/>
  <c r="F15" i="1"/>
  <c r="G15" i="1"/>
  <c r="H15" i="1"/>
  <c r="I15" i="1"/>
  <c r="J15" i="1"/>
  <c r="H12" i="1"/>
  <c r="F13" i="1"/>
  <c r="G13" i="1"/>
  <c r="H13" i="1"/>
  <c r="I13" i="1"/>
  <c r="J13" i="1"/>
  <c r="D57" i="3"/>
  <c r="E57" i="3"/>
  <c r="F57" i="3"/>
  <c r="H57" i="3"/>
  <c r="I57" i="3"/>
  <c r="J57" i="3"/>
  <c r="F47" i="3"/>
  <c r="D48" i="3"/>
  <c r="E48" i="3"/>
  <c r="F48" i="3"/>
  <c r="G48" i="3"/>
  <c r="H48" i="3"/>
  <c r="I48" i="3"/>
  <c r="J48" i="3"/>
  <c r="F45" i="3"/>
  <c r="D46" i="3"/>
  <c r="F46" i="3"/>
  <c r="G46" i="3"/>
  <c r="H46" i="3"/>
  <c r="I46" i="3"/>
  <c r="J46" i="3"/>
  <c r="F36" i="3"/>
  <c r="F37" i="3"/>
  <c r="G37" i="3"/>
  <c r="H37" i="3"/>
  <c r="I37" i="3"/>
  <c r="J37" i="3"/>
  <c r="F34" i="3"/>
  <c r="D35" i="3"/>
  <c r="F35" i="3"/>
  <c r="G35" i="3"/>
  <c r="H35" i="3"/>
  <c r="I35" i="3"/>
  <c r="J35" i="3"/>
  <c r="C68" i="1"/>
  <c r="C70" i="1"/>
  <c r="C46" i="1"/>
  <c r="C68" i="2"/>
  <c r="C67" i="2"/>
  <c r="C70" i="2"/>
  <c r="C57" i="2"/>
  <c r="C59" i="2"/>
  <c r="E34" i="6"/>
  <c r="C68" i="5"/>
  <c r="D68" i="5" s="1"/>
  <c r="C70" i="5"/>
  <c r="D70" i="5" s="1"/>
  <c r="C57" i="5"/>
  <c r="D57" i="5" s="1"/>
  <c r="C46" i="5"/>
  <c r="C24" i="5"/>
  <c r="J68" i="3"/>
  <c r="I68" i="3"/>
  <c r="H68" i="3"/>
  <c r="G68" i="3"/>
  <c r="F68" i="3"/>
  <c r="E68" i="3"/>
  <c r="D68" i="3"/>
  <c r="F67" i="3"/>
  <c r="E67" i="3"/>
  <c r="J70" i="3"/>
  <c r="I70" i="3"/>
  <c r="H70" i="3"/>
  <c r="G70" i="3"/>
  <c r="F70" i="3"/>
  <c r="E70" i="3"/>
  <c r="D70" i="3"/>
  <c r="F69" i="3"/>
  <c r="E69" i="3"/>
  <c r="C24" i="3"/>
  <c r="C35" i="3"/>
  <c r="F48" i="4"/>
  <c r="F46" i="4"/>
  <c r="K70" i="1"/>
  <c r="K68" i="1"/>
  <c r="G74" i="8"/>
  <c r="D73" i="8"/>
  <c r="G34" i="8"/>
  <c r="G35" i="8"/>
  <c r="J70" i="2"/>
  <c r="J69" i="2"/>
  <c r="G12" i="8"/>
  <c r="C74" i="8"/>
  <c r="B73" i="2"/>
  <c r="J68" i="2"/>
  <c r="G75" i="8"/>
  <c r="G73" i="8"/>
  <c r="J73" i="10" l="1"/>
  <c r="B48" i="7" s="1"/>
  <c r="F73" i="10"/>
  <c r="B40" i="7" s="1"/>
  <c r="E73" i="10"/>
  <c r="B36" i="7" s="1"/>
  <c r="G73" i="10"/>
  <c r="D73" i="10"/>
  <c r="D74" i="10"/>
  <c r="I73" i="10"/>
  <c r="H73" i="10"/>
  <c r="B44" i="7" s="1"/>
  <c r="C73" i="10"/>
  <c r="N42" i="6"/>
  <c r="G74" i="10"/>
  <c r="N40" i="6"/>
  <c r="F74" i="10"/>
  <c r="E74" i="10"/>
  <c r="N38" i="6"/>
  <c r="C74" i="10"/>
  <c r="N22" i="6"/>
  <c r="N54" i="6"/>
  <c r="J74" i="10"/>
  <c r="N46" i="6"/>
  <c r="I74" i="10"/>
  <c r="N44" i="6"/>
  <c r="H74" i="10"/>
  <c r="B22" i="6"/>
  <c r="B40" i="6"/>
  <c r="Q46" i="6"/>
  <c r="U67" i="10"/>
  <c r="U68" i="10"/>
  <c r="J59" i="2"/>
  <c r="J58" i="2"/>
  <c r="N10" i="6" s="1"/>
  <c r="J45" i="2"/>
  <c r="J36" i="2"/>
  <c r="H10" i="6" s="1"/>
  <c r="J35" i="2"/>
  <c r="J26" i="2"/>
  <c r="J24" i="2"/>
  <c r="K59" i="3"/>
  <c r="N30" i="6"/>
  <c r="D46" i="5"/>
  <c r="D36" i="5"/>
  <c r="H12" i="6" s="1"/>
  <c r="D25" i="5"/>
  <c r="E12" i="6" s="1"/>
  <c r="B73" i="5"/>
  <c r="D13" i="5"/>
  <c r="D12" i="5"/>
  <c r="D15" i="5"/>
  <c r="K45" i="3"/>
  <c r="K30" i="6"/>
  <c r="K48" i="3"/>
  <c r="K34" i="3"/>
  <c r="K35" i="3"/>
  <c r="K24" i="3"/>
  <c r="K26" i="3"/>
  <c r="K12" i="3"/>
  <c r="K45" i="1"/>
  <c r="K48" i="1"/>
  <c r="H26" i="6"/>
  <c r="K36" i="1"/>
  <c r="H4" i="6" s="1"/>
  <c r="K34" i="1"/>
  <c r="K37" i="1"/>
  <c r="K25" i="1"/>
  <c r="E4" i="6" s="1"/>
  <c r="K26" i="1"/>
  <c r="K23" i="1"/>
  <c r="K24" i="1"/>
  <c r="E59" i="11"/>
  <c r="E46" i="11"/>
  <c r="E48" i="11"/>
  <c r="E45" i="11"/>
  <c r="E36" i="11"/>
  <c r="H16" i="6" s="1"/>
  <c r="E35" i="11"/>
  <c r="E34" i="11"/>
  <c r="E26" i="11"/>
  <c r="E12" i="11"/>
  <c r="E14" i="11"/>
  <c r="B16" i="6" s="1"/>
  <c r="J12" i="2"/>
  <c r="H28" i="6"/>
  <c r="G13" i="4"/>
  <c r="G45" i="4"/>
  <c r="G46" i="4"/>
  <c r="G47" i="4"/>
  <c r="K8" i="6" s="1"/>
  <c r="G36" i="4"/>
  <c r="H8" i="6" s="1"/>
  <c r="G34" i="4"/>
  <c r="G24" i="4"/>
  <c r="G25" i="4"/>
  <c r="E8" i="6" s="1"/>
  <c r="G23" i="4"/>
  <c r="E47" i="11"/>
  <c r="K16" i="6" s="1"/>
  <c r="E37" i="11"/>
  <c r="E24" i="11"/>
  <c r="E25" i="11"/>
  <c r="E16" i="6" s="1"/>
  <c r="E23" i="11"/>
  <c r="E15" i="11"/>
  <c r="D74" i="11"/>
  <c r="E13" i="11"/>
  <c r="D73" i="11"/>
  <c r="G57" i="4"/>
  <c r="G56" i="4"/>
  <c r="G15" i="4"/>
  <c r="G48" i="4"/>
  <c r="K28" i="6"/>
  <c r="G37" i="4"/>
  <c r="G35" i="4"/>
  <c r="G26" i="4"/>
  <c r="E28" i="6"/>
  <c r="G14" i="4"/>
  <c r="B8" i="6" s="1"/>
  <c r="G12" i="4"/>
  <c r="K14" i="1"/>
  <c r="B4" i="6" s="1"/>
  <c r="K13" i="1"/>
  <c r="K56" i="1"/>
  <c r="K26" i="6"/>
  <c r="K46" i="1"/>
  <c r="K47" i="1"/>
  <c r="K4" i="6" s="1"/>
  <c r="K35" i="1"/>
  <c r="H30" i="6"/>
  <c r="K12" i="1"/>
  <c r="C73" i="1"/>
  <c r="J56" i="2"/>
  <c r="J57" i="2"/>
  <c r="J47" i="2"/>
  <c r="K10" i="6" s="1"/>
  <c r="J46" i="2"/>
  <c r="J34" i="2"/>
  <c r="D73" i="2"/>
  <c r="J23" i="2"/>
  <c r="J25" i="2"/>
  <c r="E10" i="6" s="1"/>
  <c r="D74" i="2"/>
  <c r="J15" i="2"/>
  <c r="J13" i="2"/>
  <c r="J14" i="2"/>
  <c r="B10" i="6" s="1"/>
  <c r="D45" i="5"/>
  <c r="D47" i="5"/>
  <c r="K12" i="6" s="1"/>
  <c r="D48" i="5"/>
  <c r="D35" i="5"/>
  <c r="D34" i="5"/>
  <c r="D37" i="5"/>
  <c r="B74" i="5"/>
  <c r="D26" i="5"/>
  <c r="D24" i="5"/>
  <c r="D23" i="5"/>
  <c r="U70" i="10"/>
  <c r="K15" i="3"/>
  <c r="K14" i="3"/>
  <c r="B6" i="6" s="1"/>
  <c r="K58" i="3"/>
  <c r="N6" i="6" s="1"/>
  <c r="K46" i="3"/>
  <c r="K47" i="3"/>
  <c r="K6" i="6" s="1"/>
  <c r="K37" i="3"/>
  <c r="K36" i="3"/>
  <c r="H6" i="6" s="1"/>
  <c r="K23" i="3"/>
  <c r="K25" i="3"/>
  <c r="E6" i="6" s="1"/>
  <c r="K13" i="3"/>
  <c r="C73" i="11"/>
  <c r="C74" i="11"/>
  <c r="B24" i="7" s="1"/>
  <c r="E56" i="11"/>
  <c r="E58" i="11"/>
  <c r="E57" i="11"/>
  <c r="B73" i="4"/>
  <c r="C73" i="4"/>
  <c r="Q28" i="6"/>
  <c r="N28" i="6"/>
  <c r="C74" i="4"/>
  <c r="G58" i="4"/>
  <c r="B74" i="4"/>
  <c r="G59" i="4"/>
  <c r="D74" i="1"/>
  <c r="Q30" i="6"/>
  <c r="C74" i="1"/>
  <c r="D73" i="1"/>
  <c r="B73" i="1"/>
  <c r="K59" i="1"/>
  <c r="K58" i="1"/>
  <c r="K57" i="1"/>
  <c r="B74" i="1"/>
  <c r="F74" i="2"/>
  <c r="B38" i="7" s="1"/>
  <c r="Q10" i="6"/>
  <c r="Q26" i="6"/>
  <c r="C73" i="2"/>
  <c r="E73" i="2"/>
  <c r="F73" i="2"/>
  <c r="E74" i="2"/>
  <c r="C74" i="2"/>
  <c r="B34" i="7" s="1"/>
  <c r="B74" i="2"/>
  <c r="B32" i="7" s="1"/>
  <c r="Q12" i="6"/>
  <c r="F75" i="5"/>
  <c r="U69" i="10"/>
  <c r="Q14" i="6" s="1"/>
  <c r="B60" i="10"/>
  <c r="B61" i="10" s="1"/>
  <c r="B62" i="10" s="1"/>
  <c r="U56" i="10"/>
  <c r="K68" i="3"/>
  <c r="Q22" i="6"/>
  <c r="D74" i="3"/>
  <c r="F73" i="3"/>
  <c r="F74" i="3"/>
  <c r="D73" i="3"/>
  <c r="N26" i="6"/>
  <c r="E74" i="3"/>
  <c r="K56" i="3"/>
  <c r="E73" i="3"/>
  <c r="K57" i="3"/>
  <c r="U57" i="10"/>
  <c r="U58" i="10"/>
  <c r="N14" i="6" s="1"/>
  <c r="U59" i="10"/>
  <c r="U47" i="10"/>
  <c r="K14" i="6" s="1"/>
  <c r="U46" i="10"/>
  <c r="U48" i="10"/>
  <c r="U45" i="10"/>
  <c r="B56" i="7"/>
  <c r="U34" i="10"/>
  <c r="U37" i="10"/>
  <c r="U35" i="10"/>
  <c r="U36" i="10"/>
  <c r="H14" i="6" s="1"/>
  <c r="U23" i="10"/>
  <c r="U24" i="10"/>
  <c r="B46" i="7"/>
  <c r="B42" i="7"/>
  <c r="U26" i="10"/>
  <c r="U25" i="10"/>
  <c r="E14" i="6" s="1"/>
  <c r="U15" i="10"/>
  <c r="U12" i="10"/>
  <c r="U14" i="10"/>
  <c r="B14" i="6" s="1"/>
  <c r="U13" i="10"/>
  <c r="F80" i="10" l="1"/>
  <c r="F78" i="10"/>
  <c r="F81" i="10"/>
  <c r="F79" i="10"/>
  <c r="F73" i="5"/>
  <c r="E79" i="3"/>
  <c r="F74" i="11"/>
  <c r="B16" i="7" s="1"/>
  <c r="H18" i="6"/>
  <c r="G74" i="4"/>
  <c r="B8" i="7" s="1"/>
  <c r="F76" i="11"/>
  <c r="K60" i="6"/>
  <c r="E60" i="6"/>
  <c r="G76" i="4"/>
  <c r="H74" i="1"/>
  <c r="B4" i="7" s="1"/>
  <c r="H60" i="6"/>
  <c r="H76" i="1"/>
  <c r="K73" i="2"/>
  <c r="K74" i="2"/>
  <c r="B10" i="7" s="1"/>
  <c r="E18" i="6"/>
  <c r="K76" i="2"/>
  <c r="K75" i="2"/>
  <c r="F76" i="5"/>
  <c r="B30" i="7"/>
  <c r="F74" i="5"/>
  <c r="B12" i="7" s="1"/>
  <c r="E80" i="3"/>
  <c r="K18" i="6"/>
  <c r="E78" i="3"/>
  <c r="N16" i="6"/>
  <c r="F75" i="11"/>
  <c r="F73" i="11"/>
  <c r="B28" i="7"/>
  <c r="G75" i="4"/>
  <c r="G73" i="4"/>
  <c r="N8" i="6"/>
  <c r="H73" i="1"/>
  <c r="H75" i="1"/>
  <c r="N4" i="6"/>
  <c r="B26" i="7"/>
  <c r="Q60" i="6"/>
  <c r="Q18" i="6"/>
  <c r="B22" i="7"/>
  <c r="E77" i="3"/>
  <c r="B6" i="7" s="1"/>
  <c r="N60" i="6"/>
  <c r="B60" i="6"/>
  <c r="B18" i="6"/>
  <c r="B14" i="7" l="1"/>
  <c r="N18" i="6"/>
  <c r="T18" i="6"/>
  <c r="B60" i="7"/>
  <c r="B18" i="7"/>
</calcChain>
</file>

<file path=xl/sharedStrings.xml><?xml version="1.0" encoding="utf-8"?>
<sst xmlns="http://schemas.openxmlformats.org/spreadsheetml/2006/main" count="917" uniqueCount="98">
  <si>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</si>
  <si>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</si>
  <si>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</si>
  <si>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</si>
  <si>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</si>
  <si>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</si>
  <si>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</si>
  <si>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</si>
  <si>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</si>
  <si>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</si>
  <si>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</si>
  <si>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North Williamsburg</t>
  </si>
  <si>
    <t>Greenpoint</t>
  </si>
  <si>
    <t>Atlantic Ave</t>
  </si>
  <si>
    <t>East 34th Street</t>
  </si>
  <si>
    <t>Paulus Hook</t>
  </si>
  <si>
    <t>Newport</t>
  </si>
  <si>
    <t>Hoboken</t>
  </si>
  <si>
    <t>Liberty Harbor</t>
  </si>
  <si>
    <t>Port Liberte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</si>
  <si>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</si>
  <si>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</si>
  <si>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</si>
  <si>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</si>
  <si>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</si>
  <si>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</si>
  <si>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</si>
  <si>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</si>
  <si>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</si>
  <si>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</si>
  <si>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</si>
  <si>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</si>
  <si>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Hunters Point</t>
  </si>
  <si>
    <t>Governors Island</t>
  </si>
  <si>
    <t>Week 6</t>
  </si>
  <si>
    <t>Liberty Landing Ferry</t>
  </si>
  <si>
    <t>Pier 17</t>
  </si>
  <si>
    <t>Seaport</t>
  </si>
  <si>
    <t>Fulton Ferry Landing</t>
  </si>
  <si>
    <t>Redhook Ikea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</si>
  <si>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</si>
  <si>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</si>
  <si>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</si>
  <si>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</si>
  <si>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</si>
  <si>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</si>
  <si>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</si>
  <si>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</si>
  <si>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</si>
  <si>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</si>
  <si>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</si>
  <si>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</si>
  <si>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</si>
  <si>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</si>
  <si>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</si>
  <si>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</si>
  <si>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</si>
  <si>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</si>
  <si>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</si>
  <si>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</si>
  <si>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HoboS - HoboN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</si>
  <si>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</si>
  <si>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</si>
  <si>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</si>
  <si>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</si>
  <si>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</si>
  <si>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</si>
  <si>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</si>
  <si>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</si>
  <si>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</si>
  <si>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Christopher Street</t>
  </si>
  <si>
    <t>DUMBO</t>
  </si>
  <si>
    <t>South Williamsburg</t>
  </si>
  <si>
    <t>Long Island City</t>
  </si>
  <si>
    <t>HMS</t>
  </si>
  <si>
    <t>03.27.17 - 03.31.17</t>
  </si>
  <si>
    <t>Slip 5</t>
  </si>
  <si>
    <t>New York Water Tours</t>
  </si>
  <si>
    <t>BMB Slip 5</t>
  </si>
  <si>
    <t>BMB</t>
  </si>
  <si>
    <t>East River Ferry Service</t>
  </si>
  <si>
    <t>Rockaway</t>
  </si>
  <si>
    <t>Sunset Park</t>
  </si>
  <si>
    <t>NYC Ferry</t>
  </si>
  <si>
    <t>Suneset Park</t>
  </si>
  <si>
    <t>NYC Ferry Monthly Totals</t>
  </si>
  <si>
    <t>06.01.17 - 06.02.17</t>
  </si>
  <si>
    <t>06.05.17 - 06.09.17</t>
  </si>
  <si>
    <t>06.12.17 - 06.16.17</t>
  </si>
  <si>
    <t>06.19.17 - 06.23.17</t>
  </si>
  <si>
    <t>06.26.17 - 06.30.17</t>
  </si>
  <si>
    <t>Water Tours Monthly Totals</t>
  </si>
  <si>
    <t>June Monthly Totals</t>
  </si>
  <si>
    <t>South Brooklyn</t>
  </si>
  <si>
    <t>Bayridge</t>
  </si>
  <si>
    <t>Red Hook</t>
  </si>
  <si>
    <t>Governor's Island</t>
  </si>
  <si>
    <t>Pier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</si>
</sst>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mm/dd/yy;@"/>
  </numFmts>
  <fonts count="27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b/>
      <sz val="18"/>
      <color theme="1"/>
      <name val="Century Gothic"/>
      <family val="2"/>
    </font>
    <font>
      <sz val="10"/>
      <name val="Arial"/>
      <family val="2"/>
    </font>
    <font>
      <sz val="11"/>
      <color theme="0"/>
      <name val="Californian FB"/>
      <family val="1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1" fillId="0" borderId="0"/>
    <xf numFmtId="0" fontId="25" fillId="0" borderId="0"/>
  </cellStyleXfs>
  <cellXfs count="560">
    <xf numFmtId="0" fontId="0" fillId="0" borderId="0" xfId="0"/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Fill="1" applyAlignment="1">
      <alignment horizontal="right"/>
    </xf>
    <xf numFmtId="0" fontId="16" fillId="0" borderId="0" xfId="0" applyFont="1" applyFill="1" applyBorder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0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/>
    <xf numFmtId="3" fontId="10" fillId="0" borderId="0" xfId="0" applyNumberFormat="1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9" fillId="0" borderId="0" xfId="0" applyFont="1"/>
    <xf numFmtId="3" fontId="19" fillId="0" borderId="40" xfId="0" applyNumberFormat="1" applyFont="1" applyBorder="1" applyAlignment="1">
      <alignment horizontal="right"/>
    </xf>
    <xf numFmtId="3" fontId="19" fillId="0" borderId="41" xfId="0" applyNumberFormat="1" applyFont="1" applyBorder="1" applyAlignment="1">
      <alignment horizontal="right"/>
    </xf>
    <xf numFmtId="3" fontId="19" fillId="0" borderId="19" xfId="0" applyNumberFormat="1" applyFont="1" applyBorder="1" applyAlignment="1">
      <alignment horizontal="right"/>
    </xf>
    <xf numFmtId="3" fontId="19" fillId="0" borderId="10" xfId="0" applyNumberFormat="1" applyFont="1" applyBorder="1" applyAlignment="1">
      <alignment horizontal="right"/>
    </xf>
    <xf numFmtId="3" fontId="19" fillId="0" borderId="8" xfId="0" applyNumberFormat="1" applyFont="1" applyBorder="1" applyAlignment="1">
      <alignment horizontal="right"/>
    </xf>
    <xf numFmtId="3" fontId="19" fillId="0" borderId="7" xfId="0" applyNumberFormat="1" applyFont="1" applyBorder="1" applyAlignment="1">
      <alignment horizontal="right"/>
    </xf>
    <xf numFmtId="3" fontId="19" fillId="0" borderId="16" xfId="0" applyNumberFormat="1" applyFont="1" applyBorder="1" applyAlignment="1">
      <alignment horizontal="right"/>
    </xf>
    <xf numFmtId="3" fontId="19" fillId="0" borderId="42" xfId="0" applyNumberFormat="1" applyFont="1" applyBorder="1" applyAlignment="1">
      <alignment horizontal="right"/>
    </xf>
    <xf numFmtId="3" fontId="19" fillId="0" borderId="28" xfId="0" applyNumberFormat="1" applyFont="1" applyBorder="1" applyAlignment="1">
      <alignment horizontal="right"/>
    </xf>
    <xf numFmtId="3" fontId="19" fillId="0" borderId="21" xfId="0" applyNumberFormat="1" applyFont="1" applyBorder="1" applyAlignment="1">
      <alignment horizontal="right"/>
    </xf>
    <xf numFmtId="3" fontId="19" fillId="0" borderId="47" xfId="0" applyNumberFormat="1" applyFont="1" applyBorder="1" applyAlignment="1">
      <alignment horizontal="right"/>
    </xf>
    <xf numFmtId="3" fontId="19" fillId="0" borderId="17" xfId="0" applyNumberFormat="1" applyFont="1" applyBorder="1" applyAlignment="1">
      <alignment horizontal="right"/>
    </xf>
    <xf numFmtId="3" fontId="19" fillId="0" borderId="12" xfId="0" applyNumberFormat="1" applyFont="1" applyBorder="1" applyAlignment="1">
      <alignment horizontal="right"/>
    </xf>
    <xf numFmtId="3" fontId="19" fillId="0" borderId="38" xfId="0" applyNumberFormat="1" applyFont="1" applyBorder="1" applyAlignment="1">
      <alignment horizontal="right"/>
    </xf>
    <xf numFmtId="3" fontId="19" fillId="0" borderId="9" xfId="0" applyNumberFormat="1" applyFont="1" applyBorder="1" applyAlignment="1">
      <alignment horizontal="right"/>
    </xf>
    <xf numFmtId="3" fontId="19" fillId="0" borderId="46" xfId="0" applyNumberFormat="1" applyFont="1" applyBorder="1" applyAlignment="1">
      <alignment horizontal="right"/>
    </xf>
    <xf numFmtId="3" fontId="19" fillId="0" borderId="18" xfId="0" applyNumberFormat="1" applyFont="1" applyBorder="1" applyAlignment="1">
      <alignment horizontal="right"/>
    </xf>
    <xf numFmtId="0" fontId="19" fillId="0" borderId="1" xfId="0" applyFont="1" applyBorder="1"/>
    <xf numFmtId="0" fontId="19" fillId="0" borderId="25" xfId="0" applyFont="1" applyBorder="1"/>
    <xf numFmtId="0" fontId="19" fillId="0" borderId="25" xfId="0" applyFont="1" applyFill="1" applyBorder="1" applyAlignment="1">
      <alignment horizontal="right"/>
    </xf>
    <xf numFmtId="0" fontId="21" fillId="4" borderId="23" xfId="0" applyFont="1" applyFill="1" applyBorder="1" applyAlignment="1">
      <alignment horizontal="right"/>
    </xf>
    <xf numFmtId="3" fontId="19" fillId="4" borderId="43" xfId="0" applyNumberFormat="1" applyFont="1" applyFill="1" applyBorder="1" applyAlignment="1">
      <alignment horizontal="right"/>
    </xf>
    <xf numFmtId="3" fontId="19" fillId="4" borderId="27" xfId="0" applyNumberFormat="1" applyFont="1" applyFill="1" applyBorder="1" applyAlignment="1">
      <alignment horizontal="right"/>
    </xf>
    <xf numFmtId="3" fontId="19" fillId="4" borderId="26" xfId="0" applyNumberFormat="1" applyFont="1" applyFill="1" applyBorder="1" applyAlignment="1">
      <alignment horizontal="right"/>
    </xf>
    <xf numFmtId="3" fontId="19" fillId="4" borderId="48" xfId="0" applyNumberFormat="1" applyFont="1" applyFill="1" applyBorder="1" applyAlignment="1">
      <alignment horizontal="right"/>
    </xf>
    <xf numFmtId="3" fontId="19" fillId="4" borderId="16" xfId="0" applyNumberFormat="1" applyFont="1" applyFill="1" applyBorder="1" applyAlignment="1">
      <alignment horizontal="right"/>
    </xf>
    <xf numFmtId="3" fontId="19" fillId="4" borderId="44" xfId="0" applyNumberFormat="1" applyFont="1" applyFill="1" applyBorder="1" applyAlignment="1">
      <alignment horizontal="right"/>
    </xf>
    <xf numFmtId="3" fontId="19" fillId="4" borderId="30" xfId="0" applyNumberFormat="1" applyFont="1" applyFill="1" applyBorder="1" applyAlignment="1">
      <alignment horizontal="right"/>
    </xf>
    <xf numFmtId="3" fontId="19" fillId="4" borderId="29" xfId="0" applyNumberFormat="1" applyFont="1" applyFill="1" applyBorder="1" applyAlignment="1">
      <alignment horizontal="right"/>
    </xf>
    <xf numFmtId="3" fontId="19" fillId="4" borderId="49" xfId="0" applyNumberFormat="1" applyFont="1" applyFill="1" applyBorder="1" applyAlignment="1">
      <alignment horizontal="right"/>
    </xf>
    <xf numFmtId="3" fontId="19" fillId="4" borderId="36" xfId="0" applyNumberFormat="1" applyFont="1" applyFill="1" applyBorder="1" applyAlignment="1">
      <alignment horizontal="right"/>
    </xf>
    <xf numFmtId="3" fontId="19" fillId="0" borderId="21" xfId="0" applyNumberFormat="1" applyFont="1" applyFill="1" applyBorder="1" applyAlignment="1">
      <alignment horizontal="right"/>
    </xf>
    <xf numFmtId="3" fontId="19" fillId="0" borderId="21" xfId="0" applyNumberFormat="1" applyFont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 wrapText="1"/>
    </xf>
    <xf numFmtId="3" fontId="21" fillId="4" borderId="43" xfId="0" applyNumberFormat="1" applyFont="1" applyFill="1" applyBorder="1" applyAlignment="1">
      <alignment horizontal="right"/>
    </xf>
    <xf numFmtId="3" fontId="21" fillId="4" borderId="16" xfId="0" applyNumberFormat="1" applyFont="1" applyFill="1" applyBorder="1" applyAlignment="1">
      <alignment horizontal="right"/>
    </xf>
    <xf numFmtId="3" fontId="21" fillId="4" borderId="44" xfId="0" applyNumberFormat="1" applyFont="1" applyFill="1" applyBorder="1" applyAlignment="1">
      <alignment horizontal="right"/>
    </xf>
    <xf numFmtId="3" fontId="21" fillId="4" borderId="36" xfId="0" applyNumberFormat="1" applyFont="1" applyFill="1" applyBorder="1" applyAlignment="1">
      <alignment horizontal="right"/>
    </xf>
    <xf numFmtId="0" fontId="21" fillId="4" borderId="21" xfId="0" applyFont="1" applyFill="1" applyBorder="1" applyAlignment="1">
      <alignment horizontal="center" vertical="center" wrapText="1"/>
    </xf>
    <xf numFmtId="3" fontId="23" fillId="0" borderId="0" xfId="0" applyNumberFormat="1" applyFont="1" applyBorder="1"/>
    <xf numFmtId="3" fontId="23" fillId="0" borderId="54" xfId="0" applyNumberFormat="1" applyFont="1" applyBorder="1"/>
    <xf numFmtId="3" fontId="22" fillId="0" borderId="0" xfId="0" applyNumberFormat="1" applyFont="1" applyFill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14" fontId="21" fillId="0" borderId="0" xfId="0" applyNumberFormat="1" applyFont="1" applyFill="1" applyBorder="1" applyAlignment="1">
      <alignment horizontal="center" vertical="center" textRotation="90"/>
    </xf>
    <xf numFmtId="3" fontId="19" fillId="0" borderId="0" xfId="0" applyNumberFormat="1" applyFont="1" applyFill="1" applyBorder="1" applyAlignment="1">
      <alignment horizontal="right"/>
    </xf>
    <xf numFmtId="3" fontId="19" fillId="0" borderId="43" xfId="0" applyNumberFormat="1" applyFont="1" applyBorder="1" applyAlignment="1">
      <alignment horizontal="right"/>
    </xf>
    <xf numFmtId="3" fontId="19" fillId="0" borderId="27" xfId="0" applyNumberFormat="1" applyFont="1" applyBorder="1" applyAlignment="1">
      <alignment horizontal="right"/>
    </xf>
    <xf numFmtId="3" fontId="19" fillId="0" borderId="26" xfId="0" applyNumberFormat="1" applyFont="1" applyBorder="1" applyAlignment="1">
      <alignment horizontal="right"/>
    </xf>
    <xf numFmtId="3" fontId="19" fillId="0" borderId="48" xfId="0" applyNumberFormat="1" applyFont="1" applyBorder="1" applyAlignment="1">
      <alignment horizontal="right"/>
    </xf>
    <xf numFmtId="3" fontId="19" fillId="0" borderId="31" xfId="0" applyNumberFormat="1" applyFont="1" applyBorder="1" applyAlignment="1">
      <alignment horizontal="right"/>
    </xf>
    <xf numFmtId="3" fontId="19" fillId="0" borderId="44" xfId="0" applyNumberFormat="1" applyFont="1" applyBorder="1" applyAlignment="1">
      <alignment horizontal="right"/>
    </xf>
    <xf numFmtId="3" fontId="19" fillId="0" borderId="30" xfId="0" applyNumberFormat="1" applyFont="1" applyBorder="1" applyAlignment="1">
      <alignment horizontal="right"/>
    </xf>
    <xf numFmtId="3" fontId="19" fillId="0" borderId="29" xfId="0" applyNumberFormat="1" applyFont="1" applyBorder="1" applyAlignment="1">
      <alignment horizontal="right"/>
    </xf>
    <xf numFmtId="3" fontId="19" fillId="0" borderId="36" xfId="0" applyNumberFormat="1" applyFont="1" applyBorder="1" applyAlignment="1">
      <alignment horizontal="right"/>
    </xf>
    <xf numFmtId="3" fontId="19" fillId="0" borderId="62" xfId="0" applyNumberFormat="1" applyFont="1" applyBorder="1" applyAlignment="1">
      <alignment horizontal="right"/>
    </xf>
    <xf numFmtId="3" fontId="19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 applyFill="1" applyBorder="1" applyAlignment="1">
      <alignment horizontal="center" vertical="center"/>
    </xf>
    <xf numFmtId="3" fontId="19" fillId="0" borderId="19" xfId="0" applyNumberFormat="1" applyFont="1" applyBorder="1" applyAlignment="1">
      <alignment horizontal="center" vertical="center"/>
    </xf>
    <xf numFmtId="3" fontId="19" fillId="0" borderId="20" xfId="0" applyNumberFormat="1" applyFont="1" applyBorder="1" applyAlignment="1">
      <alignment horizontal="right"/>
    </xf>
    <xf numFmtId="3" fontId="19" fillId="0" borderId="22" xfId="0" applyNumberFormat="1" applyFont="1" applyBorder="1" applyAlignment="1">
      <alignment horizontal="right"/>
    </xf>
    <xf numFmtId="3" fontId="19" fillId="0" borderId="5" xfId="0" applyNumberFormat="1" applyFont="1" applyBorder="1" applyAlignment="1">
      <alignment horizontal="right"/>
    </xf>
    <xf numFmtId="3" fontId="19" fillId="0" borderId="4" xfId="0" applyNumberFormat="1" applyFont="1" applyBorder="1" applyAlignment="1">
      <alignment horizontal="right"/>
    </xf>
    <xf numFmtId="0" fontId="9" fillId="0" borderId="0" xfId="0" applyFont="1"/>
    <xf numFmtId="3" fontId="9" fillId="0" borderId="40" xfId="0" applyNumberFormat="1" applyFont="1" applyBorder="1" applyAlignment="1">
      <alignment horizontal="right"/>
    </xf>
    <xf numFmtId="3" fontId="9" fillId="0" borderId="20" xfId="0" applyNumberFormat="1" applyFont="1" applyBorder="1" applyAlignment="1">
      <alignment horizontal="right"/>
    </xf>
    <xf numFmtId="3" fontId="9" fillId="0" borderId="42" xfId="0" applyNumberFormat="1" applyFont="1" applyBorder="1" applyAlignment="1">
      <alignment horizontal="right"/>
    </xf>
    <xf numFmtId="3" fontId="9" fillId="0" borderId="28" xfId="0" applyNumberFormat="1" applyFont="1" applyBorder="1" applyAlignment="1">
      <alignment horizontal="right"/>
    </xf>
    <xf numFmtId="3" fontId="9" fillId="0" borderId="16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3" fontId="9" fillId="0" borderId="22" xfId="0" applyNumberFormat="1" applyFont="1" applyBorder="1" applyAlignment="1">
      <alignment horizontal="right"/>
    </xf>
    <xf numFmtId="3" fontId="9" fillId="0" borderId="12" xfId="0" applyNumberFormat="1" applyFont="1" applyBorder="1" applyAlignment="1">
      <alignment horizontal="right"/>
    </xf>
    <xf numFmtId="3" fontId="9" fillId="0" borderId="5" xfId="0" applyNumberFormat="1" applyFont="1" applyBorder="1" applyAlignment="1">
      <alignment horizontal="right"/>
    </xf>
    <xf numFmtId="3" fontId="9" fillId="0" borderId="38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0" fontId="9" fillId="0" borderId="0" xfId="0" applyFont="1" applyFill="1" applyAlignment="1">
      <alignment horizontal="right"/>
    </xf>
    <xf numFmtId="3" fontId="9" fillId="0" borderId="41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9" fillId="0" borderId="21" xfId="0" applyNumberFormat="1" applyFont="1" applyFill="1" applyBorder="1" applyAlignment="1">
      <alignment horizontal="right"/>
    </xf>
    <xf numFmtId="3" fontId="9" fillId="0" borderId="21" xfId="0" applyNumberFormat="1" applyFont="1" applyBorder="1" applyAlignment="1">
      <alignment horizontal="center" vertical="center"/>
    </xf>
    <xf numFmtId="14" fontId="9" fillId="0" borderId="0" xfId="0" applyNumberFormat="1" applyFont="1"/>
    <xf numFmtId="3" fontId="9" fillId="4" borderId="42" xfId="0" applyNumberFormat="1" applyFont="1" applyFill="1" applyBorder="1" applyAlignment="1">
      <alignment horizontal="right"/>
    </xf>
    <xf numFmtId="3" fontId="9" fillId="4" borderId="44" xfId="0" applyNumberFormat="1" applyFont="1" applyFill="1" applyBorder="1" applyAlignment="1">
      <alignment horizontal="right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0" xfId="0" applyNumberFormat="1" applyFont="1" applyBorder="1" applyAlignment="1">
      <alignment horizontal="center" vertical="center"/>
    </xf>
    <xf numFmtId="3" fontId="9" fillId="0" borderId="0" xfId="0" applyNumberFormat="1" applyFont="1" applyFill="1" applyBorder="1" applyAlignment="1"/>
    <xf numFmtId="3" fontId="9" fillId="0" borderId="0" xfId="0" applyNumberFormat="1" applyFont="1" applyFill="1" applyBorder="1"/>
    <xf numFmtId="3" fontId="12" fillId="0" borderId="0" xfId="0" applyNumberFormat="1" applyFont="1" applyFill="1" applyBorder="1" applyAlignment="1">
      <alignment wrapText="1"/>
    </xf>
    <xf numFmtId="3" fontId="12" fillId="0" borderId="0" xfId="0" applyNumberFormat="1" applyFont="1" applyFill="1" applyBorder="1" applyAlignment="1"/>
    <xf numFmtId="3" fontId="20" fillId="0" borderId="0" xfId="0" applyNumberFormat="1" applyFont="1" applyFill="1" applyBorder="1"/>
    <xf numFmtId="3" fontId="20" fillId="0" borderId="0" xfId="0" applyNumberFormat="1" applyFont="1" applyFill="1"/>
    <xf numFmtId="3" fontId="20" fillId="0" borderId="0" xfId="0" applyNumberFormat="1" applyFont="1" applyFill="1" applyBorder="1" applyAlignment="1">
      <alignment wrapText="1"/>
    </xf>
    <xf numFmtId="3" fontId="9" fillId="0" borderId="25" xfId="0" applyNumberFormat="1" applyFont="1" applyFill="1" applyBorder="1"/>
    <xf numFmtId="3" fontId="9" fillId="0" borderId="54" xfId="0" applyNumberFormat="1" applyFont="1" applyFill="1" applyBorder="1"/>
    <xf numFmtId="3" fontId="9" fillId="0" borderId="23" xfId="0" applyNumberFormat="1" applyFont="1" applyFill="1" applyBorder="1"/>
    <xf numFmtId="3" fontId="9" fillId="0" borderId="57" xfId="0" applyNumberFormat="1" applyFont="1" applyFill="1" applyBorder="1"/>
    <xf numFmtId="3" fontId="20" fillId="0" borderId="0" xfId="0" applyNumberFormat="1" applyFont="1" applyBorder="1"/>
    <xf numFmtId="3" fontId="20" fillId="0" borderId="0" xfId="0" applyNumberFormat="1" applyFont="1"/>
    <xf numFmtId="3" fontId="9" fillId="0" borderId="0" xfId="0" applyNumberFormat="1" applyFont="1"/>
    <xf numFmtId="3" fontId="9" fillId="0" borderId="0" xfId="0" applyNumberFormat="1" applyFont="1" applyFill="1"/>
    <xf numFmtId="0" fontId="9" fillId="0" borderId="0" xfId="0" applyFont="1" applyBorder="1" applyAlignment="1">
      <alignment horizontal="center" vertical="center"/>
    </xf>
    <xf numFmtId="3" fontId="21" fillId="0" borderId="21" xfId="0" applyNumberFormat="1" applyFont="1" applyFill="1" applyBorder="1" applyAlignment="1">
      <alignment horizontal="center" vertical="center"/>
    </xf>
    <xf numFmtId="3" fontId="21" fillId="0" borderId="21" xfId="0" applyNumberFormat="1" applyFont="1" applyBorder="1" applyAlignment="1">
      <alignment horizontal="center" vertical="center"/>
    </xf>
    <xf numFmtId="3" fontId="13" fillId="0" borderId="62" xfId="0" applyNumberFormat="1" applyFont="1" applyFill="1" applyBorder="1" applyAlignment="1">
      <alignment horizontal="center" vertical="center" wrapText="1"/>
    </xf>
    <xf numFmtId="3" fontId="21" fillId="5" borderId="43" xfId="0" applyNumberFormat="1" applyFont="1" applyFill="1" applyBorder="1" applyAlignment="1">
      <alignment horizontal="right"/>
    </xf>
    <xf numFmtId="3" fontId="21" fillId="5" borderId="16" xfId="0" applyNumberFormat="1" applyFont="1" applyFill="1" applyBorder="1" applyAlignment="1">
      <alignment horizontal="right"/>
    </xf>
    <xf numFmtId="3" fontId="21" fillId="5" borderId="44" xfId="0" applyNumberFormat="1" applyFont="1" applyFill="1" applyBorder="1" applyAlignment="1">
      <alignment horizontal="right"/>
    </xf>
    <xf numFmtId="3" fontId="21" fillId="5" borderId="36" xfId="0" applyNumberFormat="1" applyFont="1" applyFill="1" applyBorder="1" applyAlignment="1">
      <alignment horizontal="right"/>
    </xf>
    <xf numFmtId="0" fontId="21" fillId="5" borderId="62" xfId="0" applyFont="1" applyFill="1" applyBorder="1" applyAlignment="1">
      <alignment horizontal="right"/>
    </xf>
    <xf numFmtId="0" fontId="21" fillId="5" borderId="24" xfId="0" applyFont="1" applyFill="1" applyBorder="1" applyAlignment="1">
      <alignment horizontal="right"/>
    </xf>
    <xf numFmtId="3" fontId="19" fillId="5" borderId="44" xfId="0" applyNumberFormat="1" applyFont="1" applyFill="1" applyBorder="1" applyAlignment="1">
      <alignment horizontal="right"/>
    </xf>
    <xf numFmtId="3" fontId="19" fillId="5" borderId="30" xfId="0" applyNumberFormat="1" applyFont="1" applyFill="1" applyBorder="1" applyAlignment="1">
      <alignment horizontal="right"/>
    </xf>
    <xf numFmtId="3" fontId="19" fillId="5" borderId="29" xfId="0" applyNumberFormat="1" applyFont="1" applyFill="1" applyBorder="1" applyAlignment="1">
      <alignment horizontal="right"/>
    </xf>
    <xf numFmtId="3" fontId="19" fillId="5" borderId="49" xfId="0" applyNumberFormat="1" applyFont="1" applyFill="1" applyBorder="1" applyAlignment="1">
      <alignment horizontal="right"/>
    </xf>
    <xf numFmtId="3" fontId="19" fillId="5" borderId="36" xfId="0" applyNumberFormat="1" applyFont="1" applyFill="1" applyBorder="1" applyAlignment="1">
      <alignment horizontal="right"/>
    </xf>
    <xf numFmtId="3" fontId="19" fillId="5" borderId="43" xfId="0" applyNumberFormat="1" applyFont="1" applyFill="1" applyBorder="1" applyAlignment="1">
      <alignment horizontal="right"/>
    </xf>
    <xf numFmtId="3" fontId="19" fillId="5" borderId="27" xfId="0" applyNumberFormat="1" applyFont="1" applyFill="1" applyBorder="1" applyAlignment="1">
      <alignment horizontal="right"/>
    </xf>
    <xf numFmtId="3" fontId="19" fillId="5" borderId="26" xfId="0" applyNumberFormat="1" applyFont="1" applyFill="1" applyBorder="1" applyAlignment="1">
      <alignment horizontal="right"/>
    </xf>
    <xf numFmtId="3" fontId="19" fillId="5" borderId="48" xfId="0" applyNumberFormat="1" applyFont="1" applyFill="1" applyBorder="1" applyAlignment="1">
      <alignment horizontal="right"/>
    </xf>
    <xf numFmtId="3" fontId="19" fillId="5" borderId="16" xfId="0" applyNumberFormat="1" applyFont="1" applyFill="1" applyBorder="1" applyAlignment="1">
      <alignment horizontal="right"/>
    </xf>
    <xf numFmtId="3" fontId="19" fillId="4" borderId="66" xfId="0" applyNumberFormat="1" applyFont="1" applyFill="1" applyBorder="1" applyAlignment="1">
      <alignment horizontal="right"/>
    </xf>
    <xf numFmtId="3" fontId="24" fillId="0" borderId="0" xfId="0" applyNumberFormat="1" applyFont="1" applyFill="1" applyBorder="1" applyAlignment="1">
      <alignment horizontal="center" vertical="center" wrapText="1"/>
    </xf>
    <xf numFmtId="3" fontId="19" fillId="5" borderId="34" xfId="0" applyNumberFormat="1" applyFont="1" applyFill="1" applyBorder="1" applyAlignment="1">
      <alignment horizontal="right"/>
    </xf>
    <xf numFmtId="3" fontId="19" fillId="5" borderId="35" xfId="0" applyNumberFormat="1" applyFont="1" applyFill="1" applyBorder="1" applyAlignment="1">
      <alignment horizontal="right"/>
    </xf>
    <xf numFmtId="3" fontId="19" fillId="0" borderId="0" xfId="0" applyNumberFormat="1" applyFont="1"/>
    <xf numFmtId="3" fontId="13" fillId="4" borderId="62" xfId="0" applyNumberFormat="1" applyFont="1" applyFill="1" applyBorder="1" applyAlignment="1">
      <alignment horizontal="center" vertical="center" wrapText="1"/>
    </xf>
    <xf numFmtId="3" fontId="9" fillId="5" borderId="43" xfId="0" applyNumberFormat="1" applyFont="1" applyFill="1" applyBorder="1" applyAlignment="1">
      <alignment horizontal="right"/>
    </xf>
    <xf numFmtId="3" fontId="9" fillId="5" borderId="42" xfId="0" applyNumberFormat="1" applyFont="1" applyFill="1" applyBorder="1" applyAlignment="1">
      <alignment horizontal="right"/>
    </xf>
    <xf numFmtId="3" fontId="19" fillId="0" borderId="34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3" fontId="19" fillId="0" borderId="12" xfId="0" applyNumberFormat="1" applyFont="1" applyFill="1" applyBorder="1" applyAlignment="1">
      <alignment horizontal="right"/>
    </xf>
    <xf numFmtId="164" fontId="19" fillId="0" borderId="65" xfId="0" applyNumberFormat="1" applyFont="1" applyBorder="1" applyAlignment="1">
      <alignment horizontal="right"/>
    </xf>
    <xf numFmtId="164" fontId="8" fillId="0" borderId="64" xfId="0" applyNumberFormat="1" applyFont="1" applyFill="1" applyBorder="1" applyAlignment="1">
      <alignment horizontal="right"/>
    </xf>
    <xf numFmtId="164" fontId="8" fillId="0" borderId="65" xfId="0" applyNumberFormat="1" applyFont="1" applyFill="1" applyBorder="1" applyAlignment="1">
      <alignment horizontal="right"/>
    </xf>
    <xf numFmtId="164" fontId="6" fillId="0" borderId="64" xfId="0" applyNumberFormat="1" applyFont="1" applyFill="1" applyBorder="1" applyAlignment="1">
      <alignment horizontal="right"/>
    </xf>
    <xf numFmtId="164" fontId="19" fillId="0" borderId="65" xfId="0" applyNumberFormat="1" applyFont="1" applyFill="1" applyBorder="1" applyAlignment="1">
      <alignment horizontal="right"/>
    </xf>
    <xf numFmtId="164" fontId="19" fillId="0" borderId="39" xfId="0" applyNumberFormat="1" applyFont="1" applyFill="1" applyBorder="1" applyAlignment="1">
      <alignment horizontal="right"/>
    </xf>
    <xf numFmtId="164" fontId="19" fillId="0" borderId="64" xfId="0" applyNumberFormat="1" applyFont="1" applyFill="1" applyBorder="1" applyAlignment="1">
      <alignment horizontal="right"/>
    </xf>
    <xf numFmtId="164" fontId="19" fillId="0" borderId="64" xfId="0" applyNumberFormat="1" applyFont="1" applyBorder="1" applyAlignment="1">
      <alignment horizontal="right"/>
    </xf>
    <xf numFmtId="164" fontId="17" fillId="0" borderId="0" xfId="0" applyNumberFormat="1" applyFont="1" applyFill="1" applyBorder="1" applyAlignment="1">
      <alignment horizontal="center" vertical="center" textRotation="90"/>
    </xf>
    <xf numFmtId="164" fontId="15" fillId="0" borderId="0" xfId="0" applyNumberFormat="1" applyFont="1"/>
    <xf numFmtId="164" fontId="9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19" fillId="0" borderId="11" xfId="0" applyNumberFormat="1" applyFont="1" applyBorder="1" applyAlignment="1">
      <alignment horizontal="right"/>
    </xf>
    <xf numFmtId="3" fontId="19" fillId="0" borderId="53" xfId="0" applyNumberFormat="1" applyFont="1" applyBorder="1" applyAlignment="1">
      <alignment horizontal="right"/>
    </xf>
    <xf numFmtId="3" fontId="19" fillId="0" borderId="67" xfId="0" applyNumberFormat="1" applyFont="1" applyBorder="1" applyAlignment="1">
      <alignment horizontal="right"/>
    </xf>
    <xf numFmtId="3" fontId="19" fillId="4" borderId="23" xfId="0" applyNumberFormat="1" applyFont="1" applyFill="1" applyBorder="1" applyAlignment="1">
      <alignment horizontal="right"/>
    </xf>
    <xf numFmtId="3" fontId="19" fillId="4" borderId="62" xfId="0" applyNumberFormat="1" applyFont="1" applyFill="1" applyBorder="1" applyAlignment="1">
      <alignment horizontal="right"/>
    </xf>
    <xf numFmtId="3" fontId="19" fillId="0" borderId="3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19" fillId="0" borderId="69" xfId="0" applyNumberFormat="1" applyFont="1" applyBorder="1" applyAlignment="1">
      <alignment horizontal="right"/>
    </xf>
    <xf numFmtId="3" fontId="19" fillId="0" borderId="37" xfId="0" applyNumberFormat="1" applyFont="1" applyBorder="1" applyAlignment="1">
      <alignment horizontal="right"/>
    </xf>
    <xf numFmtId="164" fontId="6" fillId="0" borderId="65" xfId="0" applyNumberFormat="1" applyFont="1" applyFill="1" applyBorder="1" applyAlignment="1">
      <alignment horizontal="right"/>
    </xf>
    <xf numFmtId="3" fontId="9" fillId="0" borderId="68" xfId="0" applyNumberFormat="1" applyFont="1" applyBorder="1" applyAlignment="1">
      <alignment horizontal="right"/>
    </xf>
    <xf numFmtId="3" fontId="9" fillId="0" borderId="6" xfId="0" applyNumberFormat="1" applyFont="1" applyBorder="1" applyAlignment="1">
      <alignment horizontal="right"/>
    </xf>
    <xf numFmtId="3" fontId="9" fillId="0" borderId="43" xfId="0" applyNumberFormat="1" applyFont="1" applyBorder="1" applyAlignment="1">
      <alignment horizontal="right"/>
    </xf>
    <xf numFmtId="3" fontId="9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3" fontId="19" fillId="0" borderId="70" xfId="0" applyNumberFormat="1" applyFont="1" applyBorder="1" applyAlignment="1">
      <alignment horizontal="right"/>
    </xf>
    <xf numFmtId="164" fontId="1" fillId="0" borderId="64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19" fillId="0" borderId="0" xfId="0" applyNumberFormat="1" applyFont="1" applyBorder="1" applyAlignment="1">
      <alignment horizontal="center" vertical="center"/>
    </xf>
    <xf numFmtId="3" fontId="9" fillId="0" borderId="62" xfId="0" applyNumberFormat="1" applyFont="1" applyBorder="1" applyAlignment="1">
      <alignment horizontal="right"/>
    </xf>
    <xf numFmtId="3" fontId="21" fillId="0" borderId="0" xfId="0" applyNumberFormat="1" applyFont="1" applyFill="1" applyBorder="1" applyAlignment="1">
      <alignment horizontal="center" vertical="center" wrapText="1"/>
    </xf>
    <xf numFmtId="3" fontId="1" fillId="0" borderId="69" xfId="0" applyNumberFormat="1" applyFont="1" applyBorder="1" applyAlignment="1">
      <alignment horizontal="right"/>
    </xf>
    <xf numFmtId="3" fontId="19" fillId="0" borderId="45" xfId="0" applyNumberFormat="1" applyFont="1" applyBorder="1" applyAlignment="1">
      <alignment horizontal="right"/>
    </xf>
    <xf numFmtId="3" fontId="19" fillId="0" borderId="46" xfId="0" applyNumberFormat="1" applyFont="1" applyFill="1" applyBorder="1" applyAlignment="1">
      <alignment horizontal="right"/>
    </xf>
    <xf numFmtId="164" fontId="1" fillId="0" borderId="65" xfId="0" applyNumberFormat="1" applyFont="1" applyBorder="1" applyAlignment="1">
      <alignment horizontal="right"/>
    </xf>
    <xf numFmtId="3" fontId="19" fillId="0" borderId="35" xfId="0" applyNumberFormat="1" applyFont="1" applyFill="1" applyBorder="1" applyAlignment="1">
      <alignment horizontal="right"/>
    </xf>
    <xf numFmtId="3" fontId="19" fillId="0" borderId="36" xfId="0" applyNumberFormat="1" applyFont="1" applyFill="1" applyBorder="1" applyAlignment="1">
      <alignment horizontal="right"/>
    </xf>
    <xf numFmtId="3" fontId="21" fillId="5" borderId="40" xfId="0" applyNumberFormat="1" applyFont="1" applyFill="1" applyBorder="1" applyAlignment="1">
      <alignment horizontal="right"/>
    </xf>
    <xf numFmtId="0" fontId="21" fillId="5" borderId="23" xfId="0" applyFont="1" applyFill="1" applyBorder="1" applyAlignment="1">
      <alignment horizontal="right"/>
    </xf>
    <xf numFmtId="3" fontId="21" fillId="5" borderId="72" xfId="0" applyNumberFormat="1" applyFont="1" applyFill="1" applyBorder="1" applyAlignment="1">
      <alignment horizontal="right"/>
    </xf>
    <xf numFmtId="3" fontId="21" fillId="5" borderId="73" xfId="0" applyNumberFormat="1" applyFont="1" applyFill="1" applyBorder="1" applyAlignment="1">
      <alignment horizontal="right"/>
    </xf>
    <xf numFmtId="3" fontId="21" fillId="4" borderId="72" xfId="0" applyNumberFormat="1" applyFont="1" applyFill="1" applyBorder="1" applyAlignment="1">
      <alignment horizontal="right"/>
    </xf>
    <xf numFmtId="3" fontId="21" fillId="4" borderId="73" xfId="0" applyNumberFormat="1" applyFont="1" applyFill="1" applyBorder="1" applyAlignment="1">
      <alignment horizontal="right"/>
    </xf>
    <xf numFmtId="3" fontId="19" fillId="0" borderId="72" xfId="0" applyNumberFormat="1" applyFont="1" applyBorder="1" applyAlignment="1">
      <alignment horizontal="right"/>
    </xf>
    <xf numFmtId="3" fontId="19" fillId="0" borderId="73" xfId="0" applyNumberFormat="1" applyFont="1" applyBorder="1" applyAlignment="1">
      <alignment horizontal="right"/>
    </xf>
    <xf numFmtId="3" fontId="19" fillId="5" borderId="72" xfId="0" applyNumberFormat="1" applyFont="1" applyFill="1" applyBorder="1" applyAlignment="1">
      <alignment horizontal="right"/>
    </xf>
    <xf numFmtId="3" fontId="19" fillId="5" borderId="73" xfId="0" applyNumberFormat="1" applyFont="1" applyFill="1" applyBorder="1" applyAlignment="1">
      <alignment horizontal="right"/>
    </xf>
    <xf numFmtId="3" fontId="19" fillId="4" borderId="72" xfId="0" applyNumberFormat="1" applyFont="1" applyFill="1" applyBorder="1" applyAlignment="1">
      <alignment horizontal="right"/>
    </xf>
    <xf numFmtId="3" fontId="19" fillId="4" borderId="73" xfId="0" applyNumberFormat="1" applyFont="1" applyFill="1" applyBorder="1" applyAlignment="1">
      <alignment horizontal="right"/>
    </xf>
    <xf numFmtId="164" fontId="19" fillId="0" borderId="4" xfId="0" applyNumberFormat="1" applyFont="1" applyBorder="1"/>
    <xf numFmtId="164" fontId="19" fillId="0" borderId="52" xfId="0" applyNumberFormat="1" applyFont="1" applyBorder="1"/>
    <xf numFmtId="164" fontId="19" fillId="0" borderId="4" xfId="0" applyNumberFormat="1" applyFont="1" applyBorder="1" applyAlignment="1">
      <alignment horizontal="right"/>
    </xf>
    <xf numFmtId="164" fontId="19" fillId="0" borderId="17" xfId="0" applyNumberFormat="1" applyFont="1" applyBorder="1" applyAlignment="1">
      <alignment horizontal="right"/>
    </xf>
    <xf numFmtId="164" fontId="19" fillId="0" borderId="8" xfId="0" applyNumberFormat="1" applyFont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19" fillId="0" borderId="52" xfId="0" applyNumberFormat="1" applyFont="1" applyFill="1" applyBorder="1" applyAlignment="1">
      <alignment horizontal="right"/>
    </xf>
    <xf numFmtId="164" fontId="19" fillId="0" borderId="17" xfId="0" applyNumberFormat="1" applyFont="1" applyFill="1" applyBorder="1" applyAlignment="1">
      <alignment horizontal="right"/>
    </xf>
    <xf numFmtId="164" fontId="19" fillId="0" borderId="45" xfId="0" applyNumberFormat="1" applyFont="1" applyFill="1" applyBorder="1" applyAlignment="1">
      <alignment horizontal="right"/>
    </xf>
    <xf numFmtId="3" fontId="9" fillId="0" borderId="65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3" fontId="9" fillId="0" borderId="39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3" fontId="19" fillId="0" borderId="52" xfId="0" applyNumberFormat="1" applyFont="1" applyBorder="1" applyAlignment="1">
      <alignment horizontal="right"/>
    </xf>
    <xf numFmtId="164" fontId="19" fillId="0" borderId="18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19" fillId="0" borderId="25" xfId="0" applyNumberFormat="1" applyFont="1" applyBorder="1" applyAlignment="1">
      <alignment horizontal="right"/>
    </xf>
    <xf numFmtId="3" fontId="19" fillId="4" borderId="74" xfId="0" applyNumberFormat="1" applyFont="1" applyFill="1" applyBorder="1" applyAlignment="1">
      <alignment horizontal="right"/>
    </xf>
    <xf numFmtId="3" fontId="19" fillId="0" borderId="57" xfId="0" applyNumberFormat="1" applyFont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164" fontId="21" fillId="4" borderId="21" xfId="0" applyNumberFormat="1" applyFont="1" applyFill="1" applyBorder="1" applyAlignment="1">
      <alignment horizontal="center" vertical="center" wrapText="1"/>
    </xf>
    <xf numFmtId="0" fontId="1" fillId="0" borderId="21" xfId="0" applyNumberFormat="1" applyFont="1" applyBorder="1" applyAlignment="1">
      <alignment horizontal="center" vertical="center"/>
    </xf>
    <xf numFmtId="3" fontId="1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Fill="1" applyBorder="1" applyAlignment="1">
      <alignment horizontal="right"/>
    </xf>
    <xf numFmtId="3" fontId="1" fillId="0" borderId="19" xfId="0" applyNumberFormat="1" applyFont="1" applyBorder="1" applyAlignment="1">
      <alignment horizontal="center" vertical="center"/>
    </xf>
    <xf numFmtId="3" fontId="1" fillId="0" borderId="45" xfId="0" applyNumberFormat="1" applyFont="1" applyBorder="1" applyAlignment="1">
      <alignment horizontal="right"/>
    </xf>
    <xf numFmtId="164" fontId="1" fillId="0" borderId="18" xfId="0" applyNumberFormat="1" applyFont="1" applyBorder="1" applyAlignment="1">
      <alignment horizontal="right"/>
    </xf>
    <xf numFmtId="164" fontId="19" fillId="0" borderId="21" xfId="0" applyNumberFormat="1" applyFont="1" applyFill="1" applyBorder="1" applyAlignment="1">
      <alignment horizontal="right"/>
    </xf>
    <xf numFmtId="164" fontId="1" fillId="0" borderId="65" xfId="0" applyNumberFormat="1" applyFont="1" applyFill="1" applyBorder="1" applyAlignment="1">
      <alignment horizontal="right"/>
    </xf>
    <xf numFmtId="3" fontId="19" fillId="4" borderId="12" xfId="0" applyNumberFormat="1" applyFont="1" applyFill="1" applyBorder="1" applyAlignment="1">
      <alignment horizontal="right"/>
    </xf>
    <xf numFmtId="0" fontId="19" fillId="0" borderId="21" xfId="0" applyFont="1" applyFill="1" applyBorder="1" applyAlignment="1">
      <alignment horizontal="right"/>
    </xf>
    <xf numFmtId="3" fontId="1" fillId="4" borderId="12" xfId="0" applyNumberFormat="1" applyFont="1" applyFill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3" fontId="1" fillId="0" borderId="16" xfId="0" applyNumberFormat="1" applyFont="1" applyBorder="1" applyAlignment="1">
      <alignment horizontal="right"/>
    </xf>
    <xf numFmtId="3" fontId="1" fillId="0" borderId="47" xfId="0" applyNumberFormat="1" applyFont="1" applyBorder="1" applyAlignment="1">
      <alignment horizontal="right"/>
    </xf>
    <xf numFmtId="3" fontId="1" fillId="0" borderId="32" xfId="0" applyNumberFormat="1" applyFont="1" applyBorder="1" applyAlignment="1">
      <alignment horizontal="right"/>
    </xf>
    <xf numFmtId="3" fontId="1" fillId="0" borderId="46" xfId="0" applyNumberFormat="1" applyFont="1" applyBorder="1" applyAlignment="1">
      <alignment horizontal="right"/>
    </xf>
    <xf numFmtId="3" fontId="1" fillId="0" borderId="50" xfId="0" applyNumberFormat="1" applyFont="1" applyBorder="1" applyAlignment="1">
      <alignment horizontal="right"/>
    </xf>
    <xf numFmtId="164" fontId="1" fillId="0" borderId="17" xfId="0" applyNumberFormat="1" applyFont="1" applyBorder="1" applyAlignment="1">
      <alignment horizontal="right"/>
    </xf>
    <xf numFmtId="164" fontId="1" fillId="0" borderId="8" xfId="0" applyNumberFormat="1" applyFont="1" applyBorder="1" applyAlignment="1">
      <alignment horizontal="right"/>
    </xf>
    <xf numFmtId="3" fontId="1" fillId="0" borderId="10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1" fillId="0" borderId="32" xfId="0" applyNumberFormat="1" applyFont="1" applyFill="1" applyBorder="1" applyAlignment="1">
      <alignment horizontal="right"/>
    </xf>
    <xf numFmtId="3" fontId="1" fillId="0" borderId="50" xfId="0" applyNumberFormat="1" applyFont="1" applyFill="1" applyBorder="1" applyAlignment="1">
      <alignment horizontal="right"/>
    </xf>
    <xf numFmtId="3" fontId="1" fillId="0" borderId="48" xfId="0" applyNumberFormat="1" applyFont="1" applyBorder="1" applyAlignment="1">
      <alignment horizontal="right"/>
    </xf>
    <xf numFmtId="3" fontId="1" fillId="0" borderId="31" xfId="0" applyNumberFormat="1" applyFont="1" applyBorder="1" applyAlignment="1">
      <alignment horizontal="right"/>
    </xf>
    <xf numFmtId="3" fontId="1" fillId="0" borderId="49" xfId="0" applyNumberFormat="1" applyFont="1" applyBorder="1" applyAlignment="1">
      <alignment horizontal="right"/>
    </xf>
    <xf numFmtId="3" fontId="1" fillId="0" borderId="36" xfId="0" applyNumberFormat="1" applyFont="1" applyBorder="1" applyAlignment="1">
      <alignment horizontal="right"/>
    </xf>
    <xf numFmtId="3" fontId="1" fillId="5" borderId="48" xfId="0" applyNumberFormat="1" applyFont="1" applyFill="1" applyBorder="1" applyAlignment="1">
      <alignment horizontal="right"/>
    </xf>
    <xf numFmtId="3" fontId="1" fillId="5" borderId="31" xfId="0" applyNumberFormat="1" applyFont="1" applyFill="1" applyBorder="1" applyAlignment="1">
      <alignment horizontal="right"/>
    </xf>
    <xf numFmtId="3" fontId="1" fillId="5" borderId="49" xfId="0" applyNumberFormat="1" applyFont="1" applyFill="1" applyBorder="1" applyAlignment="1">
      <alignment horizontal="right"/>
    </xf>
    <xf numFmtId="3" fontId="1" fillId="5" borderId="33" xfId="0" applyNumberFormat="1" applyFont="1" applyFill="1" applyBorder="1" applyAlignment="1">
      <alignment horizontal="right"/>
    </xf>
    <xf numFmtId="3" fontId="1" fillId="4" borderId="48" xfId="0" applyNumberFormat="1" applyFont="1" applyFill="1" applyBorder="1" applyAlignment="1">
      <alignment horizontal="right"/>
    </xf>
    <xf numFmtId="3" fontId="1" fillId="4" borderId="31" xfId="0" applyNumberFormat="1" applyFont="1" applyFill="1" applyBorder="1" applyAlignment="1">
      <alignment horizontal="right"/>
    </xf>
    <xf numFmtId="3" fontId="1" fillId="4" borderId="49" xfId="0" applyNumberFormat="1" applyFont="1" applyFill="1" applyBorder="1" applyAlignment="1">
      <alignment horizontal="right"/>
    </xf>
    <xf numFmtId="3" fontId="1" fillId="4" borderId="33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/>
    <xf numFmtId="3" fontId="1" fillId="0" borderId="0" xfId="0" applyNumberFormat="1" applyFont="1" applyFill="1"/>
    <xf numFmtId="0" fontId="1" fillId="0" borderId="46" xfId="0" applyNumberFormat="1" applyFont="1" applyBorder="1" applyAlignment="1">
      <alignment horizontal="right"/>
    </xf>
    <xf numFmtId="0" fontId="1" fillId="0" borderId="10" xfId="0" applyNumberFormat="1" applyFont="1" applyBorder="1" applyAlignment="1">
      <alignment horizontal="right"/>
    </xf>
    <xf numFmtId="0" fontId="1" fillId="0" borderId="10" xfId="0" applyNumberFormat="1" applyFont="1" applyFill="1" applyBorder="1" applyAlignment="1">
      <alignment horizontal="right"/>
    </xf>
    <xf numFmtId="0" fontId="1" fillId="0" borderId="47" xfId="0" applyNumberFormat="1" applyFont="1" applyFill="1" applyBorder="1" applyAlignment="1">
      <alignment horizontal="right"/>
    </xf>
    <xf numFmtId="0" fontId="1" fillId="0" borderId="46" xfId="0" applyNumberFormat="1" applyFont="1" applyFill="1" applyBorder="1" applyAlignment="1">
      <alignment horizontal="right"/>
    </xf>
    <xf numFmtId="0" fontId="1" fillId="0" borderId="48" xfId="0" applyNumberFormat="1" applyFont="1" applyBorder="1" applyAlignment="1">
      <alignment horizontal="right"/>
    </xf>
    <xf numFmtId="0" fontId="1" fillId="0" borderId="47" xfId="0" applyNumberFormat="1" applyFont="1" applyBorder="1" applyAlignment="1">
      <alignment horizontal="right"/>
    </xf>
    <xf numFmtId="3" fontId="19" fillId="6" borderId="8" xfId="0" applyNumberFormat="1" applyFont="1" applyFill="1" applyBorder="1" applyAlignment="1">
      <alignment horizontal="right"/>
    </xf>
    <xf numFmtId="0" fontId="26" fillId="0" borderId="0" xfId="0" applyFont="1" applyFill="1" applyAlignment="1">
      <alignment horizontal="right"/>
    </xf>
    <xf numFmtId="41" fontId="19" fillId="0" borderId="21" xfId="0" applyNumberFormat="1" applyFont="1" applyFill="1" applyBorder="1" applyAlignment="1">
      <alignment horizontal="right"/>
    </xf>
    <xf numFmtId="41" fontId="19" fillId="0" borderId="48" xfId="0" applyNumberFormat="1" applyFont="1" applyBorder="1" applyAlignment="1">
      <alignment horizontal="right"/>
    </xf>
    <xf numFmtId="41" fontId="19" fillId="0" borderId="21" xfId="0" applyNumberFormat="1" applyFont="1" applyBorder="1" applyAlignment="1">
      <alignment horizontal="right"/>
    </xf>
    <xf numFmtId="41" fontId="19" fillId="0" borderId="11" xfId="0" applyNumberFormat="1" applyFont="1" applyBorder="1" applyAlignment="1">
      <alignment horizontal="right"/>
    </xf>
    <xf numFmtId="41" fontId="19" fillId="0" borderId="8" xfId="0" applyNumberFormat="1" applyFont="1" applyBorder="1" applyAlignment="1">
      <alignment horizontal="right"/>
    </xf>
    <xf numFmtId="41" fontId="19" fillId="0" borderId="7" xfId="0" applyNumberFormat="1" applyFont="1" applyFill="1" applyBorder="1" applyAlignment="1">
      <alignment horizontal="right"/>
    </xf>
    <xf numFmtId="41" fontId="19" fillId="0" borderId="40" xfId="0" applyNumberFormat="1" applyFont="1" applyBorder="1" applyAlignment="1">
      <alignment horizontal="right"/>
    </xf>
    <xf numFmtId="41" fontId="19" fillId="0" borderId="41" xfId="0" applyNumberFormat="1" applyFont="1" applyBorder="1" applyAlignment="1">
      <alignment horizontal="right"/>
    </xf>
    <xf numFmtId="41" fontId="19" fillId="0" borderId="19" xfId="0" applyNumberFormat="1" applyFont="1" applyBorder="1" applyAlignment="1">
      <alignment horizontal="right"/>
    </xf>
    <xf numFmtId="41" fontId="19" fillId="0" borderId="69" xfId="0" applyNumberFormat="1" applyFont="1" applyBorder="1" applyAlignment="1">
      <alignment horizontal="right"/>
    </xf>
    <xf numFmtId="41" fontId="19" fillId="0" borderId="17" xfId="0" applyNumberFormat="1" applyFont="1" applyBorder="1" applyAlignment="1">
      <alignment horizontal="right"/>
    </xf>
    <xf numFmtId="3" fontId="19" fillId="6" borderId="40" xfId="0" applyNumberFormat="1" applyFont="1" applyFill="1" applyBorder="1" applyAlignment="1">
      <alignment horizontal="right"/>
    </xf>
    <xf numFmtId="3" fontId="19" fillId="6" borderId="10" xfId="0" applyNumberFormat="1" applyFont="1" applyFill="1" applyBorder="1" applyAlignment="1">
      <alignment horizontal="right"/>
    </xf>
    <xf numFmtId="3" fontId="21" fillId="4" borderId="12" xfId="0" applyNumberFormat="1" applyFont="1" applyFill="1" applyBorder="1" applyAlignment="1">
      <alignment horizontal="right"/>
    </xf>
    <xf numFmtId="3" fontId="21" fillId="5" borderId="8" xfId="0" applyNumberFormat="1" applyFont="1" applyFill="1" applyBorder="1" applyAlignment="1">
      <alignment horizontal="right"/>
    </xf>
    <xf numFmtId="3" fontId="21" fillId="4" borderId="18" xfId="0" applyNumberFormat="1" applyFont="1" applyFill="1" applyBorder="1" applyAlignment="1">
      <alignment horizontal="right"/>
    </xf>
    <xf numFmtId="3" fontId="12" fillId="0" borderId="40" xfId="0" applyNumberFormat="1" applyFont="1" applyBorder="1" applyAlignment="1">
      <alignment horizontal="right"/>
    </xf>
    <xf numFmtId="3" fontId="12" fillId="0" borderId="10" xfId="0" applyNumberFormat="1" applyFont="1" applyBorder="1" applyAlignment="1">
      <alignment horizontal="right"/>
    </xf>
    <xf numFmtId="3" fontId="12" fillId="0" borderId="8" xfId="0" applyNumberFormat="1" applyFont="1" applyBorder="1" applyAlignment="1">
      <alignment horizontal="right"/>
    </xf>
    <xf numFmtId="3" fontId="12" fillId="0" borderId="69" xfId="0" applyNumberFormat="1" applyFont="1" applyBorder="1" applyAlignment="1">
      <alignment horizontal="right"/>
    </xf>
    <xf numFmtId="3" fontId="12" fillId="0" borderId="19" xfId="0" applyNumberFormat="1" applyFont="1" applyBorder="1" applyAlignment="1">
      <alignment horizontal="right"/>
    </xf>
    <xf numFmtId="3" fontId="12" fillId="0" borderId="42" xfId="0" applyNumberFormat="1" applyFont="1" applyBorder="1" applyAlignment="1">
      <alignment horizontal="right"/>
    </xf>
    <xf numFmtId="3" fontId="12" fillId="0" borderId="12" xfId="0" applyNumberFormat="1" applyFont="1" applyBorder="1" applyAlignment="1">
      <alignment horizontal="right"/>
    </xf>
    <xf numFmtId="3" fontId="12" fillId="5" borderId="43" xfId="0" applyNumberFormat="1" applyFont="1" applyFill="1" applyBorder="1" applyAlignment="1">
      <alignment horizontal="right"/>
    </xf>
    <xf numFmtId="3" fontId="12" fillId="5" borderId="44" xfId="0" applyNumberFormat="1" applyFont="1" applyFill="1" applyBorder="1" applyAlignment="1">
      <alignment horizontal="right"/>
    </xf>
    <xf numFmtId="3" fontId="12" fillId="4" borderId="43" xfId="0" applyNumberFormat="1" applyFont="1" applyFill="1" applyBorder="1" applyAlignment="1">
      <alignment horizontal="right"/>
    </xf>
    <xf numFmtId="3" fontId="12" fillId="4" borderId="44" xfId="0" applyNumberFormat="1" applyFont="1" applyFill="1" applyBorder="1" applyAlignment="1">
      <alignment horizontal="right"/>
    </xf>
    <xf numFmtId="3" fontId="12" fillId="4" borderId="16" xfId="0" applyNumberFormat="1" applyFont="1" applyFill="1" applyBorder="1" applyAlignment="1">
      <alignment horizontal="right"/>
    </xf>
    <xf numFmtId="3" fontId="12" fillId="4" borderId="36" xfId="0" applyNumberFormat="1" applyFont="1" applyFill="1" applyBorder="1" applyAlignment="1">
      <alignment horizontal="right"/>
    </xf>
    <xf numFmtId="3" fontId="12" fillId="0" borderId="43" xfId="0" applyNumberFormat="1" applyFont="1" applyBorder="1" applyAlignment="1">
      <alignment horizontal="right"/>
    </xf>
    <xf numFmtId="3" fontId="12" fillId="0" borderId="17" xfId="0" applyNumberFormat="1" applyFont="1" applyBorder="1" applyAlignment="1">
      <alignment horizontal="right"/>
    </xf>
    <xf numFmtId="3" fontId="12" fillId="0" borderId="37" xfId="0" applyNumberFormat="1" applyFont="1" applyBorder="1" applyAlignment="1">
      <alignment horizontal="right"/>
    </xf>
    <xf numFmtId="3" fontId="12" fillId="0" borderId="70" xfId="0" applyNumberFormat="1" applyFont="1" applyBorder="1" applyAlignment="1">
      <alignment horizontal="right"/>
    </xf>
    <xf numFmtId="41" fontId="19" fillId="0" borderId="20" xfId="0" applyNumberFormat="1" applyFont="1" applyBorder="1" applyAlignment="1">
      <alignment horizontal="right"/>
    </xf>
    <xf numFmtId="41" fontId="19" fillId="0" borderId="42" xfId="0" applyNumberFormat="1" applyFont="1" applyBorder="1" applyAlignment="1">
      <alignment horizontal="right"/>
    </xf>
    <xf numFmtId="41" fontId="19" fillId="0" borderId="37" xfId="0" applyNumberFormat="1" applyFont="1" applyBorder="1" applyAlignment="1">
      <alignment horizontal="right"/>
    </xf>
    <xf numFmtId="41" fontId="19" fillId="0" borderId="28" xfId="0" applyNumberFormat="1" applyFont="1" applyBorder="1" applyAlignment="1">
      <alignment horizontal="right"/>
    </xf>
    <xf numFmtId="41" fontId="19" fillId="0" borderId="12" xfId="0" applyNumberFormat="1" applyFont="1" applyBorder="1" applyAlignment="1">
      <alignment horizontal="right"/>
    </xf>
    <xf numFmtId="41" fontId="19" fillId="0" borderId="38" xfId="0" applyNumberFormat="1" applyFont="1" applyBorder="1" applyAlignment="1">
      <alignment horizontal="right"/>
    </xf>
    <xf numFmtId="41" fontId="19" fillId="0" borderId="9" xfId="0" applyNumberFormat="1" applyFont="1" applyBorder="1" applyAlignment="1">
      <alignment horizontal="right"/>
    </xf>
    <xf numFmtId="3" fontId="20" fillId="4" borderId="22" xfId="0" applyNumberFormat="1" applyFont="1" applyFill="1" applyBorder="1" applyAlignment="1">
      <alignment horizontal="center" vertical="center"/>
    </xf>
    <xf numFmtId="3" fontId="19" fillId="0" borderId="42" xfId="0" applyNumberFormat="1" applyFont="1" applyFill="1" applyBorder="1" applyAlignment="1">
      <alignment horizontal="right"/>
    </xf>
    <xf numFmtId="3" fontId="19" fillId="0" borderId="47" xfId="0" applyNumberFormat="1" applyFont="1" applyFill="1" applyBorder="1" applyAlignment="1">
      <alignment horizontal="right"/>
    </xf>
    <xf numFmtId="3" fontId="19" fillId="0" borderId="40" xfId="0" applyNumberFormat="1" applyFont="1" applyFill="1" applyBorder="1" applyAlignment="1">
      <alignment horizontal="right"/>
    </xf>
    <xf numFmtId="3" fontId="19" fillId="0" borderId="10" xfId="0" applyNumberFormat="1" applyFont="1" applyFill="1" applyBorder="1" applyAlignment="1">
      <alignment horizontal="right"/>
    </xf>
    <xf numFmtId="3" fontId="19" fillId="7" borderId="40" xfId="0" applyNumberFormat="1" applyFont="1" applyFill="1" applyBorder="1" applyAlignment="1">
      <alignment horizontal="right"/>
    </xf>
    <xf numFmtId="3" fontId="19" fillId="7" borderId="42" xfId="0" applyNumberFormat="1" applyFont="1" applyFill="1" applyBorder="1" applyAlignment="1">
      <alignment horizontal="right"/>
    </xf>
    <xf numFmtId="3" fontId="1" fillId="7" borderId="42" xfId="0" applyNumberFormat="1" applyFont="1" applyFill="1" applyBorder="1" applyAlignment="1">
      <alignment horizontal="right"/>
    </xf>
    <xf numFmtId="3" fontId="19" fillId="7" borderId="12" xfId="0" applyNumberFormat="1" applyFont="1" applyFill="1" applyBorder="1" applyAlignment="1">
      <alignment horizontal="right"/>
    </xf>
    <xf numFmtId="3" fontId="19" fillId="7" borderId="48" xfId="0" applyNumberFormat="1" applyFont="1" applyFill="1" applyBorder="1" applyAlignment="1">
      <alignment horizontal="right"/>
    </xf>
    <xf numFmtId="3" fontId="19" fillId="7" borderId="49" xfId="0" applyNumberFormat="1" applyFont="1" applyFill="1" applyBorder="1" applyAlignment="1">
      <alignment horizontal="right"/>
    </xf>
    <xf numFmtId="3" fontId="19" fillId="5" borderId="45" xfId="0" applyNumberFormat="1" applyFont="1" applyFill="1" applyBorder="1" applyAlignment="1">
      <alignment horizontal="right"/>
    </xf>
    <xf numFmtId="3" fontId="19" fillId="5" borderId="62" xfId="0" applyNumberFormat="1" applyFont="1" applyFill="1" applyBorder="1" applyAlignment="1">
      <alignment horizontal="right"/>
    </xf>
    <xf numFmtId="3" fontId="21" fillId="5" borderId="48" xfId="0" applyNumberFormat="1" applyFont="1" applyFill="1" applyBorder="1" applyAlignment="1">
      <alignment horizontal="right"/>
    </xf>
    <xf numFmtId="3" fontId="21" fillId="5" borderId="49" xfId="0" applyNumberFormat="1" applyFont="1" applyFill="1" applyBorder="1" applyAlignment="1">
      <alignment horizontal="right"/>
    </xf>
    <xf numFmtId="3" fontId="21" fillId="4" borderId="48" xfId="0" applyNumberFormat="1" applyFont="1" applyFill="1" applyBorder="1" applyAlignment="1">
      <alignment horizontal="right"/>
    </xf>
    <xf numFmtId="3" fontId="21" fillId="4" borderId="49" xfId="0" applyNumberFormat="1" applyFont="1" applyFill="1" applyBorder="1" applyAlignment="1">
      <alignment horizontal="right"/>
    </xf>
    <xf numFmtId="3" fontId="1" fillId="0" borderId="53" xfId="0" applyNumberFormat="1" applyFont="1" applyBorder="1" applyAlignment="1">
      <alignment horizontal="right"/>
    </xf>
    <xf numFmtId="3" fontId="1" fillId="0" borderId="19" xfId="0" applyNumberFormat="1" applyFont="1" applyBorder="1" applyAlignment="1">
      <alignment horizontal="right"/>
    </xf>
    <xf numFmtId="3" fontId="1" fillId="0" borderId="21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21" fillId="5" borderId="26" xfId="0" applyNumberFormat="1" applyFont="1" applyFill="1" applyBorder="1" applyAlignment="1">
      <alignment horizontal="right"/>
    </xf>
    <xf numFmtId="3" fontId="21" fillId="5" borderId="29" xfId="0" applyNumberFormat="1" applyFont="1" applyFill="1" applyBorder="1" applyAlignment="1">
      <alignment horizontal="right"/>
    </xf>
    <xf numFmtId="3" fontId="21" fillId="4" borderId="26" xfId="0" applyNumberFormat="1" applyFont="1" applyFill="1" applyBorder="1" applyAlignment="1">
      <alignment horizontal="right"/>
    </xf>
    <xf numFmtId="3" fontId="21" fillId="4" borderId="29" xfId="0" applyNumberFormat="1" applyFont="1" applyFill="1" applyBorder="1" applyAlignment="1">
      <alignment horizontal="right"/>
    </xf>
    <xf numFmtId="3" fontId="1" fillId="0" borderId="19" xfId="0" applyNumberFormat="1" applyFont="1" applyFill="1" applyBorder="1" applyAlignment="1">
      <alignment horizontal="right"/>
    </xf>
    <xf numFmtId="3" fontId="1" fillId="0" borderId="9" xfId="0" applyNumberFormat="1" applyFont="1" applyFill="1" applyBorder="1" applyAlignment="1">
      <alignment horizontal="right"/>
    </xf>
    <xf numFmtId="3" fontId="1" fillId="0" borderId="26" xfId="0" applyNumberFormat="1" applyFont="1" applyBorder="1" applyAlignment="1">
      <alignment horizontal="right"/>
    </xf>
    <xf numFmtId="3" fontId="1" fillId="0" borderId="29" xfId="0" applyNumberFormat="1" applyFont="1" applyBorder="1" applyAlignment="1">
      <alignment horizontal="right"/>
    </xf>
    <xf numFmtId="3" fontId="1" fillId="5" borderId="26" xfId="0" applyNumberFormat="1" applyFont="1" applyFill="1" applyBorder="1" applyAlignment="1">
      <alignment horizontal="right"/>
    </xf>
    <xf numFmtId="3" fontId="1" fillId="5" borderId="29" xfId="0" applyNumberFormat="1" applyFont="1" applyFill="1" applyBorder="1" applyAlignment="1">
      <alignment horizontal="right"/>
    </xf>
    <xf numFmtId="3" fontId="1" fillId="5" borderId="14" xfId="0" applyNumberFormat="1" applyFont="1" applyFill="1" applyBorder="1" applyAlignment="1">
      <alignment horizontal="right"/>
    </xf>
    <xf numFmtId="3" fontId="1" fillId="4" borderId="26" xfId="0" applyNumberFormat="1" applyFont="1" applyFill="1" applyBorder="1" applyAlignment="1">
      <alignment horizontal="right"/>
    </xf>
    <xf numFmtId="3" fontId="1" fillId="4" borderId="29" xfId="0" applyNumberFormat="1" applyFont="1" applyFill="1" applyBorder="1" applyAlignment="1">
      <alignment horizontal="right"/>
    </xf>
    <xf numFmtId="3" fontId="19" fillId="6" borderId="42" xfId="0" applyNumberFormat="1" applyFont="1" applyFill="1" applyBorder="1" applyAlignment="1">
      <alignment horizontal="right"/>
    </xf>
    <xf numFmtId="3" fontId="19" fillId="6" borderId="12" xfId="0" applyNumberFormat="1" applyFont="1" applyFill="1" applyBorder="1" applyAlignment="1">
      <alignment horizontal="right"/>
    </xf>
    <xf numFmtId="3" fontId="19" fillId="7" borderId="10" xfId="0" applyNumberFormat="1" applyFont="1" applyFill="1" applyBorder="1" applyAlignment="1">
      <alignment horizontal="right"/>
    </xf>
    <xf numFmtId="3" fontId="19" fillId="7" borderId="47" xfId="0" applyNumberFormat="1" applyFont="1" applyFill="1" applyBorder="1" applyAlignment="1">
      <alignment horizontal="right"/>
    </xf>
    <xf numFmtId="3" fontId="19" fillId="7" borderId="46" xfId="0" applyNumberFormat="1" applyFont="1" applyFill="1" applyBorder="1" applyAlignment="1">
      <alignment horizontal="right"/>
    </xf>
    <xf numFmtId="3" fontId="1" fillId="0" borderId="76" xfId="0" applyNumberFormat="1" applyFont="1" applyBorder="1" applyAlignment="1">
      <alignment horizontal="right"/>
    </xf>
    <xf numFmtId="3" fontId="1" fillId="0" borderId="77" xfId="0" applyNumberFormat="1" applyFont="1" applyBorder="1" applyAlignment="1">
      <alignment horizontal="right"/>
    </xf>
    <xf numFmtId="3" fontId="1" fillId="5" borderId="76" xfId="0" applyNumberFormat="1" applyFont="1" applyFill="1" applyBorder="1" applyAlignment="1">
      <alignment horizontal="right"/>
    </xf>
    <xf numFmtId="3" fontId="1" fillId="5" borderId="77" xfId="0" applyNumberFormat="1" applyFont="1" applyFill="1" applyBorder="1" applyAlignment="1">
      <alignment horizontal="right"/>
    </xf>
    <xf numFmtId="3" fontId="1" fillId="4" borderId="76" xfId="0" applyNumberFormat="1" applyFont="1" applyFill="1" applyBorder="1" applyAlignment="1">
      <alignment horizontal="right"/>
    </xf>
    <xf numFmtId="3" fontId="1" fillId="4" borderId="77" xfId="0" applyNumberFormat="1" applyFont="1" applyFill="1" applyBorder="1" applyAlignment="1">
      <alignment horizontal="right"/>
    </xf>
    <xf numFmtId="3" fontId="1" fillId="0" borderId="0" xfId="0" applyNumberFormat="1" applyFont="1" applyBorder="1" applyAlignment="1">
      <alignment horizontal="center" vertical="center"/>
    </xf>
    <xf numFmtId="3" fontId="21" fillId="4" borderId="22" xfId="0" applyNumberFormat="1" applyFont="1" applyFill="1" applyBorder="1" applyAlignment="1">
      <alignment horizontal="center" vertical="center" wrapText="1"/>
    </xf>
    <xf numFmtId="3" fontId="1" fillId="0" borderId="22" xfId="0" applyNumberFormat="1" applyFont="1" applyBorder="1" applyAlignment="1">
      <alignment horizontal="center" vertical="center"/>
    </xf>
    <xf numFmtId="3" fontId="15" fillId="0" borderId="6" xfId="0" applyNumberFormat="1" applyFont="1" applyFill="1" applyBorder="1" applyAlignment="1">
      <alignment horizontal="right"/>
    </xf>
    <xf numFmtId="0" fontId="15" fillId="0" borderId="6" xfId="0" applyFont="1" applyBorder="1"/>
    <xf numFmtId="0" fontId="0" fillId="0" borderId="6" xfId="0" applyBorder="1"/>
    <xf numFmtId="3" fontId="21" fillId="5" borderId="21" xfId="0" applyNumberFormat="1" applyFont="1" applyFill="1" applyBorder="1" applyAlignment="1">
      <alignment horizontal="right"/>
    </xf>
    <xf numFmtId="3" fontId="21" fillId="4" borderId="21" xfId="0" applyNumberFormat="1" applyFont="1" applyFill="1" applyBorder="1" applyAlignment="1">
      <alignment horizontal="right"/>
    </xf>
    <xf numFmtId="3" fontId="21" fillId="5" borderId="31" xfId="0" applyNumberFormat="1" applyFont="1" applyFill="1" applyBorder="1" applyAlignment="1">
      <alignment horizontal="right"/>
    </xf>
    <xf numFmtId="3" fontId="21" fillId="5" borderId="33" xfId="0" applyNumberFormat="1" applyFont="1" applyFill="1" applyBorder="1" applyAlignment="1">
      <alignment horizontal="right"/>
    </xf>
    <xf numFmtId="3" fontId="21" fillId="4" borderId="31" xfId="0" applyNumberFormat="1" applyFont="1" applyFill="1" applyBorder="1" applyAlignment="1">
      <alignment horizontal="right"/>
    </xf>
    <xf numFmtId="3" fontId="21" fillId="4" borderId="33" xfId="0" applyNumberFormat="1" applyFont="1" applyFill="1" applyBorder="1" applyAlignment="1">
      <alignment horizontal="right"/>
    </xf>
    <xf numFmtId="3" fontId="1" fillId="5" borderId="21" xfId="0" applyNumberFormat="1" applyFont="1" applyFill="1" applyBorder="1" applyAlignment="1">
      <alignment horizontal="right"/>
    </xf>
    <xf numFmtId="3" fontId="1" fillId="4" borderId="21" xfId="0" applyNumberFormat="1" applyFont="1" applyFill="1" applyBorder="1" applyAlignment="1">
      <alignment horizontal="right"/>
    </xf>
    <xf numFmtId="3" fontId="21" fillId="6" borderId="0" xfId="0" applyNumberFormat="1" applyFont="1" applyFill="1" applyBorder="1" applyAlignment="1">
      <alignment horizontal="center" vertical="center" wrapText="1"/>
    </xf>
    <xf numFmtId="3" fontId="1" fillId="0" borderId="22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2" fillId="3" borderId="52" xfId="0" applyNumberFormat="1" applyFont="1" applyFill="1" applyBorder="1" applyAlignment="1">
      <alignment horizontal="center" vertical="center"/>
    </xf>
    <xf numFmtId="3" fontId="12" fillId="0" borderId="52" xfId="0" applyNumberFormat="1" applyFont="1" applyFill="1" applyBorder="1" applyAlignment="1">
      <alignment horizontal="center" vertical="center"/>
    </xf>
    <xf numFmtId="3" fontId="1" fillId="0" borderId="28" xfId="0" applyNumberFormat="1" applyFont="1" applyBorder="1" applyAlignment="1">
      <alignment horizontal="right"/>
    </xf>
    <xf numFmtId="3" fontId="1" fillId="0" borderId="38" xfId="0" applyNumberFormat="1" applyFont="1" applyBorder="1" applyAlignment="1">
      <alignment horizontal="right"/>
    </xf>
    <xf numFmtId="3" fontId="1" fillId="0" borderId="30" xfId="0" applyNumberFormat="1" applyFont="1" applyBorder="1" applyAlignment="1">
      <alignment horizontal="right"/>
    </xf>
    <xf numFmtId="3" fontId="21" fillId="5" borderId="27" xfId="0" applyNumberFormat="1" applyFont="1" applyFill="1" applyBorder="1" applyAlignment="1">
      <alignment horizontal="right"/>
    </xf>
    <xf numFmtId="3" fontId="21" fillId="5" borderId="30" xfId="0" applyNumberFormat="1" applyFont="1" applyFill="1" applyBorder="1" applyAlignment="1">
      <alignment horizontal="right"/>
    </xf>
    <xf numFmtId="3" fontId="21" fillId="4" borderId="27" xfId="0" applyNumberFormat="1" applyFont="1" applyFill="1" applyBorder="1" applyAlignment="1">
      <alignment horizontal="right"/>
    </xf>
    <xf numFmtId="3" fontId="21" fillId="4" borderId="30" xfId="0" applyNumberFormat="1" applyFont="1" applyFill="1" applyBorder="1" applyAlignment="1">
      <alignment horizontal="right"/>
    </xf>
    <xf numFmtId="3" fontId="1" fillId="0" borderId="41" xfId="0" applyNumberFormat="1" applyFont="1" applyBorder="1" applyAlignment="1">
      <alignment horizontal="right"/>
    </xf>
    <xf numFmtId="3" fontId="1" fillId="0" borderId="41" xfId="0" applyNumberFormat="1" applyFont="1" applyFill="1" applyBorder="1" applyAlignment="1">
      <alignment horizontal="right"/>
    </xf>
    <xf numFmtId="3" fontId="1" fillId="0" borderId="47" xfId="0" applyNumberFormat="1" applyFont="1" applyFill="1" applyBorder="1" applyAlignment="1">
      <alignment horizontal="right"/>
    </xf>
    <xf numFmtId="3" fontId="1" fillId="0" borderId="28" xfId="0" applyNumberFormat="1" applyFont="1" applyFill="1" applyBorder="1" applyAlignment="1">
      <alignment horizontal="right"/>
    </xf>
    <xf numFmtId="3" fontId="1" fillId="0" borderId="46" xfId="0" applyNumberFormat="1" applyFont="1" applyFill="1" applyBorder="1" applyAlignment="1">
      <alignment horizontal="right"/>
    </xf>
    <xf numFmtId="3" fontId="1" fillId="0" borderId="38" xfId="0" applyNumberFormat="1" applyFont="1" applyFill="1" applyBorder="1" applyAlignment="1">
      <alignment horizontal="right"/>
    </xf>
    <xf numFmtId="3" fontId="1" fillId="0" borderId="27" xfId="0" applyNumberFormat="1" applyFont="1" applyBorder="1" applyAlignment="1">
      <alignment horizontal="right"/>
    </xf>
    <xf numFmtId="3" fontId="1" fillId="5" borderId="27" xfId="0" applyNumberFormat="1" applyFont="1" applyFill="1" applyBorder="1" applyAlignment="1">
      <alignment horizontal="right"/>
    </xf>
    <xf numFmtId="3" fontId="1" fillId="5" borderId="30" xfId="0" applyNumberFormat="1" applyFont="1" applyFill="1" applyBorder="1" applyAlignment="1">
      <alignment horizontal="right"/>
    </xf>
    <xf numFmtId="3" fontId="1" fillId="4" borderId="27" xfId="0" applyNumberFormat="1" applyFont="1" applyFill="1" applyBorder="1" applyAlignment="1">
      <alignment horizontal="right"/>
    </xf>
    <xf numFmtId="3" fontId="1" fillId="4" borderId="30" xfId="0" applyNumberFormat="1" applyFont="1" applyFill="1" applyBorder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21" fillId="5" borderId="42" xfId="0" applyNumberFormat="1" applyFont="1" applyFill="1" applyBorder="1" applyAlignment="1">
      <alignment horizontal="right"/>
    </xf>
    <xf numFmtId="3" fontId="21" fillId="5" borderId="28" xfId="0" applyNumberFormat="1" applyFont="1" applyFill="1" applyBorder="1" applyAlignment="1">
      <alignment horizontal="right"/>
    </xf>
    <xf numFmtId="3" fontId="21" fillId="4" borderId="42" xfId="0" applyNumberFormat="1" applyFont="1" applyFill="1" applyBorder="1" applyAlignment="1">
      <alignment horizontal="right"/>
    </xf>
    <xf numFmtId="3" fontId="21" fillId="4" borderId="28" xfId="0" applyNumberFormat="1" applyFont="1" applyFill="1" applyBorder="1" applyAlignment="1">
      <alignment horizontal="right"/>
    </xf>
    <xf numFmtId="3" fontId="1" fillId="0" borderId="42" xfId="0" applyNumberFormat="1" applyFont="1" applyFill="1" applyBorder="1" applyAlignment="1">
      <alignment horizontal="right"/>
    </xf>
    <xf numFmtId="3" fontId="1" fillId="0" borderId="78" xfId="0" applyNumberFormat="1" applyFont="1" applyBorder="1" applyAlignment="1">
      <alignment horizontal="right"/>
    </xf>
    <xf numFmtId="3" fontId="1" fillId="0" borderId="65" xfId="0" applyNumberFormat="1" applyFont="1" applyBorder="1" applyAlignment="1">
      <alignment horizontal="right"/>
    </xf>
    <xf numFmtId="3" fontId="1" fillId="0" borderId="17" xfId="0" applyNumberFormat="1" applyFont="1" applyBorder="1" applyAlignment="1">
      <alignment horizontal="right"/>
    </xf>
    <xf numFmtId="3" fontId="15" fillId="0" borderId="6" xfId="0" applyNumberFormat="1" applyFont="1" applyBorder="1"/>
    <xf numFmtId="3" fontId="1" fillId="0" borderId="40" xfId="0" applyNumberFormat="1" applyFont="1" applyBorder="1" applyAlignment="1">
      <alignment horizontal="right"/>
    </xf>
    <xf numFmtId="3" fontId="1" fillId="0" borderId="68" xfId="0" applyNumberFormat="1" applyFont="1" applyBorder="1" applyAlignment="1">
      <alignment horizontal="right"/>
    </xf>
    <xf numFmtId="3" fontId="1" fillId="5" borderId="42" xfId="0" applyNumberFormat="1" applyFont="1" applyFill="1" applyBorder="1" applyAlignment="1">
      <alignment horizontal="right"/>
    </xf>
    <xf numFmtId="3" fontId="1" fillId="4" borderId="42" xfId="0" applyNumberFormat="1" applyFont="1" applyFill="1" applyBorder="1" applyAlignment="1">
      <alignment horizontal="right"/>
    </xf>
    <xf numFmtId="164" fontId="1" fillId="0" borderId="16" xfId="0" applyNumberFormat="1" applyFont="1" applyFill="1" applyBorder="1" applyAlignment="1">
      <alignment horizontal="right"/>
    </xf>
    <xf numFmtId="3" fontId="1" fillId="0" borderId="43" xfId="0" applyNumberFormat="1" applyFont="1" applyBorder="1" applyAlignment="1">
      <alignment horizontal="right"/>
    </xf>
    <xf numFmtId="3" fontId="1" fillId="0" borderId="34" xfId="0" applyNumberFormat="1" applyFont="1" applyBorder="1" applyAlignment="1">
      <alignment horizontal="right"/>
    </xf>
    <xf numFmtId="164" fontId="1" fillId="0" borderId="36" xfId="0" applyNumberFormat="1" applyFont="1" applyFill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2" fillId="3" borderId="4" xfId="0" applyNumberFormat="1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12" fillId="0" borderId="52" xfId="0" applyNumberFormat="1" applyFont="1" applyFill="1" applyBorder="1" applyAlignment="1">
      <alignment horizontal="center" vertical="center"/>
    </xf>
    <xf numFmtId="3" fontId="12" fillId="0" borderId="45" xfId="0" applyNumberFormat="1" applyFont="1" applyFill="1" applyBorder="1" applyAlignment="1">
      <alignment horizontal="center" vertical="center"/>
    </xf>
    <xf numFmtId="3" fontId="12" fillId="3" borderId="52" xfId="0" applyNumberFormat="1" applyFont="1" applyFill="1" applyBorder="1" applyAlignment="1">
      <alignment horizontal="center" vertical="center"/>
    </xf>
    <xf numFmtId="3" fontId="12" fillId="3" borderId="45" xfId="0" applyNumberFormat="1" applyFont="1" applyFill="1" applyBorder="1" applyAlignment="1">
      <alignment horizontal="center" vertical="center"/>
    </xf>
    <xf numFmtId="3" fontId="12" fillId="0" borderId="4" xfId="0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 wrapText="1"/>
    </xf>
    <xf numFmtId="0" fontId="12" fillId="3" borderId="45" xfId="0" applyFont="1" applyFill="1" applyBorder="1" applyAlignment="1">
      <alignment wrapText="1"/>
    </xf>
    <xf numFmtId="3" fontId="10" fillId="0" borderId="4" xfId="0" applyNumberFormat="1" applyFont="1" applyFill="1" applyBorder="1" applyAlignment="1">
      <alignment horizontal="center" vertical="center"/>
    </xf>
    <xf numFmtId="3" fontId="12" fillId="0" borderId="45" xfId="0" applyNumberFormat="1" applyFont="1" applyFill="1" applyBorder="1" applyAlignment="1"/>
    <xf numFmtId="3" fontId="10" fillId="3" borderId="4" xfId="0" applyNumberFormat="1" applyFont="1" applyFill="1" applyBorder="1" applyAlignment="1">
      <alignment horizontal="center" vertical="center"/>
    </xf>
    <xf numFmtId="3" fontId="12" fillId="3" borderId="45" xfId="0" applyNumberFormat="1" applyFont="1" applyFill="1" applyBorder="1" applyAlignment="1"/>
    <xf numFmtId="3" fontId="13" fillId="4" borderId="52" xfId="0" applyNumberFormat="1" applyFont="1" applyFill="1" applyBorder="1" applyAlignment="1">
      <alignment horizontal="center" vertical="center"/>
    </xf>
    <xf numFmtId="3" fontId="20" fillId="4" borderId="45" xfId="0" applyNumberFormat="1" applyFont="1" applyFill="1" applyBorder="1" applyAlignment="1"/>
    <xf numFmtId="3" fontId="13" fillId="0" borderId="52" xfId="0" applyNumberFormat="1" applyFont="1" applyFill="1" applyBorder="1" applyAlignment="1">
      <alignment horizontal="center" vertical="center" wrapText="1"/>
    </xf>
    <xf numFmtId="3" fontId="20" fillId="0" borderId="45" xfId="0" applyNumberFormat="1" applyFont="1" applyFill="1" applyBorder="1" applyAlignment="1">
      <alignment wrapText="1"/>
    </xf>
    <xf numFmtId="3" fontId="10" fillId="0" borderId="4" xfId="0" applyNumberFormat="1" applyFont="1" applyFill="1" applyBorder="1" applyAlignment="1">
      <alignment horizontal="center" vertical="center" wrapText="1"/>
    </xf>
    <xf numFmtId="3" fontId="12" fillId="0" borderId="45" xfId="0" applyNumberFormat="1" applyFont="1" applyFill="1" applyBorder="1"/>
    <xf numFmtId="3" fontId="9" fillId="0" borderId="45" xfId="0" applyNumberFormat="1" applyFont="1" applyBorder="1" applyAlignment="1"/>
    <xf numFmtId="3" fontId="9" fillId="0" borderId="45" xfId="0" applyNumberFormat="1" applyFont="1" applyFill="1" applyBorder="1" applyAlignment="1"/>
    <xf numFmtId="3" fontId="10" fillId="3" borderId="4" xfId="0" applyNumberFormat="1" applyFont="1" applyFill="1" applyBorder="1" applyAlignment="1">
      <alignment horizontal="center" vertical="center" wrapText="1"/>
    </xf>
    <xf numFmtId="3" fontId="12" fillId="3" borderId="45" xfId="0" applyNumberFormat="1" applyFont="1" applyFill="1" applyBorder="1" applyAlignment="1">
      <alignment wrapText="1"/>
    </xf>
    <xf numFmtId="3" fontId="12" fillId="0" borderId="45" xfId="0" applyNumberFormat="1" applyFont="1" applyFill="1" applyBorder="1" applyAlignment="1">
      <alignment wrapText="1"/>
    </xf>
    <xf numFmtId="0" fontId="12" fillId="0" borderId="45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3" fontId="10" fillId="0" borderId="45" xfId="0" applyNumberFormat="1" applyFont="1" applyFill="1" applyBorder="1" applyAlignment="1">
      <alignment horizontal="center" vertical="center"/>
    </xf>
    <xf numFmtId="3" fontId="13" fillId="4" borderId="4" xfId="0" applyNumberFormat="1" applyFont="1" applyFill="1" applyBorder="1" applyAlignment="1">
      <alignment horizontal="center" vertical="center" wrapText="1"/>
    </xf>
    <xf numFmtId="3" fontId="20" fillId="4" borderId="45" xfId="0" applyNumberFormat="1" applyFont="1" applyFill="1" applyBorder="1" applyAlignment="1">
      <alignment wrapText="1"/>
    </xf>
    <xf numFmtId="3" fontId="13" fillId="0" borderId="4" xfId="0" applyNumberFormat="1" applyFont="1" applyFill="1" applyBorder="1" applyAlignment="1">
      <alignment horizontal="center" vertical="center" wrapText="1"/>
    </xf>
    <xf numFmtId="3" fontId="13" fillId="0" borderId="45" xfId="0" applyNumberFormat="1" applyFont="1" applyFill="1" applyBorder="1" applyAlignment="1">
      <alignment horizontal="center" vertical="center" wrapText="1"/>
    </xf>
    <xf numFmtId="3" fontId="22" fillId="2" borderId="23" xfId="0" applyNumberFormat="1" applyFont="1" applyFill="1" applyBorder="1" applyAlignment="1">
      <alignment horizontal="center"/>
    </xf>
    <xf numFmtId="3" fontId="9" fillId="0" borderId="57" xfId="0" applyNumberFormat="1" applyFont="1" applyBorder="1" applyAlignment="1">
      <alignment horizontal="center"/>
    </xf>
    <xf numFmtId="3" fontId="12" fillId="3" borderId="45" xfId="0" applyNumberFormat="1" applyFont="1" applyFill="1" applyBorder="1"/>
    <xf numFmtId="3" fontId="22" fillId="2" borderId="25" xfId="0" applyNumberFormat="1" applyFont="1" applyFill="1" applyBorder="1" applyAlignment="1">
      <alignment horizontal="center"/>
    </xf>
    <xf numFmtId="3" fontId="9" fillId="0" borderId="54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0" fontId="0" fillId="0" borderId="37" xfId="0" applyBorder="1" applyAlignment="1">
      <alignment horizontal="center"/>
    </xf>
    <xf numFmtId="3" fontId="22" fillId="2" borderId="24" xfId="0" applyNumberFormat="1" applyFont="1" applyFill="1" applyBorder="1" applyAlignment="1">
      <alignment horizontal="center"/>
    </xf>
    <xf numFmtId="3" fontId="9" fillId="0" borderId="51" xfId="0" applyNumberFormat="1" applyFont="1" applyBorder="1" applyAlignment="1">
      <alignment horizontal="center"/>
    </xf>
    <xf numFmtId="3" fontId="10" fillId="0" borderId="45" xfId="0" applyNumberFormat="1" applyFont="1" applyFill="1" applyBorder="1" applyAlignment="1">
      <alignment horizontal="center" vertical="center" wrapText="1"/>
    </xf>
    <xf numFmtId="3" fontId="9" fillId="3" borderId="45" xfId="0" applyNumberFormat="1" applyFont="1" applyFill="1" applyBorder="1" applyAlignment="1"/>
    <xf numFmtId="3" fontId="10" fillId="0" borderId="22" xfId="0" applyNumberFormat="1" applyFont="1" applyFill="1" applyBorder="1" applyAlignment="1">
      <alignment horizontal="center" vertical="center"/>
    </xf>
    <xf numFmtId="3" fontId="9" fillId="0" borderId="37" xfId="0" applyNumberFormat="1" applyFont="1" applyBorder="1" applyAlignment="1">
      <alignment horizontal="center" vertical="center"/>
    </xf>
    <xf numFmtId="3" fontId="13" fillId="4" borderId="4" xfId="0" applyNumberFormat="1" applyFont="1" applyFill="1" applyBorder="1" applyAlignment="1">
      <alignment horizontal="center" vertical="center"/>
    </xf>
    <xf numFmtId="3" fontId="0" fillId="0" borderId="45" xfId="0" applyNumberFormat="1" applyBorder="1" applyAlignment="1">
      <alignment horizontal="center" vertical="center"/>
    </xf>
    <xf numFmtId="3" fontId="9" fillId="0" borderId="58" xfId="0" applyNumberFormat="1" applyFont="1" applyBorder="1" applyAlignment="1">
      <alignment horizontal="center"/>
    </xf>
    <xf numFmtId="3" fontId="9" fillId="0" borderId="37" xfId="0" applyNumberFormat="1" applyFont="1" applyBorder="1" applyAlignment="1">
      <alignment horizontal="center"/>
    </xf>
    <xf numFmtId="3" fontId="9" fillId="0" borderId="59" xfId="0" applyNumberFormat="1" applyFont="1" applyBorder="1" applyAlignment="1">
      <alignment horizontal="center"/>
    </xf>
    <xf numFmtId="3" fontId="14" fillId="4" borderId="45" xfId="0" applyNumberFormat="1" applyFont="1" applyFill="1" applyBorder="1" applyAlignment="1"/>
    <xf numFmtId="3" fontId="14" fillId="0" borderId="45" xfId="0" applyNumberFormat="1" applyFont="1" applyFill="1" applyBorder="1" applyAlignment="1">
      <alignment wrapText="1"/>
    </xf>
    <xf numFmtId="3" fontId="12" fillId="3" borderId="1" xfId="0" applyNumberFormat="1" applyFont="1" applyFill="1" applyBorder="1" applyAlignment="1">
      <alignment horizontal="center" vertical="center"/>
    </xf>
    <xf numFmtId="3" fontId="12" fillId="3" borderId="24" xfId="0" applyNumberFormat="1" applyFont="1" applyFill="1" applyBorder="1" applyAlignment="1">
      <alignment horizontal="center" vertical="center"/>
    </xf>
    <xf numFmtId="3" fontId="11" fillId="3" borderId="45" xfId="0" applyNumberFormat="1" applyFont="1" applyFill="1" applyBorder="1" applyAlignment="1"/>
    <xf numFmtId="3" fontId="11" fillId="0" borderId="45" xfId="0" applyNumberFormat="1" applyFont="1" applyFill="1" applyBorder="1" applyAlignment="1">
      <alignment wrapText="1"/>
    </xf>
    <xf numFmtId="0" fontId="23" fillId="0" borderId="45" xfId="0" applyFont="1" applyBorder="1" applyAlignment="1">
      <alignment horizontal="center" vertical="center"/>
    </xf>
    <xf numFmtId="3" fontId="23" fillId="0" borderId="45" xfId="0" applyNumberFormat="1" applyFont="1" applyBorder="1" applyAlignment="1"/>
    <xf numFmtId="3" fontId="23" fillId="0" borderId="45" xfId="0" applyNumberFormat="1" applyFont="1" applyFill="1" applyBorder="1" applyAlignment="1"/>
    <xf numFmtId="3" fontId="11" fillId="3" borderId="45" xfId="0" applyNumberFormat="1" applyFont="1" applyFill="1" applyBorder="1" applyAlignment="1">
      <alignment wrapText="1"/>
    </xf>
    <xf numFmtId="0" fontId="11" fillId="3" borderId="45" xfId="0" applyFont="1" applyFill="1" applyBorder="1" applyAlignment="1">
      <alignment wrapText="1"/>
    </xf>
    <xf numFmtId="3" fontId="14" fillId="4" borderId="45" xfId="0" applyNumberFormat="1" applyFont="1" applyFill="1" applyBorder="1" applyAlignment="1">
      <alignment wrapText="1"/>
    </xf>
    <xf numFmtId="3" fontId="23" fillId="0" borderId="57" xfId="0" applyNumberFormat="1" applyFont="1" applyBorder="1" applyAlignment="1">
      <alignment horizontal="center"/>
    </xf>
    <xf numFmtId="3" fontId="22" fillId="2" borderId="60" xfId="0" applyNumberFormat="1" applyFont="1" applyFill="1" applyBorder="1" applyAlignment="1">
      <alignment horizontal="center"/>
    </xf>
    <xf numFmtId="3" fontId="23" fillId="0" borderId="61" xfId="0" applyNumberFormat="1" applyFont="1" applyBorder="1" applyAlignment="1">
      <alignment horizontal="center"/>
    </xf>
    <xf numFmtId="3" fontId="10" fillId="0" borderId="55" xfId="0" applyNumberFormat="1" applyFont="1" applyFill="1" applyBorder="1" applyAlignment="1">
      <alignment horizontal="center" vertical="center"/>
    </xf>
    <xf numFmtId="3" fontId="23" fillId="0" borderId="56" xfId="0" applyNumberFormat="1" applyFont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/>
    </xf>
    <xf numFmtId="0" fontId="21" fillId="4" borderId="52" xfId="0" applyFont="1" applyFill="1" applyBorder="1" applyAlignment="1">
      <alignment horizontal="center" vertical="center"/>
    </xf>
    <xf numFmtId="0" fontId="21" fillId="4" borderId="45" xfId="0" applyFont="1" applyFill="1" applyBorder="1" applyAlignment="1">
      <alignment horizontal="center" vertical="center"/>
    </xf>
    <xf numFmtId="164" fontId="21" fillId="4" borderId="4" xfId="0" applyNumberFormat="1" applyFont="1" applyFill="1" applyBorder="1" applyAlignment="1">
      <alignment horizontal="center" vertical="center" textRotation="90"/>
    </xf>
    <xf numFmtId="164" fontId="21" fillId="4" borderId="52" xfId="0" applyNumberFormat="1" applyFont="1" applyFill="1" applyBorder="1" applyAlignment="1">
      <alignment horizontal="center" vertical="center" textRotation="90"/>
    </xf>
    <xf numFmtId="164" fontId="21" fillId="4" borderId="45" xfId="0" applyNumberFormat="1" applyFont="1" applyFill="1" applyBorder="1" applyAlignment="1">
      <alignment horizontal="center" vertical="center" textRotation="90"/>
    </xf>
    <xf numFmtId="0" fontId="20" fillId="3" borderId="3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1" fillId="4" borderId="38" xfId="0" applyFont="1" applyFill="1" applyBorder="1" applyAlignment="1">
      <alignment horizontal="center" vertical="center" wrapText="1"/>
    </xf>
    <xf numFmtId="0" fontId="21" fillId="4" borderId="39" xfId="0" applyFont="1" applyFill="1" applyBorder="1" applyAlignment="1">
      <alignment horizontal="center" vertical="center" wrapText="1"/>
    </xf>
    <xf numFmtId="0" fontId="21" fillId="4" borderId="12" xfId="0" applyFont="1" applyFill="1" applyBorder="1" applyAlignment="1">
      <alignment horizontal="center" vertical="center" wrapText="1"/>
    </xf>
    <xf numFmtId="0" fontId="21" fillId="4" borderId="13" xfId="0" applyFont="1" applyFill="1" applyBorder="1" applyAlignment="1">
      <alignment horizontal="center" vertical="center" wrapText="1"/>
    </xf>
    <xf numFmtId="0" fontId="21" fillId="4" borderId="9" xfId="0" applyFont="1" applyFill="1" applyBorder="1" applyAlignment="1">
      <alignment horizontal="center" vertical="center" wrapText="1"/>
    </xf>
    <xf numFmtId="0" fontId="21" fillId="4" borderId="14" xfId="0" applyFont="1" applyFill="1" applyBorder="1" applyAlignment="1">
      <alignment horizontal="center" vertical="center" wrapText="1"/>
    </xf>
    <xf numFmtId="3" fontId="20" fillId="4" borderId="22" xfId="0" applyNumberFormat="1" applyFont="1" applyFill="1" applyBorder="1" applyAlignment="1">
      <alignment horizontal="center" vertical="center"/>
    </xf>
    <xf numFmtId="3" fontId="20" fillId="4" borderId="37" xfId="0" applyNumberFormat="1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wrapText="1"/>
    </xf>
    <xf numFmtId="164" fontId="21" fillId="4" borderId="45" xfId="0" applyNumberFormat="1" applyFont="1" applyFill="1" applyBorder="1" applyAlignment="1">
      <alignment horizontal="center" vertical="center" wrapText="1"/>
    </xf>
    <xf numFmtId="0" fontId="21" fillId="4" borderId="70" xfId="0" applyFont="1" applyFill="1" applyBorder="1" applyAlignment="1">
      <alignment horizontal="center" vertical="center" wrapText="1"/>
    </xf>
    <xf numFmtId="0" fontId="21" fillId="4" borderId="7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/>
    </xf>
    <xf numFmtId="0" fontId="18" fillId="2" borderId="53" xfId="0" applyFont="1" applyFill="1" applyBorder="1" applyAlignment="1">
      <alignment horizontal="center" vertical="center"/>
    </xf>
    <xf numFmtId="0" fontId="18" fillId="2" borderId="37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 wrapText="1"/>
    </xf>
    <xf numFmtId="0" fontId="21" fillId="4" borderId="52" xfId="0" applyFont="1" applyFill="1" applyBorder="1" applyAlignment="1">
      <alignment horizontal="center" vertical="center" wrapText="1"/>
    </xf>
    <xf numFmtId="0" fontId="21" fillId="4" borderId="45" xfId="0" applyFont="1" applyFill="1" applyBorder="1" applyAlignment="1">
      <alignment horizontal="center" vertical="center" wrapText="1"/>
    </xf>
    <xf numFmtId="164" fontId="21" fillId="4" borderId="52" xfId="0" applyNumberFormat="1" applyFont="1" applyFill="1" applyBorder="1" applyAlignment="1">
      <alignment horizontal="center" vertical="center" wrapText="1"/>
    </xf>
    <xf numFmtId="0" fontId="20" fillId="3" borderId="75" xfId="0" applyFont="1" applyFill="1" applyBorder="1" applyAlignment="1">
      <alignment horizontal="center" vertical="center" wrapText="1"/>
    </xf>
    <xf numFmtId="0" fontId="20" fillId="3" borderId="19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right" vertical="center"/>
    </xf>
    <xf numFmtId="0" fontId="0" fillId="0" borderId="53" xfId="0" applyBorder="1" applyAlignment="1">
      <alignment horizontal="right"/>
    </xf>
    <xf numFmtId="0" fontId="0" fillId="0" borderId="37" xfId="0" applyBorder="1" applyAlignment="1">
      <alignment horizontal="right"/>
    </xf>
    <xf numFmtId="0" fontId="21" fillId="4" borderId="54" xfId="0" applyFont="1" applyFill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59" xfId="0" applyFont="1" applyFill="1" applyBorder="1" applyAlignment="1">
      <alignment horizontal="center" vertical="center" wrapText="1"/>
    </xf>
    <xf numFmtId="0" fontId="21" fillId="4" borderId="51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wrapText="1"/>
    </xf>
    <xf numFmtId="164" fontId="21" fillId="4" borderId="2" xfId="0" applyNumberFormat="1" applyFont="1" applyFill="1" applyBorder="1" applyAlignment="1">
      <alignment horizontal="center" vertical="center" wrapText="1"/>
    </xf>
    <xf numFmtId="164" fontId="21" fillId="4" borderId="3" xfId="0" applyNumberFormat="1" applyFont="1" applyFill="1" applyBorder="1" applyAlignment="1">
      <alignment horizontal="center" vertical="center" wrapText="1"/>
    </xf>
    <xf numFmtId="164" fontId="21" fillId="4" borderId="24" xfId="0" applyNumberFormat="1" applyFont="1" applyFill="1" applyBorder="1" applyAlignment="1">
      <alignment horizontal="center" vertical="center" wrapText="1"/>
    </xf>
    <xf numFmtId="164" fontId="21" fillId="4" borderId="59" xfId="0" applyNumberFormat="1" applyFont="1" applyFill="1" applyBorder="1" applyAlignment="1">
      <alignment horizontal="center" vertical="center" wrapText="1"/>
    </xf>
    <xf numFmtId="164" fontId="21" fillId="4" borderId="5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20" fillId="3" borderId="42" xfId="0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20" fillId="3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20" fillId="3" borderId="28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19" fillId="3" borderId="8" xfId="0" applyFont="1" applyFill="1" applyBorder="1"/>
    <xf numFmtId="0" fontId="21" fillId="4" borderId="3" xfId="0" applyFont="1" applyFill="1" applyBorder="1" applyAlignment="1">
      <alignment horizontal="center" vertical="center"/>
    </xf>
    <xf numFmtId="0" fontId="21" fillId="4" borderId="46" xfId="0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1" fillId="4" borderId="68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  <xf numFmtId="0" fontId="21" fillId="4" borderId="63" xfId="0" applyFont="1" applyFill="1" applyBorder="1" applyAlignment="1">
      <alignment horizontal="center" vertical="center" wrapText="1"/>
    </xf>
    <xf numFmtId="164" fontId="21" fillId="4" borderId="64" xfId="0" applyNumberFormat="1" applyFont="1" applyFill="1" applyBorder="1" applyAlignment="1">
      <alignment horizontal="center" vertical="center" wrapText="1"/>
    </xf>
    <xf numFmtId="164" fontId="21" fillId="4" borderId="39" xfId="0" applyNumberFormat="1" applyFont="1" applyFill="1" applyBorder="1" applyAlignment="1">
      <alignment horizontal="center" vertical="center" wrapText="1"/>
    </xf>
    <xf numFmtId="3" fontId="20" fillId="4" borderId="21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63"/>
  <sheetViews>
    <sheetView tabSelected="1" zoomScaleNormal="100" workbookViewId="0">
      <pane ySplit="2" topLeftCell="A12" activePane="bottomLeft" state="frozen"/>
      <selection pane="bottomLeft" activeCell="B20" activeCellId="1" sqref="A1:B1048576 A1:B1048576"/>
    </sheetView>
  </sheetViews>
  <sheetFormatPr defaultRowHeight="13.5" x14ac:dyDescent="0.25"/>
  <cols>
    <col min="1" max="1" width="22.42578125" style="116" hidden="1" customWidth="1"/>
    <col min="2" max="2" width="22.28515625" style="116" hidden="1" customWidth="1"/>
    <col min="3" max="3" width="3.7109375" style="116" customWidth="1"/>
    <col min="4" max="5" width="22.42578125" style="116" customWidth="1"/>
    <col min="6" max="6" width="3.7109375" style="116" customWidth="1"/>
    <col min="7" max="8" width="22.42578125" style="116" customWidth="1"/>
    <col min="9" max="9" width="3.7109375" style="116" customWidth="1"/>
    <col min="10" max="11" width="22.42578125" style="116" customWidth="1"/>
    <col min="12" max="12" width="3.7109375" style="116" customWidth="1"/>
    <col min="13" max="14" width="22.42578125" style="116" customWidth="1"/>
    <col min="15" max="15" width="3.7109375" style="116" customWidth="1"/>
    <col min="16" max="17" width="22.42578125" style="116" hidden="1" customWidth="1"/>
    <col min="18" max="18" width="22.42578125" style="116" customWidth="1"/>
    <col min="19" max="19" width="36.5703125" style="116" bestFit="1" customWidth="1"/>
    <col min="20" max="16384" width="9.140625" style="116"/>
  </cols>
  <sheetData>
    <row r="1" spans="1:18" x14ac:dyDescent="0.25">
      <c r="A1" s="453" t="s">
        <v>49</v>
      </c>
      <c r="B1" s="454"/>
      <c r="C1" s="100"/>
      <c r="D1" s="453" t="s">
        <v>49</v>
      </c>
      <c r="E1" s="454"/>
      <c r="F1" s="56"/>
      <c r="G1" s="453" t="s">
        <v>49</v>
      </c>
      <c r="H1" s="454"/>
      <c r="I1" s="101"/>
      <c r="J1" s="453" t="s">
        <v>49</v>
      </c>
      <c r="K1" s="454"/>
      <c r="L1" s="101"/>
      <c r="M1" s="453" t="s">
        <v>49</v>
      </c>
      <c r="N1" s="454"/>
      <c r="P1" s="453" t="s">
        <v>49</v>
      </c>
      <c r="Q1" s="454"/>
      <c r="R1" s="100"/>
    </row>
    <row r="2" spans="1:18" ht="15.75" customHeight="1" x14ac:dyDescent="0.25">
      <c r="A2" s="455" t="s">
        <v>86</v>
      </c>
      <c r="B2" s="466"/>
      <c r="C2" s="102"/>
      <c r="D2" s="455" t="s">
        <v>87</v>
      </c>
      <c r="E2" s="466"/>
      <c r="F2" s="103"/>
      <c r="G2" s="455" t="s">
        <v>88</v>
      </c>
      <c r="H2" s="466"/>
      <c r="I2" s="101"/>
      <c r="J2" s="455" t="s">
        <v>89</v>
      </c>
      <c r="K2" s="456"/>
      <c r="L2" s="101"/>
      <c r="M2" s="455" t="s">
        <v>90</v>
      </c>
      <c r="N2" s="456"/>
      <c r="P2" s="461" t="s">
        <v>75</v>
      </c>
      <c r="Q2" s="462"/>
      <c r="R2" s="102"/>
    </row>
    <row r="3" spans="1:18" ht="14.25" thickBot="1" x14ac:dyDescent="0.3">
      <c r="A3" s="457" t="s">
        <v>50</v>
      </c>
      <c r="B3" s="458"/>
      <c r="C3" s="100"/>
      <c r="D3" s="457" t="s">
        <v>50</v>
      </c>
      <c r="E3" s="458"/>
      <c r="F3" s="101"/>
      <c r="G3" s="457" t="s">
        <v>50</v>
      </c>
      <c r="H3" s="458"/>
      <c r="I3" s="101"/>
      <c r="J3" s="457" t="s">
        <v>50</v>
      </c>
      <c r="K3" s="467"/>
      <c r="L3" s="101"/>
      <c r="M3" s="457" t="s">
        <v>50</v>
      </c>
      <c r="N3" s="458"/>
      <c r="P3" s="457" t="s">
        <v>50</v>
      </c>
      <c r="Q3" s="458"/>
      <c r="R3" s="100"/>
    </row>
    <row r="4" spans="1:18" s="117" customFormat="1" ht="12.95" customHeight="1" x14ac:dyDescent="0.25">
      <c r="A4" s="440" t="s">
        <v>51</v>
      </c>
      <c r="B4" s="436">
        <f>SUM('NY Waterway'!K14)</f>
        <v>27109</v>
      </c>
      <c r="C4" s="7"/>
      <c r="D4" s="440" t="s">
        <v>51</v>
      </c>
      <c r="E4" s="436">
        <f>SUM('NY Waterway'!K25)</f>
        <v>79448</v>
      </c>
      <c r="F4" s="104"/>
      <c r="G4" s="440" t="s">
        <v>51</v>
      </c>
      <c r="H4" s="436">
        <f>SUM('NY Waterway'!K36)</f>
        <v>84428</v>
      </c>
      <c r="I4" s="104"/>
      <c r="J4" s="440" t="s">
        <v>51</v>
      </c>
      <c r="K4" s="436">
        <f>SUM('NY Waterway'!K47)</f>
        <v>81546</v>
      </c>
      <c r="L4" s="104"/>
      <c r="M4" s="440" t="s">
        <v>51</v>
      </c>
      <c r="N4" s="436">
        <f>SUM('NY Waterway'!K58)</f>
        <v>88233</v>
      </c>
      <c r="P4" s="440" t="s">
        <v>51</v>
      </c>
      <c r="Q4" s="436">
        <f>SUM('NY Waterway'!K69)</f>
        <v>0</v>
      </c>
      <c r="R4" s="7"/>
    </row>
    <row r="5" spans="1:18" s="117" customFormat="1" ht="12.95" customHeight="1" thickBot="1" x14ac:dyDescent="0.3">
      <c r="A5" s="452"/>
      <c r="B5" s="437"/>
      <c r="C5" s="8"/>
      <c r="D5" s="452"/>
      <c r="E5" s="437"/>
      <c r="F5" s="104"/>
      <c r="G5" s="452"/>
      <c r="H5" s="459"/>
      <c r="I5" s="104"/>
      <c r="J5" s="452"/>
      <c r="K5" s="459"/>
      <c r="L5" s="104"/>
      <c r="M5" s="452"/>
      <c r="N5" s="459"/>
      <c r="P5" s="452"/>
      <c r="Q5" s="459"/>
      <c r="R5" s="7"/>
    </row>
    <row r="6" spans="1:18" s="117" customFormat="1" ht="12.95" customHeight="1" x14ac:dyDescent="0.25">
      <c r="A6" s="430" t="s">
        <v>52</v>
      </c>
      <c r="B6" s="436">
        <f>SUM('Billy Bey'!K14)</f>
        <v>24342</v>
      </c>
      <c r="C6" s="7"/>
      <c r="D6" s="430" t="s">
        <v>52</v>
      </c>
      <c r="E6" s="436">
        <f>SUM('Billy Bey'!K25)</f>
        <v>61628</v>
      </c>
      <c r="F6" s="104"/>
      <c r="G6" s="430" t="s">
        <v>52</v>
      </c>
      <c r="H6" s="428">
        <f>SUM('Billy Bey'!K36)</f>
        <v>59219</v>
      </c>
      <c r="I6" s="104"/>
      <c r="J6" s="430" t="s">
        <v>52</v>
      </c>
      <c r="K6" s="428">
        <f>SUM('Billy Bey'!K47)</f>
        <v>57936</v>
      </c>
      <c r="L6" s="104"/>
      <c r="M6" s="430" t="s">
        <v>52</v>
      </c>
      <c r="N6" s="428">
        <f>SUM('Billy Bey'!K58)</f>
        <v>63231</v>
      </c>
      <c r="P6" s="430" t="s">
        <v>52</v>
      </c>
      <c r="Q6" s="428">
        <f>SUM('Billy Bey'!K69)</f>
        <v>0</v>
      </c>
      <c r="R6" s="9"/>
    </row>
    <row r="7" spans="1:18" s="117" customFormat="1" ht="12.95" customHeight="1" thickBot="1" x14ac:dyDescent="0.3">
      <c r="A7" s="460"/>
      <c r="B7" s="437"/>
      <c r="C7" s="8"/>
      <c r="D7" s="460"/>
      <c r="E7" s="437"/>
      <c r="F7" s="104"/>
      <c r="G7" s="460"/>
      <c r="H7" s="445"/>
      <c r="I7" s="104"/>
      <c r="J7" s="460"/>
      <c r="K7" s="445"/>
      <c r="L7" s="104"/>
      <c r="M7" s="460"/>
      <c r="N7" s="445"/>
      <c r="P7" s="460"/>
      <c r="Q7" s="445"/>
      <c r="R7" s="9"/>
    </row>
    <row r="8" spans="1:18" s="117" customFormat="1" ht="12.95" customHeight="1" x14ac:dyDescent="0.25">
      <c r="A8" s="440" t="s">
        <v>53</v>
      </c>
      <c r="B8" s="436">
        <f>SUM(SeaStreak!G14)</f>
        <v>8270</v>
      </c>
      <c r="C8" s="7"/>
      <c r="D8" s="440" t="s">
        <v>53</v>
      </c>
      <c r="E8" s="436">
        <f>SUM(SeaStreak!G25)</f>
        <v>20889</v>
      </c>
      <c r="F8" s="104"/>
      <c r="G8" s="440" t="s">
        <v>53</v>
      </c>
      <c r="H8" s="436">
        <f>SUM(SeaStreak!G36)</f>
        <v>21890</v>
      </c>
      <c r="I8" s="104"/>
      <c r="J8" s="440" t="s">
        <v>53</v>
      </c>
      <c r="K8" s="436">
        <f>SUM(SeaStreak!G47)</f>
        <v>22445</v>
      </c>
      <c r="L8" s="104"/>
      <c r="M8" s="440" t="s">
        <v>53</v>
      </c>
      <c r="N8" s="436">
        <f>SUM(SeaStreak!G58)</f>
        <v>24132</v>
      </c>
      <c r="P8" s="440" t="s">
        <v>53</v>
      </c>
      <c r="Q8" s="436">
        <f>SUM(SeaStreak!G69)</f>
        <v>0</v>
      </c>
      <c r="R8" s="7"/>
    </row>
    <row r="9" spans="1:18" s="117" customFormat="1" ht="12.95" customHeight="1" thickBot="1" x14ac:dyDescent="0.3">
      <c r="A9" s="441"/>
      <c r="B9" s="437"/>
      <c r="C9" s="105"/>
      <c r="D9" s="441"/>
      <c r="E9" s="459"/>
      <c r="F9" s="104"/>
      <c r="G9" s="441"/>
      <c r="H9" s="459"/>
      <c r="I9" s="104"/>
      <c r="J9" s="441"/>
      <c r="K9" s="459"/>
      <c r="L9" s="104"/>
      <c r="M9" s="441"/>
      <c r="N9" s="459"/>
      <c r="P9" s="441"/>
      <c r="Q9" s="459"/>
      <c r="R9" s="7"/>
    </row>
    <row r="10" spans="1:18" s="117" customFormat="1" ht="12.95" customHeight="1" x14ac:dyDescent="0.25">
      <c r="A10" s="430" t="s">
        <v>54</v>
      </c>
      <c r="B10" s="436">
        <f>SUM('New York Water Taxi'!J14)</f>
        <v>2273</v>
      </c>
      <c r="C10" s="9"/>
      <c r="D10" s="430" t="s">
        <v>54</v>
      </c>
      <c r="E10" s="428">
        <f>SUM('New York Water Taxi'!J25)</f>
        <v>4539</v>
      </c>
      <c r="F10" s="104"/>
      <c r="G10" s="430" t="s">
        <v>54</v>
      </c>
      <c r="H10" s="428">
        <f>SUM('New York Water Taxi'!J36)</f>
        <v>4955</v>
      </c>
      <c r="I10" s="104"/>
      <c r="J10" s="430" t="s">
        <v>54</v>
      </c>
      <c r="K10" s="428">
        <f>SUM('New York Water Taxi'!J47)</f>
        <v>5291</v>
      </c>
      <c r="L10" s="104"/>
      <c r="M10" s="430" t="s">
        <v>54</v>
      </c>
      <c r="N10" s="428">
        <f>SUM('New York Water Taxi'!J58)</f>
        <v>6376</v>
      </c>
      <c r="P10" s="430" t="s">
        <v>54</v>
      </c>
      <c r="Q10" s="428">
        <f>SUM('New York Water Taxi'!J69)</f>
        <v>0</v>
      </c>
      <c r="R10" s="9"/>
    </row>
    <row r="11" spans="1:18" s="117" customFormat="1" ht="12.95" customHeight="1" thickBot="1" x14ac:dyDescent="0.3">
      <c r="A11" s="431"/>
      <c r="B11" s="437"/>
      <c r="C11" s="106"/>
      <c r="D11" s="431"/>
      <c r="E11" s="429"/>
      <c r="F11" s="104"/>
      <c r="G11" s="431"/>
      <c r="H11" s="445"/>
      <c r="I11" s="104"/>
      <c r="J11" s="431"/>
      <c r="K11" s="445"/>
      <c r="L11" s="104"/>
      <c r="M11" s="431"/>
      <c r="N11" s="445"/>
      <c r="P11" s="431"/>
      <c r="Q11" s="445"/>
      <c r="R11" s="9"/>
    </row>
    <row r="12" spans="1:18" s="117" customFormat="1" ht="12.95" customHeight="1" x14ac:dyDescent="0.25">
      <c r="A12" s="426" t="s">
        <v>35</v>
      </c>
      <c r="B12" s="436">
        <f>SUM('Liberty Landing Ferry'!D14)</f>
        <v>1385</v>
      </c>
      <c r="C12" s="9"/>
      <c r="D12" s="426" t="s">
        <v>35</v>
      </c>
      <c r="E12" s="428">
        <f>SUM('Liberty Landing Ferry'!D25)</f>
        <v>4165</v>
      </c>
      <c r="F12" s="104"/>
      <c r="G12" s="426" t="s">
        <v>35</v>
      </c>
      <c r="H12" s="428">
        <f>SUM('Liberty Landing Ferry'!D36)</f>
        <v>5700</v>
      </c>
      <c r="I12" s="104"/>
      <c r="J12" s="426" t="s">
        <v>35</v>
      </c>
      <c r="K12" s="428">
        <f>SUM('Liberty Landing Ferry'!D47)</f>
        <v>6105</v>
      </c>
      <c r="L12" s="104"/>
      <c r="M12" s="426" t="s">
        <v>35</v>
      </c>
      <c r="N12" s="428">
        <f>SUM('Liberty Landing Ferry'!D58)</f>
        <v>4695</v>
      </c>
      <c r="P12" s="426" t="s">
        <v>35</v>
      </c>
      <c r="Q12" s="428">
        <f>SUM('Liberty Landing Ferry'!D69)</f>
        <v>0</v>
      </c>
      <c r="R12" s="9"/>
    </row>
    <row r="13" spans="1:18" s="117" customFormat="1" ht="12.95" customHeight="1" thickBot="1" x14ac:dyDescent="0.3">
      <c r="A13" s="427"/>
      <c r="B13" s="437"/>
      <c r="C13" s="106"/>
      <c r="D13" s="427"/>
      <c r="E13" s="429"/>
      <c r="F13" s="104"/>
      <c r="G13" s="427"/>
      <c r="H13" s="445"/>
      <c r="I13" s="104"/>
      <c r="J13" s="427"/>
      <c r="K13" s="445"/>
      <c r="L13" s="104"/>
      <c r="M13" s="427"/>
      <c r="N13" s="445"/>
      <c r="P13" s="427"/>
      <c r="Q13" s="445"/>
      <c r="R13" s="9"/>
    </row>
    <row r="14" spans="1:18" s="267" customFormat="1" ht="12.95" customHeight="1" x14ac:dyDescent="0.25">
      <c r="A14" s="426" t="s">
        <v>83</v>
      </c>
      <c r="B14" s="428">
        <f>'NYC Ferry'!U14</f>
        <v>24855</v>
      </c>
      <c r="C14" s="106"/>
      <c r="D14" s="426" t="s">
        <v>83</v>
      </c>
      <c r="E14" s="428">
        <f>'NYC Ferry'!U25</f>
        <v>49884</v>
      </c>
      <c r="F14" s="266"/>
      <c r="G14" s="426" t="s">
        <v>83</v>
      </c>
      <c r="H14" s="428">
        <f>'NYC Ferry'!U36</f>
        <v>63258</v>
      </c>
      <c r="I14" s="266"/>
      <c r="J14" s="426" t="s">
        <v>83</v>
      </c>
      <c r="K14" s="428">
        <f>'NYC Ferry'!U47</f>
        <v>62228</v>
      </c>
      <c r="L14" s="266"/>
      <c r="M14" s="426" t="s">
        <v>83</v>
      </c>
      <c r="N14" s="428">
        <f>'NYC Ferry'!U58</f>
        <v>76879</v>
      </c>
      <c r="P14" s="426" t="s">
        <v>74</v>
      </c>
      <c r="Q14" s="428">
        <f>'NYC Ferry'!U69</f>
        <v>0</v>
      </c>
      <c r="R14" s="9"/>
    </row>
    <row r="15" spans="1:18" s="267" customFormat="1" ht="12.95" customHeight="1" thickBot="1" x14ac:dyDescent="0.3">
      <c r="A15" s="427"/>
      <c r="B15" s="429"/>
      <c r="C15" s="106"/>
      <c r="D15" s="427"/>
      <c r="E15" s="429"/>
      <c r="F15" s="266"/>
      <c r="G15" s="427"/>
      <c r="H15" s="429"/>
      <c r="I15" s="266"/>
      <c r="J15" s="427"/>
      <c r="K15" s="429"/>
      <c r="L15" s="266"/>
      <c r="M15" s="427"/>
      <c r="N15" s="429"/>
      <c r="P15" s="427"/>
      <c r="Q15" s="429"/>
      <c r="R15" s="9"/>
    </row>
    <row r="16" spans="1:18" s="267" customFormat="1" ht="12.95" customHeight="1" x14ac:dyDescent="0.25">
      <c r="A16" s="426" t="s">
        <v>77</v>
      </c>
      <c r="B16" s="428">
        <f>'Water Tours'!E14</f>
        <v>2071</v>
      </c>
      <c r="C16" s="106"/>
      <c r="D16" s="426" t="s">
        <v>77</v>
      </c>
      <c r="E16" s="428">
        <f>'Water Tours'!E25</f>
        <v>4603</v>
      </c>
      <c r="F16" s="266"/>
      <c r="G16" s="426" t="s">
        <v>77</v>
      </c>
      <c r="H16" s="428">
        <f>'Water Tours'!E36</f>
        <v>5071</v>
      </c>
      <c r="I16" s="266"/>
      <c r="J16" s="426" t="s">
        <v>77</v>
      </c>
      <c r="K16" s="428">
        <f>'Water Tours'!E47</f>
        <v>5483</v>
      </c>
      <c r="L16" s="266"/>
      <c r="M16" s="426" t="s">
        <v>77</v>
      </c>
      <c r="N16" s="428">
        <f>'Water Tours'!E58</f>
        <v>5035</v>
      </c>
      <c r="P16" s="426" t="s">
        <v>77</v>
      </c>
      <c r="Q16" s="428">
        <f>'Water Tours'!E69</f>
        <v>0</v>
      </c>
      <c r="R16" s="9"/>
    </row>
    <row r="17" spans="1:20" s="267" customFormat="1" ht="12.95" customHeight="1" thickBot="1" x14ac:dyDescent="0.3">
      <c r="A17" s="427"/>
      <c r="B17" s="429"/>
      <c r="C17" s="106"/>
      <c r="D17" s="427"/>
      <c r="E17" s="429"/>
      <c r="F17" s="266"/>
      <c r="G17" s="427"/>
      <c r="H17" s="429"/>
      <c r="I17" s="266"/>
      <c r="J17" s="427"/>
      <c r="K17" s="429"/>
      <c r="L17" s="266"/>
      <c r="M17" s="427"/>
      <c r="N17" s="429"/>
      <c r="P17" s="427"/>
      <c r="Q17" s="429"/>
      <c r="R17" s="9"/>
    </row>
    <row r="18" spans="1:20" s="108" customFormat="1" ht="12.95" customHeight="1" thickBot="1" x14ac:dyDescent="0.25">
      <c r="A18" s="446" t="s">
        <v>20</v>
      </c>
      <c r="B18" s="448">
        <f>SUM(B4:B17)</f>
        <v>90305</v>
      </c>
      <c r="C18" s="10"/>
      <c r="D18" s="446" t="s">
        <v>20</v>
      </c>
      <c r="E18" s="448">
        <f>SUM(E4:E17)</f>
        <v>225156</v>
      </c>
      <c r="F18" s="107"/>
      <c r="G18" s="446" t="s">
        <v>20</v>
      </c>
      <c r="H18" s="448">
        <f>SUM(H4:H17)</f>
        <v>244521</v>
      </c>
      <c r="I18" s="107"/>
      <c r="J18" s="446" t="s">
        <v>20</v>
      </c>
      <c r="K18" s="448">
        <f>SUM(K4:K17)</f>
        <v>241034</v>
      </c>
      <c r="L18" s="107"/>
      <c r="M18" s="446" t="s">
        <v>20</v>
      </c>
      <c r="N18" s="448">
        <f>SUM(N4:N17)</f>
        <v>268581</v>
      </c>
      <c r="P18" s="446" t="s">
        <v>20</v>
      </c>
      <c r="Q18" s="448">
        <f>SUM(Q4:Q15)</f>
        <v>0</v>
      </c>
      <c r="R18" s="10"/>
      <c r="S18" s="143" t="s">
        <v>62</v>
      </c>
      <c r="T18" s="121">
        <f>AVERAGE('Billy Bey'!E80, 'Liberty Landing Ferry'!F76, 'New York Water Taxi'!K76, 'NY Waterway'!H76, SeaStreak!G76,'NYC Ferry'!F81,'Water Tours'!F76)</f>
        <v>27976.88095238095</v>
      </c>
    </row>
    <row r="19" spans="1:20" s="108" customFormat="1" ht="12.95" customHeight="1" thickBot="1" x14ac:dyDescent="0.3">
      <c r="A19" s="447"/>
      <c r="B19" s="435"/>
      <c r="C19" s="109"/>
      <c r="D19" s="447"/>
      <c r="E19" s="435"/>
      <c r="F19" s="107"/>
      <c r="G19" s="447"/>
      <c r="H19" s="435"/>
      <c r="I19" s="107"/>
      <c r="J19" s="447"/>
      <c r="K19" s="435"/>
      <c r="L19" s="107"/>
      <c r="M19" s="447"/>
      <c r="N19" s="435"/>
      <c r="P19" s="447"/>
      <c r="Q19" s="449"/>
      <c r="R19" s="109"/>
      <c r="S19" s="117"/>
      <c r="T19" s="117"/>
    </row>
    <row r="20" spans="1:20" s="117" customFormat="1" ht="14.25" thickBot="1" x14ac:dyDescent="0.3">
      <c r="A20" s="110"/>
      <c r="B20" s="111"/>
      <c r="C20" s="104"/>
      <c r="D20" s="110"/>
      <c r="E20" s="111"/>
      <c r="F20" s="104"/>
      <c r="G20" s="110"/>
      <c r="H20" s="111"/>
      <c r="I20" s="104"/>
      <c r="J20" s="112"/>
      <c r="K20" s="113"/>
      <c r="L20" s="104"/>
      <c r="M20" s="112"/>
      <c r="N20" s="113"/>
      <c r="P20" s="112"/>
      <c r="Q20" s="113"/>
      <c r="R20" s="104"/>
      <c r="S20" s="116"/>
      <c r="T20" s="116"/>
    </row>
    <row r="21" spans="1:20" ht="14.25" thickBot="1" x14ac:dyDescent="0.3">
      <c r="A21" s="450" t="s">
        <v>55</v>
      </c>
      <c r="B21" s="451"/>
      <c r="C21" s="100"/>
      <c r="D21" s="450" t="s">
        <v>55</v>
      </c>
      <c r="E21" s="451"/>
      <c r="F21" s="101"/>
      <c r="G21" s="450" t="s">
        <v>55</v>
      </c>
      <c r="H21" s="451"/>
      <c r="I21" s="101"/>
      <c r="J21" s="450" t="s">
        <v>55</v>
      </c>
      <c r="K21" s="465"/>
      <c r="L21" s="101"/>
      <c r="M21" s="450" t="s">
        <v>55</v>
      </c>
      <c r="N21" s="451"/>
      <c r="P21" s="450" t="s">
        <v>55</v>
      </c>
      <c r="Q21" s="451"/>
      <c r="R21" s="100"/>
    </row>
    <row r="22" spans="1:20" ht="12.95" customHeight="1" x14ac:dyDescent="0.25">
      <c r="A22" s="440" t="s">
        <v>10</v>
      </c>
      <c r="B22" s="436">
        <f>SUM('Billy Bey'!G14:J14, 'New York Water Taxi'!G14:I14, 'NY Waterway'!I14:J14, SeaStreak!C14:D14,'NYC Ferry'!C14,'NYC Ferry'!M14,'NYC Ferry'!T14)</f>
        <v>23261</v>
      </c>
      <c r="C22" s="7"/>
      <c r="D22" s="440" t="s">
        <v>10</v>
      </c>
      <c r="E22" s="436">
        <f>SUM('Billy Bey'!G25:J25, 'New York Water Taxi'!G25:I25, 'NY Waterway'!I25:J25, SeaStreak!C25:D25,'NYC Ferry'!C25,'NYC Ferry'!M25,'NYC Ferry'!T25)</f>
        <v>69624</v>
      </c>
      <c r="F22" s="101"/>
      <c r="G22" s="440" t="s">
        <v>10</v>
      </c>
      <c r="H22" s="436">
        <f>SUM('Billy Bey'!G36:J36, 'New York Water Taxi'!G36:I36, 'NY Waterway'!I36:J36, SeaStreak!C36:D36,'NYC Ferry'!C36,'NYC Ferry'!M36,'NYC Ferry'!T36)</f>
        <v>74730</v>
      </c>
      <c r="I22" s="101"/>
      <c r="J22" s="440" t="s">
        <v>10</v>
      </c>
      <c r="K22" s="436">
        <f>SUM('Billy Bey'!G47:J47, 'New York Water Taxi'!G47:I47, 'NY Waterway'!I47:J47, SeaStreak!C47:D47,'NYC Ferry'!C47,'NYC Ferry'!M47,'NYC Ferry'!T47)</f>
        <v>73526</v>
      </c>
      <c r="L22" s="101"/>
      <c r="M22" s="440" t="s">
        <v>10</v>
      </c>
      <c r="N22" s="436">
        <f>SUM('Billy Bey'!G58:J58, 'New York Water Taxi'!G58:I58, 'NY Waterway'!I58:J58, SeaStreak!C58:D58,'NYC Ferry'!C58,'NYC Ferry'!M58,'NYC Ferry'!T58)</f>
        <v>81914</v>
      </c>
      <c r="P22" s="440" t="s">
        <v>10</v>
      </c>
      <c r="Q22" s="436">
        <f>SUM('Billy Bey'!G69:J69, 'New York Water Taxi'!G69:I69, 'NY Waterway'!I69:J69, SeaStreak!C69:D69,'NYC Ferry'!C69,'NYC Ferry'!K69)</f>
        <v>0</v>
      </c>
      <c r="R22" s="7"/>
    </row>
    <row r="23" spans="1:20" ht="12.95" customHeight="1" thickBot="1" x14ac:dyDescent="0.3">
      <c r="A23" s="452"/>
      <c r="B23" s="459"/>
      <c r="C23" s="8"/>
      <c r="D23" s="452"/>
      <c r="E23" s="437"/>
      <c r="F23" s="101"/>
      <c r="G23" s="452"/>
      <c r="H23" s="437"/>
      <c r="I23" s="101"/>
      <c r="J23" s="452"/>
      <c r="K23" s="437"/>
      <c r="L23" s="101"/>
      <c r="M23" s="452"/>
      <c r="N23" s="437"/>
      <c r="P23" s="452"/>
      <c r="Q23" s="437"/>
      <c r="R23" s="8"/>
    </row>
    <row r="24" spans="1:20" ht="12.95" customHeight="1" x14ac:dyDescent="0.25">
      <c r="A24" s="430" t="s">
        <v>78</v>
      </c>
      <c r="B24" s="436">
        <f>'Water Tours'!C14</f>
        <v>1999</v>
      </c>
      <c r="C24" s="8"/>
      <c r="D24" s="430" t="s">
        <v>78</v>
      </c>
      <c r="E24" s="436">
        <f>'Water Tours'!C25</f>
        <v>4418</v>
      </c>
      <c r="F24" s="101"/>
      <c r="G24" s="430" t="s">
        <v>78</v>
      </c>
      <c r="H24" s="436">
        <f>'Water Tours'!C36</f>
        <v>4856</v>
      </c>
      <c r="I24" s="101"/>
      <c r="J24" s="430" t="s">
        <v>78</v>
      </c>
      <c r="K24" s="436">
        <f>'Water Tours'!C47</f>
        <v>5225</v>
      </c>
      <c r="L24" s="101"/>
      <c r="M24" s="430" t="s">
        <v>78</v>
      </c>
      <c r="N24" s="436">
        <f>'Water Tours'!C58</f>
        <v>4757</v>
      </c>
      <c r="P24" s="430" t="s">
        <v>78</v>
      </c>
      <c r="Q24" s="436">
        <f>'Water Tours'!C69</f>
        <v>0</v>
      </c>
      <c r="R24" s="8"/>
    </row>
    <row r="25" spans="1:20" ht="12.95" customHeight="1" thickBot="1" x14ac:dyDescent="0.3">
      <c r="A25" s="438"/>
      <c r="B25" s="459"/>
      <c r="C25" s="8"/>
      <c r="D25" s="438"/>
      <c r="E25" s="437"/>
      <c r="F25" s="101"/>
      <c r="G25" s="438"/>
      <c r="H25" s="437"/>
      <c r="I25" s="101"/>
      <c r="J25" s="438"/>
      <c r="K25" s="437"/>
      <c r="L25" s="101"/>
      <c r="M25" s="438"/>
      <c r="N25" s="437"/>
      <c r="P25" s="438"/>
      <c r="Q25" s="437"/>
      <c r="R25" s="8"/>
    </row>
    <row r="26" spans="1:20" ht="12.95" customHeight="1" x14ac:dyDescent="0.25">
      <c r="A26" s="430" t="s">
        <v>8</v>
      </c>
      <c r="B26" s="428">
        <f>SUM('Billy Bey'!C14:D14, 'New York Water Taxi'!E14, 'NY Waterway'!C14:G14,'Water Tours'!D14)</f>
        <v>24556</v>
      </c>
      <c r="C26" s="9"/>
      <c r="D26" s="430" t="s">
        <v>8</v>
      </c>
      <c r="E26" s="428">
        <f>SUM('Billy Bey'!C25:D25, 'New York Water Taxi'!E25, 'NY Waterway'!C25:G25,'Water Tours'!D25)</f>
        <v>60278</v>
      </c>
      <c r="F26" s="101"/>
      <c r="G26" s="430" t="s">
        <v>8</v>
      </c>
      <c r="H26" s="428">
        <f>SUM('Billy Bey'!C36:D36, 'New York Water Taxi'!E36, 'NY Waterway'!C36:G36,'Water Tours'!D36)</f>
        <v>65492</v>
      </c>
      <c r="I26" s="101"/>
      <c r="J26" s="430" t="s">
        <v>8</v>
      </c>
      <c r="K26" s="428">
        <f>SUM('Billy Bey'!C47:D47, 'NY Waterway'!C47:G47, 'New York Water Taxi'!E47,'Water Tours'!D47)</f>
        <v>62866</v>
      </c>
      <c r="L26" s="101"/>
      <c r="M26" s="430" t="s">
        <v>8</v>
      </c>
      <c r="N26" s="428">
        <f>SUM('Billy Bey'!C58:D58, 'NY Waterway'!C58:G58, 'New York Water Taxi'!E58,'Water Tours'!D58)</f>
        <v>69159</v>
      </c>
      <c r="P26" s="430" t="s">
        <v>8</v>
      </c>
      <c r="Q26" s="428">
        <f>SUM('Billy Bey'!C69:D69, 'NY Waterway'!C69:G69, 'New York Water Taxi'!E69,'Water Tours'!D69)</f>
        <v>0</v>
      </c>
      <c r="R26" s="9"/>
    </row>
    <row r="27" spans="1:20" ht="12.95" customHeight="1" thickBot="1" x14ac:dyDescent="0.3">
      <c r="A27" s="438"/>
      <c r="B27" s="445"/>
      <c r="C27" s="103"/>
      <c r="D27" s="438"/>
      <c r="E27" s="445"/>
      <c r="F27" s="101"/>
      <c r="G27" s="438"/>
      <c r="H27" s="439"/>
      <c r="I27" s="101"/>
      <c r="J27" s="438"/>
      <c r="K27" s="439"/>
      <c r="L27" s="101"/>
      <c r="M27" s="438"/>
      <c r="N27" s="439"/>
      <c r="P27" s="438"/>
      <c r="Q27" s="439"/>
      <c r="R27" s="103"/>
    </row>
    <row r="28" spans="1:20" ht="12.95" customHeight="1" x14ac:dyDescent="0.25">
      <c r="A28" s="440" t="s">
        <v>14</v>
      </c>
      <c r="B28" s="436">
        <f>SUM(SeaStreak!B14:C14,'NYC Ferry'!A14)</f>
        <v>2056</v>
      </c>
      <c r="C28" s="7"/>
      <c r="D28" s="440" t="s">
        <v>14</v>
      </c>
      <c r="E28" s="436">
        <f>SUM(SeaStreak!E25:F25,'NYC Ferry'!D25)</f>
        <v>15463</v>
      </c>
      <c r="F28" s="101"/>
      <c r="G28" s="440" t="s">
        <v>14</v>
      </c>
      <c r="H28" s="436">
        <f>SUM(SeaStreak!E36:F36,'NYC Ferry'!D36)</f>
        <v>17607</v>
      </c>
      <c r="I28" s="101"/>
      <c r="J28" s="440" t="s">
        <v>14</v>
      </c>
      <c r="K28" s="436">
        <f>SUM(SeaStreak!E47:F47,'NYC Ferry'!D47)</f>
        <v>17717</v>
      </c>
      <c r="L28" s="101"/>
      <c r="M28" s="440" t="s">
        <v>14</v>
      </c>
      <c r="N28" s="436">
        <f>SUM(SeaStreak!E58:F58,'NYC Ferry'!D58)</f>
        <v>19729</v>
      </c>
      <c r="P28" s="440" t="s">
        <v>14</v>
      </c>
      <c r="Q28" s="436">
        <f>SUM(SeaStreak!E69:F69,'NYC Ferry'!D69)</f>
        <v>0</v>
      </c>
      <c r="R28" s="7"/>
    </row>
    <row r="29" spans="1:20" ht="12.95" customHeight="1" thickBot="1" x14ac:dyDescent="0.3">
      <c r="A29" s="441"/>
      <c r="B29" s="459"/>
      <c r="C29" s="105"/>
      <c r="D29" s="441"/>
      <c r="E29" s="442"/>
      <c r="F29" s="101"/>
      <c r="G29" s="441"/>
      <c r="H29" s="442"/>
      <c r="I29" s="101"/>
      <c r="J29" s="441"/>
      <c r="K29" s="442"/>
      <c r="L29" s="101"/>
      <c r="M29" s="441"/>
      <c r="N29" s="442"/>
      <c r="P29" s="441"/>
      <c r="Q29" s="442"/>
      <c r="R29" s="105"/>
    </row>
    <row r="30" spans="1:20" ht="12.95" customHeight="1" x14ac:dyDescent="0.25">
      <c r="A30" s="430" t="s">
        <v>9</v>
      </c>
      <c r="B30" s="428">
        <f>SUM('Billy Bey'!E14:F14, 'Liberty Landing Ferry'!C14, 'NY Waterway'!H14)</f>
        <v>17865</v>
      </c>
      <c r="C30" s="9"/>
      <c r="D30" s="430" t="s">
        <v>9</v>
      </c>
      <c r="E30" s="425">
        <f>SUM('Billy Bey'!E25:F25, 'Liberty Landing Ferry'!C25, 'NY Waterway'!H25)</f>
        <v>44455</v>
      </c>
      <c r="F30" s="101"/>
      <c r="G30" s="430" t="s">
        <v>9</v>
      </c>
      <c r="H30" s="428">
        <f>SUM('Billy Bey'!E36:F36, 'Liberty Landing Ferry'!C36, 'NY Waterway'!H36)</f>
        <v>42492</v>
      </c>
      <c r="I30" s="101"/>
      <c r="J30" s="430" t="s">
        <v>9</v>
      </c>
      <c r="K30" s="428">
        <f>SUM('Billy Bey'!E47:F47, 'Liberty Landing Ferry'!C47, 'NY Waterway'!H47)</f>
        <v>43030</v>
      </c>
      <c r="L30" s="101"/>
      <c r="M30" s="430" t="s">
        <v>9</v>
      </c>
      <c r="N30" s="428">
        <f>SUM('Billy Bey'!E58:F58, 'Liberty Landing Ferry'!C58, 'NY Waterway'!H58)</f>
        <v>45243</v>
      </c>
      <c r="P30" s="430" t="s">
        <v>9</v>
      </c>
      <c r="Q30" s="428">
        <f>SUM('Billy Bey'!E69:F69, 'Liberty Landing Ferry'!C69, 'NY Waterway'!H69)</f>
        <v>0</v>
      </c>
      <c r="R30" s="9"/>
    </row>
    <row r="31" spans="1:20" ht="12.95" customHeight="1" thickBot="1" x14ac:dyDescent="0.3">
      <c r="A31" s="431"/>
      <c r="B31" s="445"/>
      <c r="C31" s="106"/>
      <c r="D31" s="431"/>
      <c r="E31" s="429"/>
      <c r="F31" s="101"/>
      <c r="G31" s="431"/>
      <c r="H31" s="429"/>
      <c r="I31" s="101"/>
      <c r="J31" s="431"/>
      <c r="K31" s="429"/>
      <c r="L31" s="101"/>
      <c r="M31" s="431"/>
      <c r="N31" s="429"/>
      <c r="P31" s="431"/>
      <c r="Q31" s="429"/>
      <c r="R31" s="106"/>
      <c r="S31" s="115"/>
      <c r="T31" s="115"/>
    </row>
    <row r="32" spans="1:20" s="115" customFormat="1" ht="12.95" customHeight="1" x14ac:dyDescent="0.2">
      <c r="A32" s="430" t="s">
        <v>7</v>
      </c>
      <c r="B32" s="425">
        <f>SUM('New York Water Taxi'!C14)</f>
        <v>0</v>
      </c>
      <c r="C32" s="10"/>
      <c r="D32" s="430" t="s">
        <v>7</v>
      </c>
      <c r="E32" s="425">
        <f>B32</f>
        <v>0</v>
      </c>
      <c r="F32" s="114"/>
      <c r="G32" s="430" t="s">
        <v>7</v>
      </c>
      <c r="H32" s="425">
        <f>SUM('New York Water Taxi'!C36)</f>
        <v>0</v>
      </c>
      <c r="I32" s="114"/>
      <c r="J32" s="430" t="s">
        <v>7</v>
      </c>
      <c r="K32" s="425">
        <f>SUM('New York Water Taxi'!C47)</f>
        <v>0</v>
      </c>
      <c r="L32" s="114"/>
      <c r="M32" s="430" t="s">
        <v>7</v>
      </c>
      <c r="N32" s="425">
        <f>SUM('New York Water Taxi'!C58)</f>
        <v>0</v>
      </c>
      <c r="P32" s="430" t="s">
        <v>7</v>
      </c>
      <c r="Q32" s="425">
        <f>SUM('New York Water Taxi'!C69)</f>
        <v>0</v>
      </c>
      <c r="R32" s="11"/>
    </row>
    <row r="33" spans="1:20" s="115" customFormat="1" ht="12.95" customHeight="1" thickBot="1" x14ac:dyDescent="0.3">
      <c r="A33" s="431"/>
      <c r="B33" s="422"/>
      <c r="C33" s="109"/>
      <c r="D33" s="431"/>
      <c r="E33" s="443"/>
      <c r="F33" s="114"/>
      <c r="G33" s="431"/>
      <c r="H33" s="443"/>
      <c r="I33" s="114"/>
      <c r="J33" s="431"/>
      <c r="K33" s="443"/>
      <c r="L33" s="114"/>
      <c r="M33" s="431"/>
      <c r="N33" s="443"/>
      <c r="P33" s="431"/>
      <c r="Q33" s="443"/>
      <c r="R33" s="12"/>
      <c r="S33" s="116"/>
      <c r="T33" s="116"/>
    </row>
    <row r="34" spans="1:20" ht="12.75" customHeight="1" x14ac:dyDescent="0.25">
      <c r="A34" s="430" t="s">
        <v>36</v>
      </c>
      <c r="B34" s="425">
        <f>SUM('New York Water Taxi'!A14)</f>
        <v>0</v>
      </c>
      <c r="C34" s="101"/>
      <c r="D34" s="430" t="s">
        <v>36</v>
      </c>
      <c r="E34" s="425">
        <f>SUM('New York Water Taxi'!D25)</f>
        <v>0</v>
      </c>
      <c r="F34" s="101"/>
      <c r="G34" s="430" t="s">
        <v>36</v>
      </c>
      <c r="H34" s="425">
        <f>SUM('New York Water Taxi'!D36)</f>
        <v>0</v>
      </c>
      <c r="I34" s="101"/>
      <c r="J34" s="430" t="s">
        <v>36</v>
      </c>
      <c r="K34" s="425">
        <f>SUM('New York Water Taxi'!D47)</f>
        <v>0</v>
      </c>
      <c r="L34" s="101"/>
      <c r="M34" s="430" t="s">
        <v>36</v>
      </c>
      <c r="N34" s="425">
        <f>SUM('New York Water Taxi'!D58)</f>
        <v>0</v>
      </c>
      <c r="P34" s="430" t="s">
        <v>36</v>
      </c>
      <c r="Q34" s="425">
        <f>SUM('New York Water Taxi'!D69)</f>
        <v>0</v>
      </c>
      <c r="R34" s="11"/>
    </row>
    <row r="35" spans="1:20" ht="14.25" thickBot="1" x14ac:dyDescent="0.3">
      <c r="A35" s="431"/>
      <c r="B35" s="422"/>
      <c r="C35" s="101"/>
      <c r="D35" s="431"/>
      <c r="E35" s="444"/>
      <c r="F35" s="101"/>
      <c r="G35" s="431"/>
      <c r="H35" s="444"/>
      <c r="I35" s="101"/>
      <c r="J35" s="431"/>
      <c r="K35" s="444"/>
      <c r="L35" s="101"/>
      <c r="M35" s="431"/>
      <c r="N35" s="444"/>
      <c r="P35" s="431"/>
      <c r="Q35" s="444"/>
      <c r="R35" s="118"/>
    </row>
    <row r="36" spans="1:20" ht="12.75" customHeight="1" x14ac:dyDescent="0.25">
      <c r="A36" s="430" t="s">
        <v>70</v>
      </c>
      <c r="B36" s="425">
        <f>SUM('New York Water Taxi'!C14)</f>
        <v>0</v>
      </c>
      <c r="C36" s="101"/>
      <c r="D36" s="430" t="s">
        <v>70</v>
      </c>
      <c r="E36" s="425">
        <f>SUM('New York Water Taxi'!F25)</f>
        <v>0</v>
      </c>
      <c r="F36" s="101"/>
      <c r="G36" s="430" t="s">
        <v>70</v>
      </c>
      <c r="H36" s="425">
        <f>SUM('New York Water Taxi'!F36)</f>
        <v>0</v>
      </c>
      <c r="I36" s="101"/>
      <c r="J36" s="430" t="s">
        <v>70</v>
      </c>
      <c r="K36" s="425">
        <f>SUM('New York Water Taxi'!F47)</f>
        <v>0</v>
      </c>
      <c r="L36" s="101"/>
      <c r="M36" s="430" t="s">
        <v>70</v>
      </c>
      <c r="N36" s="425">
        <f>SUM('New York Water Taxi'!F58)</f>
        <v>0</v>
      </c>
      <c r="P36" s="430" t="s">
        <v>70</v>
      </c>
      <c r="Q36" s="425">
        <f>SUM('New York Water Taxi'!F69)</f>
        <v>0</v>
      </c>
      <c r="R36" s="11"/>
    </row>
    <row r="37" spans="1:20" ht="14.25" customHeight="1" thickBot="1" x14ac:dyDescent="0.3">
      <c r="A37" s="431"/>
      <c r="B37" s="422"/>
      <c r="C37" s="101"/>
      <c r="D37" s="431"/>
      <c r="E37" s="419"/>
      <c r="F37" s="101"/>
      <c r="G37" s="431"/>
      <c r="H37" s="419"/>
      <c r="I37" s="101"/>
      <c r="J37" s="431"/>
      <c r="K37" s="422"/>
      <c r="L37" s="101"/>
      <c r="M37" s="431"/>
      <c r="N37" s="422"/>
      <c r="P37" s="431"/>
      <c r="Q37" s="422"/>
      <c r="R37" s="11"/>
    </row>
    <row r="38" spans="1:20" x14ac:dyDescent="0.25">
      <c r="A38" s="418" t="s">
        <v>71</v>
      </c>
      <c r="B38" s="425">
        <f>SUM('NYC Ferry'!B14+'NYC Ferry'!P14)</f>
        <v>271</v>
      </c>
      <c r="C38" s="101"/>
      <c r="D38" s="418" t="s">
        <v>71</v>
      </c>
      <c r="E38" s="425">
        <f>SUM('NYC Ferry'!E25+'NYC Ferry'!S25)</f>
        <v>6922</v>
      </c>
      <c r="F38" s="101"/>
      <c r="G38" s="418" t="s">
        <v>71</v>
      </c>
      <c r="H38" s="425">
        <f>SUM('NYC Ferry'!E36+'NYC Ferry'!S36)</f>
        <v>8252</v>
      </c>
      <c r="I38" s="101"/>
      <c r="J38" s="418" t="s">
        <v>71</v>
      </c>
      <c r="K38" s="425">
        <f>SUM('NYC Ferry'!E47+'NYC Ferry'!S47)</f>
        <v>8596</v>
      </c>
      <c r="L38" s="101"/>
      <c r="M38" s="418" t="s">
        <v>71</v>
      </c>
      <c r="N38" s="425">
        <f>SUM('NYC Ferry'!E58+'NYC Ferry'!S58)</f>
        <v>10571</v>
      </c>
      <c r="P38" s="418" t="s">
        <v>71</v>
      </c>
      <c r="Q38" s="425">
        <f>SUM('NYC Ferry'!E69)</f>
        <v>0</v>
      </c>
      <c r="R38" s="11"/>
    </row>
    <row r="39" spans="1:20" ht="14.25" thickBot="1" x14ac:dyDescent="0.3">
      <c r="A39" s="424"/>
      <c r="B39" s="422"/>
      <c r="C39" s="101"/>
      <c r="D39" s="424"/>
      <c r="E39" s="422"/>
      <c r="F39" s="101"/>
      <c r="G39" s="424"/>
      <c r="H39" s="422"/>
      <c r="I39" s="101"/>
      <c r="J39" s="424"/>
      <c r="K39" s="422"/>
      <c r="L39" s="101"/>
      <c r="M39" s="424"/>
      <c r="N39" s="422"/>
      <c r="P39" s="424"/>
      <c r="Q39" s="422"/>
      <c r="R39" s="11"/>
    </row>
    <row r="40" spans="1:20" ht="12.75" customHeight="1" x14ac:dyDescent="0.25">
      <c r="A40" s="418" t="s">
        <v>72</v>
      </c>
      <c r="B40" s="425">
        <f>SUM('NYC Ferry'!C14)</f>
        <v>3055</v>
      </c>
      <c r="C40" s="101"/>
      <c r="D40" s="418" t="s">
        <v>72</v>
      </c>
      <c r="E40" s="425">
        <f>SUM('NYC Ferry'!F25)</f>
        <v>2460</v>
      </c>
      <c r="F40" s="101"/>
      <c r="G40" s="418" t="s">
        <v>72</v>
      </c>
      <c r="H40" s="425">
        <f>SUM('NYC Ferry'!F36)</f>
        <v>2513</v>
      </c>
      <c r="I40" s="101"/>
      <c r="J40" s="418" t="s">
        <v>72</v>
      </c>
      <c r="K40" s="425">
        <f>SUM('NYC Ferry'!F47)</f>
        <v>2766</v>
      </c>
      <c r="L40" s="101"/>
      <c r="M40" s="418" t="s">
        <v>72</v>
      </c>
      <c r="N40" s="425">
        <f>SUM('NYC Ferry'!F58)</f>
        <v>3783</v>
      </c>
      <c r="P40" s="418" t="s">
        <v>72</v>
      </c>
      <c r="Q40" s="425">
        <f>SUM('NYC Ferry'!F69)</f>
        <v>0</v>
      </c>
      <c r="R40" s="11"/>
    </row>
    <row r="41" spans="1:20" ht="13.5" customHeight="1" thickBot="1" x14ac:dyDescent="0.3">
      <c r="A41" s="424"/>
      <c r="B41" s="422"/>
      <c r="C41" s="101"/>
      <c r="D41" s="424"/>
      <c r="E41" s="422"/>
      <c r="F41" s="101"/>
      <c r="G41" s="424"/>
      <c r="H41" s="422"/>
      <c r="I41" s="101"/>
      <c r="J41" s="424"/>
      <c r="K41" s="422"/>
      <c r="L41" s="101"/>
      <c r="M41" s="424"/>
      <c r="N41" s="422"/>
      <c r="P41" s="424"/>
      <c r="Q41" s="422"/>
      <c r="R41" s="11"/>
    </row>
    <row r="42" spans="1:20" ht="12.75" customHeight="1" x14ac:dyDescent="0.25">
      <c r="A42" s="418" t="s">
        <v>11</v>
      </c>
      <c r="B42" s="425">
        <f>SUM('NYC Ferry'!D14)</f>
        <v>3234</v>
      </c>
      <c r="C42" s="101"/>
      <c r="D42" s="418" t="s">
        <v>11</v>
      </c>
      <c r="E42" s="425">
        <f>SUM('NYC Ferry'!G25)</f>
        <v>5673</v>
      </c>
      <c r="F42" s="101"/>
      <c r="G42" s="418" t="s">
        <v>11</v>
      </c>
      <c r="H42" s="425">
        <f>SUM('NYC Ferry'!G36)</f>
        <v>9608</v>
      </c>
      <c r="I42" s="101"/>
      <c r="J42" s="418" t="s">
        <v>11</v>
      </c>
      <c r="K42" s="425">
        <f>SUM('NYC Ferry'!G47)</f>
        <v>6888</v>
      </c>
      <c r="L42" s="101"/>
      <c r="M42" s="418" t="s">
        <v>11</v>
      </c>
      <c r="N42" s="425">
        <f>SUM('NYC Ferry'!G58)</f>
        <v>6822</v>
      </c>
      <c r="P42" s="418" t="s">
        <v>11</v>
      </c>
      <c r="Q42" s="425">
        <f>SUM('NYC Ferry'!G69)</f>
        <v>0</v>
      </c>
      <c r="R42" s="11"/>
    </row>
    <row r="43" spans="1:20" ht="13.5" customHeight="1" thickBot="1" x14ac:dyDescent="0.3">
      <c r="A43" s="424"/>
      <c r="B43" s="422"/>
      <c r="C43" s="101"/>
      <c r="D43" s="424"/>
      <c r="E43" s="422"/>
      <c r="F43" s="101"/>
      <c r="G43" s="424"/>
      <c r="H43" s="422"/>
      <c r="I43" s="101"/>
      <c r="J43" s="424"/>
      <c r="K43" s="422"/>
      <c r="L43" s="101"/>
      <c r="M43" s="424"/>
      <c r="N43" s="422"/>
      <c r="P43" s="424"/>
      <c r="Q43" s="422"/>
      <c r="R43" s="11"/>
    </row>
    <row r="44" spans="1:20" ht="12.75" customHeight="1" x14ac:dyDescent="0.25">
      <c r="A44" s="418" t="s">
        <v>12</v>
      </c>
      <c r="B44" s="425">
        <f>SUM('NYC Ferry'!E14)</f>
        <v>2744</v>
      </c>
      <c r="C44" s="101"/>
      <c r="D44" s="418" t="s">
        <v>12</v>
      </c>
      <c r="E44" s="425">
        <f>SUM('NYC Ferry'!H25)</f>
        <v>3242</v>
      </c>
      <c r="F44" s="101"/>
      <c r="G44" s="418" t="s">
        <v>12</v>
      </c>
      <c r="H44" s="425">
        <f>SUM('NYC Ferry'!H36)</f>
        <v>3319</v>
      </c>
      <c r="I44" s="101"/>
      <c r="J44" s="418" t="s">
        <v>12</v>
      </c>
      <c r="K44" s="425">
        <f>SUM('NYC Ferry'!H47)</f>
        <v>3584</v>
      </c>
      <c r="L44" s="101"/>
      <c r="M44" s="418" t="s">
        <v>12</v>
      </c>
      <c r="N44" s="425">
        <f>SUM('NYC Ferry'!H58)</f>
        <v>3743</v>
      </c>
      <c r="P44" s="418" t="s">
        <v>12</v>
      </c>
      <c r="Q44" s="425">
        <f>SUM('NYC Ferry'!H69)</f>
        <v>0</v>
      </c>
      <c r="R44" s="11"/>
    </row>
    <row r="45" spans="1:20" ht="13.5" customHeight="1" thickBot="1" x14ac:dyDescent="0.3">
      <c r="A45" s="424"/>
      <c r="B45" s="422"/>
      <c r="C45" s="101"/>
      <c r="D45" s="424"/>
      <c r="E45" s="422"/>
      <c r="F45" s="101"/>
      <c r="G45" s="424"/>
      <c r="H45" s="422"/>
      <c r="I45" s="101"/>
      <c r="J45" s="424"/>
      <c r="K45" s="422"/>
      <c r="L45" s="101"/>
      <c r="M45" s="424"/>
      <c r="N45" s="422"/>
      <c r="P45" s="424"/>
      <c r="Q45" s="422"/>
      <c r="R45" s="11"/>
    </row>
    <row r="46" spans="1:20" ht="12.75" customHeight="1" x14ac:dyDescent="0.25">
      <c r="A46" s="418" t="s">
        <v>73</v>
      </c>
      <c r="B46" s="425">
        <f>SUM('NYC Ferry'!F14)</f>
        <v>1122</v>
      </c>
      <c r="C46" s="101"/>
      <c r="D46" s="418" t="s">
        <v>73</v>
      </c>
      <c r="E46" s="425">
        <f>SUM('NYC Ferry'!I25)</f>
        <v>3471</v>
      </c>
      <c r="F46" s="101"/>
      <c r="G46" s="418" t="s">
        <v>73</v>
      </c>
      <c r="H46" s="425">
        <f>SUM('NYC Ferry'!I36)</f>
        <v>4056</v>
      </c>
      <c r="I46" s="101"/>
      <c r="J46" s="418" t="s">
        <v>73</v>
      </c>
      <c r="K46" s="425">
        <f>SUM('NYC Ferry'!I47)</f>
        <v>4417</v>
      </c>
      <c r="L46" s="101"/>
      <c r="M46" s="418" t="s">
        <v>73</v>
      </c>
      <c r="N46" s="425">
        <f>SUM('NYC Ferry'!I58)</f>
        <v>5858</v>
      </c>
      <c r="P46" s="418" t="s">
        <v>73</v>
      </c>
      <c r="Q46" s="425" t="e">
        <f>SUM('NYC Ferry'!#REF!)</f>
        <v>#REF!</v>
      </c>
      <c r="R46" s="11"/>
    </row>
    <row r="47" spans="1:20" ht="13.5" customHeight="1" thickBot="1" x14ac:dyDescent="0.3">
      <c r="A47" s="424"/>
      <c r="B47" s="422"/>
      <c r="C47" s="101"/>
      <c r="D47" s="424"/>
      <c r="E47" s="422"/>
      <c r="F47" s="101"/>
      <c r="G47" s="424"/>
      <c r="H47" s="422"/>
      <c r="I47" s="101"/>
      <c r="J47" s="424"/>
      <c r="K47" s="422"/>
      <c r="L47" s="101"/>
      <c r="M47" s="424"/>
      <c r="N47" s="422"/>
      <c r="P47" s="424"/>
      <c r="Q47" s="422"/>
      <c r="R47" s="11"/>
    </row>
    <row r="48" spans="1:20" ht="13.5" customHeight="1" x14ac:dyDescent="0.25">
      <c r="A48" s="418" t="s">
        <v>95</v>
      </c>
      <c r="B48" s="420">
        <f>SUM('NYC Ferry'!M14)</f>
        <v>2165</v>
      </c>
      <c r="C48" s="101"/>
      <c r="D48" s="418" t="s">
        <v>95</v>
      </c>
      <c r="E48" s="420">
        <f>SUM('NYC Ferry'!P25)</f>
        <v>701</v>
      </c>
      <c r="F48" s="101"/>
      <c r="G48" s="418" t="s">
        <v>95</v>
      </c>
      <c r="H48" s="420">
        <f>SUM('NYC Ferry'!P36)</f>
        <v>880</v>
      </c>
      <c r="I48" s="101"/>
      <c r="J48" s="418" t="s">
        <v>95</v>
      </c>
      <c r="K48" s="420">
        <f>SUM('NYC Ferry'!P47)</f>
        <v>834</v>
      </c>
      <c r="L48" s="101"/>
      <c r="M48" s="418" t="s">
        <v>95</v>
      </c>
      <c r="N48" s="420">
        <f>SUM('NYC Ferry'!P58)</f>
        <v>1071</v>
      </c>
      <c r="P48" s="379"/>
      <c r="Q48" s="380"/>
      <c r="R48" s="11"/>
    </row>
    <row r="49" spans="1:18" ht="13.5" customHeight="1" thickBot="1" x14ac:dyDescent="0.3">
      <c r="A49" s="419"/>
      <c r="B49" s="464"/>
      <c r="C49" s="101"/>
      <c r="D49" s="419"/>
      <c r="E49" s="419"/>
      <c r="F49" s="101"/>
      <c r="G49" s="419"/>
      <c r="H49" s="419"/>
      <c r="I49" s="101"/>
      <c r="J49" s="419"/>
      <c r="K49" s="419"/>
      <c r="L49" s="101"/>
      <c r="M49" s="419"/>
      <c r="N49" s="419"/>
      <c r="P49" s="379"/>
      <c r="Q49" s="380"/>
      <c r="R49" s="11"/>
    </row>
    <row r="50" spans="1:18" ht="13.5" customHeight="1" x14ac:dyDescent="0.25">
      <c r="A50" s="418" t="s">
        <v>94</v>
      </c>
      <c r="B50" s="425">
        <f>SUM('NYC Ferry'!K14)</f>
        <v>2037</v>
      </c>
      <c r="C50" s="101"/>
      <c r="D50" s="418" t="s">
        <v>94</v>
      </c>
      <c r="E50" s="425">
        <f>SUM('NYC Ferry'!N25)</f>
        <v>1675</v>
      </c>
      <c r="F50" s="101"/>
      <c r="G50" s="418" t="s">
        <v>94</v>
      </c>
      <c r="H50" s="421">
        <f>SUM('NYC Ferry'!N36)</f>
        <v>1943</v>
      </c>
      <c r="I50" s="101"/>
      <c r="J50" s="418" t="s">
        <v>94</v>
      </c>
      <c r="K50" s="421">
        <f>SUM('NYC Ferry'!N47)</f>
        <v>2082</v>
      </c>
      <c r="L50" s="101"/>
      <c r="M50" s="418" t="s">
        <v>94</v>
      </c>
      <c r="N50" s="425">
        <f>SUM('NYC Ferry'!N58)</f>
        <v>3441</v>
      </c>
      <c r="P50" s="379"/>
      <c r="Q50" s="380"/>
      <c r="R50" s="11"/>
    </row>
    <row r="51" spans="1:18" ht="13.5" customHeight="1" thickBot="1" x14ac:dyDescent="0.3">
      <c r="A51" s="424"/>
      <c r="B51" s="422"/>
      <c r="C51" s="101"/>
      <c r="D51" s="424"/>
      <c r="E51" s="422"/>
      <c r="F51" s="101"/>
      <c r="G51" s="424"/>
      <c r="H51" s="419"/>
      <c r="I51" s="101"/>
      <c r="J51" s="424"/>
      <c r="K51" s="419"/>
      <c r="L51" s="101"/>
      <c r="M51" s="424"/>
      <c r="N51" s="422"/>
      <c r="P51" s="379"/>
      <c r="Q51" s="380"/>
      <c r="R51" s="11"/>
    </row>
    <row r="52" spans="1:18" ht="12.75" customHeight="1" x14ac:dyDescent="0.25">
      <c r="A52" s="418" t="s">
        <v>13</v>
      </c>
      <c r="B52" s="425">
        <f>SUM('NYC Ferry'!R14) + ('NYC Ferry'!O14)</f>
        <v>1120</v>
      </c>
      <c r="C52" s="101"/>
      <c r="D52" s="418" t="s">
        <v>13</v>
      </c>
      <c r="E52" s="425">
        <f>SUM('NYC Ferry'!R25)</f>
        <v>1467</v>
      </c>
      <c r="F52" s="101"/>
      <c r="G52" s="418" t="s">
        <v>13</v>
      </c>
      <c r="H52" s="425">
        <f>SUM('NYC Ferry'!R36)</f>
        <v>1772</v>
      </c>
      <c r="I52" s="101"/>
      <c r="J52" s="418" t="s">
        <v>13</v>
      </c>
      <c r="K52" s="425">
        <f>SUM('NYC Ferry'!R47)</f>
        <v>1893</v>
      </c>
      <c r="L52" s="101"/>
      <c r="M52" s="418" t="s">
        <v>13</v>
      </c>
      <c r="N52" s="425">
        <f>SUM('NYC Ferry'!R58)</f>
        <v>2612</v>
      </c>
      <c r="P52" s="418" t="s">
        <v>13</v>
      </c>
      <c r="Q52" s="425" t="e">
        <f>SUM('NYC Ferry'!#REF!)</f>
        <v>#REF!</v>
      </c>
      <c r="R52" s="11"/>
    </row>
    <row r="53" spans="1:18" ht="13.5" customHeight="1" thickBot="1" x14ac:dyDescent="0.3">
      <c r="A53" s="424"/>
      <c r="B53" s="422"/>
      <c r="C53" s="101"/>
      <c r="D53" s="424"/>
      <c r="E53" s="422"/>
      <c r="F53" s="101"/>
      <c r="G53" s="424"/>
      <c r="H53" s="422"/>
      <c r="I53" s="101"/>
      <c r="J53" s="424"/>
      <c r="K53" s="422"/>
      <c r="L53" s="101"/>
      <c r="M53" s="424"/>
      <c r="N53" s="422"/>
      <c r="P53" s="424"/>
      <c r="Q53" s="422"/>
      <c r="R53" s="11"/>
    </row>
    <row r="54" spans="1:18" ht="13.5" customHeight="1" x14ac:dyDescent="0.25">
      <c r="A54" s="423" t="s">
        <v>33</v>
      </c>
      <c r="B54" s="425">
        <f>SUM('NYC Ferry'!H14)</f>
        <v>1397</v>
      </c>
      <c r="C54" s="101"/>
      <c r="D54" s="423" t="s">
        <v>33</v>
      </c>
      <c r="E54" s="425">
        <f>SUM('NYC Ferry'!J25)</f>
        <v>0</v>
      </c>
      <c r="F54" s="101"/>
      <c r="G54" s="423" t="s">
        <v>33</v>
      </c>
      <c r="H54" s="421">
        <f>SUM('NYC Ferry'!J36)</f>
        <v>0</v>
      </c>
      <c r="I54" s="101"/>
      <c r="J54" s="423" t="s">
        <v>33</v>
      </c>
      <c r="K54" s="421">
        <f>SUM('NYC Ferry'!J47)</f>
        <v>0</v>
      </c>
      <c r="L54" s="101"/>
      <c r="M54" s="423" t="s">
        <v>33</v>
      </c>
      <c r="N54" s="421">
        <f>SUM('NYC Ferry'!J58)</f>
        <v>0</v>
      </c>
      <c r="P54" s="423" t="s">
        <v>33</v>
      </c>
      <c r="Q54" s="421">
        <f>SUM('NYC Ferry'!J69)</f>
        <v>0</v>
      </c>
      <c r="R54" s="11"/>
    </row>
    <row r="55" spans="1:18" ht="13.5" customHeight="1" thickBot="1" x14ac:dyDescent="0.3">
      <c r="A55" s="424"/>
      <c r="B55" s="422"/>
      <c r="C55" s="101"/>
      <c r="D55" s="424"/>
      <c r="E55" s="422"/>
      <c r="F55" s="101"/>
      <c r="G55" s="424"/>
      <c r="H55" s="422"/>
      <c r="I55" s="101"/>
      <c r="J55" s="424"/>
      <c r="K55" s="422"/>
      <c r="L55" s="101"/>
      <c r="M55" s="424"/>
      <c r="N55" s="422"/>
      <c r="P55" s="424"/>
      <c r="Q55" s="422"/>
      <c r="R55" s="11"/>
    </row>
    <row r="56" spans="1:18" ht="13.5" customHeight="1" x14ac:dyDescent="0.25">
      <c r="A56" s="423" t="s">
        <v>84</v>
      </c>
      <c r="B56" s="425">
        <f>'NYC Ferry'!L14+'NYC Ferry'!O14</f>
        <v>728</v>
      </c>
      <c r="C56" s="101"/>
      <c r="D56" s="423" t="s">
        <v>84</v>
      </c>
      <c r="E56" s="425">
        <f>'NYC Ferry'!L25+'NYC Ferry'!O25</f>
        <v>1617</v>
      </c>
      <c r="F56" s="101"/>
      <c r="G56" s="423" t="s">
        <v>84</v>
      </c>
      <c r="H56" s="421">
        <f>'NYC Ferry'!L36 + 'NYC Ferry'!O36</f>
        <v>1693</v>
      </c>
      <c r="I56" s="101"/>
      <c r="J56" s="423" t="s">
        <v>84</v>
      </c>
      <c r="K56" s="421">
        <f>'NYC Ferry'!L47 + 'NYC Ferry'!O47</f>
        <v>2035</v>
      </c>
      <c r="L56" s="101"/>
      <c r="M56" s="423" t="s">
        <v>84</v>
      </c>
      <c r="N56" s="421">
        <f>'NYC Ferry'!L58 + 'NYC Ferry'!O58</f>
        <v>2624</v>
      </c>
      <c r="P56" s="423" t="s">
        <v>84</v>
      </c>
      <c r="Q56" s="421">
        <f>'NYC Ferry'!L69</f>
        <v>0</v>
      </c>
      <c r="R56" s="11"/>
    </row>
    <row r="57" spans="1:18" ht="13.5" customHeight="1" thickBot="1" x14ac:dyDescent="0.3">
      <c r="A57" s="424"/>
      <c r="B57" s="422"/>
      <c r="C57" s="101"/>
      <c r="D57" s="424"/>
      <c r="E57" s="422"/>
      <c r="F57" s="101"/>
      <c r="G57" s="424"/>
      <c r="H57" s="422"/>
      <c r="I57" s="101"/>
      <c r="J57" s="424"/>
      <c r="K57" s="422"/>
      <c r="L57" s="101"/>
      <c r="M57" s="424"/>
      <c r="N57" s="422"/>
      <c r="P57" s="424"/>
      <c r="Q57" s="422"/>
      <c r="R57" s="11"/>
    </row>
    <row r="58" spans="1:18" ht="13.5" customHeight="1" x14ac:dyDescent="0.25">
      <c r="A58" s="423" t="s">
        <v>81</v>
      </c>
      <c r="B58" s="425">
        <f>'NYC Ferry'!I14</f>
        <v>1809</v>
      </c>
      <c r="C58" s="101"/>
      <c r="D58" s="423" t="s">
        <v>81</v>
      </c>
      <c r="E58" s="425">
        <f>'NYC Ferry'!K25</f>
        <v>3690</v>
      </c>
      <c r="F58" s="101"/>
      <c r="G58" s="423" t="s">
        <v>81</v>
      </c>
      <c r="H58" s="421">
        <f>'NYC Ferry'!K36</f>
        <v>5308</v>
      </c>
      <c r="I58" s="101"/>
      <c r="J58" s="423" t="s">
        <v>81</v>
      </c>
      <c r="K58" s="421">
        <f>'NYC Ferry'!K47</f>
        <v>5575</v>
      </c>
      <c r="L58" s="101"/>
      <c r="M58" s="423" t="s">
        <v>81</v>
      </c>
      <c r="N58" s="421">
        <f>'NYC Ferry'!K58</f>
        <v>7254</v>
      </c>
      <c r="P58" s="423" t="s">
        <v>81</v>
      </c>
      <c r="Q58" s="421">
        <f>'NYC Ferry'!M71</f>
        <v>0</v>
      </c>
      <c r="R58" s="11"/>
    </row>
    <row r="59" spans="1:18" ht="13.5" customHeight="1" thickBot="1" x14ac:dyDescent="0.3">
      <c r="A59" s="424"/>
      <c r="B59" s="422"/>
      <c r="C59" s="101"/>
      <c r="D59" s="424"/>
      <c r="E59" s="422"/>
      <c r="F59" s="101"/>
      <c r="G59" s="424"/>
      <c r="H59" s="422"/>
      <c r="I59" s="101"/>
      <c r="J59" s="424"/>
      <c r="K59" s="422"/>
      <c r="L59" s="101"/>
      <c r="M59" s="424"/>
      <c r="N59" s="422"/>
      <c r="P59" s="424"/>
      <c r="Q59" s="422"/>
      <c r="R59" s="11"/>
    </row>
    <row r="60" spans="1:18" ht="13.5" customHeight="1" x14ac:dyDescent="0.25">
      <c r="A60" s="463" t="s">
        <v>20</v>
      </c>
      <c r="B60" s="448">
        <f>SUM(B22:B59)</f>
        <v>89419</v>
      </c>
      <c r="C60" s="101"/>
      <c r="D60" s="463" t="s">
        <v>20</v>
      </c>
      <c r="E60" s="448">
        <f>SUM(E22:E59)</f>
        <v>225156</v>
      </c>
      <c r="F60" s="101"/>
      <c r="G60" s="463" t="s">
        <v>20</v>
      </c>
      <c r="H60" s="448">
        <f>SUM(H22:H59)</f>
        <v>244521</v>
      </c>
      <c r="I60" s="101"/>
      <c r="J60" s="432" t="s">
        <v>20</v>
      </c>
      <c r="K60" s="434">
        <f>SUM(K22:K59)</f>
        <v>241034</v>
      </c>
      <c r="L60" s="101"/>
      <c r="M60" s="463" t="s">
        <v>20</v>
      </c>
      <c r="N60" s="434">
        <f>SUM(N22:N59)</f>
        <v>268581</v>
      </c>
      <c r="P60" s="432" t="s">
        <v>20</v>
      </c>
      <c r="Q60" s="434" t="e">
        <f>SUM(Q22:Q59)</f>
        <v>#REF!</v>
      </c>
      <c r="R60" s="11"/>
    </row>
    <row r="61" spans="1:18" ht="13.5" customHeight="1" thickBot="1" x14ac:dyDescent="0.3">
      <c r="A61" s="433"/>
      <c r="B61" s="435"/>
      <c r="C61" s="101"/>
      <c r="D61" s="433"/>
      <c r="E61" s="435"/>
      <c r="F61" s="101"/>
      <c r="G61" s="433"/>
      <c r="H61" s="435"/>
      <c r="I61" s="101"/>
      <c r="J61" s="433"/>
      <c r="K61" s="435"/>
      <c r="L61" s="101"/>
      <c r="M61" s="433"/>
      <c r="N61" s="435"/>
      <c r="P61" s="433"/>
      <c r="Q61" s="435"/>
      <c r="R61" s="11"/>
    </row>
    <row r="62" spans="1:18" x14ac:dyDescent="0.25">
      <c r="C62" s="101"/>
      <c r="F62" s="101"/>
      <c r="I62" s="101"/>
      <c r="L62" s="101"/>
      <c r="R62" s="10"/>
    </row>
    <row r="63" spans="1:18" x14ac:dyDescent="0.25">
      <c r="C63" s="101"/>
      <c r="F63" s="101"/>
      <c r="I63" s="101"/>
      <c r="L63" s="101"/>
      <c r="R63" s="109"/>
    </row>
  </sheetData>
  <mergeCells count="356">
    <mergeCell ref="A50:A51"/>
    <mergeCell ref="B50:B51"/>
    <mergeCell ref="N16:N17"/>
    <mergeCell ref="P16:P17"/>
    <mergeCell ref="Q16:Q17"/>
    <mergeCell ref="A24:A25"/>
    <mergeCell ref="D24:D25"/>
    <mergeCell ref="G24:G25"/>
    <mergeCell ref="B24:B25"/>
    <mergeCell ref="E24:E25"/>
    <mergeCell ref="H24:H25"/>
    <mergeCell ref="J24:J25"/>
    <mergeCell ref="K24:K25"/>
    <mergeCell ref="M24:M25"/>
    <mergeCell ref="N24:N25"/>
    <mergeCell ref="P24:P25"/>
    <mergeCell ref="Q24:Q25"/>
    <mergeCell ref="D16:D17"/>
    <mergeCell ref="G16:G17"/>
    <mergeCell ref="J16:J17"/>
    <mergeCell ref="M16:M17"/>
    <mergeCell ref="E16:E17"/>
    <mergeCell ref="H16:H17"/>
    <mergeCell ref="A16:A17"/>
    <mergeCell ref="B16:B17"/>
    <mergeCell ref="K16:K17"/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  <mergeCell ref="E4:E5"/>
    <mergeCell ref="D6:D7"/>
    <mergeCell ref="E6:E7"/>
    <mergeCell ref="G6:G7"/>
    <mergeCell ref="H6:H7"/>
    <mergeCell ref="J6:J7"/>
    <mergeCell ref="K6:K7"/>
    <mergeCell ref="M6:M7"/>
    <mergeCell ref="J4:J5"/>
    <mergeCell ref="K4:K5"/>
    <mergeCell ref="M4:M5"/>
    <mergeCell ref="A4:A5"/>
    <mergeCell ref="B4:B5"/>
    <mergeCell ref="D4:D5"/>
    <mergeCell ref="G4:G5"/>
    <mergeCell ref="H4:H5"/>
    <mergeCell ref="A6:A7"/>
    <mergeCell ref="N10:N11"/>
    <mergeCell ref="A8:A9"/>
    <mergeCell ref="B8:B9"/>
    <mergeCell ref="D8:D9"/>
    <mergeCell ref="E8:E9"/>
    <mergeCell ref="G8:G9"/>
    <mergeCell ref="H8:H9"/>
    <mergeCell ref="J8:J9"/>
    <mergeCell ref="K8:K9"/>
    <mergeCell ref="M8:M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N12:N13"/>
    <mergeCell ref="A18:A19"/>
    <mergeCell ref="B18:B19"/>
    <mergeCell ref="D18:D19"/>
    <mergeCell ref="E18:E19"/>
    <mergeCell ref="G18:G19"/>
    <mergeCell ref="H18:H19"/>
    <mergeCell ref="K18:K19"/>
    <mergeCell ref="M18:M19"/>
    <mergeCell ref="N18:N19"/>
    <mergeCell ref="J18:J19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14:A15"/>
    <mergeCell ref="B14:B15"/>
    <mergeCell ref="D14:D15"/>
    <mergeCell ref="E14:E15"/>
    <mergeCell ref="A22:A23"/>
    <mergeCell ref="H26:H27"/>
    <mergeCell ref="J26:J27"/>
    <mergeCell ref="K26:K27"/>
    <mergeCell ref="A21:B21"/>
    <mergeCell ref="D21:E21"/>
    <mergeCell ref="G21:H21"/>
    <mergeCell ref="J21:K21"/>
    <mergeCell ref="M21:N21"/>
    <mergeCell ref="B22:B23"/>
    <mergeCell ref="D22:D23"/>
    <mergeCell ref="E22:E23"/>
    <mergeCell ref="G22:G23"/>
    <mergeCell ref="H22:H23"/>
    <mergeCell ref="J22:J23"/>
    <mergeCell ref="K22:K23"/>
    <mergeCell ref="M22:M23"/>
    <mergeCell ref="N22:N23"/>
    <mergeCell ref="M26:M27"/>
    <mergeCell ref="N26:N27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N28:N29"/>
    <mergeCell ref="A26:A27"/>
    <mergeCell ref="B26:B27"/>
    <mergeCell ref="D26:D27"/>
    <mergeCell ref="E26:E27"/>
    <mergeCell ref="G26:G27"/>
    <mergeCell ref="N30:N31"/>
    <mergeCell ref="A32:A33"/>
    <mergeCell ref="B32:B33"/>
    <mergeCell ref="D32:D33"/>
    <mergeCell ref="E32:E33"/>
    <mergeCell ref="G32:G33"/>
    <mergeCell ref="H32:H33"/>
    <mergeCell ref="J32:J33"/>
    <mergeCell ref="K32:K33"/>
    <mergeCell ref="M32:M33"/>
    <mergeCell ref="N32:N33"/>
    <mergeCell ref="A30:A31"/>
    <mergeCell ref="B30:B31"/>
    <mergeCell ref="D30:D31"/>
    <mergeCell ref="E30:E31"/>
    <mergeCell ref="G30:G31"/>
    <mergeCell ref="H30:H31"/>
    <mergeCell ref="J30:J31"/>
    <mergeCell ref="K30:K31"/>
    <mergeCell ref="M30:M31"/>
    <mergeCell ref="N34:N35"/>
    <mergeCell ref="A34:A35"/>
    <mergeCell ref="B34:B35"/>
    <mergeCell ref="D34:D35"/>
    <mergeCell ref="E34:E35"/>
    <mergeCell ref="G34:G35"/>
    <mergeCell ref="H34:H35"/>
    <mergeCell ref="J34:J35"/>
    <mergeCell ref="K34:K35"/>
    <mergeCell ref="M34:M35"/>
    <mergeCell ref="M40:M41"/>
    <mergeCell ref="N40:N41"/>
    <mergeCell ref="A38:A39"/>
    <mergeCell ref="B38:B39"/>
    <mergeCell ref="D38:D39"/>
    <mergeCell ref="E38:E39"/>
    <mergeCell ref="G38:G39"/>
    <mergeCell ref="H38:H39"/>
    <mergeCell ref="A40:A41"/>
    <mergeCell ref="B40:B41"/>
    <mergeCell ref="D40:D41"/>
    <mergeCell ref="E40:E41"/>
    <mergeCell ref="N38:N39"/>
    <mergeCell ref="J38:J39"/>
    <mergeCell ref="K38:K39"/>
    <mergeCell ref="M38:M39"/>
    <mergeCell ref="A44:A45"/>
    <mergeCell ref="B44:B45"/>
    <mergeCell ref="D44:D45"/>
    <mergeCell ref="E44:E45"/>
    <mergeCell ref="G44:G45"/>
    <mergeCell ref="G40:G41"/>
    <mergeCell ref="N44:N45"/>
    <mergeCell ref="A42:A43"/>
    <mergeCell ref="B42:B43"/>
    <mergeCell ref="D42:D43"/>
    <mergeCell ref="E42:E43"/>
    <mergeCell ref="G42:G43"/>
    <mergeCell ref="H42:H43"/>
    <mergeCell ref="J42:J43"/>
    <mergeCell ref="K42:K43"/>
    <mergeCell ref="M42:M43"/>
    <mergeCell ref="H44:H45"/>
    <mergeCell ref="J44:J45"/>
    <mergeCell ref="K44:K45"/>
    <mergeCell ref="M44:M45"/>
    <mergeCell ref="N42:N43"/>
    <mergeCell ref="H40:H41"/>
    <mergeCell ref="J40:J41"/>
    <mergeCell ref="K40:K41"/>
    <mergeCell ref="N46:N47"/>
    <mergeCell ref="A52:A53"/>
    <mergeCell ref="B52:B53"/>
    <mergeCell ref="D52:D53"/>
    <mergeCell ref="E52:E53"/>
    <mergeCell ref="G52:G53"/>
    <mergeCell ref="H52:H53"/>
    <mergeCell ref="J52:J53"/>
    <mergeCell ref="K52:K53"/>
    <mergeCell ref="M52:M53"/>
    <mergeCell ref="N52:N53"/>
    <mergeCell ref="A46:A47"/>
    <mergeCell ref="B46:B47"/>
    <mergeCell ref="D46:D47"/>
    <mergeCell ref="E46:E47"/>
    <mergeCell ref="G46:G47"/>
    <mergeCell ref="H46:H47"/>
    <mergeCell ref="J46:J47"/>
    <mergeCell ref="K46:K47"/>
    <mergeCell ref="M46:M47"/>
    <mergeCell ref="D50:D51"/>
    <mergeCell ref="E50:E51"/>
    <mergeCell ref="A48:A49"/>
    <mergeCell ref="B48:B49"/>
    <mergeCell ref="N60:N61"/>
    <mergeCell ref="A54:A55"/>
    <mergeCell ref="B54:B55"/>
    <mergeCell ref="D54:D55"/>
    <mergeCell ref="E54:E55"/>
    <mergeCell ref="G54:G55"/>
    <mergeCell ref="H54:H55"/>
    <mergeCell ref="J54:J55"/>
    <mergeCell ref="K54:K55"/>
    <mergeCell ref="M54:M55"/>
    <mergeCell ref="A60:A61"/>
    <mergeCell ref="B60:B61"/>
    <mergeCell ref="D60:D61"/>
    <mergeCell ref="E60:E61"/>
    <mergeCell ref="G60:G61"/>
    <mergeCell ref="H60:H61"/>
    <mergeCell ref="J60:J61"/>
    <mergeCell ref="K60:K61"/>
    <mergeCell ref="M60:M61"/>
    <mergeCell ref="N54:N55"/>
    <mergeCell ref="A56:A57"/>
    <mergeCell ref="B56:B57"/>
    <mergeCell ref="D56:D57"/>
    <mergeCell ref="E56:E57"/>
    <mergeCell ref="P1:Q1"/>
    <mergeCell ref="M2:N2"/>
    <mergeCell ref="P3:Q3"/>
    <mergeCell ref="P4:P5"/>
    <mergeCell ref="Q4:Q5"/>
    <mergeCell ref="P6:P7"/>
    <mergeCell ref="Q6:Q7"/>
    <mergeCell ref="P8:P9"/>
    <mergeCell ref="Q8:Q9"/>
    <mergeCell ref="N6:N7"/>
    <mergeCell ref="N4:N5"/>
    <mergeCell ref="P2:Q2"/>
    <mergeCell ref="N8:N9"/>
    <mergeCell ref="P34:P35"/>
    <mergeCell ref="Q34:Q35"/>
    <mergeCell ref="P10:P11"/>
    <mergeCell ref="Q10:Q11"/>
    <mergeCell ref="P12:P13"/>
    <mergeCell ref="Q12:Q13"/>
    <mergeCell ref="P18:P19"/>
    <mergeCell ref="Q18:Q19"/>
    <mergeCell ref="P21:Q21"/>
    <mergeCell ref="P22:P23"/>
    <mergeCell ref="Q22:Q23"/>
    <mergeCell ref="Q14:Q15"/>
    <mergeCell ref="P60:P61"/>
    <mergeCell ref="Q60:Q61"/>
    <mergeCell ref="B6:B7"/>
    <mergeCell ref="P44:P45"/>
    <mergeCell ref="Q44:Q45"/>
    <mergeCell ref="P46:P47"/>
    <mergeCell ref="Q46:Q47"/>
    <mergeCell ref="P52:P53"/>
    <mergeCell ref="Q52:Q53"/>
    <mergeCell ref="P38:P39"/>
    <mergeCell ref="Q38:Q39"/>
    <mergeCell ref="P40:P41"/>
    <mergeCell ref="Q40:Q41"/>
    <mergeCell ref="P42:P43"/>
    <mergeCell ref="Q42:Q43"/>
    <mergeCell ref="P26:P27"/>
    <mergeCell ref="Q26:Q27"/>
    <mergeCell ref="P28:P29"/>
    <mergeCell ref="Q36:Q37"/>
    <mergeCell ref="Q28:Q29"/>
    <mergeCell ref="P30:P31"/>
    <mergeCell ref="Q30:Q31"/>
    <mergeCell ref="P32:P33"/>
    <mergeCell ref="Q32:Q33"/>
    <mergeCell ref="A36:A37"/>
    <mergeCell ref="D36:D37"/>
    <mergeCell ref="G36:G37"/>
    <mergeCell ref="J36:J37"/>
    <mergeCell ref="M36:M37"/>
    <mergeCell ref="P36:P37"/>
    <mergeCell ref="B36:B37"/>
    <mergeCell ref="E36:E37"/>
    <mergeCell ref="H36:H37"/>
    <mergeCell ref="K36:K37"/>
    <mergeCell ref="N36:N37"/>
    <mergeCell ref="N58:N59"/>
    <mergeCell ref="P58:P59"/>
    <mergeCell ref="Q58:Q59"/>
    <mergeCell ref="G14:G15"/>
    <mergeCell ref="H14:H15"/>
    <mergeCell ref="J14:J15"/>
    <mergeCell ref="K14:K15"/>
    <mergeCell ref="M14:M15"/>
    <mergeCell ref="N14:N15"/>
    <mergeCell ref="P14:P15"/>
    <mergeCell ref="G56:G57"/>
    <mergeCell ref="H56:H57"/>
    <mergeCell ref="J56:J57"/>
    <mergeCell ref="K56:K57"/>
    <mergeCell ref="M56:M57"/>
    <mergeCell ref="N56:N57"/>
    <mergeCell ref="P56:P57"/>
    <mergeCell ref="M50:M51"/>
    <mergeCell ref="N50:N51"/>
    <mergeCell ref="G50:G51"/>
    <mergeCell ref="H50:H51"/>
    <mergeCell ref="J50:J51"/>
    <mergeCell ref="K50:K51"/>
    <mergeCell ref="P54:P55"/>
    <mergeCell ref="A58:A59"/>
    <mergeCell ref="B58:B59"/>
    <mergeCell ref="D58:D59"/>
    <mergeCell ref="E58:E59"/>
    <mergeCell ref="G58:G59"/>
    <mergeCell ref="H58:H59"/>
    <mergeCell ref="J58:J59"/>
    <mergeCell ref="K58:K59"/>
    <mergeCell ref="M58:M59"/>
    <mergeCell ref="D48:D49"/>
    <mergeCell ref="E48:E49"/>
    <mergeCell ref="G48:G49"/>
    <mergeCell ref="J48:J49"/>
    <mergeCell ref="M48:M49"/>
    <mergeCell ref="H48:H49"/>
    <mergeCell ref="K48:K49"/>
    <mergeCell ref="N48:N49"/>
    <mergeCell ref="Q56:Q57"/>
    <mergeCell ref="Q54:Q55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20:N21 A18 C18:D18 F18:G18 I18:J18 L18:M18 A39 L38 A41 C40 L40 A43 A42 L42 A45 A44 L44 A47 C46 L46 A23 A22 L22:M22 A29:A35 A28 L28:M28 A53 A52 A61:G61 A54 C22:D22 C28:D28 C38 E39:F39 E41:F41 F40 E43:F43 F42 E45:F45 F44 E47:F47 F46 A36:A37 E36:F37 F38 H39:I39 H41:I41 I40 H43:I43 I42 H45:I45 I44 H47:I47 I46 H36:I37 I38 K39:L39 K41:L41 K43:L43 K45:L45 K47:L47 K36:L37 N39 N41 N43 N45 N47 N36:N37 C42 C44 C52:D52 C54:D54 F22:G22 F28:G28 F52:G52 F54:G54 I22:J22 I28:J28 I52:J52 I54:J54 L52:M52 L54:M54 A55 I55:N55 A19 I19:N19 I61:N61 A27 A26 C26:D26 F26:G26 I26:J26 L26:M26 C19:G19 A60 C60:D60 F60:G60 I60:J60 L60:M60 C39 C41 C43 C45 C47 C23:N23 C29:N29 C53:N53 C36:C37 C55:G55 C27:N27 C31:N31 C30:D30 F30:N30 C33:N35 C32:D32 F32:G32 I32:N32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opLeftCell="A35" workbookViewId="0">
      <selection activeCell="D75" sqref="D75"/>
    </sheetView>
  </sheetViews>
  <sheetFormatPr defaultRowHeight="15" outlineLevelRow="1" x14ac:dyDescent="0.25"/>
  <cols>
    <col min="1" max="1" width="18.7109375" style="1" bestFit="1" customWidth="1"/>
    <col min="2" max="2" width="10.7109375" style="158" bestFit="1" customWidth="1"/>
    <col min="3" max="3" width="15.7109375" style="13" customWidth="1"/>
    <col min="4" max="5" width="18.7109375" style="13" bestFit="1" customWidth="1"/>
    <col min="6" max="6" width="18.5703125" style="13" bestFit="1" customWidth="1"/>
    <col min="7" max="16384" width="9.140625" style="13"/>
  </cols>
  <sheetData>
    <row r="1" spans="1:6" ht="14.25" customHeight="1" x14ac:dyDescent="0.25">
      <c r="A1" s="31"/>
      <c r="B1" s="205"/>
      <c r="C1" s="485" t="s">
        <v>79</v>
      </c>
      <c r="D1" s="485" t="s">
        <v>8</v>
      </c>
      <c r="E1" s="489" t="s">
        <v>20</v>
      </c>
    </row>
    <row r="2" spans="1:6" ht="14.25" customHeight="1" thickBot="1" x14ac:dyDescent="0.3">
      <c r="A2" s="32"/>
      <c r="B2" s="206"/>
      <c r="C2" s="487"/>
      <c r="D2" s="487"/>
      <c r="E2" s="490"/>
    </row>
    <row r="3" spans="1:6" ht="14.25" customHeight="1" x14ac:dyDescent="0.25">
      <c r="A3" s="505" t="s">
        <v>58</v>
      </c>
      <c r="B3" s="507" t="s">
        <v>59</v>
      </c>
      <c r="C3" s="499" t="s">
        <v>76</v>
      </c>
      <c r="D3" s="499" t="s">
        <v>8</v>
      </c>
      <c r="E3" s="490"/>
    </row>
    <row r="4" spans="1:6" ht="15" customHeight="1" thickBot="1" x14ac:dyDescent="0.3">
      <c r="A4" s="506"/>
      <c r="B4" s="508"/>
      <c r="C4" s="500"/>
      <c r="D4" s="500"/>
      <c r="E4" s="490"/>
    </row>
    <row r="5" spans="1:6" s="57" customFormat="1" ht="17.25" hidden="1" customHeight="1" thickBot="1" x14ac:dyDescent="0.3">
      <c r="A5" s="33" t="s">
        <v>3</v>
      </c>
      <c r="B5" s="207">
        <v>42856</v>
      </c>
      <c r="C5" s="14"/>
      <c r="D5" s="21"/>
      <c r="E5" s="20">
        <f t="shared" ref="E5:E11" si="0">SUM(C5:D5)</f>
        <v>0</v>
      </c>
    </row>
    <row r="6" spans="1:6" s="57" customFormat="1" ht="17.25" hidden="1" customHeight="1" thickBot="1" x14ac:dyDescent="0.3">
      <c r="A6" s="33" t="s">
        <v>4</v>
      </c>
      <c r="B6" s="222">
        <f>B5+1</f>
        <v>42857</v>
      </c>
      <c r="C6" s="14"/>
      <c r="D6" s="21"/>
      <c r="E6" s="20">
        <f t="shared" si="0"/>
        <v>0</v>
      </c>
    </row>
    <row r="7" spans="1:6" s="57" customFormat="1" ht="17.25" hidden="1" customHeight="1" thickBot="1" x14ac:dyDescent="0.3">
      <c r="A7" s="33" t="s">
        <v>5</v>
      </c>
      <c r="B7" s="222">
        <f t="shared" ref="B7:B11" si="1">B6+1</f>
        <v>42858</v>
      </c>
      <c r="C7" s="14"/>
      <c r="D7" s="21"/>
      <c r="E7" s="20">
        <f t="shared" si="0"/>
        <v>0</v>
      </c>
    </row>
    <row r="8" spans="1:6" s="57" customFormat="1" ht="17.25" customHeight="1" thickBot="1" x14ac:dyDescent="0.3">
      <c r="A8" s="33" t="s">
        <v>6</v>
      </c>
      <c r="B8" s="222">
        <v>42887</v>
      </c>
      <c r="C8" s="14">
        <v>1002</v>
      </c>
      <c r="D8" s="21">
        <v>39</v>
      </c>
      <c r="E8" s="20">
        <f t="shared" si="0"/>
        <v>1041</v>
      </c>
      <c r="F8" s="180"/>
    </row>
    <row r="9" spans="1:6" s="57" customFormat="1" ht="17.25" customHeight="1" thickBot="1" x14ac:dyDescent="0.3">
      <c r="A9" s="33" t="s">
        <v>0</v>
      </c>
      <c r="B9" s="222">
        <f t="shared" si="1"/>
        <v>42888</v>
      </c>
      <c r="C9" s="14">
        <v>997</v>
      </c>
      <c r="D9" s="21">
        <v>33</v>
      </c>
      <c r="E9" s="20">
        <f t="shared" si="0"/>
        <v>1030</v>
      </c>
      <c r="F9" s="180"/>
    </row>
    <row r="10" spans="1:6" s="57" customFormat="1" ht="14.25" customHeight="1" outlineLevel="1" thickBot="1" x14ac:dyDescent="0.3">
      <c r="A10" s="33" t="s">
        <v>1</v>
      </c>
      <c r="B10" s="222">
        <f t="shared" si="1"/>
        <v>42889</v>
      </c>
      <c r="C10" s="21">
        <v>1237</v>
      </c>
      <c r="D10" s="21">
        <v>74</v>
      </c>
      <c r="E10" s="20">
        <f t="shared" si="0"/>
        <v>1311</v>
      </c>
      <c r="F10" s="180"/>
    </row>
    <row r="11" spans="1:6" s="57" customFormat="1" ht="15" customHeight="1" outlineLevel="1" thickBot="1" x14ac:dyDescent="0.3">
      <c r="A11" s="33" t="s">
        <v>2</v>
      </c>
      <c r="B11" s="222">
        <f t="shared" si="1"/>
        <v>42890</v>
      </c>
      <c r="C11" s="26">
        <v>960</v>
      </c>
      <c r="D11" s="26">
        <v>38</v>
      </c>
      <c r="E11" s="20">
        <f t="shared" si="0"/>
        <v>998</v>
      </c>
      <c r="F11" s="180"/>
    </row>
    <row r="12" spans="1:6" s="58" customFormat="1" ht="15" customHeight="1" outlineLevel="1" thickBot="1" x14ac:dyDescent="0.3">
      <c r="A12" s="194" t="s">
        <v>22</v>
      </c>
      <c r="B12" s="492" t="s">
        <v>25</v>
      </c>
      <c r="C12" s="133">
        <f>SUM(C5:C11)</f>
        <v>4196</v>
      </c>
      <c r="D12" s="133">
        <f t="shared" ref="D12" si="2">SUM(D5:D11)</f>
        <v>184</v>
      </c>
      <c r="E12" s="137">
        <f>SUM(E5:E11)</f>
        <v>4380</v>
      </c>
    </row>
    <row r="13" spans="1:6" s="58" customFormat="1" ht="15" customHeight="1" outlineLevel="1" thickBot="1" x14ac:dyDescent="0.3">
      <c r="A13" s="127" t="s">
        <v>24</v>
      </c>
      <c r="B13" s="493"/>
      <c r="C13" s="128">
        <f>AVERAGE(C5:C11)</f>
        <v>1049</v>
      </c>
      <c r="D13" s="128">
        <f t="shared" ref="D13" si="3">AVERAGE(D5:D11)</f>
        <v>46</v>
      </c>
      <c r="E13" s="132">
        <f>AVERAGE(E5:E11)</f>
        <v>625.71428571428567</v>
      </c>
    </row>
    <row r="14" spans="1:6" s="58" customFormat="1" ht="15" customHeight="1" thickBot="1" x14ac:dyDescent="0.3">
      <c r="A14" s="34" t="s">
        <v>21</v>
      </c>
      <c r="B14" s="493"/>
      <c r="C14" s="35">
        <f>SUM(C5:C9)</f>
        <v>1999</v>
      </c>
      <c r="D14" s="35">
        <f t="shared" ref="D14" si="4">SUM(D5:D9)</f>
        <v>72</v>
      </c>
      <c r="E14" s="35">
        <f>SUM(E5:E9)</f>
        <v>2071</v>
      </c>
    </row>
    <row r="15" spans="1:6" s="58" customFormat="1" ht="15" customHeight="1" thickBot="1" x14ac:dyDescent="0.3">
      <c r="A15" s="34" t="s">
        <v>23</v>
      </c>
      <c r="B15" s="493"/>
      <c r="C15" s="40">
        <f>AVERAGE(C5:C9)</f>
        <v>999.5</v>
      </c>
      <c r="D15" s="40">
        <f t="shared" ref="D15" si="5">AVERAGE(D5:D9)</f>
        <v>36</v>
      </c>
      <c r="E15" s="40">
        <f>AVERAGE(E5:E9)</f>
        <v>414.2</v>
      </c>
    </row>
    <row r="16" spans="1:6" s="58" customFormat="1" ht="15" customHeight="1" thickBot="1" x14ac:dyDescent="0.3">
      <c r="A16" s="33" t="s">
        <v>3</v>
      </c>
      <c r="B16" s="207">
        <f>B11+1</f>
        <v>42891</v>
      </c>
      <c r="C16" s="14">
        <v>870</v>
      </c>
      <c r="D16" s="15">
        <v>32</v>
      </c>
      <c r="E16" s="18">
        <f t="shared" ref="E16:E22" si="6">SUM(C16:D16)</f>
        <v>902</v>
      </c>
    </row>
    <row r="17" spans="1:6" s="58" customFormat="1" ht="15" customHeight="1" thickBot="1" x14ac:dyDescent="0.3">
      <c r="A17" s="33" t="s">
        <v>4</v>
      </c>
      <c r="B17" s="208">
        <f>B16+1</f>
        <v>42892</v>
      </c>
      <c r="C17" s="14">
        <v>430</v>
      </c>
      <c r="D17" s="22">
        <v>21</v>
      </c>
      <c r="E17" s="20">
        <f t="shared" si="6"/>
        <v>451</v>
      </c>
    </row>
    <row r="18" spans="1:6" s="58" customFormat="1" ht="15" customHeight="1" thickBot="1" x14ac:dyDescent="0.3">
      <c r="A18" s="33" t="s">
        <v>5</v>
      </c>
      <c r="B18" s="208">
        <f t="shared" ref="B18:B22" si="7">B17+1</f>
        <v>42893</v>
      </c>
      <c r="C18" s="14">
        <v>966</v>
      </c>
      <c r="D18" s="22">
        <v>51</v>
      </c>
      <c r="E18" s="20">
        <f t="shared" si="6"/>
        <v>1017</v>
      </c>
    </row>
    <row r="19" spans="1:6" s="58" customFormat="1" ht="15" customHeight="1" thickBot="1" x14ac:dyDescent="0.3">
      <c r="A19" s="33" t="s">
        <v>6</v>
      </c>
      <c r="B19" s="209">
        <f t="shared" si="7"/>
        <v>42894</v>
      </c>
      <c r="C19" s="14">
        <v>1092</v>
      </c>
      <c r="D19" s="22">
        <v>27</v>
      </c>
      <c r="E19" s="20">
        <f t="shared" si="6"/>
        <v>1119</v>
      </c>
    </row>
    <row r="20" spans="1:6" s="58" customFormat="1" ht="15" customHeight="1" thickBot="1" x14ac:dyDescent="0.3">
      <c r="A20" s="33" t="s">
        <v>0</v>
      </c>
      <c r="B20" s="209">
        <f t="shared" si="7"/>
        <v>42895</v>
      </c>
      <c r="C20" s="14">
        <v>1060</v>
      </c>
      <c r="D20" s="22">
        <v>54</v>
      </c>
      <c r="E20" s="20">
        <f t="shared" si="6"/>
        <v>1114</v>
      </c>
    </row>
    <row r="21" spans="1:6" s="58" customFormat="1" ht="15" customHeight="1" outlineLevel="1" thickBot="1" x14ac:dyDescent="0.3">
      <c r="A21" s="33" t="s">
        <v>1</v>
      </c>
      <c r="B21" s="222">
        <f t="shared" si="7"/>
        <v>42896</v>
      </c>
      <c r="C21" s="21">
        <v>1354</v>
      </c>
      <c r="D21" s="22">
        <v>82</v>
      </c>
      <c r="E21" s="20">
        <f t="shared" si="6"/>
        <v>1436</v>
      </c>
      <c r="F21" s="183"/>
    </row>
    <row r="22" spans="1:6" s="58" customFormat="1" ht="15" customHeight="1" outlineLevel="1" thickBot="1" x14ac:dyDescent="0.3">
      <c r="A22" s="33" t="s">
        <v>2</v>
      </c>
      <c r="B22" s="208">
        <f t="shared" si="7"/>
        <v>42897</v>
      </c>
      <c r="C22" s="26">
        <v>1145</v>
      </c>
      <c r="D22" s="27">
        <v>74</v>
      </c>
      <c r="E22" s="78">
        <f t="shared" si="6"/>
        <v>1219</v>
      </c>
    </row>
    <row r="23" spans="1:6" s="58" customFormat="1" ht="15" customHeight="1" outlineLevel="1" thickBot="1" x14ac:dyDescent="0.3">
      <c r="A23" s="194" t="s">
        <v>22</v>
      </c>
      <c r="B23" s="492" t="s">
        <v>26</v>
      </c>
      <c r="C23" s="133">
        <f>SUM(C16:C22)</f>
        <v>6917</v>
      </c>
      <c r="D23" s="133">
        <f t="shared" ref="D23" si="8">SUM(D16:D22)</f>
        <v>341</v>
      </c>
      <c r="E23" s="133">
        <f t="shared" ref="E23" si="9">SUM(E16:E22)</f>
        <v>7258</v>
      </c>
    </row>
    <row r="24" spans="1:6" s="58" customFormat="1" ht="15" customHeight="1" outlineLevel="1" thickBot="1" x14ac:dyDescent="0.3">
      <c r="A24" s="127" t="s">
        <v>24</v>
      </c>
      <c r="B24" s="493"/>
      <c r="C24" s="128">
        <f>AVERAGE(C16:C22)</f>
        <v>988.14285714285711</v>
      </c>
      <c r="D24" s="128">
        <f t="shared" ref="D24" si="10">AVERAGE(D16:D22)</f>
        <v>48.714285714285715</v>
      </c>
      <c r="E24" s="128">
        <f t="shared" ref="E24" si="11">AVERAGE(E16:E22)</f>
        <v>1036.8571428571429</v>
      </c>
    </row>
    <row r="25" spans="1:6" s="58" customFormat="1" ht="15" customHeight="1" thickBot="1" x14ac:dyDescent="0.3">
      <c r="A25" s="34" t="s">
        <v>21</v>
      </c>
      <c r="B25" s="493"/>
      <c r="C25" s="35">
        <f>SUM(C16:C20)</f>
        <v>4418</v>
      </c>
      <c r="D25" s="35">
        <f t="shared" ref="D25" si="12">SUM(D16:D20)</f>
        <v>185</v>
      </c>
      <c r="E25" s="35">
        <f t="shared" ref="E25" si="13">SUM(E16:E20)</f>
        <v>4603</v>
      </c>
    </row>
    <row r="26" spans="1:6" s="58" customFormat="1" ht="15" customHeight="1" thickBot="1" x14ac:dyDescent="0.3">
      <c r="A26" s="34" t="s">
        <v>23</v>
      </c>
      <c r="B26" s="494"/>
      <c r="C26" s="40">
        <f>AVERAGE(C16:C20)</f>
        <v>883.6</v>
      </c>
      <c r="D26" s="40">
        <f t="shared" ref="D26" si="14">AVERAGE(D16:D20)</f>
        <v>37</v>
      </c>
      <c r="E26" s="40">
        <f t="shared" ref="E26" si="15">AVERAGE(E16:E20)</f>
        <v>920.6</v>
      </c>
    </row>
    <row r="27" spans="1:6" s="58" customFormat="1" ht="15" customHeight="1" thickBot="1" x14ac:dyDescent="0.3">
      <c r="A27" s="33" t="s">
        <v>3</v>
      </c>
      <c r="B27" s="210">
        <f>B22+1</f>
        <v>42898</v>
      </c>
      <c r="C27" s="14">
        <v>1061</v>
      </c>
      <c r="D27" s="14">
        <v>66</v>
      </c>
      <c r="E27" s="18">
        <f t="shared" ref="E27:E33" si="16">SUM(C27:D27)</f>
        <v>1127</v>
      </c>
    </row>
    <row r="28" spans="1:6" s="58" customFormat="1" ht="15" customHeight="1" thickBot="1" x14ac:dyDescent="0.3">
      <c r="A28" s="33" t="s">
        <v>4</v>
      </c>
      <c r="B28" s="211">
        <f>B27+1</f>
        <v>42899</v>
      </c>
      <c r="C28" s="14">
        <v>965</v>
      </c>
      <c r="D28" s="21">
        <v>50</v>
      </c>
      <c r="E28" s="20">
        <f t="shared" si="16"/>
        <v>1015</v>
      </c>
    </row>
    <row r="29" spans="1:6" s="58" customFormat="1" ht="15" customHeight="1" thickBot="1" x14ac:dyDescent="0.3">
      <c r="A29" s="33" t="s">
        <v>5</v>
      </c>
      <c r="B29" s="211">
        <f t="shared" ref="B29:B33" si="17">B28+1</f>
        <v>42900</v>
      </c>
      <c r="C29" s="14">
        <v>860</v>
      </c>
      <c r="D29" s="21">
        <v>26</v>
      </c>
      <c r="E29" s="20">
        <f t="shared" si="16"/>
        <v>886</v>
      </c>
    </row>
    <row r="30" spans="1:6" s="58" customFormat="1" ht="15" customHeight="1" thickBot="1" x14ac:dyDescent="0.3">
      <c r="A30" s="33" t="s">
        <v>6</v>
      </c>
      <c r="B30" s="211">
        <f t="shared" si="17"/>
        <v>42901</v>
      </c>
      <c r="C30" s="14">
        <v>1056</v>
      </c>
      <c r="D30" s="21">
        <v>51</v>
      </c>
      <c r="E30" s="20">
        <f t="shared" si="16"/>
        <v>1107</v>
      </c>
    </row>
    <row r="31" spans="1:6" s="58" customFormat="1" ht="15" customHeight="1" thickBot="1" x14ac:dyDescent="0.3">
      <c r="A31" s="33" t="s">
        <v>0</v>
      </c>
      <c r="B31" s="211">
        <f t="shared" si="17"/>
        <v>42902</v>
      </c>
      <c r="C31" s="14">
        <v>914</v>
      </c>
      <c r="D31" s="21">
        <v>22</v>
      </c>
      <c r="E31" s="20">
        <f t="shared" si="16"/>
        <v>936</v>
      </c>
    </row>
    <row r="32" spans="1:6" s="58" customFormat="1" ht="15" customHeight="1" outlineLevel="1" thickBot="1" x14ac:dyDescent="0.3">
      <c r="A32" s="33" t="s">
        <v>1</v>
      </c>
      <c r="B32" s="211">
        <f t="shared" si="17"/>
        <v>42903</v>
      </c>
      <c r="C32" s="21">
        <v>1096</v>
      </c>
      <c r="D32" s="21">
        <v>32</v>
      </c>
      <c r="E32" s="20">
        <f t="shared" si="16"/>
        <v>1128</v>
      </c>
    </row>
    <row r="33" spans="1:6" s="58" customFormat="1" ht="15" customHeight="1" outlineLevel="1" thickBot="1" x14ac:dyDescent="0.3">
      <c r="A33" s="33" t="s">
        <v>2</v>
      </c>
      <c r="B33" s="211">
        <f t="shared" si="17"/>
        <v>42904</v>
      </c>
      <c r="C33" s="26">
        <v>1231</v>
      </c>
      <c r="D33" s="26">
        <v>55</v>
      </c>
      <c r="E33" s="78">
        <f t="shared" si="16"/>
        <v>1286</v>
      </c>
      <c r="F33" s="183"/>
    </row>
    <row r="34" spans="1:6" s="58" customFormat="1" ht="15" customHeight="1" outlineLevel="1" thickBot="1" x14ac:dyDescent="0.3">
      <c r="A34" s="194" t="s">
        <v>22</v>
      </c>
      <c r="B34" s="492" t="s">
        <v>27</v>
      </c>
      <c r="C34" s="133">
        <f>SUM(C27:C33)</f>
        <v>7183</v>
      </c>
      <c r="D34" s="133">
        <f t="shared" ref="D34" si="18">SUM(D27:D33)</f>
        <v>302</v>
      </c>
      <c r="E34" s="133">
        <f t="shared" ref="E34" si="19">SUM(E27:E33)</f>
        <v>7485</v>
      </c>
    </row>
    <row r="35" spans="1:6" s="58" customFormat="1" ht="15" customHeight="1" outlineLevel="1" thickBot="1" x14ac:dyDescent="0.3">
      <c r="A35" s="127" t="s">
        <v>24</v>
      </c>
      <c r="B35" s="493"/>
      <c r="C35" s="128">
        <f>AVERAGE(C27:C33)</f>
        <v>1026.1428571428571</v>
      </c>
      <c r="D35" s="128">
        <f t="shared" ref="D35" si="20">AVERAGE(D27:D33)</f>
        <v>43.142857142857146</v>
      </c>
      <c r="E35" s="128">
        <f t="shared" ref="E35" si="21">AVERAGE(E27:E33)</f>
        <v>1069.2857142857142</v>
      </c>
    </row>
    <row r="36" spans="1:6" s="58" customFormat="1" ht="15" customHeight="1" thickBot="1" x14ac:dyDescent="0.3">
      <c r="A36" s="34" t="s">
        <v>21</v>
      </c>
      <c r="B36" s="493"/>
      <c r="C36" s="35">
        <f>SUM(C27:C31)</f>
        <v>4856</v>
      </c>
      <c r="D36" s="35">
        <f t="shared" ref="D36" si="22">SUM(D27:D31)</f>
        <v>215</v>
      </c>
      <c r="E36" s="35">
        <f t="shared" ref="E36" si="23">SUM(E27:E31)</f>
        <v>5071</v>
      </c>
    </row>
    <row r="37" spans="1:6" s="58" customFormat="1" ht="15" customHeight="1" thickBot="1" x14ac:dyDescent="0.3">
      <c r="A37" s="34" t="s">
        <v>23</v>
      </c>
      <c r="B37" s="494"/>
      <c r="C37" s="40">
        <f>AVERAGE(C27:C31)</f>
        <v>971.2</v>
      </c>
      <c r="D37" s="40">
        <f t="shared" ref="D37" si="24">AVERAGE(D27:D31)</f>
        <v>43</v>
      </c>
      <c r="E37" s="40">
        <f t="shared" ref="E37" si="25">AVERAGE(E27:E31)</f>
        <v>1014.2</v>
      </c>
    </row>
    <row r="38" spans="1:6" s="58" customFormat="1" ht="15" customHeight="1" thickBot="1" x14ac:dyDescent="0.3">
      <c r="A38" s="33" t="s">
        <v>3</v>
      </c>
      <c r="B38" s="212">
        <f>B33+1</f>
        <v>42905</v>
      </c>
      <c r="C38" s="14">
        <v>719</v>
      </c>
      <c r="D38" s="14">
        <v>76</v>
      </c>
      <c r="E38" s="18">
        <f t="shared" ref="E38:E44" si="26">SUM(C38:D38)</f>
        <v>795</v>
      </c>
      <c r="F38" s="183"/>
    </row>
    <row r="39" spans="1:6" s="58" customFormat="1" ht="15" customHeight="1" thickBot="1" x14ac:dyDescent="0.3">
      <c r="A39" s="33" t="s">
        <v>4</v>
      </c>
      <c r="B39" s="213">
        <f>B38+1</f>
        <v>42906</v>
      </c>
      <c r="C39" s="14">
        <v>1117</v>
      </c>
      <c r="D39" s="21">
        <v>40</v>
      </c>
      <c r="E39" s="20">
        <f t="shared" si="26"/>
        <v>1157</v>
      </c>
      <c r="F39" s="183"/>
    </row>
    <row r="40" spans="1:6" s="58" customFormat="1" ht="15" customHeight="1" thickBot="1" x14ac:dyDescent="0.3">
      <c r="A40" s="33" t="s">
        <v>5</v>
      </c>
      <c r="B40" s="213">
        <f t="shared" ref="B40:B44" si="27">B39+1</f>
        <v>42907</v>
      </c>
      <c r="C40" s="14">
        <v>1082</v>
      </c>
      <c r="D40" s="21">
        <v>34</v>
      </c>
      <c r="E40" s="20">
        <f t="shared" si="26"/>
        <v>1116</v>
      </c>
      <c r="F40" s="183"/>
    </row>
    <row r="41" spans="1:6" s="58" customFormat="1" ht="15" customHeight="1" thickBot="1" x14ac:dyDescent="0.3">
      <c r="A41" s="33" t="s">
        <v>6</v>
      </c>
      <c r="B41" s="213">
        <f t="shared" si="27"/>
        <v>42908</v>
      </c>
      <c r="C41" s="14">
        <v>1219</v>
      </c>
      <c r="D41" s="21">
        <v>69</v>
      </c>
      <c r="E41" s="20">
        <f t="shared" si="26"/>
        <v>1288</v>
      </c>
      <c r="F41" s="183"/>
    </row>
    <row r="42" spans="1:6" s="58" customFormat="1" ht="15" customHeight="1" thickBot="1" x14ac:dyDescent="0.3">
      <c r="A42" s="33" t="s">
        <v>0</v>
      </c>
      <c r="B42" s="213">
        <f t="shared" si="27"/>
        <v>42909</v>
      </c>
      <c r="C42" s="14">
        <v>1088</v>
      </c>
      <c r="D42" s="21">
        <v>39</v>
      </c>
      <c r="E42" s="20">
        <f t="shared" si="26"/>
        <v>1127</v>
      </c>
      <c r="F42" s="183"/>
    </row>
    <row r="43" spans="1:6" s="58" customFormat="1" ht="15" customHeight="1" outlineLevel="1" thickBot="1" x14ac:dyDescent="0.3">
      <c r="A43" s="33" t="s">
        <v>1</v>
      </c>
      <c r="B43" s="213">
        <f t="shared" si="27"/>
        <v>42910</v>
      </c>
      <c r="C43" s="21">
        <v>1165</v>
      </c>
      <c r="D43" s="21">
        <v>68</v>
      </c>
      <c r="E43" s="20">
        <f t="shared" si="26"/>
        <v>1233</v>
      </c>
      <c r="F43" s="183"/>
    </row>
    <row r="44" spans="1:6" s="58" customFormat="1" ht="15" customHeight="1" outlineLevel="1" thickBot="1" x14ac:dyDescent="0.3">
      <c r="A44" s="33" t="s">
        <v>2</v>
      </c>
      <c r="B44" s="213">
        <f t="shared" si="27"/>
        <v>42911</v>
      </c>
      <c r="C44" s="26">
        <v>1278</v>
      </c>
      <c r="D44" s="26">
        <v>60</v>
      </c>
      <c r="E44" s="78">
        <f t="shared" si="26"/>
        <v>1338</v>
      </c>
      <c r="F44" s="183"/>
    </row>
    <row r="45" spans="1:6" s="58" customFormat="1" ht="15" customHeight="1" outlineLevel="1" thickBot="1" x14ac:dyDescent="0.3">
      <c r="A45" s="194" t="s">
        <v>22</v>
      </c>
      <c r="B45" s="492" t="s">
        <v>28</v>
      </c>
      <c r="C45" s="133">
        <f>SUM(C38:C44)</f>
        <v>7668</v>
      </c>
      <c r="D45" s="133">
        <f t="shared" ref="D45:E45" si="28">SUM(D38:D44)</f>
        <v>386</v>
      </c>
      <c r="E45" s="133">
        <f t="shared" si="28"/>
        <v>8054</v>
      </c>
    </row>
    <row r="46" spans="1:6" s="58" customFormat="1" ht="15" customHeight="1" outlineLevel="1" thickBot="1" x14ac:dyDescent="0.3">
      <c r="A46" s="127" t="s">
        <v>24</v>
      </c>
      <c r="B46" s="493"/>
      <c r="C46" s="128">
        <f>AVERAGE(C38:C44)</f>
        <v>1095.4285714285713</v>
      </c>
      <c r="D46" s="128">
        <f t="shared" ref="D46:E46" si="29">AVERAGE(D38:D44)</f>
        <v>55.142857142857146</v>
      </c>
      <c r="E46" s="128">
        <f t="shared" si="29"/>
        <v>1150.5714285714287</v>
      </c>
    </row>
    <row r="47" spans="1:6" s="58" customFormat="1" ht="15" customHeight="1" thickBot="1" x14ac:dyDescent="0.3">
      <c r="A47" s="34" t="s">
        <v>21</v>
      </c>
      <c r="B47" s="493"/>
      <c r="C47" s="35">
        <f>SUM(C38:C42)</f>
        <v>5225</v>
      </c>
      <c r="D47" s="35">
        <f t="shared" ref="D47:E47" si="30">SUM(D38:D42)</f>
        <v>258</v>
      </c>
      <c r="E47" s="35">
        <f t="shared" si="30"/>
        <v>5483</v>
      </c>
    </row>
    <row r="48" spans="1:6" s="58" customFormat="1" ht="15" customHeight="1" thickBot="1" x14ac:dyDescent="0.3">
      <c r="A48" s="34" t="s">
        <v>23</v>
      </c>
      <c r="B48" s="494"/>
      <c r="C48" s="40">
        <f>AVERAGE(C38:C42)</f>
        <v>1045</v>
      </c>
      <c r="D48" s="40">
        <f t="shared" ref="D48:E48" si="31">AVERAGE(D38:D42)</f>
        <v>51.6</v>
      </c>
      <c r="E48" s="40">
        <f t="shared" si="31"/>
        <v>1096.5999999999999</v>
      </c>
    </row>
    <row r="49" spans="1:6" s="58" customFormat="1" ht="15" customHeight="1" thickBot="1" x14ac:dyDescent="0.3">
      <c r="A49" s="33" t="s">
        <v>3</v>
      </c>
      <c r="B49" s="212">
        <f>B44+1</f>
        <v>42912</v>
      </c>
      <c r="C49" s="62">
        <v>1331</v>
      </c>
      <c r="D49" s="65">
        <v>46</v>
      </c>
      <c r="E49" s="20">
        <f t="shared" ref="E49:E55" si="32">SUM(C49:D49)</f>
        <v>1377</v>
      </c>
      <c r="F49" s="183"/>
    </row>
    <row r="50" spans="1:6" s="58" customFormat="1" ht="15" customHeight="1" thickBot="1" x14ac:dyDescent="0.3">
      <c r="A50" s="179" t="s">
        <v>4</v>
      </c>
      <c r="B50" s="213">
        <f>B49+1</f>
        <v>42913</v>
      </c>
      <c r="C50" s="14">
        <v>52</v>
      </c>
      <c r="D50" s="17">
        <v>23</v>
      </c>
      <c r="E50" s="20">
        <f t="shared" si="32"/>
        <v>75</v>
      </c>
      <c r="F50" s="183"/>
    </row>
    <row r="51" spans="1:6" s="58" customFormat="1" ht="13.5" customHeight="1" thickBot="1" x14ac:dyDescent="0.3">
      <c r="A51" s="179" t="s">
        <v>5</v>
      </c>
      <c r="B51" s="213">
        <f t="shared" ref="B51:B55" si="33">B50+1</f>
        <v>42914</v>
      </c>
      <c r="C51" s="14">
        <v>1097</v>
      </c>
      <c r="D51" s="17">
        <v>84</v>
      </c>
      <c r="E51" s="20">
        <f t="shared" si="32"/>
        <v>1181</v>
      </c>
      <c r="F51" s="183"/>
    </row>
    <row r="52" spans="1:6" s="58" customFormat="1" ht="15" customHeight="1" thickBot="1" x14ac:dyDescent="0.3">
      <c r="A52" s="179" t="s">
        <v>6</v>
      </c>
      <c r="B52" s="213">
        <f t="shared" si="33"/>
        <v>42915</v>
      </c>
      <c r="C52" s="14">
        <v>1166</v>
      </c>
      <c r="D52" s="17">
        <v>41</v>
      </c>
      <c r="E52" s="20">
        <f t="shared" si="32"/>
        <v>1207</v>
      </c>
      <c r="F52" s="183"/>
    </row>
    <row r="53" spans="1:6" s="58" customFormat="1" ht="14.25" customHeight="1" thickBot="1" x14ac:dyDescent="0.3">
      <c r="A53" s="33" t="s">
        <v>0</v>
      </c>
      <c r="B53" s="215">
        <f t="shared" si="33"/>
        <v>42916</v>
      </c>
      <c r="C53" s="14">
        <v>1111</v>
      </c>
      <c r="D53" s="17">
        <v>84</v>
      </c>
      <c r="E53" s="20">
        <f t="shared" si="32"/>
        <v>1195</v>
      </c>
      <c r="F53" s="183"/>
    </row>
    <row r="54" spans="1:6" s="58" customFormat="1" ht="15.75" hidden="1" customHeight="1" outlineLevel="1" thickBot="1" x14ac:dyDescent="0.3">
      <c r="A54" s="33" t="s">
        <v>1</v>
      </c>
      <c r="B54" s="215">
        <f t="shared" si="33"/>
        <v>42917</v>
      </c>
      <c r="C54" s="21"/>
      <c r="D54" s="21"/>
      <c r="E54" s="20">
        <f t="shared" si="32"/>
        <v>0</v>
      </c>
      <c r="F54" s="183"/>
    </row>
    <row r="55" spans="1:6" s="58" customFormat="1" ht="13.5" hidden="1" customHeight="1" outlineLevel="1" thickBot="1" x14ac:dyDescent="0.3">
      <c r="A55" s="179" t="s">
        <v>2</v>
      </c>
      <c r="B55" s="215">
        <f t="shared" si="33"/>
        <v>42918</v>
      </c>
      <c r="C55" s="26"/>
      <c r="D55" s="26"/>
      <c r="E55" s="20">
        <f t="shared" si="32"/>
        <v>0</v>
      </c>
    </row>
    <row r="56" spans="1:6" s="58" customFormat="1" ht="15" customHeight="1" outlineLevel="1" thickBot="1" x14ac:dyDescent="0.3">
      <c r="A56" s="194" t="s">
        <v>22</v>
      </c>
      <c r="B56" s="492" t="s">
        <v>29</v>
      </c>
      <c r="C56" s="133">
        <f>SUM(C49:C55)</f>
        <v>4757</v>
      </c>
      <c r="D56" s="133">
        <f>SUM(D49:D55)</f>
        <v>278</v>
      </c>
      <c r="E56" s="137">
        <f>SUM(E49:E55)</f>
        <v>5035</v>
      </c>
    </row>
    <row r="57" spans="1:6" s="58" customFormat="1" ht="15" customHeight="1" outlineLevel="1" thickBot="1" x14ac:dyDescent="0.3">
      <c r="A57" s="127" t="s">
        <v>24</v>
      </c>
      <c r="B57" s="493"/>
      <c r="C57" s="128">
        <f>AVERAGE(C49:C55)</f>
        <v>951.4</v>
      </c>
      <c r="D57" s="128">
        <f>AVERAGE(D49:D55)</f>
        <v>55.6</v>
      </c>
      <c r="E57" s="132">
        <f>AVERAGE(E49:E55)</f>
        <v>719.28571428571433</v>
      </c>
    </row>
    <row r="58" spans="1:6" s="58" customFormat="1" ht="15" customHeight="1" thickBot="1" x14ac:dyDescent="0.3">
      <c r="A58" s="34" t="s">
        <v>21</v>
      </c>
      <c r="B58" s="493"/>
      <c r="C58" s="35">
        <f>SUM(C49:C53)</f>
        <v>4757</v>
      </c>
      <c r="D58" s="35">
        <f>SUM(D49:D53)</f>
        <v>278</v>
      </c>
      <c r="E58" s="35">
        <f>SUM(E49:E53)</f>
        <v>5035</v>
      </c>
    </row>
    <row r="59" spans="1:6" s="58" customFormat="1" ht="15" customHeight="1" thickBot="1" x14ac:dyDescent="0.3">
      <c r="A59" s="34" t="s">
        <v>23</v>
      </c>
      <c r="B59" s="494"/>
      <c r="C59" s="40">
        <f>AVERAGE(C49:C53)</f>
        <v>951.4</v>
      </c>
      <c r="D59" s="40">
        <f>AVERAGE(D49:D53)</f>
        <v>55.6</v>
      </c>
      <c r="E59" s="40">
        <f>AVERAGE(E49:E53)</f>
        <v>1007</v>
      </c>
    </row>
    <row r="60" spans="1:6" s="58" customFormat="1" ht="15.75" hidden="1" customHeight="1" thickBot="1" x14ac:dyDescent="0.3">
      <c r="A60" s="179" t="s">
        <v>3</v>
      </c>
      <c r="B60" s="212">
        <f>B55+1</f>
        <v>42919</v>
      </c>
      <c r="C60" s="14"/>
      <c r="D60" s="14"/>
      <c r="E60" s="20">
        <f>SUM(C60:D60)</f>
        <v>0</v>
      </c>
    </row>
    <row r="61" spans="1:6" s="58" customFormat="1" ht="19.5" hidden="1" customHeight="1" thickBot="1" x14ac:dyDescent="0.3">
      <c r="A61" s="179" t="s">
        <v>4</v>
      </c>
      <c r="B61" s="213">
        <f>B60+1</f>
        <v>42920</v>
      </c>
      <c r="C61" s="14"/>
      <c r="D61" s="21"/>
      <c r="E61" s="20"/>
    </row>
    <row r="62" spans="1:6" s="58" customFormat="1" ht="17.25" hidden="1" customHeight="1" thickBot="1" x14ac:dyDescent="0.3">
      <c r="A62" s="179"/>
      <c r="B62" s="214"/>
      <c r="C62" s="14"/>
      <c r="D62" s="21"/>
      <c r="E62" s="20"/>
    </row>
    <row r="63" spans="1:6" s="58" customFormat="1" ht="18" hidden="1" customHeight="1" thickBot="1" x14ac:dyDescent="0.3">
      <c r="A63" s="179"/>
      <c r="B63" s="214"/>
      <c r="C63" s="14"/>
      <c r="D63" s="21"/>
      <c r="E63" s="20"/>
    </row>
    <row r="64" spans="1:6" s="58" customFormat="1" ht="15.75" hidden="1" customHeight="1" thickBot="1" x14ac:dyDescent="0.3">
      <c r="A64" s="33"/>
      <c r="B64" s="214"/>
      <c r="C64" s="14"/>
      <c r="D64" s="21"/>
      <c r="E64" s="20"/>
    </row>
    <row r="65" spans="1:6" s="58" customFormat="1" ht="16.5" hidden="1" customHeight="1" thickBot="1" x14ac:dyDescent="0.3">
      <c r="A65" s="33"/>
      <c r="B65" s="214"/>
      <c r="C65" s="21"/>
      <c r="D65" s="21"/>
      <c r="E65" s="20"/>
    </row>
    <row r="66" spans="1:6" s="58" customFormat="1" ht="14.25" hidden="1" thickBot="1" x14ac:dyDescent="0.3">
      <c r="A66" s="33"/>
      <c r="B66" s="216"/>
      <c r="C66" s="26"/>
      <c r="D66" s="26"/>
      <c r="E66" s="78"/>
    </row>
    <row r="67" spans="1:6" s="58" customFormat="1" ht="14.25" hidden="1" customHeight="1" thickBot="1" x14ac:dyDescent="0.3">
      <c r="A67" s="194" t="s">
        <v>22</v>
      </c>
      <c r="B67" s="492" t="s">
        <v>34</v>
      </c>
      <c r="C67" s="133">
        <f>SUM(C60:C66)</f>
        <v>0</v>
      </c>
      <c r="D67" s="133">
        <f t="shared" ref="D67:E67" si="34">SUM(D60:D66)</f>
        <v>0</v>
      </c>
      <c r="E67" s="133">
        <f t="shared" si="34"/>
        <v>0</v>
      </c>
    </row>
    <row r="68" spans="1:6" s="58" customFormat="1" ht="15" hidden="1" customHeight="1" thickBot="1" x14ac:dyDescent="0.3">
      <c r="A68" s="127" t="s">
        <v>24</v>
      </c>
      <c r="B68" s="493"/>
      <c r="C68" s="128" t="e">
        <f>AVERAGE(C60:C66)</f>
        <v>#DIV/0!</v>
      </c>
      <c r="D68" s="128" t="e">
        <f t="shared" ref="D68:E68" si="35">AVERAGE(D60:D66)</f>
        <v>#DIV/0!</v>
      </c>
      <c r="E68" s="128">
        <f t="shared" si="35"/>
        <v>0</v>
      </c>
    </row>
    <row r="69" spans="1:6" s="58" customFormat="1" ht="12.75" hidden="1" customHeight="1" thickBot="1" x14ac:dyDescent="0.3">
      <c r="A69" s="34" t="s">
        <v>21</v>
      </c>
      <c r="B69" s="493"/>
      <c r="C69" s="35">
        <f>SUM(C60:C64)</f>
        <v>0</v>
      </c>
      <c r="D69" s="35">
        <f t="shared" ref="D69:E69" si="36">SUM(D60:D64)</f>
        <v>0</v>
      </c>
      <c r="E69" s="35">
        <f t="shared" si="36"/>
        <v>0</v>
      </c>
    </row>
    <row r="70" spans="1:6" s="58" customFormat="1" ht="12.75" hidden="1" customHeight="1" thickBot="1" x14ac:dyDescent="0.3">
      <c r="A70" s="34" t="s">
        <v>23</v>
      </c>
      <c r="B70" s="494"/>
      <c r="C70" s="40" t="e">
        <f>AVERAGE(C60:C64)</f>
        <v>#DIV/0!</v>
      </c>
      <c r="D70" s="40" t="e">
        <f t="shared" ref="D70:E70" si="37">AVERAGE(D60:D64)</f>
        <v>#DIV/0!</v>
      </c>
      <c r="E70" s="40">
        <f t="shared" si="37"/>
        <v>0</v>
      </c>
    </row>
    <row r="71" spans="1:6" s="58" customFormat="1" x14ac:dyDescent="0.25">
      <c r="A71" s="4"/>
      <c r="B71" s="157"/>
      <c r="C71" s="61"/>
      <c r="D71" s="61"/>
      <c r="E71" s="61"/>
    </row>
    <row r="72" spans="1:6" s="58" customFormat="1" x14ac:dyDescent="0.25">
      <c r="B72" s="227"/>
      <c r="C72" s="48" t="s">
        <v>78</v>
      </c>
      <c r="D72" s="48" t="s">
        <v>8</v>
      </c>
      <c r="E72" s="511" t="s">
        <v>91</v>
      </c>
      <c r="F72" s="513"/>
    </row>
    <row r="73" spans="1:6" ht="25.5" x14ac:dyDescent="0.25">
      <c r="A73" s="13"/>
      <c r="B73" s="53" t="s">
        <v>31</v>
      </c>
      <c r="C73" s="230">
        <f>SUM(C58:C58, C47:C47, C36:C36, C25:C25, C14:C14, C69:C69)</f>
        <v>21255</v>
      </c>
      <c r="D73" s="46">
        <f>SUM(D69:D69, D58:D58, D47:D47, D36:D36, D25:D25, D14:D14)</f>
        <v>1008</v>
      </c>
      <c r="E73" s="317" t="s">
        <v>31</v>
      </c>
      <c r="F73" s="119">
        <f>SUM(E14, E25, E36, E47, E58, E69)</f>
        <v>22263</v>
      </c>
    </row>
    <row r="74" spans="1:6" ht="25.5" x14ac:dyDescent="0.25">
      <c r="A74" s="13"/>
      <c r="B74" s="53" t="s">
        <v>30</v>
      </c>
      <c r="C74" s="230">
        <f>SUM(C56:C56, C45:C45, C34:C34, C23:C23, C12:C12, C67:C67)</f>
        <v>30721</v>
      </c>
      <c r="D74" s="46">
        <f>SUM(D67:D67, D56:D56, D45:D45, D34:D34, D23:D23, D12:D12)</f>
        <v>1491</v>
      </c>
      <c r="E74" s="317" t="s">
        <v>30</v>
      </c>
      <c r="F74" s="120">
        <f>SUM(E56, E45, E34, E23, E12, E67)</f>
        <v>32212</v>
      </c>
    </row>
    <row r="75" spans="1:6" x14ac:dyDescent="0.25">
      <c r="C75" s="158"/>
      <c r="E75" s="317" t="s">
        <v>23</v>
      </c>
      <c r="F75" s="120">
        <f>AVERAGE(E14, E25, E36, E47, E58, E69)</f>
        <v>3710.5</v>
      </c>
    </row>
    <row r="76" spans="1:6" x14ac:dyDescent="0.25">
      <c r="C76" s="158"/>
      <c r="E76" s="317" t="s">
        <v>69</v>
      </c>
      <c r="F76" s="119">
        <f>AVERAGE(E56, E45, E34, E23, E12, E67)</f>
        <v>5368.666666666667</v>
      </c>
    </row>
    <row r="78" spans="1:6" x14ac:dyDescent="0.25">
      <c r="C78" s="181"/>
    </row>
  </sheetData>
  <mergeCells count="14">
    <mergeCell ref="A3:A4"/>
    <mergeCell ref="B3:B4"/>
    <mergeCell ref="C3:C4"/>
    <mergeCell ref="D3:D4"/>
    <mergeCell ref="C1:C2"/>
    <mergeCell ref="E72:F72"/>
    <mergeCell ref="B56:B59"/>
    <mergeCell ref="B67:B70"/>
    <mergeCell ref="D1:D2"/>
    <mergeCell ref="E1:E4"/>
    <mergeCell ref="B12:B15"/>
    <mergeCell ref="B23:B26"/>
    <mergeCell ref="B34:B37"/>
    <mergeCell ref="B45:B48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4" sqref="A54:B54"/>
    </sheetView>
  </sheetViews>
  <sheetFormatPr defaultRowHeight="13.5" outlineLevelRow="1" x14ac:dyDescent="0.25"/>
  <cols>
    <col min="1" max="1" width="18.7109375" style="79" bestFit="1" customWidth="1"/>
    <col min="2" max="2" width="10.140625" style="79" bestFit="1" customWidth="1"/>
    <col min="3" max="7" width="15.7109375" style="79" customWidth="1"/>
    <col min="8" max="8" width="16.28515625" style="79" bestFit="1" customWidth="1"/>
    <col min="9" max="16384" width="9.140625" style="79"/>
  </cols>
  <sheetData>
    <row r="1" spans="1:7" ht="15" customHeight="1" x14ac:dyDescent="0.25">
      <c r="B1" s="159"/>
      <c r="C1" s="485" t="s">
        <v>53</v>
      </c>
      <c r="D1" s="486"/>
      <c r="E1" s="485"/>
      <c r="F1" s="495"/>
      <c r="G1" s="489" t="s">
        <v>20</v>
      </c>
    </row>
    <row r="2" spans="1:7" ht="15" customHeight="1" thickBot="1" x14ac:dyDescent="0.3">
      <c r="B2" s="159"/>
      <c r="C2" s="487"/>
      <c r="D2" s="488"/>
      <c r="E2" s="487"/>
      <c r="F2" s="496"/>
      <c r="G2" s="490"/>
    </row>
    <row r="3" spans="1:7" x14ac:dyDescent="0.25">
      <c r="A3" s="556" t="s">
        <v>58</v>
      </c>
      <c r="B3" s="557" t="s">
        <v>59</v>
      </c>
      <c r="C3" s="499" t="s">
        <v>56</v>
      </c>
      <c r="D3" s="554" t="s">
        <v>57</v>
      </c>
      <c r="E3" s="499"/>
      <c r="F3" s="554"/>
      <c r="G3" s="490"/>
    </row>
    <row r="4" spans="1:7" ht="14.25" customHeight="1" thickBot="1" x14ac:dyDescent="0.3">
      <c r="A4" s="500"/>
      <c r="B4" s="558"/>
      <c r="C4" s="500"/>
      <c r="D4" s="555"/>
      <c r="E4" s="500"/>
      <c r="F4" s="555"/>
      <c r="G4" s="490"/>
    </row>
    <row r="5" spans="1:7" s="85" customFormat="1" ht="12.75" customHeight="1" thickBot="1" x14ac:dyDescent="0.3">
      <c r="A5" s="176"/>
      <c r="B5" s="156"/>
      <c r="C5" s="80"/>
      <c r="D5" s="81"/>
      <c r="E5" s="82"/>
      <c r="F5" s="83"/>
      <c r="G5" s="84"/>
    </row>
    <row r="6" spans="1:7" s="85" customFormat="1" ht="12.75" customHeight="1" thickBot="1" x14ac:dyDescent="0.3">
      <c r="A6" s="176"/>
      <c r="B6" s="149"/>
      <c r="C6" s="80"/>
      <c r="D6" s="81"/>
      <c r="E6" s="82"/>
      <c r="F6" s="83"/>
      <c r="G6" s="84"/>
    </row>
    <row r="7" spans="1:7" s="85" customFormat="1" ht="12.75" customHeight="1" thickBot="1" x14ac:dyDescent="0.3">
      <c r="A7" s="176"/>
      <c r="B7" s="149"/>
      <c r="C7" s="80"/>
      <c r="D7" s="81"/>
      <c r="E7" s="82"/>
      <c r="F7" s="83"/>
      <c r="G7" s="84"/>
    </row>
    <row r="8" spans="1:7" s="85" customFormat="1" ht="12.75" customHeight="1" thickBot="1" x14ac:dyDescent="0.3">
      <c r="A8" s="182"/>
      <c r="B8" s="149"/>
      <c r="C8" s="80"/>
      <c r="D8" s="81"/>
      <c r="E8" s="82"/>
      <c r="F8" s="83"/>
      <c r="G8" s="84"/>
    </row>
    <row r="9" spans="1:7" s="85" customFormat="1" ht="12.75" customHeight="1" thickBot="1" x14ac:dyDescent="0.3">
      <c r="A9" s="182"/>
      <c r="B9" s="149"/>
      <c r="C9" s="80"/>
      <c r="D9" s="81"/>
      <c r="E9" s="82"/>
      <c r="F9" s="83"/>
      <c r="G9" s="84"/>
    </row>
    <row r="10" spans="1:7" s="85" customFormat="1" ht="12.75" customHeight="1" outlineLevel="1" thickBot="1" x14ac:dyDescent="0.3">
      <c r="A10" s="182"/>
      <c r="B10" s="190"/>
      <c r="C10" s="82"/>
      <c r="D10" s="86"/>
      <c r="E10" s="82"/>
      <c r="F10" s="83"/>
      <c r="G10" s="84">
        <f t="shared" ref="G10:G11" si="0">SUM(C10:F10)</f>
        <v>0</v>
      </c>
    </row>
    <row r="11" spans="1:7" s="85" customFormat="1" ht="14.25" outlineLevel="1" thickBot="1" x14ac:dyDescent="0.3">
      <c r="A11" s="182"/>
      <c r="B11" s="149"/>
      <c r="C11" s="87"/>
      <c r="D11" s="88"/>
      <c r="E11" s="87"/>
      <c r="F11" s="89"/>
      <c r="G11" s="84">
        <f t="shared" si="0"/>
        <v>0</v>
      </c>
    </row>
    <row r="12" spans="1:7" s="91" customFormat="1" ht="14.25" customHeight="1" outlineLevel="1" thickBot="1" x14ac:dyDescent="0.3">
      <c r="A12" s="126" t="s">
        <v>22</v>
      </c>
      <c r="B12" s="492" t="s">
        <v>25</v>
      </c>
      <c r="C12" s="144">
        <f>SUM(C5:C11)</f>
        <v>0</v>
      </c>
      <c r="D12" s="144">
        <f t="shared" ref="D12:G12" si="1">SUM(D5:D11)</f>
        <v>0</v>
      </c>
      <c r="E12" s="144">
        <f t="shared" si="1"/>
        <v>0</v>
      </c>
      <c r="F12" s="144">
        <f t="shared" si="1"/>
        <v>0</v>
      </c>
      <c r="G12" s="144">
        <f t="shared" si="1"/>
        <v>0</v>
      </c>
    </row>
    <row r="13" spans="1:7" s="91" customFormat="1" ht="14.25" customHeight="1" outlineLevel="1" thickBot="1" x14ac:dyDescent="0.3">
      <c r="A13" s="127" t="s">
        <v>24</v>
      </c>
      <c r="B13" s="493"/>
      <c r="C13" s="145" t="e">
        <f>AVERAGE(C5:C11)</f>
        <v>#DIV/0!</v>
      </c>
      <c r="D13" s="145" t="e">
        <f t="shared" ref="D13:G13" si="2">AVERAGE(D5:D11)</f>
        <v>#DIV/0!</v>
      </c>
      <c r="E13" s="145" t="e">
        <f t="shared" si="2"/>
        <v>#DIV/0!</v>
      </c>
      <c r="F13" s="145" t="e">
        <f t="shared" si="2"/>
        <v>#DIV/0!</v>
      </c>
      <c r="G13" s="145">
        <f t="shared" si="2"/>
        <v>0</v>
      </c>
    </row>
    <row r="14" spans="1:7" s="91" customFormat="1" ht="14.25" customHeight="1" thickBot="1" x14ac:dyDescent="0.3">
      <c r="A14" s="34" t="s">
        <v>21</v>
      </c>
      <c r="B14" s="493"/>
      <c r="C14" s="98">
        <f>SUM(C5:C9)</f>
        <v>0</v>
      </c>
      <c r="D14" s="98">
        <f t="shared" ref="D14:G14" si="3">SUM(D5:D9)</f>
        <v>0</v>
      </c>
      <c r="E14" s="98">
        <f t="shared" si="3"/>
        <v>0</v>
      </c>
      <c r="F14" s="98">
        <f t="shared" si="3"/>
        <v>0</v>
      </c>
      <c r="G14" s="98">
        <f t="shared" si="3"/>
        <v>0</v>
      </c>
    </row>
    <row r="15" spans="1:7" s="91" customFormat="1" ht="14.25" customHeight="1" thickBot="1" x14ac:dyDescent="0.3">
      <c r="A15" s="34" t="s">
        <v>23</v>
      </c>
      <c r="B15" s="494"/>
      <c r="C15" s="99" t="e">
        <f>AVERAGE(C5:C9)</f>
        <v>#DIV/0!</v>
      </c>
      <c r="D15" s="99" t="e">
        <f t="shared" ref="D15:G15" si="4">AVERAGE(D5:D9)</f>
        <v>#DIV/0!</v>
      </c>
      <c r="E15" s="99" t="e">
        <f t="shared" si="4"/>
        <v>#DIV/0!</v>
      </c>
      <c r="F15" s="99" t="e">
        <f t="shared" si="4"/>
        <v>#DIV/0!</v>
      </c>
      <c r="G15" s="99" t="e">
        <f t="shared" si="4"/>
        <v>#DIV/0!</v>
      </c>
    </row>
    <row r="16" spans="1:7" s="91" customFormat="1" ht="13.5" customHeight="1" thickBot="1" x14ac:dyDescent="0.3">
      <c r="A16" s="33"/>
      <c r="B16" s="150"/>
      <c r="C16" s="80"/>
      <c r="D16" s="81"/>
      <c r="E16" s="80"/>
      <c r="F16" s="92"/>
      <c r="G16" s="185"/>
    </row>
    <row r="17" spans="1:7" s="91" customFormat="1" ht="13.5" customHeight="1" thickBot="1" x14ac:dyDescent="0.3">
      <c r="A17" s="33"/>
      <c r="B17" s="151"/>
      <c r="C17" s="80"/>
      <c r="D17" s="81"/>
      <c r="E17" s="82"/>
      <c r="F17" s="83"/>
      <c r="G17" s="185"/>
    </row>
    <row r="18" spans="1:7" s="91" customFormat="1" ht="15" customHeight="1" thickBot="1" x14ac:dyDescent="0.3">
      <c r="A18" s="33"/>
      <c r="B18" s="151"/>
      <c r="C18" s="80"/>
      <c r="D18" s="81"/>
      <c r="E18" s="82"/>
      <c r="F18" s="83"/>
      <c r="G18" s="185"/>
    </row>
    <row r="19" spans="1:7" s="91" customFormat="1" ht="14.25" customHeight="1" thickBot="1" x14ac:dyDescent="0.3">
      <c r="A19" s="33"/>
      <c r="B19" s="151"/>
      <c r="C19" s="80"/>
      <c r="D19" s="81"/>
      <c r="E19" s="82"/>
      <c r="F19" s="83"/>
      <c r="G19" s="185"/>
    </row>
    <row r="20" spans="1:7" s="91" customFormat="1" ht="14.25" customHeight="1" thickBot="1" x14ac:dyDescent="0.3">
      <c r="A20" s="33"/>
      <c r="B20" s="151"/>
      <c r="C20" s="80"/>
      <c r="D20" s="81"/>
      <c r="E20" s="82"/>
      <c r="F20" s="83"/>
      <c r="G20" s="185"/>
    </row>
    <row r="21" spans="1:7" s="91" customFormat="1" ht="14.25" customHeight="1" outlineLevel="1" thickBot="1" x14ac:dyDescent="0.3">
      <c r="A21" s="179"/>
      <c r="B21" s="151"/>
      <c r="C21" s="82"/>
      <c r="D21" s="86"/>
      <c r="E21" s="82"/>
      <c r="F21" s="83"/>
      <c r="G21" s="185">
        <f>SUM(C21:F21)</f>
        <v>0</v>
      </c>
    </row>
    <row r="22" spans="1:7" s="91" customFormat="1" ht="14.25" customHeight="1" outlineLevel="1" thickBot="1" x14ac:dyDescent="0.3">
      <c r="A22" s="179"/>
      <c r="B22" s="151"/>
      <c r="C22" s="87"/>
      <c r="D22" s="88"/>
      <c r="E22" s="87"/>
      <c r="F22" s="89"/>
      <c r="G22" s="185">
        <f t="shared" ref="G22" si="5">SUM(C22:F22)</f>
        <v>0</v>
      </c>
    </row>
    <row r="23" spans="1:7" s="91" customFormat="1" ht="14.25" customHeight="1" outlineLevel="1" thickBot="1" x14ac:dyDescent="0.3">
      <c r="A23" s="126" t="s">
        <v>22</v>
      </c>
      <c r="B23" s="492" t="s">
        <v>26</v>
      </c>
      <c r="C23" s="144">
        <f>SUM(C16:C22)</f>
        <v>0</v>
      </c>
      <c r="D23" s="144">
        <f t="shared" ref="D23:G23" si="6">SUM(D16:D22)</f>
        <v>0</v>
      </c>
      <c r="E23" s="144">
        <f t="shared" si="6"/>
        <v>0</v>
      </c>
      <c r="F23" s="144">
        <f t="shared" si="6"/>
        <v>0</v>
      </c>
      <c r="G23" s="144">
        <f t="shared" si="6"/>
        <v>0</v>
      </c>
    </row>
    <row r="24" spans="1:7" s="91" customFormat="1" ht="14.25" customHeight="1" outlineLevel="1" thickBot="1" x14ac:dyDescent="0.3">
      <c r="A24" s="127" t="s">
        <v>24</v>
      </c>
      <c r="B24" s="493"/>
      <c r="C24" s="145" t="e">
        <f>AVERAGE(C16:C22)</f>
        <v>#DIV/0!</v>
      </c>
      <c r="D24" s="145" t="e">
        <f t="shared" ref="D24:G24" si="7">AVERAGE(D16:D22)</f>
        <v>#DIV/0!</v>
      </c>
      <c r="E24" s="145" t="e">
        <f t="shared" si="7"/>
        <v>#DIV/0!</v>
      </c>
      <c r="F24" s="145" t="e">
        <f t="shared" si="7"/>
        <v>#DIV/0!</v>
      </c>
      <c r="G24" s="145">
        <f t="shared" si="7"/>
        <v>0</v>
      </c>
    </row>
    <row r="25" spans="1:7" s="91" customFormat="1" ht="14.25" customHeight="1" thickBot="1" x14ac:dyDescent="0.3">
      <c r="A25" s="34" t="s">
        <v>21</v>
      </c>
      <c r="B25" s="493"/>
      <c r="C25" s="98">
        <f>SUM(C16:C20)</f>
        <v>0</v>
      </c>
      <c r="D25" s="98">
        <f t="shared" ref="D25:G25" si="8">SUM(D16:D20)</f>
        <v>0</v>
      </c>
      <c r="E25" s="98">
        <f t="shared" si="8"/>
        <v>0</v>
      </c>
      <c r="F25" s="98">
        <f t="shared" si="8"/>
        <v>0</v>
      </c>
      <c r="G25" s="98">
        <f t="shared" si="8"/>
        <v>0</v>
      </c>
    </row>
    <row r="26" spans="1:7" s="91" customFormat="1" ht="14.25" customHeight="1" thickBot="1" x14ac:dyDescent="0.3">
      <c r="A26" s="34" t="s">
        <v>23</v>
      </c>
      <c r="B26" s="494"/>
      <c r="C26" s="99" t="e">
        <f>AVERAGE(C16:C20)</f>
        <v>#DIV/0!</v>
      </c>
      <c r="D26" s="99" t="e">
        <f t="shared" ref="D26:G26" si="9">AVERAGE(D16:D20)</f>
        <v>#DIV/0!</v>
      </c>
      <c r="E26" s="99" t="e">
        <f t="shared" si="9"/>
        <v>#DIV/0!</v>
      </c>
      <c r="F26" s="99" t="e">
        <f t="shared" si="9"/>
        <v>#DIV/0!</v>
      </c>
      <c r="G26" s="99" t="e">
        <f t="shared" si="9"/>
        <v>#DIV/0!</v>
      </c>
    </row>
    <row r="27" spans="1:7" s="91" customFormat="1" ht="14.25" customHeight="1" thickBot="1" x14ac:dyDescent="0.3">
      <c r="A27" s="33"/>
      <c r="B27" s="178"/>
      <c r="C27" s="80"/>
      <c r="D27" s="81"/>
      <c r="E27" s="80"/>
      <c r="F27" s="92"/>
      <c r="G27" s="185"/>
    </row>
    <row r="28" spans="1:7" s="91" customFormat="1" ht="15.75" customHeight="1" thickBot="1" x14ac:dyDescent="0.3">
      <c r="A28" s="33"/>
      <c r="B28" s="153"/>
      <c r="C28" s="80"/>
      <c r="D28" s="81"/>
      <c r="E28" s="82"/>
      <c r="F28" s="83"/>
      <c r="G28" s="185"/>
    </row>
    <row r="29" spans="1:7" s="91" customFormat="1" ht="13.5" customHeight="1" thickBot="1" x14ac:dyDescent="0.3">
      <c r="A29" s="33"/>
      <c r="B29" s="153"/>
      <c r="C29" s="80"/>
      <c r="D29" s="81"/>
      <c r="E29" s="82"/>
      <c r="F29" s="83"/>
      <c r="G29" s="185"/>
    </row>
    <row r="30" spans="1:7" s="91" customFormat="1" ht="12.75" customHeight="1" thickBot="1" x14ac:dyDescent="0.3">
      <c r="A30" s="33"/>
      <c r="B30" s="153"/>
      <c r="C30" s="80"/>
      <c r="D30" s="81"/>
      <c r="E30" s="82"/>
      <c r="F30" s="83"/>
      <c r="G30" s="185"/>
    </row>
    <row r="31" spans="1:7" s="91" customFormat="1" ht="14.25" thickBot="1" x14ac:dyDescent="0.3">
      <c r="A31" s="33"/>
      <c r="B31" s="153"/>
      <c r="C31" s="80"/>
      <c r="D31" s="81"/>
      <c r="E31" s="82"/>
      <c r="F31" s="83"/>
      <c r="G31" s="185"/>
    </row>
    <row r="32" spans="1:7" s="91" customFormat="1" ht="14.25" customHeight="1" outlineLevel="1" thickBot="1" x14ac:dyDescent="0.3">
      <c r="A32" s="179"/>
      <c r="B32" s="151"/>
      <c r="C32" s="82"/>
      <c r="D32" s="86"/>
      <c r="E32" s="82"/>
      <c r="F32" s="83"/>
      <c r="G32" s="185">
        <f>SUM(C32:F32)</f>
        <v>0</v>
      </c>
    </row>
    <row r="33" spans="1:8" s="91" customFormat="1" ht="14.25" customHeight="1" outlineLevel="1" thickBot="1" x14ac:dyDescent="0.3">
      <c r="A33" s="179"/>
      <c r="B33" s="151"/>
      <c r="C33" s="87"/>
      <c r="D33" s="88"/>
      <c r="E33" s="87"/>
      <c r="F33" s="89"/>
      <c r="G33" s="185">
        <f>SUM(C33:F33)</f>
        <v>0</v>
      </c>
    </row>
    <row r="34" spans="1:8" s="91" customFormat="1" ht="14.25" customHeight="1" outlineLevel="1" thickBot="1" x14ac:dyDescent="0.3">
      <c r="A34" s="126" t="s">
        <v>22</v>
      </c>
      <c r="B34" s="492" t="s">
        <v>27</v>
      </c>
      <c r="C34" s="144">
        <f>SUM(C27:C33)</f>
        <v>0</v>
      </c>
      <c r="D34" s="144">
        <f t="shared" ref="D34:G34" si="10">SUM(D27:D33)</f>
        <v>0</v>
      </c>
      <c r="E34" s="144">
        <f t="shared" si="10"/>
        <v>0</v>
      </c>
      <c r="F34" s="144">
        <f t="shared" si="10"/>
        <v>0</v>
      </c>
      <c r="G34" s="144">
        <f t="shared" si="10"/>
        <v>0</v>
      </c>
    </row>
    <row r="35" spans="1:8" s="91" customFormat="1" ht="14.25" customHeight="1" outlineLevel="1" thickBot="1" x14ac:dyDescent="0.3">
      <c r="A35" s="127" t="s">
        <v>24</v>
      </c>
      <c r="B35" s="493"/>
      <c r="C35" s="145" t="e">
        <f>AVERAGE(C27:C33)</f>
        <v>#DIV/0!</v>
      </c>
      <c r="D35" s="145" t="e">
        <f t="shared" ref="D35:G35" si="11">AVERAGE(D27:D33)</f>
        <v>#DIV/0!</v>
      </c>
      <c r="E35" s="145" t="e">
        <f t="shared" si="11"/>
        <v>#DIV/0!</v>
      </c>
      <c r="F35" s="145" t="e">
        <f t="shared" si="11"/>
        <v>#DIV/0!</v>
      </c>
      <c r="G35" s="145">
        <f t="shared" si="11"/>
        <v>0</v>
      </c>
    </row>
    <row r="36" spans="1:8" s="91" customFormat="1" ht="14.25" customHeight="1" thickBot="1" x14ac:dyDescent="0.3">
      <c r="A36" s="34" t="s">
        <v>21</v>
      </c>
      <c r="B36" s="493"/>
      <c r="C36" s="98">
        <f>SUM(C27:C31)</f>
        <v>0</v>
      </c>
      <c r="D36" s="98">
        <f t="shared" ref="D36:G36" si="12">SUM(D27:D31)</f>
        <v>0</v>
      </c>
      <c r="E36" s="98">
        <f t="shared" si="12"/>
        <v>0</v>
      </c>
      <c r="F36" s="98">
        <f t="shared" si="12"/>
        <v>0</v>
      </c>
      <c r="G36" s="98">
        <f t="shared" si="12"/>
        <v>0</v>
      </c>
    </row>
    <row r="37" spans="1:8" s="91" customFormat="1" ht="15.75" customHeight="1" thickBot="1" x14ac:dyDescent="0.3">
      <c r="A37" s="34" t="s">
        <v>23</v>
      </c>
      <c r="B37" s="494"/>
      <c r="C37" s="99" t="e">
        <f>AVERAGE(C27:C31)</f>
        <v>#DIV/0!</v>
      </c>
      <c r="D37" s="99" t="e">
        <f t="shared" ref="D37:G37" si="13">AVERAGE(D27:D31)</f>
        <v>#DIV/0!</v>
      </c>
      <c r="E37" s="99" t="e">
        <f t="shared" si="13"/>
        <v>#DIV/0!</v>
      </c>
      <c r="F37" s="99" t="e">
        <f t="shared" si="13"/>
        <v>#DIV/0!</v>
      </c>
      <c r="G37" s="99" t="e">
        <f t="shared" si="13"/>
        <v>#DIV/0!</v>
      </c>
    </row>
    <row r="38" spans="1:8" s="91" customFormat="1" ht="12.75" customHeight="1" thickBot="1" x14ac:dyDescent="0.3">
      <c r="A38" s="33"/>
      <c r="B38" s="178"/>
      <c r="C38" s="80"/>
      <c r="D38" s="81"/>
      <c r="E38" s="80"/>
      <c r="F38" s="92"/>
      <c r="G38" s="93"/>
    </row>
    <row r="39" spans="1:8" s="91" customFormat="1" ht="15.75" customHeight="1" thickBot="1" x14ac:dyDescent="0.3">
      <c r="A39" s="33"/>
      <c r="B39" s="153"/>
      <c r="C39" s="80"/>
      <c r="D39" s="81"/>
      <c r="E39" s="82"/>
      <c r="F39" s="83"/>
      <c r="G39" s="84"/>
    </row>
    <row r="40" spans="1:8" s="91" customFormat="1" ht="17.25" customHeight="1" thickBot="1" x14ac:dyDescent="0.3">
      <c r="A40" s="33"/>
      <c r="B40" s="153"/>
      <c r="C40" s="80"/>
      <c r="D40" s="81"/>
      <c r="E40" s="82"/>
      <c r="F40" s="83"/>
      <c r="G40" s="84"/>
    </row>
    <row r="41" spans="1:8" s="91" customFormat="1" ht="14.25" customHeight="1" thickBot="1" x14ac:dyDescent="0.3">
      <c r="A41" s="33"/>
      <c r="B41" s="153"/>
      <c r="C41" s="80"/>
      <c r="D41" s="81"/>
      <c r="E41" s="82"/>
      <c r="F41" s="83"/>
      <c r="G41" s="84"/>
    </row>
    <row r="42" spans="1:8" s="91" customFormat="1" ht="17.25" customHeight="1" thickBot="1" x14ac:dyDescent="0.3">
      <c r="A42" s="33"/>
      <c r="B42" s="153"/>
      <c r="C42" s="80"/>
      <c r="D42" s="81"/>
      <c r="E42" s="82"/>
      <c r="F42" s="83"/>
      <c r="G42" s="84"/>
    </row>
    <row r="43" spans="1:8" s="91" customFormat="1" ht="14.25" customHeight="1" outlineLevel="1" thickBot="1" x14ac:dyDescent="0.3">
      <c r="A43" s="179"/>
      <c r="B43" s="151"/>
      <c r="C43" s="82"/>
      <c r="D43" s="86"/>
      <c r="E43" s="82"/>
      <c r="F43" s="83"/>
      <c r="G43" s="84">
        <f t="shared" ref="G43:G44" si="14">SUM(C43:F43)</f>
        <v>0</v>
      </c>
      <c r="H43" s="147"/>
    </row>
    <row r="44" spans="1:8" s="91" customFormat="1" ht="14.25" customHeight="1" outlineLevel="1" thickBot="1" x14ac:dyDescent="0.3">
      <c r="A44" s="179"/>
      <c r="B44" s="151"/>
      <c r="C44" s="87"/>
      <c r="D44" s="88"/>
      <c r="E44" s="87"/>
      <c r="F44" s="89"/>
      <c r="G44" s="90">
        <f t="shared" si="14"/>
        <v>0</v>
      </c>
      <c r="H44" s="147"/>
    </row>
    <row r="45" spans="1:8" s="91" customFormat="1" ht="14.25" customHeight="1" outlineLevel="1" thickBot="1" x14ac:dyDescent="0.3">
      <c r="A45" s="126" t="s">
        <v>22</v>
      </c>
      <c r="B45" s="492" t="s">
        <v>28</v>
      </c>
      <c r="C45" s="144">
        <f>SUM(C38:C44)</f>
        <v>0</v>
      </c>
      <c r="D45" s="144">
        <f t="shared" ref="D45:G45" si="15">SUM(D38:D44)</f>
        <v>0</v>
      </c>
      <c r="E45" s="144">
        <f t="shared" si="15"/>
        <v>0</v>
      </c>
      <c r="F45" s="144">
        <f t="shared" si="15"/>
        <v>0</v>
      </c>
      <c r="G45" s="144">
        <f t="shared" si="15"/>
        <v>0</v>
      </c>
    </row>
    <row r="46" spans="1:8" s="91" customFormat="1" ht="14.25" customHeight="1" outlineLevel="1" thickBot="1" x14ac:dyDescent="0.3">
      <c r="A46" s="127" t="s">
        <v>24</v>
      </c>
      <c r="B46" s="493"/>
      <c r="C46" s="145" t="e">
        <f>AVERAGE(C38:C44)</f>
        <v>#DIV/0!</v>
      </c>
      <c r="D46" s="145" t="e">
        <f t="shared" ref="D46:G46" si="16">AVERAGE(D38:D44)</f>
        <v>#DIV/0!</v>
      </c>
      <c r="E46" s="145" t="e">
        <f t="shared" si="16"/>
        <v>#DIV/0!</v>
      </c>
      <c r="F46" s="145" t="e">
        <f t="shared" si="16"/>
        <v>#DIV/0!</v>
      </c>
      <c r="G46" s="145">
        <f t="shared" si="16"/>
        <v>0</v>
      </c>
    </row>
    <row r="47" spans="1:8" s="91" customFormat="1" ht="14.25" customHeight="1" thickBot="1" x14ac:dyDescent="0.3">
      <c r="A47" s="34" t="s">
        <v>21</v>
      </c>
      <c r="B47" s="493"/>
      <c r="C47" s="98">
        <f>SUM(C38:C42)</f>
        <v>0</v>
      </c>
      <c r="D47" s="98">
        <f t="shared" ref="D47:G47" si="17">SUM(D38:D42)</f>
        <v>0</v>
      </c>
      <c r="E47" s="98">
        <f t="shared" si="17"/>
        <v>0</v>
      </c>
      <c r="F47" s="98">
        <f t="shared" si="17"/>
        <v>0</v>
      </c>
      <c r="G47" s="98">
        <f t="shared" si="17"/>
        <v>0</v>
      </c>
    </row>
    <row r="48" spans="1:8" s="91" customFormat="1" ht="13.5" customHeight="1" thickBot="1" x14ac:dyDescent="0.3">
      <c r="A48" s="34" t="s">
        <v>23</v>
      </c>
      <c r="B48" s="494"/>
      <c r="C48" s="99" t="e">
        <f>AVERAGE(C38:C42)</f>
        <v>#DIV/0!</v>
      </c>
      <c r="D48" s="99" t="e">
        <f t="shared" ref="D48:G48" si="18">AVERAGE(D38:D42)</f>
        <v>#DIV/0!</v>
      </c>
      <c r="E48" s="99" t="e">
        <f t="shared" si="18"/>
        <v>#DIV/0!</v>
      </c>
      <c r="F48" s="99" t="e">
        <f t="shared" si="18"/>
        <v>#DIV/0!</v>
      </c>
      <c r="G48" s="99" t="e">
        <f t="shared" si="18"/>
        <v>#DIV/0!</v>
      </c>
    </row>
    <row r="49" spans="1:7" s="91" customFormat="1" ht="13.5" customHeight="1" thickBot="1" x14ac:dyDescent="0.3">
      <c r="A49" s="33"/>
      <c r="B49" s="152"/>
      <c r="C49" s="172"/>
      <c r="D49" s="173"/>
      <c r="E49" s="80"/>
      <c r="F49" s="92"/>
      <c r="G49" s="93"/>
    </row>
    <row r="50" spans="1:7" s="91" customFormat="1" ht="14.25" customHeight="1" thickBot="1" x14ac:dyDescent="0.3">
      <c r="A50" s="33"/>
      <c r="B50" s="171"/>
      <c r="C50" s="174"/>
      <c r="D50" s="175"/>
      <c r="E50" s="82"/>
      <c r="F50" s="83"/>
      <c r="G50" s="84"/>
    </row>
    <row r="51" spans="1:7" s="91" customFormat="1" ht="13.5" customHeight="1" thickBot="1" x14ac:dyDescent="0.3">
      <c r="A51" s="33"/>
      <c r="B51" s="171"/>
      <c r="C51" s="80"/>
      <c r="D51" s="92"/>
      <c r="E51" s="82"/>
      <c r="F51" s="83"/>
      <c r="G51" s="84"/>
    </row>
    <row r="52" spans="1:7" s="91" customFormat="1" ht="13.5" customHeight="1" thickBot="1" x14ac:dyDescent="0.3">
      <c r="A52" s="179"/>
      <c r="B52" s="171"/>
      <c r="C52" s="80"/>
      <c r="D52" s="92"/>
      <c r="E52" s="82"/>
      <c r="F52" s="83"/>
      <c r="G52" s="84"/>
    </row>
    <row r="53" spans="1:7" s="91" customFormat="1" ht="12" customHeight="1" x14ac:dyDescent="0.25">
      <c r="A53" s="179"/>
      <c r="B53" s="171"/>
      <c r="C53" s="172"/>
      <c r="D53" s="217"/>
      <c r="E53" s="87"/>
      <c r="F53" s="89"/>
      <c r="G53" s="90"/>
    </row>
    <row r="54" spans="1:7" s="91" customFormat="1" ht="14.25" customHeight="1" outlineLevel="1" thickBot="1" x14ac:dyDescent="0.3">
      <c r="A54" s="220"/>
      <c r="B54" s="236"/>
      <c r="C54" s="82"/>
      <c r="D54" s="83"/>
      <c r="E54" s="82"/>
      <c r="F54" s="83"/>
      <c r="G54" s="82">
        <f>SUM(C54:F54)</f>
        <v>0</v>
      </c>
    </row>
    <row r="55" spans="1:7" s="91" customFormat="1" ht="16.5" hidden="1" customHeight="1" outlineLevel="1" thickBot="1" x14ac:dyDescent="0.3">
      <c r="A55" s="179" t="s">
        <v>2</v>
      </c>
      <c r="B55" s="151">
        <f>B54+1</f>
        <v>1</v>
      </c>
      <c r="C55" s="218"/>
      <c r="D55" s="219"/>
      <c r="E55" s="172"/>
      <c r="F55" s="217"/>
      <c r="G55" s="82">
        <f>SUM(C55:F55)</f>
        <v>0</v>
      </c>
    </row>
    <row r="56" spans="1:7" s="91" customFormat="1" ht="16.5" customHeight="1" outlineLevel="1" thickBot="1" x14ac:dyDescent="0.3">
      <c r="A56" s="126" t="s">
        <v>22</v>
      </c>
      <c r="B56" s="492" t="s">
        <v>29</v>
      </c>
      <c r="C56" s="144">
        <f>SUM(C49:C55)</f>
        <v>0</v>
      </c>
      <c r="D56" s="144">
        <f t="shared" ref="D56:G56" si="19">SUM(D49:D55)</f>
        <v>0</v>
      </c>
      <c r="E56" s="144">
        <f t="shared" si="19"/>
        <v>0</v>
      </c>
      <c r="F56" s="144">
        <f t="shared" si="19"/>
        <v>0</v>
      </c>
      <c r="G56" s="144">
        <f t="shared" si="19"/>
        <v>0</v>
      </c>
    </row>
    <row r="57" spans="1:7" s="91" customFormat="1" ht="14.25" customHeight="1" outlineLevel="1" thickBot="1" x14ac:dyDescent="0.3">
      <c r="A57" s="127" t="s">
        <v>24</v>
      </c>
      <c r="B57" s="493"/>
      <c r="C57" s="145" t="e">
        <f>AVERAGE(C49:C55)</f>
        <v>#DIV/0!</v>
      </c>
      <c r="D57" s="145" t="e">
        <f t="shared" ref="D57:G57" si="20">AVERAGE(D49:D55)</f>
        <v>#DIV/0!</v>
      </c>
      <c r="E57" s="145" t="e">
        <f t="shared" si="20"/>
        <v>#DIV/0!</v>
      </c>
      <c r="F57" s="145" t="e">
        <f t="shared" si="20"/>
        <v>#DIV/0!</v>
      </c>
      <c r="G57" s="145">
        <f t="shared" si="20"/>
        <v>0</v>
      </c>
    </row>
    <row r="58" spans="1:7" s="91" customFormat="1" ht="15.75" customHeight="1" thickBot="1" x14ac:dyDescent="0.3">
      <c r="A58" s="34" t="s">
        <v>21</v>
      </c>
      <c r="B58" s="493"/>
      <c r="C58" s="98">
        <f>SUM(C49:C53)</f>
        <v>0</v>
      </c>
      <c r="D58" s="98">
        <f t="shared" ref="D58:G58" si="21">SUM(D49:D53)</f>
        <v>0</v>
      </c>
      <c r="E58" s="98">
        <f t="shared" si="21"/>
        <v>0</v>
      </c>
      <c r="F58" s="98">
        <f t="shared" si="21"/>
        <v>0</v>
      </c>
      <c r="G58" s="98">
        <f t="shared" si="21"/>
        <v>0</v>
      </c>
    </row>
    <row r="59" spans="1:7" s="91" customFormat="1" ht="14.25" customHeight="1" thickBot="1" x14ac:dyDescent="0.3">
      <c r="A59" s="34" t="s">
        <v>23</v>
      </c>
      <c r="B59" s="494"/>
      <c r="C59" s="99" t="e">
        <f>AVERAGE(C49:C53)</f>
        <v>#DIV/0!</v>
      </c>
      <c r="D59" s="99" t="e">
        <f t="shared" ref="D59:G59" si="22">AVERAGE(D49:D53)</f>
        <v>#DIV/0!</v>
      </c>
      <c r="E59" s="99" t="e">
        <f t="shared" si="22"/>
        <v>#DIV/0!</v>
      </c>
      <c r="F59" s="99" t="e">
        <f t="shared" si="22"/>
        <v>#DIV/0!</v>
      </c>
      <c r="G59" s="99" t="e">
        <f t="shared" si="22"/>
        <v>#DIV/0!</v>
      </c>
    </row>
    <row r="60" spans="1:7" s="91" customFormat="1" ht="1.5" hidden="1" customHeight="1" x14ac:dyDescent="0.25">
      <c r="A60" s="167"/>
      <c r="B60" s="155"/>
      <c r="C60" s="80"/>
      <c r="D60" s="81"/>
      <c r="E60" s="80"/>
      <c r="F60" s="92"/>
      <c r="G60" s="93"/>
    </row>
    <row r="61" spans="1:7" s="91" customFormat="1" ht="17.25" hidden="1" customHeight="1" x14ac:dyDescent="0.25">
      <c r="A61" s="168"/>
      <c r="B61" s="153"/>
      <c r="C61" s="80"/>
      <c r="D61" s="81"/>
      <c r="E61" s="82"/>
      <c r="F61" s="83"/>
      <c r="G61" s="84"/>
    </row>
    <row r="62" spans="1:7" s="91" customFormat="1" ht="18" hidden="1" customHeight="1" x14ac:dyDescent="0.25">
      <c r="A62" s="160"/>
      <c r="B62" s="153"/>
      <c r="C62" s="80"/>
      <c r="D62" s="81"/>
      <c r="E62" s="82"/>
      <c r="F62" s="83"/>
      <c r="G62" s="84"/>
    </row>
    <row r="63" spans="1:7" s="91" customFormat="1" ht="16.5" hidden="1" customHeight="1" x14ac:dyDescent="0.25">
      <c r="A63" s="160"/>
      <c r="B63" s="153"/>
      <c r="C63" s="80"/>
      <c r="D63" s="81"/>
      <c r="E63" s="82"/>
      <c r="F63" s="83"/>
      <c r="G63" s="84"/>
    </row>
    <row r="64" spans="1:7" s="91" customFormat="1" ht="15" hidden="1" customHeight="1" x14ac:dyDescent="0.25">
      <c r="A64" s="160"/>
      <c r="B64" s="153"/>
      <c r="C64" s="80"/>
      <c r="D64" s="81"/>
      <c r="E64" s="82"/>
      <c r="F64" s="83"/>
      <c r="G64" s="84"/>
    </row>
    <row r="65" spans="1:7" s="91" customFormat="1" ht="17.25" hidden="1" customHeight="1" outlineLevel="1" x14ac:dyDescent="0.25">
      <c r="A65" s="160"/>
      <c r="B65" s="153"/>
      <c r="C65" s="82"/>
      <c r="D65" s="86"/>
      <c r="E65" s="82"/>
      <c r="F65" s="83"/>
      <c r="G65" s="84"/>
    </row>
    <row r="66" spans="1:7" s="91" customFormat="1" ht="12" hidden="1" customHeight="1" outlineLevel="1" thickBot="1" x14ac:dyDescent="0.3">
      <c r="A66" s="160"/>
      <c r="B66" s="154"/>
      <c r="C66" s="87"/>
      <c r="D66" s="88"/>
      <c r="E66" s="87"/>
      <c r="F66" s="89"/>
      <c r="G66" s="90"/>
    </row>
    <row r="67" spans="1:7" s="91" customFormat="1" ht="15" hidden="1" customHeight="1" outlineLevel="1" thickBot="1" x14ac:dyDescent="0.3">
      <c r="A67" s="126" t="s">
        <v>22</v>
      </c>
      <c r="B67" s="492" t="s">
        <v>34</v>
      </c>
      <c r="C67" s="144">
        <f>SUM(C60:C66)</f>
        <v>0</v>
      </c>
      <c r="D67" s="144">
        <f t="shared" ref="D67:G67" si="23">SUM(D60:D66)</f>
        <v>0</v>
      </c>
      <c r="E67" s="144">
        <f t="shared" si="23"/>
        <v>0</v>
      </c>
      <c r="F67" s="144">
        <f t="shared" si="23"/>
        <v>0</v>
      </c>
      <c r="G67" s="144">
        <f t="shared" si="23"/>
        <v>0</v>
      </c>
    </row>
    <row r="68" spans="1:7" s="91" customFormat="1" ht="14.25" hidden="1" customHeight="1" outlineLevel="1" thickBot="1" x14ac:dyDescent="0.3">
      <c r="A68" s="127" t="s">
        <v>24</v>
      </c>
      <c r="B68" s="493"/>
      <c r="C68" s="145" t="e">
        <f>AVERAGE(C60:C66)</f>
        <v>#DIV/0!</v>
      </c>
      <c r="D68" s="145" t="e">
        <f t="shared" ref="D68:G68" si="24">AVERAGE(D60:D66)</f>
        <v>#DIV/0!</v>
      </c>
      <c r="E68" s="145" t="e">
        <f t="shared" si="24"/>
        <v>#DIV/0!</v>
      </c>
      <c r="F68" s="145" t="e">
        <f t="shared" si="24"/>
        <v>#DIV/0!</v>
      </c>
      <c r="G68" s="145" t="e">
        <f t="shared" si="24"/>
        <v>#DIV/0!</v>
      </c>
    </row>
    <row r="69" spans="1:7" s="91" customFormat="1" ht="15.75" hidden="1" customHeight="1" thickBot="1" x14ac:dyDescent="0.3">
      <c r="A69" s="34" t="s">
        <v>21</v>
      </c>
      <c r="B69" s="493"/>
      <c r="C69" s="98">
        <f>SUM(C60:C64)</f>
        <v>0</v>
      </c>
      <c r="D69" s="98">
        <f t="shared" ref="D69:G69" si="25">SUM(D60:D64)</f>
        <v>0</v>
      </c>
      <c r="E69" s="98">
        <f t="shared" si="25"/>
        <v>0</v>
      </c>
      <c r="F69" s="98">
        <f t="shared" si="25"/>
        <v>0</v>
      </c>
      <c r="G69" s="98">
        <f t="shared" si="25"/>
        <v>0</v>
      </c>
    </row>
    <row r="70" spans="1:7" s="91" customFormat="1" ht="17.25" hidden="1" customHeight="1" thickBot="1" x14ac:dyDescent="0.3">
      <c r="A70" s="34" t="s">
        <v>23</v>
      </c>
      <c r="B70" s="494"/>
      <c r="C70" s="99" t="e">
        <f>AVERAGE(C60:C64)</f>
        <v>#DIV/0!</v>
      </c>
      <c r="D70" s="99" t="e">
        <f t="shared" ref="D70:G70" si="26">AVERAGE(D60:D64)</f>
        <v>#DIV/0!</v>
      </c>
      <c r="E70" s="99" t="e">
        <f t="shared" si="26"/>
        <v>#DIV/0!</v>
      </c>
      <c r="F70" s="99" t="e">
        <f t="shared" si="26"/>
        <v>#DIV/0!</v>
      </c>
      <c r="G70" s="99" t="e">
        <f t="shared" si="26"/>
        <v>#DIV/0!</v>
      </c>
    </row>
    <row r="71" spans="1:7" s="91" customFormat="1" ht="14.25" customHeight="1" x14ac:dyDescent="0.25">
      <c r="A71" s="59"/>
      <c r="B71" s="60"/>
      <c r="C71" s="94"/>
      <c r="D71" s="94"/>
      <c r="E71" s="94"/>
      <c r="F71" s="94"/>
      <c r="G71" s="94"/>
    </row>
    <row r="72" spans="1:7" s="91" customFormat="1" ht="30" customHeight="1" x14ac:dyDescent="0.25">
      <c r="B72" s="95"/>
      <c r="C72" s="48" t="s">
        <v>56</v>
      </c>
      <c r="D72" s="48" t="s">
        <v>57</v>
      </c>
      <c r="E72" s="511" t="s">
        <v>68</v>
      </c>
      <c r="F72" s="512"/>
      <c r="G72" s="513"/>
    </row>
    <row r="73" spans="1:7" ht="30" customHeight="1" x14ac:dyDescent="0.25">
      <c r="B73" s="53" t="s">
        <v>30</v>
      </c>
      <c r="C73" s="96">
        <f>SUM(C56:D56, C45:D45, C34:D34, C23:D23, C12:D12, C67:D67)</f>
        <v>0</v>
      </c>
      <c r="D73" s="96">
        <f>SUM(E67:F67, E56:F56, E45:F45, E34:F34, E23:F23, E12:F12)</f>
        <v>0</v>
      </c>
      <c r="E73" s="503" t="s">
        <v>30</v>
      </c>
      <c r="F73" s="504"/>
      <c r="G73" s="119">
        <f>SUM(G12, G23, G34, G45, G56, G67)</f>
        <v>0</v>
      </c>
    </row>
    <row r="74" spans="1:7" ht="30" customHeight="1" x14ac:dyDescent="0.25">
      <c r="B74" s="53" t="s">
        <v>31</v>
      </c>
      <c r="C74" s="96">
        <f>SUM(C58:D58, C47:D47, C36:D36, C25:D25, C14:D14, C69:D69)</f>
        <v>0</v>
      </c>
      <c r="D74" s="96">
        <f>SUM(E69:F69, E58:F58, E47:F47, E36:F36, E25:F25, E14:F14)</f>
        <v>0</v>
      </c>
      <c r="E74" s="559" t="s">
        <v>31</v>
      </c>
      <c r="F74" s="559"/>
      <c r="G74" s="120">
        <f>SUM(G58, G47, G36, G25, G14, G69)</f>
        <v>0</v>
      </c>
    </row>
    <row r="75" spans="1:7" ht="30" customHeight="1" x14ac:dyDescent="0.25">
      <c r="E75" s="503" t="s">
        <v>69</v>
      </c>
      <c r="F75" s="504"/>
      <c r="G75" s="120">
        <f>AVERAGE(G12, G23, G34, G45, G56, G67)</f>
        <v>0</v>
      </c>
    </row>
    <row r="76" spans="1:7" ht="30" customHeight="1" x14ac:dyDescent="0.25">
      <c r="E76" s="559" t="s">
        <v>23</v>
      </c>
      <c r="F76" s="559"/>
      <c r="G76" s="119">
        <f>AVERAGE(G58, G47, G36, G25, G14, G69)</f>
        <v>0</v>
      </c>
    </row>
    <row r="86" spans="2:2" x14ac:dyDescent="0.25">
      <c r="B86" s="97"/>
    </row>
    <row r="87" spans="2:2" x14ac:dyDescent="0.25">
      <c r="B87" s="97"/>
    </row>
    <row r="88" spans="2:2" x14ac:dyDescent="0.25">
      <c r="B88" s="97"/>
    </row>
    <row r="89" spans="2:2" x14ac:dyDescent="0.25">
      <c r="B89" s="97"/>
    </row>
    <row r="90" spans="2:2" x14ac:dyDescent="0.25">
      <c r="B90" s="97"/>
    </row>
    <row r="91" spans="2:2" x14ac:dyDescent="0.25">
      <c r="B91" s="97"/>
    </row>
    <row r="92" spans="2:2" x14ac:dyDescent="0.25">
      <c r="B92" s="97"/>
    </row>
    <row r="97" spans="2:2" x14ac:dyDescent="0.25">
      <c r="B97" s="97"/>
    </row>
    <row r="98" spans="2:2" x14ac:dyDescent="0.25">
      <c r="B98" s="97"/>
    </row>
    <row r="99" spans="2:2" x14ac:dyDescent="0.25">
      <c r="B99" s="97"/>
    </row>
    <row r="100" spans="2:2" x14ac:dyDescent="0.25">
      <c r="B100" s="97"/>
    </row>
    <row r="101" spans="2:2" x14ac:dyDescent="0.25">
      <c r="B101" s="97"/>
    </row>
    <row r="102" spans="2:2" x14ac:dyDescent="0.25">
      <c r="B102" s="97"/>
    </row>
    <row r="103" spans="2:2" x14ac:dyDescent="0.25">
      <c r="B103" s="97"/>
    </row>
    <row r="104" spans="2:2" x14ac:dyDescent="0.25">
      <c r="B104" s="97"/>
    </row>
  </sheetData>
  <mergeCells count="20"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  <mergeCell ref="A3:A4"/>
    <mergeCell ref="B3:B4"/>
    <mergeCell ref="B67:B70"/>
    <mergeCell ref="B12:B15"/>
    <mergeCell ref="B23:B26"/>
    <mergeCell ref="B34:B37"/>
    <mergeCell ref="B45:B48"/>
    <mergeCell ref="B56:B59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 G10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97"/>
  <sheetViews>
    <sheetView zoomScaleNormal="100" workbookViewId="0">
      <selection activeCell="F55" sqref="F55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481" t="s">
        <v>92</v>
      </c>
      <c r="B1" s="482"/>
    </row>
    <row r="2" spans="1:2" ht="15.75" thickBot="1" x14ac:dyDescent="0.3">
      <c r="A2" s="483"/>
      <c r="B2" s="484"/>
    </row>
    <row r="3" spans="1:2" ht="15.75" thickBot="1" x14ac:dyDescent="0.3">
      <c r="A3" s="450" t="s">
        <v>50</v>
      </c>
      <c r="B3" s="480"/>
    </row>
    <row r="4" spans="1:2" ht="12.75" customHeight="1" x14ac:dyDescent="0.25">
      <c r="A4" s="440" t="s">
        <v>51</v>
      </c>
      <c r="B4" s="436">
        <f>SUM('NY Waterway'!H74)</f>
        <v>408010</v>
      </c>
    </row>
    <row r="5" spans="1:2" ht="13.5" customHeight="1" thickBot="1" x14ac:dyDescent="0.3">
      <c r="A5" s="452"/>
      <c r="B5" s="459"/>
    </row>
    <row r="6" spans="1:2" ht="12.75" customHeight="1" x14ac:dyDescent="0.25">
      <c r="A6" s="430" t="s">
        <v>52</v>
      </c>
      <c r="B6" s="428">
        <f>SUM('Billy Bey'!E77)</f>
        <v>290209</v>
      </c>
    </row>
    <row r="7" spans="1:2" ht="13.5" customHeight="1" thickBot="1" x14ac:dyDescent="0.3">
      <c r="A7" s="475"/>
      <c r="B7" s="445"/>
    </row>
    <row r="8" spans="1:2" ht="12.75" customHeight="1" x14ac:dyDescent="0.25">
      <c r="A8" s="440" t="s">
        <v>53</v>
      </c>
      <c r="B8" s="436">
        <f>SUM(SeaStreak!G74)</f>
        <v>111467</v>
      </c>
    </row>
    <row r="9" spans="1:2" ht="13.5" customHeight="1" thickBot="1" x14ac:dyDescent="0.3">
      <c r="A9" s="477"/>
      <c r="B9" s="459"/>
    </row>
    <row r="10" spans="1:2" ht="12.75" customHeight="1" x14ac:dyDescent="0.25">
      <c r="A10" s="430" t="s">
        <v>54</v>
      </c>
      <c r="B10" s="428">
        <f>SUM('New York Water Taxi'!K74)</f>
        <v>47713</v>
      </c>
    </row>
    <row r="11" spans="1:2" ht="13.5" customHeight="1" thickBot="1" x14ac:dyDescent="0.3">
      <c r="A11" s="472"/>
      <c r="B11" s="445"/>
    </row>
    <row r="12" spans="1:2" ht="12.75" customHeight="1" x14ac:dyDescent="0.25">
      <c r="A12" s="426" t="s">
        <v>35</v>
      </c>
      <c r="B12" s="428">
        <f>SUM('Liberty Landing Ferry'!F74)</f>
        <v>32167</v>
      </c>
    </row>
    <row r="13" spans="1:2" ht="13.5" customHeight="1" thickBot="1" x14ac:dyDescent="0.3">
      <c r="A13" s="478"/>
      <c r="B13" s="445"/>
    </row>
    <row r="14" spans="1:2" ht="13.5" customHeight="1" x14ac:dyDescent="0.25">
      <c r="A14" s="426" t="s">
        <v>83</v>
      </c>
      <c r="B14" s="428">
        <f>'NYC Ferry'!F78</f>
        <v>402904</v>
      </c>
    </row>
    <row r="15" spans="1:2" ht="13.5" customHeight="1" thickBot="1" x14ac:dyDescent="0.3">
      <c r="A15" s="478"/>
      <c r="B15" s="445"/>
    </row>
    <row r="16" spans="1:2" ht="13.5" customHeight="1" x14ac:dyDescent="0.25">
      <c r="A16" s="426" t="s">
        <v>77</v>
      </c>
      <c r="B16" s="428">
        <f>'Water Tours'!F74</f>
        <v>32212</v>
      </c>
    </row>
    <row r="17" spans="1:2" ht="13.5" customHeight="1" thickBot="1" x14ac:dyDescent="0.3">
      <c r="A17" s="478"/>
      <c r="B17" s="445"/>
    </row>
    <row r="18" spans="1:2" x14ac:dyDescent="0.25">
      <c r="A18" s="446" t="s">
        <v>20</v>
      </c>
      <c r="B18" s="448">
        <f>SUM(B4:B17)</f>
        <v>1324682</v>
      </c>
    </row>
    <row r="19" spans="1:2" ht="15.75" thickBot="1" x14ac:dyDescent="0.3">
      <c r="A19" s="479"/>
      <c r="B19" s="469"/>
    </row>
    <row r="20" spans="1:2" ht="15.75" thickBot="1" x14ac:dyDescent="0.3">
      <c r="A20" s="54"/>
      <c r="B20" s="55"/>
    </row>
    <row r="21" spans="1:2" ht="15.75" thickBot="1" x14ac:dyDescent="0.3">
      <c r="A21" s="450" t="s">
        <v>55</v>
      </c>
      <c r="B21" s="480"/>
    </row>
    <row r="22" spans="1:2" x14ac:dyDescent="0.25">
      <c r="A22" s="440" t="s">
        <v>10</v>
      </c>
      <c r="B22" s="436">
        <f>SUM('Billy Bey'!F73, 'New York Water Taxi'!E74, 'NY Waterway'!D74, SeaStreak!B74,'NYC Ferry'!C73)</f>
        <v>378008</v>
      </c>
    </row>
    <row r="23" spans="1:2" ht="15.75" thickBot="1" x14ac:dyDescent="0.3">
      <c r="A23" s="452"/>
      <c r="B23" s="437"/>
    </row>
    <row r="24" spans="1:2" x14ac:dyDescent="0.25">
      <c r="A24" s="440" t="s">
        <v>78</v>
      </c>
      <c r="B24" s="436">
        <f>'Water Tours'!C74</f>
        <v>30721</v>
      </c>
    </row>
    <row r="25" spans="1:2" ht="15.75" thickBot="1" x14ac:dyDescent="0.3">
      <c r="A25" s="452"/>
      <c r="B25" s="437"/>
    </row>
    <row r="26" spans="1:2" x14ac:dyDescent="0.25">
      <c r="A26" s="430" t="s">
        <v>8</v>
      </c>
      <c r="B26" s="428">
        <f>SUM('Billy Bey'!D73, 'NY Waterway'!B74, 'New York Water Taxi'!D74,'Water Tours'!D74)</f>
        <v>332846</v>
      </c>
    </row>
    <row r="27" spans="1:2" ht="15.75" thickBot="1" x14ac:dyDescent="0.3">
      <c r="A27" s="475"/>
      <c r="B27" s="476"/>
    </row>
    <row r="28" spans="1:2" x14ac:dyDescent="0.25">
      <c r="A28" s="440" t="s">
        <v>14</v>
      </c>
      <c r="B28" s="436">
        <f>SUM(SeaStreak!C74,'NYC Ferry'!D73)</f>
        <v>97967</v>
      </c>
    </row>
    <row r="29" spans="1:2" ht="15.75" thickBot="1" x14ac:dyDescent="0.3">
      <c r="A29" s="477"/>
      <c r="B29" s="473"/>
    </row>
    <row r="30" spans="1:2" ht="12.75" customHeight="1" x14ac:dyDescent="0.25">
      <c r="A30" s="430" t="s">
        <v>9</v>
      </c>
      <c r="B30" s="436">
        <f>SUM('Billy Bey'!E73, 'Liberty Landing Ferry'!B74, 'NY Waterway'!C74)</f>
        <v>227055</v>
      </c>
    </row>
    <row r="31" spans="1:2" ht="15.75" thickBot="1" x14ac:dyDescent="0.3">
      <c r="A31" s="472"/>
      <c r="B31" s="473"/>
    </row>
    <row r="32" spans="1:2" x14ac:dyDescent="0.25">
      <c r="A32" s="430" t="s">
        <v>7</v>
      </c>
      <c r="B32" s="425">
        <f>SUM('New York Water Taxi'!B74)</f>
        <v>0</v>
      </c>
    </row>
    <row r="33" spans="1:2" ht="15.75" thickBot="1" x14ac:dyDescent="0.3">
      <c r="A33" s="472"/>
      <c r="B33" s="443"/>
    </row>
    <row r="34" spans="1:2" x14ac:dyDescent="0.25">
      <c r="A34" s="430" t="s">
        <v>36</v>
      </c>
      <c r="B34" s="425">
        <f>SUM('New York Water Taxi'!C74)</f>
        <v>0</v>
      </c>
    </row>
    <row r="35" spans="1:2" ht="15.75" thickBot="1" x14ac:dyDescent="0.3">
      <c r="A35" s="472"/>
      <c r="B35" s="474"/>
    </row>
    <row r="36" spans="1:2" ht="13.5" customHeight="1" x14ac:dyDescent="0.25">
      <c r="A36" s="418" t="s">
        <v>71</v>
      </c>
      <c r="B36" s="425">
        <f>SUM('NYC Ferry'!E73)</f>
        <v>56347</v>
      </c>
    </row>
    <row r="37" spans="1:2" ht="14.25" customHeight="1" thickBot="1" x14ac:dyDescent="0.3">
      <c r="A37" s="424"/>
      <c r="B37" s="422"/>
    </row>
    <row r="38" spans="1:2" ht="14.25" customHeight="1" x14ac:dyDescent="0.25">
      <c r="A38" s="418" t="s">
        <v>70</v>
      </c>
      <c r="B38" s="425">
        <f>SUM('New York Water Taxi'!F74)</f>
        <v>0</v>
      </c>
    </row>
    <row r="39" spans="1:2" ht="14.25" customHeight="1" thickBot="1" x14ac:dyDescent="0.3">
      <c r="A39" s="424"/>
      <c r="B39" s="419"/>
    </row>
    <row r="40" spans="1:2" ht="13.5" customHeight="1" x14ac:dyDescent="0.25">
      <c r="A40" s="418" t="s">
        <v>72</v>
      </c>
      <c r="B40" s="425">
        <f>SUM('NYC Ferry'!F73)</f>
        <v>15545</v>
      </c>
    </row>
    <row r="41" spans="1:2" ht="14.25" customHeight="1" thickBot="1" x14ac:dyDescent="0.3">
      <c r="A41" s="424"/>
      <c r="B41" s="422"/>
    </row>
    <row r="42" spans="1:2" ht="13.5" customHeight="1" x14ac:dyDescent="0.25">
      <c r="A42" s="418" t="s">
        <v>11</v>
      </c>
      <c r="B42" s="421">
        <f>SUM('NYC Ferry'!G73)</f>
        <v>43823</v>
      </c>
    </row>
    <row r="43" spans="1:2" ht="14.25" customHeight="1" thickBot="1" x14ac:dyDescent="0.3">
      <c r="A43" s="424"/>
      <c r="B43" s="421"/>
    </row>
    <row r="44" spans="1:2" ht="13.5" customHeight="1" x14ac:dyDescent="0.25">
      <c r="A44" s="418" t="s">
        <v>12</v>
      </c>
      <c r="B44" s="425">
        <f>SUM('NYC Ferry'!H73)</f>
        <v>19839</v>
      </c>
    </row>
    <row r="45" spans="1:2" ht="14.25" customHeight="1" thickBot="1" x14ac:dyDescent="0.3">
      <c r="A45" s="424"/>
      <c r="B45" s="422"/>
    </row>
    <row r="46" spans="1:2" ht="13.5" customHeight="1" x14ac:dyDescent="0.25">
      <c r="A46" s="418" t="s">
        <v>32</v>
      </c>
      <c r="B46" s="421">
        <f>SUM('NYC Ferry'!I73)</f>
        <v>28486</v>
      </c>
    </row>
    <row r="47" spans="1:2" ht="14.25" customHeight="1" thickBot="1" x14ac:dyDescent="0.3">
      <c r="A47" s="424"/>
      <c r="B47" s="422"/>
    </row>
    <row r="48" spans="1:2" ht="14.25" customHeight="1" x14ac:dyDescent="0.25">
      <c r="A48" s="418" t="s">
        <v>33</v>
      </c>
      <c r="B48" s="421">
        <f>SUM('NYC Ferry'!J73)</f>
        <v>7997</v>
      </c>
    </row>
    <row r="49" spans="1:2" ht="14.25" customHeight="1" thickBot="1" x14ac:dyDescent="0.3">
      <c r="A49" s="424"/>
      <c r="B49" s="422"/>
    </row>
    <row r="50" spans="1:2" ht="14.25" customHeight="1" x14ac:dyDescent="0.25">
      <c r="A50" s="418" t="s">
        <v>95</v>
      </c>
      <c r="B50" s="421">
        <f>SUM('NYC Ferry'!N73)</f>
        <v>5856</v>
      </c>
    </row>
    <row r="51" spans="1:2" ht="14.25" customHeight="1" thickBot="1" x14ac:dyDescent="0.3">
      <c r="A51" s="424"/>
      <c r="B51" s="422"/>
    </row>
    <row r="52" spans="1:2" ht="14.25" customHeight="1" x14ac:dyDescent="0.25">
      <c r="A52" s="418" t="s">
        <v>94</v>
      </c>
      <c r="B52" s="421">
        <f>'NYC Ferry'!M73</f>
        <v>18475</v>
      </c>
    </row>
    <row r="53" spans="1:2" ht="14.25" customHeight="1" thickBot="1" x14ac:dyDescent="0.3">
      <c r="A53" s="424"/>
      <c r="B53" s="422"/>
    </row>
    <row r="54" spans="1:2" ht="14.25" customHeight="1" x14ac:dyDescent="0.25">
      <c r="A54" s="470" t="s">
        <v>97</v>
      </c>
      <c r="B54" s="421">
        <f>SUM('NYC Ferry'!O73)</f>
        <v>13403</v>
      </c>
    </row>
    <row r="55" spans="1:2" ht="14.25" customHeight="1" thickBot="1" x14ac:dyDescent="0.3">
      <c r="A55" s="471"/>
      <c r="B55" s="422"/>
    </row>
    <row r="56" spans="1:2" ht="14.25" customHeight="1" x14ac:dyDescent="0.25">
      <c r="A56" s="418" t="s">
        <v>82</v>
      </c>
      <c r="B56" s="421">
        <f>SUM('NYC Ferry'!L73)</f>
        <v>12160</v>
      </c>
    </row>
    <row r="57" spans="1:2" ht="14.25" customHeight="1" thickBot="1" x14ac:dyDescent="0.3">
      <c r="A57" s="424"/>
      <c r="B57" s="422"/>
    </row>
    <row r="58" spans="1:2" ht="14.25" customHeight="1" x14ac:dyDescent="0.25">
      <c r="A58" s="418" t="s">
        <v>81</v>
      </c>
      <c r="B58" s="421">
        <f>SUM('NYC Ferry'!K73)</f>
        <v>36154</v>
      </c>
    </row>
    <row r="59" spans="1:2" ht="14.25" customHeight="1" thickBot="1" x14ac:dyDescent="0.3">
      <c r="A59" s="424"/>
      <c r="B59" s="422"/>
    </row>
    <row r="60" spans="1:2" x14ac:dyDescent="0.25">
      <c r="A60" s="463" t="s">
        <v>20</v>
      </c>
      <c r="B60" s="448">
        <f>SUM(B22:B59)</f>
        <v>1324682</v>
      </c>
    </row>
    <row r="61" spans="1:2" ht="15.75" thickBot="1" x14ac:dyDescent="0.3">
      <c r="A61" s="468"/>
      <c r="B61" s="469"/>
    </row>
    <row r="65" spans="9:10" x14ac:dyDescent="0.25">
      <c r="I65" s="6"/>
      <c r="J65" s="6"/>
    </row>
    <row r="66" spans="9:10" x14ac:dyDescent="0.25">
      <c r="I66" s="6"/>
      <c r="J66" s="6"/>
    </row>
    <row r="67" spans="9:10" x14ac:dyDescent="0.25">
      <c r="I67" s="6"/>
      <c r="J67" s="6"/>
    </row>
    <row r="68" spans="9:10" x14ac:dyDescent="0.25">
      <c r="I68" s="6"/>
      <c r="J68" s="6"/>
    </row>
    <row r="69" spans="9:10" x14ac:dyDescent="0.25">
      <c r="I69" s="6"/>
      <c r="J69" s="6"/>
    </row>
    <row r="70" spans="9:10" x14ac:dyDescent="0.25">
      <c r="I70" s="6"/>
      <c r="J70" s="6"/>
    </row>
    <row r="71" spans="9:10" x14ac:dyDescent="0.25">
      <c r="I71" s="6"/>
      <c r="J71" s="6"/>
    </row>
    <row r="72" spans="9:10" x14ac:dyDescent="0.25">
      <c r="I72" s="6"/>
      <c r="J72" s="6"/>
    </row>
    <row r="73" spans="9:10" x14ac:dyDescent="0.25">
      <c r="I73" s="6"/>
      <c r="J73" s="6"/>
    </row>
    <row r="74" spans="9:10" x14ac:dyDescent="0.25">
      <c r="I74" s="6"/>
      <c r="J74" s="6"/>
    </row>
    <row r="75" spans="9:10" x14ac:dyDescent="0.25">
      <c r="I75" s="6"/>
      <c r="J75" s="6"/>
    </row>
    <row r="76" spans="9:10" x14ac:dyDescent="0.25">
      <c r="J76" s="6"/>
    </row>
    <row r="77" spans="9:10" x14ac:dyDescent="0.25">
      <c r="J77" s="6"/>
    </row>
    <row r="78" spans="9:10" x14ac:dyDescent="0.25">
      <c r="I78" s="6"/>
      <c r="J78" s="6"/>
    </row>
    <row r="79" spans="9:10" x14ac:dyDescent="0.25">
      <c r="I79" s="6"/>
      <c r="J79" s="6"/>
    </row>
    <row r="80" spans="9:10" x14ac:dyDescent="0.25">
      <c r="I80" s="6"/>
      <c r="J80" s="6"/>
    </row>
    <row r="81" spans="9:10" x14ac:dyDescent="0.25">
      <c r="I81" s="6"/>
      <c r="J81" s="6"/>
    </row>
    <row r="82" spans="9:10" x14ac:dyDescent="0.25">
      <c r="I82" s="6"/>
      <c r="J82" s="6"/>
    </row>
    <row r="83" spans="9:10" x14ac:dyDescent="0.25">
      <c r="I83" s="6"/>
      <c r="J83" s="6"/>
    </row>
    <row r="84" spans="9:10" x14ac:dyDescent="0.25">
      <c r="I84" s="6"/>
      <c r="J84" s="6"/>
    </row>
    <row r="85" spans="9:10" x14ac:dyDescent="0.25">
      <c r="I85" s="6"/>
      <c r="J85" s="6"/>
    </row>
    <row r="86" spans="9:10" x14ac:dyDescent="0.25">
      <c r="I86" s="6"/>
      <c r="J86" s="6"/>
    </row>
    <row r="87" spans="9:10" x14ac:dyDescent="0.25">
      <c r="I87" s="6"/>
      <c r="J87" s="6"/>
    </row>
    <row r="88" spans="9:10" x14ac:dyDescent="0.25">
      <c r="I88" s="6"/>
      <c r="J88" s="6"/>
    </row>
    <row r="89" spans="9:10" x14ac:dyDescent="0.25">
      <c r="I89" s="6"/>
      <c r="J89" s="6"/>
    </row>
    <row r="90" spans="9:10" x14ac:dyDescent="0.25">
      <c r="I90" s="6"/>
      <c r="J90" s="6"/>
    </row>
    <row r="91" spans="9:10" x14ac:dyDescent="0.25">
      <c r="I91" s="6"/>
    </row>
    <row r="92" spans="9:10" x14ac:dyDescent="0.25">
      <c r="I92" s="6"/>
      <c r="J92" s="6"/>
    </row>
    <row r="93" spans="9:10" x14ac:dyDescent="0.25">
      <c r="I93" s="6"/>
    </row>
    <row r="94" spans="9:10" x14ac:dyDescent="0.25">
      <c r="I94" s="6"/>
      <c r="J94" s="6"/>
    </row>
    <row r="95" spans="9:10" x14ac:dyDescent="0.25">
      <c r="I95" s="6"/>
      <c r="J95" s="6"/>
    </row>
    <row r="96" spans="9:10" x14ac:dyDescent="0.25">
      <c r="I96" s="6"/>
      <c r="J96" s="6"/>
    </row>
    <row r="97" spans="9:10" x14ac:dyDescent="0.25">
      <c r="I97" s="6"/>
      <c r="J97" s="6"/>
    </row>
  </sheetData>
  <mergeCells count="60">
    <mergeCell ref="A1:B1"/>
    <mergeCell ref="A2:B2"/>
    <mergeCell ref="A3:B3"/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A18:A19"/>
    <mergeCell ref="B18:B19"/>
    <mergeCell ref="A21:B21"/>
    <mergeCell ref="A14:A15"/>
    <mergeCell ref="B14:B15"/>
    <mergeCell ref="A16:A17"/>
    <mergeCell ref="B16:B17"/>
    <mergeCell ref="A22:A23"/>
    <mergeCell ref="B22:B23"/>
    <mergeCell ref="A26:A27"/>
    <mergeCell ref="B26:B27"/>
    <mergeCell ref="A28:A29"/>
    <mergeCell ref="B28:B29"/>
    <mergeCell ref="A24:A25"/>
    <mergeCell ref="B24:B25"/>
    <mergeCell ref="A30:A31"/>
    <mergeCell ref="B30:B31"/>
    <mergeCell ref="A32:A33"/>
    <mergeCell ref="B32:B33"/>
    <mergeCell ref="A34:A35"/>
    <mergeCell ref="B34:B35"/>
    <mergeCell ref="A36:A37"/>
    <mergeCell ref="B36:B37"/>
    <mergeCell ref="A40:A41"/>
    <mergeCell ref="B40:B41"/>
    <mergeCell ref="A38:A39"/>
    <mergeCell ref="B38:B39"/>
    <mergeCell ref="A60:A61"/>
    <mergeCell ref="B60:B61"/>
    <mergeCell ref="A46:A47"/>
    <mergeCell ref="B46:B47"/>
    <mergeCell ref="A48:A49"/>
    <mergeCell ref="B48:B49"/>
    <mergeCell ref="A56:A57"/>
    <mergeCell ref="B56:B57"/>
    <mergeCell ref="A58:A59"/>
    <mergeCell ref="B58:B59"/>
    <mergeCell ref="A54:A55"/>
    <mergeCell ref="B54:B55"/>
    <mergeCell ref="A52:A53"/>
    <mergeCell ref="B52:B53"/>
    <mergeCell ref="A50:A51"/>
    <mergeCell ref="B50:B51"/>
    <mergeCell ref="A42:A43"/>
    <mergeCell ref="B42:B43"/>
    <mergeCell ref="A44:A45"/>
    <mergeCell ref="B44:B45"/>
  </mergeCells>
  <pageMargins left="0.7" right="0.7" top="0.75" bottom="0.75" header="0.3" footer="0.3"/>
  <pageSetup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L80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52" sqref="F52"/>
    </sheetView>
  </sheetViews>
  <sheetFormatPr defaultRowHeight="15" outlineLevelRow="1" x14ac:dyDescent="0.25"/>
  <cols>
    <col min="1" max="1" width="18.7109375" style="1" bestFit="1" customWidth="1"/>
    <col min="2" max="2" width="10.7109375" style="158" bestFit="1" customWidth="1"/>
    <col min="3" max="9" width="10.7109375" style="1" customWidth="1"/>
    <col min="10" max="10" width="13" style="1" customWidth="1"/>
    <col min="11" max="11" width="10.7109375" style="1" customWidth="1"/>
    <col min="12" max="12" width="16.28515625" style="1" bestFit="1" customWidth="1"/>
    <col min="13" max="16384" width="9.140625" style="1"/>
  </cols>
  <sheetData>
    <row r="1" spans="1:12" ht="15" customHeight="1" x14ac:dyDescent="0.25">
      <c r="A1" s="31"/>
      <c r="B1" s="205"/>
      <c r="C1" s="486" t="s">
        <v>8</v>
      </c>
      <c r="D1" s="495"/>
      <c r="E1" s="485" t="s">
        <v>9</v>
      </c>
      <c r="F1" s="495"/>
      <c r="G1" s="485" t="s">
        <v>10</v>
      </c>
      <c r="H1" s="486"/>
      <c r="I1" s="486"/>
      <c r="J1" s="486"/>
      <c r="K1" s="489" t="s">
        <v>20</v>
      </c>
    </row>
    <row r="2" spans="1:12" ht="15" customHeight="1" thickBot="1" x14ac:dyDescent="0.3">
      <c r="A2" s="32"/>
      <c r="B2" s="206"/>
      <c r="C2" s="488"/>
      <c r="D2" s="496"/>
      <c r="E2" s="487"/>
      <c r="F2" s="496"/>
      <c r="G2" s="487"/>
      <c r="H2" s="488"/>
      <c r="I2" s="488"/>
      <c r="J2" s="488"/>
      <c r="K2" s="490"/>
    </row>
    <row r="3" spans="1:12" ht="15" customHeight="1" x14ac:dyDescent="0.25">
      <c r="A3" s="505" t="s">
        <v>58</v>
      </c>
      <c r="B3" s="507" t="s">
        <v>59</v>
      </c>
      <c r="C3" s="509" t="s">
        <v>15</v>
      </c>
      <c r="D3" s="497" t="s">
        <v>16</v>
      </c>
      <c r="E3" s="499" t="s">
        <v>15</v>
      </c>
      <c r="F3" s="497" t="s">
        <v>17</v>
      </c>
      <c r="G3" s="499" t="s">
        <v>15</v>
      </c>
      <c r="H3" s="501" t="s">
        <v>18</v>
      </c>
      <c r="I3" s="501" t="s">
        <v>19</v>
      </c>
      <c r="J3" s="501" t="s">
        <v>17</v>
      </c>
      <c r="K3" s="490"/>
    </row>
    <row r="4" spans="1:12" ht="15" customHeight="1" thickBot="1" x14ac:dyDescent="0.3">
      <c r="A4" s="506"/>
      <c r="B4" s="508"/>
      <c r="C4" s="510"/>
      <c r="D4" s="498"/>
      <c r="E4" s="500"/>
      <c r="F4" s="498"/>
      <c r="G4" s="500"/>
      <c r="H4" s="502"/>
      <c r="I4" s="502"/>
      <c r="J4" s="502"/>
      <c r="K4" s="491"/>
    </row>
    <row r="5" spans="1:12" s="2" customFormat="1" ht="14.25" hidden="1" customHeight="1" thickBot="1" x14ac:dyDescent="0.3">
      <c r="A5" s="33" t="s">
        <v>3</v>
      </c>
      <c r="B5" s="207">
        <v>42856</v>
      </c>
      <c r="C5" s="169"/>
      <c r="D5" s="15"/>
      <c r="E5" s="14"/>
      <c r="F5" s="15"/>
      <c r="G5" s="14"/>
      <c r="H5" s="16"/>
      <c r="I5" s="16"/>
      <c r="J5" s="16"/>
      <c r="K5" s="20">
        <f>SUM(C5:J5)</f>
        <v>0</v>
      </c>
    </row>
    <row r="6" spans="1:12" s="2" customFormat="1" ht="15" hidden="1" customHeight="1" thickBot="1" x14ac:dyDescent="0.3">
      <c r="A6" s="33" t="s">
        <v>4</v>
      </c>
      <c r="B6" s="222">
        <f>B5+1</f>
        <v>42857</v>
      </c>
      <c r="C6" s="170"/>
      <c r="D6" s="15"/>
      <c r="E6" s="14"/>
      <c r="F6" s="15"/>
      <c r="G6" s="14"/>
      <c r="H6" s="16"/>
      <c r="I6" s="16"/>
      <c r="J6" s="16"/>
      <c r="K6" s="20">
        <f t="shared" ref="K6:K11" si="0">SUM(C6:J6)</f>
        <v>0</v>
      </c>
    </row>
    <row r="7" spans="1:12" s="2" customFormat="1" ht="15" hidden="1" customHeight="1" outlineLevel="1" thickBot="1" x14ac:dyDescent="0.3">
      <c r="A7" s="33" t="s">
        <v>5</v>
      </c>
      <c r="B7" s="222">
        <f>B6+1</f>
        <v>42858</v>
      </c>
      <c r="C7" s="170"/>
      <c r="D7" s="22"/>
      <c r="E7" s="21"/>
      <c r="F7" s="22"/>
      <c r="G7" s="21"/>
      <c r="H7" s="23"/>
      <c r="I7" s="23"/>
      <c r="J7" s="76"/>
      <c r="K7" s="20">
        <f t="shared" si="0"/>
        <v>0</v>
      </c>
    </row>
    <row r="8" spans="1:12" s="2" customFormat="1" ht="15" customHeight="1" outlineLevel="1" thickBot="1" x14ac:dyDescent="0.3">
      <c r="A8" s="33" t="s">
        <v>6</v>
      </c>
      <c r="B8" s="234">
        <v>42887</v>
      </c>
      <c r="C8" s="177">
        <v>689</v>
      </c>
      <c r="D8" s="27"/>
      <c r="E8" s="26">
        <v>4243</v>
      </c>
      <c r="F8" s="27">
        <v>2593</v>
      </c>
      <c r="G8" s="26">
        <v>1362</v>
      </c>
      <c r="H8" s="28">
        <v>653</v>
      </c>
      <c r="I8" s="28">
        <v>344</v>
      </c>
      <c r="J8" s="77">
        <v>2568</v>
      </c>
      <c r="K8" s="20">
        <f t="shared" si="0"/>
        <v>12452</v>
      </c>
      <c r="L8" s="180"/>
    </row>
    <row r="9" spans="1:12" s="2" customFormat="1" ht="13.5" customHeight="1" outlineLevel="1" thickBot="1" x14ac:dyDescent="0.3">
      <c r="A9" s="33" t="s">
        <v>0</v>
      </c>
      <c r="B9" s="222">
        <f t="shared" ref="B9:B11" si="1">B8+1</f>
        <v>42888</v>
      </c>
      <c r="C9" s="177">
        <v>611</v>
      </c>
      <c r="D9" s="27"/>
      <c r="E9" s="26">
        <v>4861</v>
      </c>
      <c r="F9" s="27">
        <v>2503</v>
      </c>
      <c r="G9" s="26">
        <v>1570</v>
      </c>
      <c r="H9" s="28">
        <v>110</v>
      </c>
      <c r="I9" s="28">
        <v>305</v>
      </c>
      <c r="J9" s="77">
        <v>1930</v>
      </c>
      <c r="K9" s="20">
        <f t="shared" si="0"/>
        <v>11890</v>
      </c>
      <c r="L9" s="180"/>
    </row>
    <row r="10" spans="1:12" s="2" customFormat="1" ht="13.5" customHeight="1" outlineLevel="1" thickBot="1" x14ac:dyDescent="0.3">
      <c r="A10" s="33" t="s">
        <v>1</v>
      </c>
      <c r="B10" s="222">
        <f t="shared" si="1"/>
        <v>42889</v>
      </c>
      <c r="C10" s="177"/>
      <c r="D10" s="27"/>
      <c r="E10" s="26">
        <v>3392</v>
      </c>
      <c r="F10" s="27"/>
      <c r="G10" s="26"/>
      <c r="H10" s="28"/>
      <c r="I10" s="28"/>
      <c r="J10" s="77"/>
      <c r="K10" s="20">
        <f t="shared" si="0"/>
        <v>3392</v>
      </c>
      <c r="L10" s="180"/>
    </row>
    <row r="11" spans="1:12" s="2" customFormat="1" ht="15" customHeight="1" outlineLevel="1" thickBot="1" x14ac:dyDescent="0.3">
      <c r="A11" s="33" t="s">
        <v>2</v>
      </c>
      <c r="B11" s="222">
        <f t="shared" si="1"/>
        <v>42890</v>
      </c>
      <c r="C11" s="177"/>
      <c r="D11" s="27"/>
      <c r="E11" s="26">
        <v>2217</v>
      </c>
      <c r="F11" s="27"/>
      <c r="G11" s="26"/>
      <c r="H11" s="28"/>
      <c r="I11" s="28"/>
      <c r="J11" s="77"/>
      <c r="K11" s="20">
        <f t="shared" si="0"/>
        <v>2217</v>
      </c>
      <c r="L11" s="180"/>
    </row>
    <row r="12" spans="1:12" s="3" customFormat="1" ht="15" customHeight="1" outlineLevel="1" thickBot="1" x14ac:dyDescent="0.3">
      <c r="A12" s="194" t="s">
        <v>22</v>
      </c>
      <c r="B12" s="492" t="s">
        <v>25</v>
      </c>
      <c r="C12" s="195">
        <f t="shared" ref="C12:K12" si="2">SUM(C5:C11)</f>
        <v>1300</v>
      </c>
      <c r="D12" s="122">
        <f t="shared" si="2"/>
        <v>0</v>
      </c>
      <c r="E12" s="122">
        <f t="shared" si="2"/>
        <v>14713</v>
      </c>
      <c r="F12" s="122">
        <f t="shared" si="2"/>
        <v>5096</v>
      </c>
      <c r="G12" s="122">
        <f t="shared" si="2"/>
        <v>2932</v>
      </c>
      <c r="H12" s="122">
        <f t="shared" si="2"/>
        <v>763</v>
      </c>
      <c r="I12" s="122">
        <f t="shared" si="2"/>
        <v>649</v>
      </c>
      <c r="J12" s="122">
        <f t="shared" si="2"/>
        <v>4498</v>
      </c>
      <c r="K12" s="193">
        <f t="shared" si="2"/>
        <v>29951</v>
      </c>
    </row>
    <row r="13" spans="1:12" s="3" customFormat="1" ht="15" customHeight="1" outlineLevel="1" thickBot="1" x14ac:dyDescent="0.3">
      <c r="A13" s="127" t="s">
        <v>24</v>
      </c>
      <c r="B13" s="493"/>
      <c r="C13" s="196">
        <f t="shared" ref="C13:K13" si="3">AVERAGE(C5:C11)</f>
        <v>650</v>
      </c>
      <c r="D13" s="124" t="e">
        <f t="shared" si="3"/>
        <v>#DIV/0!</v>
      </c>
      <c r="E13" s="124">
        <f t="shared" si="3"/>
        <v>3678.25</v>
      </c>
      <c r="F13" s="124">
        <f t="shared" si="3"/>
        <v>2548</v>
      </c>
      <c r="G13" s="124">
        <f t="shared" si="3"/>
        <v>1466</v>
      </c>
      <c r="H13" s="124">
        <f t="shared" si="3"/>
        <v>381.5</v>
      </c>
      <c r="I13" s="124">
        <f t="shared" si="3"/>
        <v>324.5</v>
      </c>
      <c r="J13" s="124">
        <f t="shared" si="3"/>
        <v>2249</v>
      </c>
      <c r="K13" s="124">
        <f t="shared" si="3"/>
        <v>4278.7142857142853</v>
      </c>
    </row>
    <row r="14" spans="1:12" s="3" customFormat="1" ht="15" customHeight="1" thickBot="1" x14ac:dyDescent="0.3">
      <c r="A14" s="34" t="s">
        <v>21</v>
      </c>
      <c r="B14" s="493"/>
      <c r="C14" s="197">
        <f>SUM(C5:C9)</f>
        <v>1300</v>
      </c>
      <c r="D14" s="49">
        <f t="shared" ref="D14:K14" si="4">SUM(D5:D9)</f>
        <v>0</v>
      </c>
      <c r="E14" s="49">
        <f>SUM(E5:E9)</f>
        <v>9104</v>
      </c>
      <c r="F14" s="49">
        <f t="shared" si="4"/>
        <v>5096</v>
      </c>
      <c r="G14" s="49">
        <f t="shared" si="4"/>
        <v>2932</v>
      </c>
      <c r="H14" s="49">
        <f t="shared" si="4"/>
        <v>763</v>
      </c>
      <c r="I14" s="49">
        <f t="shared" si="4"/>
        <v>649</v>
      </c>
      <c r="J14" s="49">
        <f t="shared" si="4"/>
        <v>4498</v>
      </c>
      <c r="K14" s="49">
        <f t="shared" si="4"/>
        <v>24342</v>
      </c>
    </row>
    <row r="15" spans="1:12" s="3" customFormat="1" ht="15" customHeight="1" thickBot="1" x14ac:dyDescent="0.3">
      <c r="A15" s="34" t="s">
        <v>23</v>
      </c>
      <c r="B15" s="493"/>
      <c r="C15" s="198">
        <f>AVERAGE(C5:C9)</f>
        <v>650</v>
      </c>
      <c r="D15" s="51" t="e">
        <f t="shared" ref="D15:K15" si="5">AVERAGE(D5:D9)</f>
        <v>#DIV/0!</v>
      </c>
      <c r="E15" s="51">
        <f>AVERAGE(E5:E9)</f>
        <v>4552</v>
      </c>
      <c r="F15" s="51">
        <f t="shared" si="5"/>
        <v>2548</v>
      </c>
      <c r="G15" s="51">
        <f t="shared" si="5"/>
        <v>1466</v>
      </c>
      <c r="H15" s="51">
        <f t="shared" si="5"/>
        <v>381.5</v>
      </c>
      <c r="I15" s="51">
        <f t="shared" si="5"/>
        <v>324.5</v>
      </c>
      <c r="J15" s="51">
        <f t="shared" si="5"/>
        <v>2249</v>
      </c>
      <c r="K15" s="290">
        <f t="shared" si="5"/>
        <v>4868.3999999999996</v>
      </c>
    </row>
    <row r="16" spans="1:12" s="3" customFormat="1" ht="15" customHeight="1" x14ac:dyDescent="0.25">
      <c r="A16" s="33" t="s">
        <v>3</v>
      </c>
      <c r="B16" s="207">
        <f>B11+1</f>
        <v>42891</v>
      </c>
      <c r="C16" s="169">
        <v>644</v>
      </c>
      <c r="D16" s="15"/>
      <c r="E16" s="14">
        <v>4565</v>
      </c>
      <c r="F16" s="15">
        <v>2389</v>
      </c>
      <c r="G16" s="14">
        <v>1486</v>
      </c>
      <c r="H16" s="16">
        <v>579</v>
      </c>
      <c r="I16" s="16">
        <v>354</v>
      </c>
      <c r="J16" s="75">
        <v>2500</v>
      </c>
      <c r="K16" s="20">
        <f t="shared" ref="K16:K22" si="6">SUM(C16:J16)</f>
        <v>12517</v>
      </c>
    </row>
    <row r="17" spans="1:11" s="3" customFormat="1" ht="15" customHeight="1" x14ac:dyDescent="0.25">
      <c r="A17" s="33" t="s">
        <v>4</v>
      </c>
      <c r="B17" s="208">
        <f>B16+1</f>
        <v>42892</v>
      </c>
      <c r="C17" s="169">
        <v>590</v>
      </c>
      <c r="D17" s="15"/>
      <c r="E17" s="14">
        <v>4075</v>
      </c>
      <c r="F17" s="15">
        <v>2390</v>
      </c>
      <c r="G17" s="14">
        <v>1395</v>
      </c>
      <c r="H17" s="16">
        <v>559</v>
      </c>
      <c r="I17" s="16">
        <v>325</v>
      </c>
      <c r="J17" s="75">
        <v>2571</v>
      </c>
      <c r="K17" s="25">
        <f t="shared" si="6"/>
        <v>11905</v>
      </c>
    </row>
    <row r="18" spans="1:11" s="3" customFormat="1" ht="15" customHeight="1" x14ac:dyDescent="0.25">
      <c r="A18" s="33" t="s">
        <v>5</v>
      </c>
      <c r="B18" s="208">
        <f t="shared" ref="B18:B22" si="7">B17+1</f>
        <v>42893</v>
      </c>
      <c r="C18" s="187">
        <v>659</v>
      </c>
      <c r="D18" s="15"/>
      <c r="E18" s="14">
        <v>4692</v>
      </c>
      <c r="F18" s="15">
        <v>2603</v>
      </c>
      <c r="G18" s="14">
        <v>1420</v>
      </c>
      <c r="H18" s="16">
        <v>574</v>
      </c>
      <c r="I18" s="16">
        <v>352</v>
      </c>
      <c r="J18" s="75">
        <v>2567</v>
      </c>
      <c r="K18" s="25">
        <f t="shared" si="6"/>
        <v>12867</v>
      </c>
    </row>
    <row r="19" spans="1:11" s="3" customFormat="1" ht="15" customHeight="1" x14ac:dyDescent="0.25">
      <c r="A19" s="33" t="s">
        <v>6</v>
      </c>
      <c r="B19" s="209">
        <f t="shared" si="7"/>
        <v>42894</v>
      </c>
      <c r="C19" s="169">
        <v>688</v>
      </c>
      <c r="D19" s="15"/>
      <c r="E19" s="14">
        <v>4595</v>
      </c>
      <c r="F19" s="15">
        <v>2351</v>
      </c>
      <c r="G19" s="14">
        <v>1734</v>
      </c>
      <c r="H19" s="16">
        <v>514</v>
      </c>
      <c r="I19" s="16">
        <v>317</v>
      </c>
      <c r="J19" s="75">
        <v>2361</v>
      </c>
      <c r="K19" s="25">
        <f t="shared" si="6"/>
        <v>12560</v>
      </c>
    </row>
    <row r="20" spans="1:11" s="3" customFormat="1" ht="15" customHeight="1" x14ac:dyDescent="0.25">
      <c r="A20" s="33" t="s">
        <v>0</v>
      </c>
      <c r="B20" s="209">
        <f t="shared" si="7"/>
        <v>42895</v>
      </c>
      <c r="C20" s="170">
        <v>620</v>
      </c>
      <c r="D20" s="15"/>
      <c r="E20" s="14">
        <v>4567</v>
      </c>
      <c r="F20" s="15">
        <v>2515</v>
      </c>
      <c r="G20" s="14">
        <v>1159</v>
      </c>
      <c r="H20" s="16">
        <v>379</v>
      </c>
      <c r="I20" s="16">
        <v>300</v>
      </c>
      <c r="J20" s="75">
        <v>2239</v>
      </c>
      <c r="K20" s="25">
        <f t="shared" si="6"/>
        <v>11779</v>
      </c>
    </row>
    <row r="21" spans="1:11" s="3" customFormat="1" ht="15" customHeight="1" outlineLevel="1" x14ac:dyDescent="0.25">
      <c r="A21" s="33" t="s">
        <v>1</v>
      </c>
      <c r="B21" s="222">
        <f t="shared" si="7"/>
        <v>42896</v>
      </c>
      <c r="C21" s="170"/>
      <c r="D21" s="22"/>
      <c r="E21" s="21">
        <v>3457</v>
      </c>
      <c r="F21" s="22"/>
      <c r="G21" s="21"/>
      <c r="H21" s="23"/>
      <c r="I21" s="23"/>
      <c r="J21" s="76"/>
      <c r="K21" s="25">
        <f t="shared" si="6"/>
        <v>3457</v>
      </c>
    </row>
    <row r="22" spans="1:11" s="3" customFormat="1" ht="15" customHeight="1" outlineLevel="1" thickBot="1" x14ac:dyDescent="0.3">
      <c r="A22" s="33" t="s">
        <v>2</v>
      </c>
      <c r="B22" s="208">
        <f t="shared" si="7"/>
        <v>42897</v>
      </c>
      <c r="C22" s="177"/>
      <c r="D22" s="27"/>
      <c r="E22" s="26">
        <v>2845</v>
      </c>
      <c r="F22" s="27"/>
      <c r="G22" s="26"/>
      <c r="H22" s="28"/>
      <c r="I22" s="28"/>
      <c r="J22" s="77"/>
      <c r="K22" s="70">
        <f t="shared" si="6"/>
        <v>2845</v>
      </c>
    </row>
    <row r="23" spans="1:11" s="3" customFormat="1" ht="15" customHeight="1" outlineLevel="1" thickBot="1" x14ac:dyDescent="0.3">
      <c r="A23" s="194" t="s">
        <v>22</v>
      </c>
      <c r="B23" s="492" t="s">
        <v>26</v>
      </c>
      <c r="C23" s="195">
        <f>SUM(C16:C22)</f>
        <v>3201</v>
      </c>
      <c r="D23" s="122">
        <f t="shared" ref="D23:K23" si="8">SUM(D16:D22)</f>
        <v>0</v>
      </c>
      <c r="E23" s="122">
        <f t="shared" si="8"/>
        <v>28796</v>
      </c>
      <c r="F23" s="122">
        <f t="shared" si="8"/>
        <v>12248</v>
      </c>
      <c r="G23" s="122">
        <f t="shared" si="8"/>
        <v>7194</v>
      </c>
      <c r="H23" s="122">
        <f t="shared" si="8"/>
        <v>2605</v>
      </c>
      <c r="I23" s="122">
        <f t="shared" si="8"/>
        <v>1648</v>
      </c>
      <c r="J23" s="122">
        <f t="shared" si="8"/>
        <v>12238</v>
      </c>
      <c r="K23" s="193">
        <f t="shared" si="8"/>
        <v>67930</v>
      </c>
    </row>
    <row r="24" spans="1:11" s="3" customFormat="1" ht="15" customHeight="1" outlineLevel="1" thickBot="1" x14ac:dyDescent="0.3">
      <c r="A24" s="127" t="s">
        <v>24</v>
      </c>
      <c r="B24" s="493"/>
      <c r="C24" s="196">
        <f>AVERAGE(C16:C22)</f>
        <v>640.20000000000005</v>
      </c>
      <c r="D24" s="124" t="e">
        <f t="shared" ref="D24:K24" si="9">AVERAGE(D16:D22)</f>
        <v>#DIV/0!</v>
      </c>
      <c r="E24" s="124">
        <f t="shared" si="9"/>
        <v>4113.7142857142853</v>
      </c>
      <c r="F24" s="124">
        <f t="shared" si="9"/>
        <v>2449.6</v>
      </c>
      <c r="G24" s="124">
        <f t="shared" si="9"/>
        <v>1438.8</v>
      </c>
      <c r="H24" s="124">
        <f t="shared" si="9"/>
        <v>521</v>
      </c>
      <c r="I24" s="124">
        <f t="shared" si="9"/>
        <v>329.6</v>
      </c>
      <c r="J24" s="124">
        <f t="shared" si="9"/>
        <v>2447.6</v>
      </c>
      <c r="K24" s="124">
        <f t="shared" si="9"/>
        <v>9704.2857142857138</v>
      </c>
    </row>
    <row r="25" spans="1:11" s="3" customFormat="1" ht="15" customHeight="1" thickBot="1" x14ac:dyDescent="0.3">
      <c r="A25" s="34" t="s">
        <v>21</v>
      </c>
      <c r="B25" s="493"/>
      <c r="C25" s="197">
        <f>SUM(C16:C20)</f>
        <v>3201</v>
      </c>
      <c r="D25" s="49">
        <f t="shared" ref="D25:K25" si="10">SUM(D16:D20)</f>
        <v>0</v>
      </c>
      <c r="E25" s="49">
        <f t="shared" si="10"/>
        <v>22494</v>
      </c>
      <c r="F25" s="49">
        <f t="shared" si="10"/>
        <v>12248</v>
      </c>
      <c r="G25" s="49">
        <f t="shared" si="10"/>
        <v>7194</v>
      </c>
      <c r="H25" s="49">
        <f t="shared" si="10"/>
        <v>2605</v>
      </c>
      <c r="I25" s="49">
        <f t="shared" si="10"/>
        <v>1648</v>
      </c>
      <c r="J25" s="49">
        <f t="shared" si="10"/>
        <v>12238</v>
      </c>
      <c r="K25" s="49">
        <f t="shared" si="10"/>
        <v>61628</v>
      </c>
    </row>
    <row r="26" spans="1:11" s="3" customFormat="1" ht="15" customHeight="1" thickBot="1" x14ac:dyDescent="0.3">
      <c r="A26" s="34" t="s">
        <v>23</v>
      </c>
      <c r="B26" s="494"/>
      <c r="C26" s="198">
        <f>AVERAGE(C16:C20)</f>
        <v>640.20000000000005</v>
      </c>
      <c r="D26" s="51" t="e">
        <f t="shared" ref="D26:K26" si="11">AVERAGE(D16:D20)</f>
        <v>#DIV/0!</v>
      </c>
      <c r="E26" s="51">
        <f t="shared" si="11"/>
        <v>4498.8</v>
      </c>
      <c r="F26" s="51">
        <f t="shared" si="11"/>
        <v>2449.6</v>
      </c>
      <c r="G26" s="51">
        <f t="shared" si="11"/>
        <v>1438.8</v>
      </c>
      <c r="H26" s="51">
        <f t="shared" si="11"/>
        <v>521</v>
      </c>
      <c r="I26" s="51">
        <f t="shared" si="11"/>
        <v>329.6</v>
      </c>
      <c r="J26" s="51">
        <f t="shared" si="11"/>
        <v>2447.6</v>
      </c>
      <c r="K26" s="290">
        <f t="shared" si="11"/>
        <v>12325.6</v>
      </c>
    </row>
    <row r="27" spans="1:11" s="3" customFormat="1" ht="15" customHeight="1" x14ac:dyDescent="0.25">
      <c r="A27" s="33" t="s">
        <v>3</v>
      </c>
      <c r="B27" s="210">
        <f>B22+1</f>
        <v>42898</v>
      </c>
      <c r="C27" s="169">
        <v>615</v>
      </c>
      <c r="D27" s="15"/>
      <c r="E27" s="14">
        <v>3664</v>
      </c>
      <c r="F27" s="15">
        <v>2720</v>
      </c>
      <c r="G27" s="14">
        <v>1398</v>
      </c>
      <c r="H27" s="16">
        <v>538</v>
      </c>
      <c r="I27" s="16">
        <v>322</v>
      </c>
      <c r="J27" s="75">
        <v>2586</v>
      </c>
      <c r="K27" s="20">
        <f t="shared" ref="K27:K33" si="12">SUM(C27:J27)</f>
        <v>11843</v>
      </c>
    </row>
    <row r="28" spans="1:11" s="3" customFormat="1" ht="15" customHeight="1" x14ac:dyDescent="0.25">
      <c r="A28" s="33" t="s">
        <v>4</v>
      </c>
      <c r="B28" s="211">
        <f>B27+1</f>
        <v>42899</v>
      </c>
      <c r="C28" s="169">
        <v>658</v>
      </c>
      <c r="D28" s="15"/>
      <c r="E28" s="14">
        <v>3567</v>
      </c>
      <c r="F28" s="15">
        <v>2474</v>
      </c>
      <c r="G28" s="14">
        <v>1602</v>
      </c>
      <c r="H28" s="16">
        <v>579</v>
      </c>
      <c r="I28" s="16">
        <v>351</v>
      </c>
      <c r="J28" s="75">
        <v>2612</v>
      </c>
      <c r="K28" s="25">
        <f t="shared" si="12"/>
        <v>11843</v>
      </c>
    </row>
    <row r="29" spans="1:11" s="3" customFormat="1" ht="15" customHeight="1" x14ac:dyDescent="0.25">
      <c r="A29" s="33" t="s">
        <v>5</v>
      </c>
      <c r="B29" s="211">
        <f t="shared" ref="B29:B33" si="13">B28+1</f>
        <v>42900</v>
      </c>
      <c r="C29" s="169">
        <v>713</v>
      </c>
      <c r="D29" s="15"/>
      <c r="E29" s="14">
        <v>4049</v>
      </c>
      <c r="F29" s="15">
        <v>2596</v>
      </c>
      <c r="G29" s="14">
        <v>1530</v>
      </c>
      <c r="H29" s="16">
        <v>601</v>
      </c>
      <c r="I29" s="16">
        <v>343</v>
      </c>
      <c r="J29" s="75">
        <v>2728</v>
      </c>
      <c r="K29" s="25">
        <f t="shared" si="12"/>
        <v>12560</v>
      </c>
    </row>
    <row r="30" spans="1:11" s="3" customFormat="1" ht="15" customHeight="1" x14ac:dyDescent="0.25">
      <c r="A30" s="33" t="s">
        <v>6</v>
      </c>
      <c r="B30" s="211">
        <f t="shared" si="13"/>
        <v>42901</v>
      </c>
      <c r="C30" s="169">
        <v>698</v>
      </c>
      <c r="D30" s="15"/>
      <c r="E30" s="14">
        <v>4235</v>
      </c>
      <c r="F30" s="15">
        <v>2658</v>
      </c>
      <c r="G30" s="14">
        <v>1547</v>
      </c>
      <c r="H30" s="16">
        <v>532</v>
      </c>
      <c r="I30" s="16">
        <v>362</v>
      </c>
      <c r="J30" s="75">
        <v>2766</v>
      </c>
      <c r="K30" s="25">
        <f t="shared" si="12"/>
        <v>12798</v>
      </c>
    </row>
    <row r="31" spans="1:11" s="3" customFormat="1" ht="15" customHeight="1" x14ac:dyDescent="0.25">
      <c r="A31" s="33" t="s">
        <v>0</v>
      </c>
      <c r="B31" s="211">
        <f t="shared" si="13"/>
        <v>42902</v>
      </c>
      <c r="C31" s="170">
        <v>490</v>
      </c>
      <c r="D31" s="15"/>
      <c r="E31" s="14">
        <v>3647</v>
      </c>
      <c r="F31" s="15">
        <v>1940</v>
      </c>
      <c r="G31" s="14">
        <v>1238</v>
      </c>
      <c r="H31" s="16">
        <v>571</v>
      </c>
      <c r="I31" s="16">
        <v>307</v>
      </c>
      <c r="J31" s="75">
        <v>1982</v>
      </c>
      <c r="K31" s="25">
        <f t="shared" si="12"/>
        <v>10175</v>
      </c>
    </row>
    <row r="32" spans="1:11" s="3" customFormat="1" ht="15" customHeight="1" outlineLevel="1" x14ac:dyDescent="0.25">
      <c r="A32" s="33" t="s">
        <v>1</v>
      </c>
      <c r="B32" s="211">
        <f t="shared" si="13"/>
        <v>42903</v>
      </c>
      <c r="C32" s="170"/>
      <c r="D32" s="22"/>
      <c r="E32" s="21">
        <v>1855</v>
      </c>
      <c r="F32" s="22"/>
      <c r="G32" s="21"/>
      <c r="H32" s="23"/>
      <c r="I32" s="23"/>
      <c r="J32" s="76"/>
      <c r="K32" s="25">
        <f t="shared" si="12"/>
        <v>1855</v>
      </c>
    </row>
    <row r="33" spans="1:12" s="3" customFormat="1" ht="15" customHeight="1" outlineLevel="1" thickBot="1" x14ac:dyDescent="0.3">
      <c r="A33" s="33" t="s">
        <v>2</v>
      </c>
      <c r="B33" s="211">
        <f t="shared" si="13"/>
        <v>42904</v>
      </c>
      <c r="C33" s="177"/>
      <c r="D33" s="27"/>
      <c r="E33" s="21">
        <v>3057</v>
      </c>
      <c r="F33" s="27"/>
      <c r="G33" s="26"/>
      <c r="H33" s="28"/>
      <c r="I33" s="28"/>
      <c r="J33" s="77"/>
      <c r="K33" s="70">
        <f t="shared" si="12"/>
        <v>3057</v>
      </c>
    </row>
    <row r="34" spans="1:12" s="3" customFormat="1" ht="15" customHeight="1" outlineLevel="1" thickBot="1" x14ac:dyDescent="0.3">
      <c r="A34" s="194" t="s">
        <v>22</v>
      </c>
      <c r="B34" s="492" t="s">
        <v>27</v>
      </c>
      <c r="C34" s="195">
        <f>SUM(C27:C33)</f>
        <v>3174</v>
      </c>
      <c r="D34" s="122">
        <f t="shared" ref="D34:K34" si="14">SUM(D27:D33)</f>
        <v>0</v>
      </c>
      <c r="E34" s="193">
        <f>SUM(E27:E33)</f>
        <v>24074</v>
      </c>
      <c r="F34" s="122">
        <f t="shared" si="14"/>
        <v>12388</v>
      </c>
      <c r="G34" s="122">
        <f t="shared" si="14"/>
        <v>7315</v>
      </c>
      <c r="H34" s="122">
        <f t="shared" si="14"/>
        <v>2821</v>
      </c>
      <c r="I34" s="122">
        <f t="shared" si="14"/>
        <v>1685</v>
      </c>
      <c r="J34" s="122">
        <f t="shared" si="14"/>
        <v>12674</v>
      </c>
      <c r="K34" s="291">
        <f t="shared" si="14"/>
        <v>64131</v>
      </c>
    </row>
    <row r="35" spans="1:12" s="3" customFormat="1" ht="15" customHeight="1" outlineLevel="1" thickBot="1" x14ac:dyDescent="0.3">
      <c r="A35" s="127" t="s">
        <v>24</v>
      </c>
      <c r="B35" s="493"/>
      <c r="C35" s="196">
        <f>AVERAGE(C27:C33)</f>
        <v>634.79999999999995</v>
      </c>
      <c r="D35" s="124" t="e">
        <f t="shared" ref="D35:K35" si="15">AVERAGE(D27:D33)</f>
        <v>#DIV/0!</v>
      </c>
      <c r="E35" s="124">
        <f>AVERAGE(E27:E33)</f>
        <v>3439.1428571428573</v>
      </c>
      <c r="F35" s="124">
        <f t="shared" si="15"/>
        <v>2477.6</v>
      </c>
      <c r="G35" s="124">
        <f t="shared" si="15"/>
        <v>1463</v>
      </c>
      <c r="H35" s="124">
        <f t="shared" si="15"/>
        <v>564.20000000000005</v>
      </c>
      <c r="I35" s="124">
        <f t="shared" si="15"/>
        <v>337</v>
      </c>
      <c r="J35" s="124">
        <f t="shared" si="15"/>
        <v>2534.8000000000002</v>
      </c>
      <c r="K35" s="125">
        <f t="shared" si="15"/>
        <v>9161.5714285714294</v>
      </c>
    </row>
    <row r="36" spans="1:12" s="3" customFormat="1" ht="15" customHeight="1" thickBot="1" x14ac:dyDescent="0.3">
      <c r="A36" s="34" t="s">
        <v>21</v>
      </c>
      <c r="B36" s="493"/>
      <c r="C36" s="197">
        <f>SUM(C27:C31)</f>
        <v>3174</v>
      </c>
      <c r="D36" s="49">
        <f t="shared" ref="D36:K36" si="16">SUM(D27:D31)</f>
        <v>0</v>
      </c>
      <c r="E36" s="49">
        <f>SUM(E27:E31)</f>
        <v>19162</v>
      </c>
      <c r="F36" s="49">
        <f t="shared" si="16"/>
        <v>12388</v>
      </c>
      <c r="G36" s="49">
        <f t="shared" si="16"/>
        <v>7315</v>
      </c>
      <c r="H36" s="49">
        <f t="shared" si="16"/>
        <v>2821</v>
      </c>
      <c r="I36" s="49">
        <f t="shared" si="16"/>
        <v>1685</v>
      </c>
      <c r="J36" s="49">
        <f t="shared" si="16"/>
        <v>12674</v>
      </c>
      <c r="K36" s="50">
        <f t="shared" si="16"/>
        <v>59219</v>
      </c>
      <c r="L36" s="276"/>
    </row>
    <row r="37" spans="1:12" s="3" customFormat="1" ht="15" customHeight="1" thickBot="1" x14ac:dyDescent="0.3">
      <c r="A37" s="34" t="s">
        <v>23</v>
      </c>
      <c r="B37" s="494"/>
      <c r="C37" s="198">
        <f>AVERAGE(C27:C31)</f>
        <v>634.79999999999995</v>
      </c>
      <c r="D37" s="51" t="e">
        <f t="shared" ref="D37:K37" si="17">AVERAGE(D27:D31)</f>
        <v>#DIV/0!</v>
      </c>
      <c r="E37" s="51">
        <f>AVERAGE(E27:E31)</f>
        <v>3832.4</v>
      </c>
      <c r="F37" s="51">
        <f t="shared" si="17"/>
        <v>2477.6</v>
      </c>
      <c r="G37" s="51">
        <f t="shared" si="17"/>
        <v>1463</v>
      </c>
      <c r="H37" s="51">
        <f t="shared" si="17"/>
        <v>564.20000000000005</v>
      </c>
      <c r="I37" s="51">
        <f t="shared" si="17"/>
        <v>337</v>
      </c>
      <c r="J37" s="51">
        <f t="shared" si="17"/>
        <v>2534.8000000000002</v>
      </c>
      <c r="K37" s="292">
        <f t="shared" si="17"/>
        <v>11843.8</v>
      </c>
    </row>
    <row r="38" spans="1:12" s="3" customFormat="1" ht="15" customHeight="1" x14ac:dyDescent="0.25">
      <c r="A38" s="33" t="s">
        <v>3</v>
      </c>
      <c r="B38" s="212">
        <f>B33+1</f>
        <v>42905</v>
      </c>
      <c r="C38" s="169">
        <v>537</v>
      </c>
      <c r="D38" s="15"/>
      <c r="E38" s="14">
        <v>2923</v>
      </c>
      <c r="F38" s="15">
        <v>2332</v>
      </c>
      <c r="G38" s="14">
        <v>1408</v>
      </c>
      <c r="H38" s="16">
        <v>640</v>
      </c>
      <c r="I38" s="16">
        <v>324</v>
      </c>
      <c r="J38" s="75">
        <v>2437</v>
      </c>
      <c r="K38" s="20">
        <f t="shared" ref="K38:K44" si="18">SUM(C38:J38)</f>
        <v>10601</v>
      </c>
    </row>
    <row r="39" spans="1:12" s="3" customFormat="1" ht="15" customHeight="1" x14ac:dyDescent="0.25">
      <c r="A39" s="33" t="s">
        <v>4</v>
      </c>
      <c r="B39" s="213">
        <f>B38+1</f>
        <v>42906</v>
      </c>
      <c r="C39" s="169">
        <v>641</v>
      </c>
      <c r="D39" s="15"/>
      <c r="E39" s="14">
        <v>3583</v>
      </c>
      <c r="F39" s="15">
        <v>2724</v>
      </c>
      <c r="G39" s="14">
        <v>1475</v>
      </c>
      <c r="H39" s="16">
        <v>516</v>
      </c>
      <c r="I39" s="16">
        <v>351</v>
      </c>
      <c r="J39" s="75">
        <v>2662</v>
      </c>
      <c r="K39" s="25">
        <f t="shared" si="18"/>
        <v>11952</v>
      </c>
    </row>
    <row r="40" spans="1:12" s="3" customFormat="1" ht="15" customHeight="1" x14ac:dyDescent="0.25">
      <c r="A40" s="33" t="s">
        <v>5</v>
      </c>
      <c r="B40" s="213">
        <f t="shared" ref="B40:B44" si="19">B39+1</f>
        <v>42907</v>
      </c>
      <c r="C40" s="169">
        <v>687</v>
      </c>
      <c r="D40" s="15"/>
      <c r="E40" s="14">
        <v>4459</v>
      </c>
      <c r="F40" s="15">
        <v>2738</v>
      </c>
      <c r="G40" s="14">
        <v>1487</v>
      </c>
      <c r="H40" s="16">
        <v>579</v>
      </c>
      <c r="I40" s="16">
        <v>353</v>
      </c>
      <c r="J40" s="75">
        <v>2567</v>
      </c>
      <c r="K40" s="25">
        <f t="shared" si="18"/>
        <v>12870</v>
      </c>
    </row>
    <row r="41" spans="1:12" s="3" customFormat="1" ht="15" customHeight="1" x14ac:dyDescent="0.25">
      <c r="A41" s="33" t="s">
        <v>6</v>
      </c>
      <c r="B41" s="213">
        <f t="shared" si="19"/>
        <v>42908</v>
      </c>
      <c r="C41" s="169">
        <v>655</v>
      </c>
      <c r="D41" s="15"/>
      <c r="E41" s="14">
        <v>3978</v>
      </c>
      <c r="F41" s="15">
        <v>2696</v>
      </c>
      <c r="G41" s="14">
        <v>1617</v>
      </c>
      <c r="H41" s="16">
        <v>498</v>
      </c>
      <c r="I41" s="16">
        <v>332</v>
      </c>
      <c r="J41" s="75">
        <v>2616</v>
      </c>
      <c r="K41" s="25">
        <f t="shared" si="18"/>
        <v>12392</v>
      </c>
    </row>
    <row r="42" spans="1:12" s="3" customFormat="1" ht="15" customHeight="1" x14ac:dyDescent="0.25">
      <c r="A42" s="33" t="s">
        <v>0</v>
      </c>
      <c r="B42" s="213">
        <f t="shared" si="19"/>
        <v>42909</v>
      </c>
      <c r="C42" s="170">
        <v>537</v>
      </c>
      <c r="D42" s="15"/>
      <c r="E42" s="14">
        <v>3341</v>
      </c>
      <c r="F42" s="15">
        <v>2342</v>
      </c>
      <c r="G42" s="14">
        <v>1157</v>
      </c>
      <c r="H42" s="16">
        <v>369</v>
      </c>
      <c r="I42" s="16">
        <v>272</v>
      </c>
      <c r="J42" s="75">
        <v>2103</v>
      </c>
      <c r="K42" s="25">
        <f t="shared" si="18"/>
        <v>10121</v>
      </c>
    </row>
    <row r="43" spans="1:12" s="3" customFormat="1" ht="15" customHeight="1" outlineLevel="1" x14ac:dyDescent="0.25">
      <c r="A43" s="33" t="s">
        <v>1</v>
      </c>
      <c r="B43" s="213">
        <f t="shared" si="19"/>
        <v>42910</v>
      </c>
      <c r="C43" s="170"/>
      <c r="D43" s="22"/>
      <c r="E43" s="21">
        <v>3240</v>
      </c>
      <c r="F43" s="22"/>
      <c r="G43" s="21"/>
      <c r="H43" s="23"/>
      <c r="I43" s="23"/>
      <c r="J43" s="76"/>
      <c r="K43" s="25">
        <f t="shared" si="18"/>
        <v>3240</v>
      </c>
      <c r="L43" s="147"/>
    </row>
    <row r="44" spans="1:12" s="3" customFormat="1" ht="15" customHeight="1" outlineLevel="1" thickBot="1" x14ac:dyDescent="0.3">
      <c r="A44" s="33" t="s">
        <v>2</v>
      </c>
      <c r="B44" s="213">
        <f t="shared" si="19"/>
        <v>42911</v>
      </c>
      <c r="C44" s="177"/>
      <c r="D44" s="27"/>
      <c r="E44" s="26">
        <v>3790</v>
      </c>
      <c r="F44" s="27"/>
      <c r="G44" s="26"/>
      <c r="H44" s="28"/>
      <c r="I44" s="28"/>
      <c r="J44" s="77"/>
      <c r="K44" s="70">
        <f t="shared" si="18"/>
        <v>3790</v>
      </c>
      <c r="L44" s="147"/>
    </row>
    <row r="45" spans="1:12" s="3" customFormat="1" ht="15" customHeight="1" outlineLevel="1" thickBot="1" x14ac:dyDescent="0.3">
      <c r="A45" s="194" t="s">
        <v>22</v>
      </c>
      <c r="B45" s="492" t="s">
        <v>28</v>
      </c>
      <c r="C45" s="195">
        <f t="shared" ref="C45:K45" si="20">SUM(C38:C44)</f>
        <v>3057</v>
      </c>
      <c r="D45" s="122">
        <f t="shared" si="20"/>
        <v>0</v>
      </c>
      <c r="E45" s="122">
        <f>SUM(E38:E44)</f>
        <v>25314</v>
      </c>
      <c r="F45" s="122">
        <f t="shared" si="20"/>
        <v>12832</v>
      </c>
      <c r="G45" s="122">
        <f t="shared" si="20"/>
        <v>7144</v>
      </c>
      <c r="H45" s="122">
        <f t="shared" si="20"/>
        <v>2602</v>
      </c>
      <c r="I45" s="122">
        <f t="shared" si="20"/>
        <v>1632</v>
      </c>
      <c r="J45" s="122">
        <f t="shared" si="20"/>
        <v>12385</v>
      </c>
      <c r="K45" s="291">
        <f t="shared" si="20"/>
        <v>64966</v>
      </c>
    </row>
    <row r="46" spans="1:12" s="3" customFormat="1" ht="15" customHeight="1" outlineLevel="1" thickBot="1" x14ac:dyDescent="0.3">
      <c r="A46" s="127" t="s">
        <v>24</v>
      </c>
      <c r="B46" s="493"/>
      <c r="C46" s="196">
        <f t="shared" ref="C46:K46" si="21">AVERAGE(C38:C44)</f>
        <v>611.4</v>
      </c>
      <c r="D46" s="124" t="e">
        <f t="shared" si="21"/>
        <v>#DIV/0!</v>
      </c>
      <c r="E46" s="124">
        <f t="shared" si="21"/>
        <v>3616.2857142857142</v>
      </c>
      <c r="F46" s="124">
        <f t="shared" si="21"/>
        <v>2566.4</v>
      </c>
      <c r="G46" s="124">
        <f t="shared" si="21"/>
        <v>1428.8</v>
      </c>
      <c r="H46" s="124">
        <f t="shared" si="21"/>
        <v>520.4</v>
      </c>
      <c r="I46" s="124">
        <f t="shared" si="21"/>
        <v>326.39999999999998</v>
      </c>
      <c r="J46" s="124">
        <f t="shared" si="21"/>
        <v>2477</v>
      </c>
      <c r="K46" s="125">
        <f t="shared" si="21"/>
        <v>9280.8571428571431</v>
      </c>
    </row>
    <row r="47" spans="1:12" s="3" customFormat="1" ht="15" customHeight="1" thickBot="1" x14ac:dyDescent="0.3">
      <c r="A47" s="34" t="s">
        <v>21</v>
      </c>
      <c r="B47" s="493"/>
      <c r="C47" s="197">
        <f t="shared" ref="C47:K47" si="22">SUM(C38:C42)</f>
        <v>3057</v>
      </c>
      <c r="D47" s="49">
        <f t="shared" si="22"/>
        <v>0</v>
      </c>
      <c r="E47" s="49">
        <f t="shared" si="22"/>
        <v>18284</v>
      </c>
      <c r="F47" s="49">
        <f t="shared" si="22"/>
        <v>12832</v>
      </c>
      <c r="G47" s="49">
        <f t="shared" si="22"/>
        <v>7144</v>
      </c>
      <c r="H47" s="49">
        <f t="shared" si="22"/>
        <v>2602</v>
      </c>
      <c r="I47" s="49">
        <f t="shared" si="22"/>
        <v>1632</v>
      </c>
      <c r="J47" s="49">
        <f t="shared" si="22"/>
        <v>12385</v>
      </c>
      <c r="K47" s="50">
        <f t="shared" si="22"/>
        <v>57936</v>
      </c>
    </row>
    <row r="48" spans="1:12" s="3" customFormat="1" ht="15" customHeight="1" thickBot="1" x14ac:dyDescent="0.3">
      <c r="A48" s="34" t="s">
        <v>23</v>
      </c>
      <c r="B48" s="494"/>
      <c r="C48" s="198">
        <f t="shared" ref="C48:K48" si="23">AVERAGE(C38:C42)</f>
        <v>611.4</v>
      </c>
      <c r="D48" s="51" t="e">
        <f t="shared" si="23"/>
        <v>#DIV/0!</v>
      </c>
      <c r="E48" s="51">
        <f t="shared" si="23"/>
        <v>3656.8</v>
      </c>
      <c r="F48" s="51">
        <f t="shared" si="23"/>
        <v>2566.4</v>
      </c>
      <c r="G48" s="51">
        <f t="shared" si="23"/>
        <v>1428.8</v>
      </c>
      <c r="H48" s="51">
        <f t="shared" si="23"/>
        <v>520.4</v>
      </c>
      <c r="I48" s="51">
        <f t="shared" si="23"/>
        <v>326.39999999999998</v>
      </c>
      <c r="J48" s="51">
        <f t="shared" si="23"/>
        <v>2477</v>
      </c>
      <c r="K48" s="292">
        <f t="shared" si="23"/>
        <v>11587.2</v>
      </c>
    </row>
    <row r="49" spans="1:11" s="3" customFormat="1" ht="15" customHeight="1" x14ac:dyDescent="0.25">
      <c r="A49" s="33" t="s">
        <v>3</v>
      </c>
      <c r="B49" s="212">
        <f>B44+1</f>
        <v>42912</v>
      </c>
      <c r="C49" s="199">
        <v>661</v>
      </c>
      <c r="D49" s="63"/>
      <c r="E49" s="62">
        <v>3706</v>
      </c>
      <c r="F49" s="63">
        <v>2849</v>
      </c>
      <c r="G49" s="62">
        <v>1482</v>
      </c>
      <c r="H49" s="64">
        <v>685</v>
      </c>
      <c r="I49" s="64">
        <v>357</v>
      </c>
      <c r="J49" s="146">
        <v>2726</v>
      </c>
      <c r="K49" s="20">
        <f t="shared" ref="K49:K55" si="24">SUM(C49:J49)</f>
        <v>12466</v>
      </c>
    </row>
    <row r="50" spans="1:11" s="3" customFormat="1" ht="15" customHeight="1" x14ac:dyDescent="0.25">
      <c r="A50" s="179" t="s">
        <v>4</v>
      </c>
      <c r="B50" s="213">
        <f>B49+1</f>
        <v>42913</v>
      </c>
      <c r="C50" s="170">
        <v>729</v>
      </c>
      <c r="D50" s="22"/>
      <c r="E50" s="21">
        <v>3957</v>
      </c>
      <c r="F50" s="22">
        <v>2700</v>
      </c>
      <c r="G50" s="21">
        <v>1581</v>
      </c>
      <c r="H50" s="23">
        <v>609</v>
      </c>
      <c r="I50" s="23">
        <v>355</v>
      </c>
      <c r="J50" s="76">
        <v>2738</v>
      </c>
      <c r="K50" s="25">
        <f t="shared" si="24"/>
        <v>12669</v>
      </c>
    </row>
    <row r="51" spans="1:11" s="3" customFormat="1" ht="15" customHeight="1" x14ac:dyDescent="0.25">
      <c r="A51" s="179" t="s">
        <v>5</v>
      </c>
      <c r="B51" s="213">
        <f t="shared" ref="B51:B55" si="25">B50+1</f>
        <v>42914</v>
      </c>
      <c r="C51" s="169">
        <v>697</v>
      </c>
      <c r="D51" s="15"/>
      <c r="E51" s="14">
        <v>5879</v>
      </c>
      <c r="F51" s="15">
        <v>2927</v>
      </c>
      <c r="G51" s="14">
        <v>1864</v>
      </c>
      <c r="H51" s="16">
        <v>637</v>
      </c>
      <c r="I51" s="16">
        <v>366</v>
      </c>
      <c r="J51" s="75">
        <v>2827</v>
      </c>
      <c r="K51" s="25">
        <f t="shared" si="24"/>
        <v>15197</v>
      </c>
    </row>
    <row r="52" spans="1:11" s="3" customFormat="1" ht="15" customHeight="1" x14ac:dyDescent="0.25">
      <c r="A52" s="179" t="s">
        <v>6</v>
      </c>
      <c r="B52" s="213">
        <f t="shared" si="25"/>
        <v>42915</v>
      </c>
      <c r="C52" s="169">
        <v>600</v>
      </c>
      <c r="D52" s="15"/>
      <c r="E52" s="14">
        <v>4267</v>
      </c>
      <c r="F52" s="15">
        <v>2649</v>
      </c>
      <c r="G52" s="14">
        <v>1618</v>
      </c>
      <c r="H52" s="16">
        <v>644</v>
      </c>
      <c r="I52" s="16">
        <v>358</v>
      </c>
      <c r="J52" s="75">
        <v>2416</v>
      </c>
      <c r="K52" s="25">
        <f t="shared" si="24"/>
        <v>12552</v>
      </c>
    </row>
    <row r="53" spans="1:11" s="3" customFormat="1" ht="15" customHeight="1" thickBot="1" x14ac:dyDescent="0.3">
      <c r="A53" s="33" t="s">
        <v>0</v>
      </c>
      <c r="B53" s="215">
        <f t="shared" si="25"/>
        <v>42916</v>
      </c>
      <c r="C53" s="170">
        <v>509</v>
      </c>
      <c r="D53" s="15"/>
      <c r="E53" s="14">
        <v>3524</v>
      </c>
      <c r="F53" s="15">
        <v>2289</v>
      </c>
      <c r="G53" s="14">
        <v>1414</v>
      </c>
      <c r="H53" s="16">
        <v>338</v>
      </c>
      <c r="I53" s="16">
        <v>242</v>
      </c>
      <c r="J53" s="75">
        <v>2031</v>
      </c>
      <c r="K53" s="256">
        <f t="shared" si="24"/>
        <v>10347</v>
      </c>
    </row>
    <row r="54" spans="1:11" s="3" customFormat="1" ht="15" hidden="1" customHeight="1" outlineLevel="1" thickBot="1" x14ac:dyDescent="0.3">
      <c r="A54" s="33" t="s">
        <v>1</v>
      </c>
      <c r="B54" s="215">
        <f t="shared" si="25"/>
        <v>42917</v>
      </c>
      <c r="C54" s="170"/>
      <c r="D54" s="22"/>
      <c r="E54" s="21"/>
      <c r="F54" s="22"/>
      <c r="G54" s="21"/>
      <c r="H54" s="23"/>
      <c r="I54" s="23"/>
      <c r="J54" s="23"/>
      <c r="K54" s="233">
        <f t="shared" si="24"/>
        <v>0</v>
      </c>
    </row>
    <row r="55" spans="1:11" s="3" customFormat="1" ht="15" hidden="1" customHeight="1" outlineLevel="1" thickBot="1" x14ac:dyDescent="0.3">
      <c r="A55" s="179" t="s">
        <v>2</v>
      </c>
      <c r="B55" s="215">
        <f t="shared" si="25"/>
        <v>42918</v>
      </c>
      <c r="C55" s="177"/>
      <c r="D55" s="27"/>
      <c r="E55" s="26"/>
      <c r="F55" s="27"/>
      <c r="G55" s="26"/>
      <c r="H55" s="28"/>
      <c r="I55" s="28"/>
      <c r="J55" s="28"/>
      <c r="K55" s="233">
        <f t="shared" si="24"/>
        <v>0</v>
      </c>
    </row>
    <row r="56" spans="1:11" s="3" customFormat="1" ht="15" customHeight="1" outlineLevel="1" thickBot="1" x14ac:dyDescent="0.3">
      <c r="A56" s="194" t="s">
        <v>22</v>
      </c>
      <c r="B56" s="492" t="s">
        <v>29</v>
      </c>
      <c r="C56" s="195">
        <f t="shared" ref="C56:K56" si="26">SUM(C49:C55)</f>
        <v>3196</v>
      </c>
      <c r="D56" s="122">
        <f t="shared" si="26"/>
        <v>0</v>
      </c>
      <c r="E56" s="122">
        <f>SUM(E49:E55)</f>
        <v>21333</v>
      </c>
      <c r="F56" s="122">
        <f t="shared" si="26"/>
        <v>13414</v>
      </c>
      <c r="G56" s="122">
        <f t="shared" si="26"/>
        <v>7959</v>
      </c>
      <c r="H56" s="122">
        <f t="shared" si="26"/>
        <v>2913</v>
      </c>
      <c r="I56" s="122">
        <f t="shared" si="26"/>
        <v>1678</v>
      </c>
      <c r="J56" s="122">
        <f t="shared" si="26"/>
        <v>12738</v>
      </c>
      <c r="K56" s="123">
        <f t="shared" si="26"/>
        <v>63231</v>
      </c>
    </row>
    <row r="57" spans="1:11" s="3" customFormat="1" ht="15" customHeight="1" outlineLevel="1" thickBot="1" x14ac:dyDescent="0.3">
      <c r="A57" s="127" t="s">
        <v>24</v>
      </c>
      <c r="B57" s="493"/>
      <c r="C57" s="196">
        <f t="shared" ref="C57:K57" si="27">AVERAGE(C49:C55)</f>
        <v>639.20000000000005</v>
      </c>
      <c r="D57" s="124" t="e">
        <f t="shared" si="27"/>
        <v>#DIV/0!</v>
      </c>
      <c r="E57" s="124">
        <f t="shared" si="27"/>
        <v>4266.6000000000004</v>
      </c>
      <c r="F57" s="124">
        <f t="shared" si="27"/>
        <v>2682.8</v>
      </c>
      <c r="G57" s="124">
        <f t="shared" si="27"/>
        <v>1591.8</v>
      </c>
      <c r="H57" s="124">
        <f t="shared" si="27"/>
        <v>582.6</v>
      </c>
      <c r="I57" s="124">
        <f t="shared" si="27"/>
        <v>335.6</v>
      </c>
      <c r="J57" s="124">
        <f t="shared" si="27"/>
        <v>2547.6</v>
      </c>
      <c r="K57" s="125">
        <f t="shared" si="27"/>
        <v>9033</v>
      </c>
    </row>
    <row r="58" spans="1:11" s="3" customFormat="1" ht="15" customHeight="1" thickBot="1" x14ac:dyDescent="0.3">
      <c r="A58" s="34" t="s">
        <v>21</v>
      </c>
      <c r="B58" s="493"/>
      <c r="C58" s="197">
        <f t="shared" ref="C58:K58" si="28">SUM(C49:C53)</f>
        <v>3196</v>
      </c>
      <c r="D58" s="49">
        <f t="shared" si="28"/>
        <v>0</v>
      </c>
      <c r="E58" s="49">
        <f>SUM(E49:E53)</f>
        <v>21333</v>
      </c>
      <c r="F58" s="49">
        <f t="shared" si="28"/>
        <v>13414</v>
      </c>
      <c r="G58" s="49">
        <f t="shared" si="28"/>
        <v>7959</v>
      </c>
      <c r="H58" s="49">
        <f t="shared" si="28"/>
        <v>2913</v>
      </c>
      <c r="I58" s="49">
        <f t="shared" si="28"/>
        <v>1678</v>
      </c>
      <c r="J58" s="49">
        <f t="shared" si="28"/>
        <v>12738</v>
      </c>
      <c r="K58" s="50">
        <f t="shared" si="28"/>
        <v>63231</v>
      </c>
    </row>
    <row r="59" spans="1:11" s="3" customFormat="1" ht="13.5" customHeight="1" thickBot="1" x14ac:dyDescent="0.3">
      <c r="A59" s="34" t="s">
        <v>23</v>
      </c>
      <c r="B59" s="494"/>
      <c r="C59" s="198">
        <f t="shared" ref="C59:K59" si="29">AVERAGE(C49:C53)</f>
        <v>639.20000000000005</v>
      </c>
      <c r="D59" s="51" t="e">
        <f t="shared" si="29"/>
        <v>#DIV/0!</v>
      </c>
      <c r="E59" s="51">
        <f>AVERAGE(E49:E53)</f>
        <v>4266.6000000000004</v>
      </c>
      <c r="F59" s="51">
        <f t="shared" si="29"/>
        <v>2682.8</v>
      </c>
      <c r="G59" s="51">
        <f t="shared" si="29"/>
        <v>1591.8</v>
      </c>
      <c r="H59" s="51">
        <f t="shared" si="29"/>
        <v>582.6</v>
      </c>
      <c r="I59" s="51">
        <f t="shared" si="29"/>
        <v>335.6</v>
      </c>
      <c r="J59" s="51">
        <f t="shared" si="29"/>
        <v>2547.6</v>
      </c>
      <c r="K59" s="52">
        <f t="shared" si="29"/>
        <v>12646.2</v>
      </c>
    </row>
    <row r="60" spans="1:11" s="3" customFormat="1" ht="14.25" hidden="1" customHeight="1" thickBot="1" x14ac:dyDescent="0.3">
      <c r="A60" s="179" t="s">
        <v>3</v>
      </c>
      <c r="B60" s="212">
        <f>B55+1</f>
        <v>42919</v>
      </c>
      <c r="C60" s="199"/>
      <c r="D60" s="63"/>
      <c r="E60" s="62"/>
      <c r="F60" s="63"/>
      <c r="G60" s="62"/>
      <c r="H60" s="64"/>
      <c r="I60" s="64"/>
      <c r="J60" s="64"/>
      <c r="K60" s="71">
        <f>SUM(C60:J60)</f>
        <v>0</v>
      </c>
    </row>
    <row r="61" spans="1:11" s="3" customFormat="1" ht="13.5" hidden="1" customHeight="1" thickBot="1" x14ac:dyDescent="0.3">
      <c r="A61" s="179" t="s">
        <v>4</v>
      </c>
      <c r="B61" s="213">
        <f>B60+1</f>
        <v>42920</v>
      </c>
      <c r="C61" s="169"/>
      <c r="D61" s="15"/>
      <c r="E61" s="14"/>
      <c r="F61" s="15"/>
      <c r="G61" s="14"/>
      <c r="H61" s="16"/>
      <c r="I61" s="16"/>
      <c r="J61" s="16"/>
      <c r="K61" s="71">
        <f>SUM(C61:J61)</f>
        <v>0</v>
      </c>
    </row>
    <row r="62" spans="1:11" s="3" customFormat="1" ht="14.25" hidden="1" customHeight="1" thickBot="1" x14ac:dyDescent="0.3">
      <c r="A62" s="179" t="s">
        <v>5</v>
      </c>
      <c r="B62" s="214"/>
      <c r="C62" s="169"/>
      <c r="D62" s="15"/>
      <c r="E62" s="14"/>
      <c r="F62" s="15"/>
      <c r="G62" s="14"/>
      <c r="H62" s="16"/>
      <c r="I62" s="16"/>
      <c r="J62" s="16"/>
      <c r="K62" s="20"/>
    </row>
    <row r="63" spans="1:11" s="3" customFormat="1" ht="13.5" hidden="1" customHeight="1" thickBot="1" x14ac:dyDescent="0.3">
      <c r="A63" s="179" t="s">
        <v>6</v>
      </c>
      <c r="B63" s="214"/>
      <c r="C63" s="169"/>
      <c r="D63" s="15"/>
      <c r="E63" s="14"/>
      <c r="F63" s="15"/>
      <c r="G63" s="14"/>
      <c r="H63" s="16"/>
      <c r="I63" s="16"/>
      <c r="J63" s="16"/>
      <c r="K63" s="20"/>
    </row>
    <row r="64" spans="1:11" s="3" customFormat="1" ht="15.75" hidden="1" customHeight="1" thickBot="1" x14ac:dyDescent="0.3">
      <c r="A64" s="179" t="s">
        <v>0</v>
      </c>
      <c r="B64" s="214"/>
      <c r="C64" s="170"/>
      <c r="D64" s="15"/>
      <c r="E64" s="14"/>
      <c r="F64" s="15"/>
      <c r="G64" s="14"/>
      <c r="H64" s="16"/>
      <c r="I64" s="16"/>
      <c r="J64" s="16"/>
      <c r="K64" s="20"/>
    </row>
    <row r="65" spans="1:11" s="3" customFormat="1" ht="12.75" hidden="1" customHeight="1" outlineLevel="1" thickBot="1" x14ac:dyDescent="0.3">
      <c r="A65" s="179" t="s">
        <v>1</v>
      </c>
      <c r="B65" s="214"/>
      <c r="C65" s="170"/>
      <c r="D65" s="22"/>
      <c r="E65" s="21"/>
      <c r="F65" s="22"/>
      <c r="G65" s="21"/>
      <c r="H65" s="23"/>
      <c r="I65" s="23"/>
      <c r="J65" s="23"/>
      <c r="K65" s="20"/>
    </row>
    <row r="66" spans="1:11" s="3" customFormat="1" ht="14.25" hidden="1" customHeight="1" outlineLevel="1" thickBot="1" x14ac:dyDescent="0.3">
      <c r="A66" s="179" t="s">
        <v>2</v>
      </c>
      <c r="B66" s="216"/>
      <c r="C66" s="200"/>
      <c r="D66" s="68"/>
      <c r="E66" s="67"/>
      <c r="F66" s="68"/>
      <c r="G66" s="67"/>
      <c r="H66" s="69"/>
      <c r="I66" s="69"/>
      <c r="J66" s="69"/>
      <c r="K66" s="71"/>
    </row>
    <row r="67" spans="1:11" s="3" customFormat="1" ht="13.5" hidden="1" customHeight="1" outlineLevel="1" thickBot="1" x14ac:dyDescent="0.3">
      <c r="A67" s="194" t="s">
        <v>22</v>
      </c>
      <c r="B67" s="492" t="s">
        <v>34</v>
      </c>
      <c r="C67" s="201">
        <f t="shared" ref="C67:J67" si="30">SUM(C60:C66)</f>
        <v>0</v>
      </c>
      <c r="D67" s="134">
        <f t="shared" si="30"/>
        <v>0</v>
      </c>
      <c r="E67" s="133">
        <f t="shared" si="30"/>
        <v>0</v>
      </c>
      <c r="F67" s="134">
        <f t="shared" si="30"/>
        <v>0</v>
      </c>
      <c r="G67" s="133">
        <f t="shared" si="30"/>
        <v>0</v>
      </c>
      <c r="H67" s="135">
        <f t="shared" si="30"/>
        <v>0</v>
      </c>
      <c r="I67" s="135">
        <f t="shared" si="30"/>
        <v>0</v>
      </c>
      <c r="J67" s="135">
        <f t="shared" si="30"/>
        <v>0</v>
      </c>
      <c r="K67" s="137">
        <f>SUM(K60:K66)</f>
        <v>0</v>
      </c>
    </row>
    <row r="68" spans="1:11" s="3" customFormat="1" ht="12" hidden="1" customHeight="1" outlineLevel="1" thickBot="1" x14ac:dyDescent="0.3">
      <c r="A68" s="127" t="s">
        <v>24</v>
      </c>
      <c r="B68" s="493"/>
      <c r="C68" s="202" t="e">
        <f t="shared" ref="C68:K68" si="31">AVERAGE(C60:C66)</f>
        <v>#DIV/0!</v>
      </c>
      <c r="D68" s="129" t="e">
        <f t="shared" si="31"/>
        <v>#DIV/0!</v>
      </c>
      <c r="E68" s="128" t="e">
        <f t="shared" si="31"/>
        <v>#DIV/0!</v>
      </c>
      <c r="F68" s="129" t="e">
        <f t="shared" si="31"/>
        <v>#DIV/0!</v>
      </c>
      <c r="G68" s="128" t="e">
        <f t="shared" si="31"/>
        <v>#DIV/0!</v>
      </c>
      <c r="H68" s="130" t="e">
        <f t="shared" si="31"/>
        <v>#DIV/0!</v>
      </c>
      <c r="I68" s="130" t="e">
        <f t="shared" si="31"/>
        <v>#DIV/0!</v>
      </c>
      <c r="J68" s="130" t="e">
        <f t="shared" si="31"/>
        <v>#DIV/0!</v>
      </c>
      <c r="K68" s="132">
        <f t="shared" si="31"/>
        <v>0</v>
      </c>
    </row>
    <row r="69" spans="1:11" s="3" customFormat="1" ht="15" hidden="1" customHeight="1" thickBot="1" x14ac:dyDescent="0.3">
      <c r="A69" s="34" t="s">
        <v>21</v>
      </c>
      <c r="B69" s="493"/>
      <c r="C69" s="203">
        <f t="shared" ref="C69:K69" si="32">SUM(C60:C64)</f>
        <v>0</v>
      </c>
      <c r="D69" s="36">
        <f t="shared" si="32"/>
        <v>0</v>
      </c>
      <c r="E69" s="35">
        <f t="shared" si="32"/>
        <v>0</v>
      </c>
      <c r="F69" s="36">
        <f t="shared" si="32"/>
        <v>0</v>
      </c>
      <c r="G69" s="35">
        <f t="shared" si="32"/>
        <v>0</v>
      </c>
      <c r="H69" s="37">
        <f t="shared" si="32"/>
        <v>0</v>
      </c>
      <c r="I69" s="37">
        <f t="shared" si="32"/>
        <v>0</v>
      </c>
      <c r="J69" s="37">
        <f t="shared" si="32"/>
        <v>0</v>
      </c>
      <c r="K69" s="39">
        <f t="shared" si="32"/>
        <v>0</v>
      </c>
    </row>
    <row r="70" spans="1:11" s="3" customFormat="1" ht="15" hidden="1" customHeight="1" thickBot="1" x14ac:dyDescent="0.3">
      <c r="A70" s="34" t="s">
        <v>23</v>
      </c>
      <c r="B70" s="494"/>
      <c r="C70" s="204" t="e">
        <f t="shared" ref="C70:K70" si="33">AVERAGE(C60:C64)</f>
        <v>#DIV/0!</v>
      </c>
      <c r="D70" s="41" t="e">
        <f t="shared" si="33"/>
        <v>#DIV/0!</v>
      </c>
      <c r="E70" s="40" t="e">
        <f t="shared" si="33"/>
        <v>#DIV/0!</v>
      </c>
      <c r="F70" s="41" t="e">
        <f t="shared" si="33"/>
        <v>#DIV/0!</v>
      </c>
      <c r="G70" s="40" t="e">
        <f t="shared" si="33"/>
        <v>#DIV/0!</v>
      </c>
      <c r="H70" s="42" t="e">
        <f t="shared" si="33"/>
        <v>#DIV/0!</v>
      </c>
      <c r="I70" s="42" t="e">
        <f t="shared" si="33"/>
        <v>#DIV/0!</v>
      </c>
      <c r="J70" s="42" t="e">
        <f t="shared" si="33"/>
        <v>#DIV/0!</v>
      </c>
      <c r="K70" s="44">
        <f t="shared" si="33"/>
        <v>0</v>
      </c>
    </row>
    <row r="71" spans="1:11" s="3" customFormat="1" ht="21" customHeight="1" x14ac:dyDescent="0.25">
      <c r="A71" s="4"/>
      <c r="B71" s="157"/>
      <c r="C71" s="5"/>
      <c r="D71" s="5"/>
      <c r="E71" s="5"/>
      <c r="F71" s="5"/>
      <c r="G71" s="5"/>
      <c r="H71" s="5"/>
      <c r="I71" s="5"/>
      <c r="J71" s="5"/>
      <c r="K71" s="5"/>
    </row>
    <row r="72" spans="1:11" s="3" customFormat="1" ht="40.5" customHeight="1" x14ac:dyDescent="0.25">
      <c r="A72" s="4"/>
      <c r="B72" s="157"/>
      <c r="C72" s="45"/>
      <c r="D72" s="47" t="s">
        <v>8</v>
      </c>
      <c r="E72" s="48" t="s">
        <v>9</v>
      </c>
      <c r="F72" s="48" t="s">
        <v>10</v>
      </c>
    </row>
    <row r="73" spans="1:11" ht="29.25" customHeight="1" x14ac:dyDescent="0.25">
      <c r="C73" s="53" t="s">
        <v>30</v>
      </c>
      <c r="D73" s="46">
        <f>SUM(C56:D56, C45:D45, C34:D34, C23:D23, C12:D12, C67:D67  )</f>
        <v>13928</v>
      </c>
      <c r="E73" s="46">
        <f>SUM(E56:F56, E45:F45, E34:F34, E23:F23, E12:F12, E67:F67 )</f>
        <v>170208</v>
      </c>
      <c r="F73" s="46">
        <f>SUM(G56:J56, G45:J45, G34:J34, G23:J23, G12:J12, G67:J67)</f>
        <v>106073</v>
      </c>
    </row>
    <row r="74" spans="1:11" ht="29.25" customHeight="1" x14ac:dyDescent="0.25">
      <c r="C74" s="53" t="s">
        <v>31</v>
      </c>
      <c r="D74" s="46">
        <f>SUM(C58:D58, C47:D47, C36:D36, C25:D25, C14:D14, C69:D69 )</f>
        <v>13928</v>
      </c>
      <c r="E74" s="46">
        <f>SUM(E58:F58, E47:F47, E36:F36, E25:F25, E14:F14, E69:F69)</f>
        <v>146355</v>
      </c>
      <c r="F74" s="46">
        <f>SUM(G58:J58, G47:J47, G36:J36, G25:J25, G14:J14, G69:J69)</f>
        <v>106073</v>
      </c>
    </row>
    <row r="75" spans="1:11" ht="30" customHeight="1" x14ac:dyDescent="0.25"/>
    <row r="76" spans="1:11" ht="30" customHeight="1" x14ac:dyDescent="0.25">
      <c r="C76" s="511" t="s">
        <v>63</v>
      </c>
      <c r="D76" s="512"/>
      <c r="E76" s="513"/>
    </row>
    <row r="77" spans="1:11" x14ac:dyDescent="0.25">
      <c r="C77" s="503" t="s">
        <v>30</v>
      </c>
      <c r="D77" s="504"/>
      <c r="E77" s="120">
        <f>SUM(K56, K45, K34, K23, K12, K67)</f>
        <v>290209</v>
      </c>
    </row>
    <row r="78" spans="1:11" x14ac:dyDescent="0.25">
      <c r="C78" s="503" t="s">
        <v>31</v>
      </c>
      <c r="D78" s="504"/>
      <c r="E78" s="119">
        <f>SUM(K14, K25, K36, K47, K58, K69)</f>
        <v>266356</v>
      </c>
    </row>
    <row r="79" spans="1:11" x14ac:dyDescent="0.25">
      <c r="C79" s="503" t="s">
        <v>69</v>
      </c>
      <c r="D79" s="504"/>
      <c r="E79" s="120">
        <f>AVERAGE(K56, K45, K34, K23, K12, K67)</f>
        <v>48368.166666666664</v>
      </c>
    </row>
    <row r="80" spans="1:11" x14ac:dyDescent="0.25">
      <c r="C80" s="503" t="s">
        <v>23</v>
      </c>
      <c r="D80" s="504"/>
      <c r="E80" s="119">
        <f>AVERAGE(K14, K25, K36, K47, K58, K69)</f>
        <v>44392.666666666664</v>
      </c>
    </row>
  </sheetData>
  <mergeCells count="25">
    <mergeCell ref="C80:D80"/>
    <mergeCell ref="A3:A4"/>
    <mergeCell ref="B3:B4"/>
    <mergeCell ref="B34:B37"/>
    <mergeCell ref="C79:D79"/>
    <mergeCell ref="C3:C4"/>
    <mergeCell ref="D3:D4"/>
    <mergeCell ref="B56:B59"/>
    <mergeCell ref="C78:D78"/>
    <mergeCell ref="C77:D77"/>
    <mergeCell ref="C76:E76"/>
    <mergeCell ref="B67:B70"/>
    <mergeCell ref="G1:J2"/>
    <mergeCell ref="K1:K4"/>
    <mergeCell ref="B12:B15"/>
    <mergeCell ref="B23:B26"/>
    <mergeCell ref="B45:B48"/>
    <mergeCell ref="E1:F2"/>
    <mergeCell ref="F3:F4"/>
    <mergeCell ref="E3:E4"/>
    <mergeCell ref="G3:G4"/>
    <mergeCell ref="H3:H4"/>
    <mergeCell ref="I3:I4"/>
    <mergeCell ref="J3:J4"/>
    <mergeCell ref="C1:D2"/>
  </mergeCells>
  <pageMargins left="0.7" right="0.7" top="0.75" bottom="0.75" header="0.3" footer="0.3"/>
  <pageSetup paperSize="5" scale="47" orientation="landscape" r:id="rId1"/>
  <ignoredErrors>
    <ignoredError sqref="I12:J12 C12:H12 C56 C45 C23:C26 C34:C37" emptyCellReference="1"/>
    <ignoredError sqref="D13:H13 I13:I15 I23 I46:I48 I24:I26 D57:H57 I57:I58 C57:C58 C59:D59 C46:C48 D46:H48 I45 D56 I56 D23:D26 I34:I37 D34 J56 J46:J48 J59 J57:J58 J14:J15 J25:J26 J36:J37 C13:C15 D14:D15 F14:H15 F23:H26 D37 D36 F36:H36 F37:H37 D35 F35:H35 D58 F58:H58 F59:I59 F56:H56 J24 J23 J13 J45 J34:J35 D45 F45:H45 F34:H34" evalError="1" emptyCellReference="1"/>
    <ignoredError sqref="K59 D67:I71" evalError="1"/>
    <ignoredError sqref="K22 K16:K21 K23 K12" formulaRange="1" emptyCellReference="1"/>
    <ignoredError sqref="K56:K58 K13:K15 K24:K48 E23:E26 E14" evalError="1" formulaRange="1" emptyCellReference="1"/>
    <ignoredError sqref="E36:E37 E58:E59 K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R7" sqref="R7"/>
    </sheetView>
  </sheetViews>
  <sheetFormatPr defaultRowHeight="15" x14ac:dyDescent="0.25"/>
  <cols>
    <col min="1" max="1" width="18.7109375" style="1" bestFit="1" customWidth="1"/>
    <col min="2" max="2" width="10.7109375" style="158" bestFit="1" customWidth="1"/>
    <col min="3" max="3" width="10.7109375" style="158" customWidth="1"/>
    <col min="4" max="5" width="12.7109375" style="1" customWidth="1"/>
    <col min="6" max="6" width="14.5703125" style="1" customWidth="1"/>
    <col min="7" max="7" width="13.7109375" style="1" customWidth="1"/>
    <col min="8" max="13" width="11.7109375" style="1" customWidth="1"/>
    <col min="14" max="14" width="11.7109375" style="366" customWidth="1"/>
    <col min="15" max="20" width="11.7109375" style="1" customWidth="1"/>
    <col min="21" max="21" width="10.7109375" style="1" customWidth="1"/>
  </cols>
  <sheetData>
    <row r="1" spans="1:22" x14ac:dyDescent="0.25">
      <c r="A1" s="514" t="s">
        <v>58</v>
      </c>
      <c r="B1" s="507" t="s">
        <v>59</v>
      </c>
      <c r="C1" s="528" t="s">
        <v>80</v>
      </c>
      <c r="D1" s="529"/>
      <c r="E1" s="529"/>
      <c r="F1" s="529"/>
      <c r="G1" s="529"/>
      <c r="H1" s="529"/>
      <c r="I1" s="529"/>
      <c r="J1" s="530"/>
      <c r="K1" s="505" t="s">
        <v>81</v>
      </c>
      <c r="L1" s="524"/>
      <c r="M1" s="525"/>
      <c r="N1" s="505" t="s">
        <v>93</v>
      </c>
      <c r="O1" s="534"/>
      <c r="P1" s="534"/>
      <c r="Q1" s="534"/>
      <c r="R1" s="534"/>
      <c r="S1" s="534"/>
      <c r="T1" s="535"/>
      <c r="U1" s="523"/>
    </row>
    <row r="2" spans="1:22" ht="15.75" thickBot="1" x14ac:dyDescent="0.3">
      <c r="A2" s="515"/>
      <c r="B2" s="517"/>
      <c r="C2" s="531"/>
      <c r="D2" s="532"/>
      <c r="E2" s="532"/>
      <c r="F2" s="532"/>
      <c r="G2" s="532"/>
      <c r="H2" s="532"/>
      <c r="I2" s="532"/>
      <c r="J2" s="533"/>
      <c r="K2" s="506"/>
      <c r="L2" s="526"/>
      <c r="M2" s="527"/>
      <c r="N2" s="536"/>
      <c r="O2" s="537"/>
      <c r="P2" s="537"/>
      <c r="Q2" s="537"/>
      <c r="R2" s="537"/>
      <c r="S2" s="537"/>
      <c r="T2" s="538"/>
      <c r="U2" s="523"/>
    </row>
    <row r="3" spans="1:22" ht="15" customHeight="1" x14ac:dyDescent="0.25">
      <c r="A3" s="515"/>
      <c r="B3" s="517"/>
      <c r="C3" s="485" t="s">
        <v>10</v>
      </c>
      <c r="D3" s="518" t="s">
        <v>14</v>
      </c>
      <c r="E3" s="518" t="s">
        <v>71</v>
      </c>
      <c r="F3" s="518" t="s">
        <v>72</v>
      </c>
      <c r="G3" s="518" t="s">
        <v>11</v>
      </c>
      <c r="H3" s="518" t="s">
        <v>12</v>
      </c>
      <c r="I3" s="518" t="s">
        <v>73</v>
      </c>
      <c r="J3" s="495" t="s">
        <v>33</v>
      </c>
      <c r="K3" s="485" t="s">
        <v>81</v>
      </c>
      <c r="L3" s="518" t="s">
        <v>82</v>
      </c>
      <c r="M3" s="495" t="s">
        <v>10</v>
      </c>
      <c r="N3" s="539" t="s">
        <v>94</v>
      </c>
      <c r="O3" s="541" t="s">
        <v>82</v>
      </c>
      <c r="P3" s="541" t="s">
        <v>95</v>
      </c>
      <c r="Q3" s="541" t="s">
        <v>96</v>
      </c>
      <c r="R3" s="541" t="s">
        <v>97</v>
      </c>
      <c r="S3" s="541" t="s">
        <v>71</v>
      </c>
      <c r="T3" s="543" t="s">
        <v>10</v>
      </c>
      <c r="U3" s="523"/>
    </row>
    <row r="4" spans="1:22" ht="15.75" thickBot="1" x14ac:dyDescent="0.3">
      <c r="A4" s="516"/>
      <c r="B4" s="508"/>
      <c r="C4" s="487"/>
      <c r="D4" s="519"/>
      <c r="E4" s="519"/>
      <c r="F4" s="519"/>
      <c r="G4" s="519"/>
      <c r="H4" s="519"/>
      <c r="I4" s="519"/>
      <c r="J4" s="496"/>
      <c r="K4" s="487"/>
      <c r="L4" s="519"/>
      <c r="M4" s="496"/>
      <c r="N4" s="540"/>
      <c r="O4" s="542"/>
      <c r="P4" s="542"/>
      <c r="Q4" s="542"/>
      <c r="R4" s="542"/>
      <c r="S4" s="542"/>
      <c r="T4" s="544"/>
      <c r="U4" s="523"/>
    </row>
    <row r="5" spans="1:22" ht="15.75" customHeight="1" thickBot="1" x14ac:dyDescent="0.3">
      <c r="A5" s="179" t="s">
        <v>3</v>
      </c>
      <c r="B5" s="240">
        <v>42856</v>
      </c>
      <c r="C5" s="223"/>
      <c r="D5" s="335"/>
      <c r="E5" s="335"/>
      <c r="F5" s="335"/>
      <c r="G5" s="335"/>
      <c r="H5" s="335"/>
      <c r="I5" s="335"/>
      <c r="J5" s="241"/>
      <c r="K5" s="223"/>
      <c r="L5" s="335"/>
      <c r="M5" s="381"/>
      <c r="N5" s="399"/>
      <c r="O5" s="336"/>
      <c r="P5" s="336"/>
      <c r="Q5" s="336"/>
      <c r="R5" s="336"/>
      <c r="S5" s="336"/>
      <c r="T5" s="381"/>
      <c r="U5" s="254"/>
    </row>
    <row r="6" spans="1:22" ht="15.75" customHeight="1" thickBot="1" x14ac:dyDescent="0.3">
      <c r="A6" s="179" t="s">
        <v>4</v>
      </c>
      <c r="B6" s="234">
        <f>B5+1</f>
        <v>42857</v>
      </c>
      <c r="C6" s="223"/>
      <c r="D6" s="335"/>
      <c r="E6" s="335"/>
      <c r="F6" s="335"/>
      <c r="G6" s="335"/>
      <c r="H6" s="335"/>
      <c r="I6" s="335"/>
      <c r="J6" s="241"/>
      <c r="K6" s="223"/>
      <c r="L6" s="335"/>
      <c r="M6" s="381"/>
      <c r="N6" s="399"/>
      <c r="O6" s="336"/>
      <c r="P6" s="336"/>
      <c r="Q6" s="336"/>
      <c r="R6" s="336"/>
      <c r="S6" s="336"/>
      <c r="T6" s="381"/>
      <c r="U6" s="254"/>
    </row>
    <row r="7" spans="1:22" ht="13.5" customHeight="1" thickBot="1" x14ac:dyDescent="0.3">
      <c r="A7" s="179" t="s">
        <v>5</v>
      </c>
      <c r="B7" s="234">
        <f>B6+1</f>
        <v>42858</v>
      </c>
      <c r="C7" s="274"/>
      <c r="D7" s="336"/>
      <c r="E7" s="336"/>
      <c r="F7" s="336"/>
      <c r="G7" s="336"/>
      <c r="H7" s="336"/>
      <c r="I7" s="336"/>
      <c r="J7" s="244"/>
      <c r="K7" s="243"/>
      <c r="L7" s="336"/>
      <c r="M7" s="381"/>
      <c r="N7" s="399"/>
      <c r="O7" s="336"/>
      <c r="P7" s="336"/>
      <c r="Q7" s="336"/>
      <c r="R7" s="336"/>
      <c r="S7" s="336"/>
      <c r="T7" s="381"/>
      <c r="U7" s="254"/>
    </row>
    <row r="8" spans="1:22" ht="15.75" customHeight="1" thickBot="1" x14ac:dyDescent="0.3">
      <c r="A8" s="179" t="s">
        <v>6</v>
      </c>
      <c r="B8" s="234">
        <v>42887</v>
      </c>
      <c r="C8" s="268">
        <v>1602</v>
      </c>
      <c r="D8" s="337">
        <v>1702</v>
      </c>
      <c r="E8" s="337">
        <v>1341</v>
      </c>
      <c r="F8" s="337">
        <v>392</v>
      </c>
      <c r="G8" s="337">
        <v>1354</v>
      </c>
      <c r="H8" s="337">
        <v>735</v>
      </c>
      <c r="I8" s="337">
        <v>878</v>
      </c>
      <c r="J8" s="246"/>
      <c r="K8" s="245">
        <v>1056</v>
      </c>
      <c r="L8" s="337">
        <v>196</v>
      </c>
      <c r="M8" s="382">
        <v>1039</v>
      </c>
      <c r="N8" s="399">
        <v>386</v>
      </c>
      <c r="O8" s="336">
        <v>223</v>
      </c>
      <c r="P8" s="336">
        <v>156</v>
      </c>
      <c r="Q8" s="336">
        <v>0</v>
      </c>
      <c r="R8" s="336">
        <v>433</v>
      </c>
      <c r="S8" s="336">
        <v>440</v>
      </c>
      <c r="T8" s="381">
        <v>699</v>
      </c>
      <c r="U8" s="254">
        <f>SUM(C8:T8)</f>
        <v>12632</v>
      </c>
    </row>
    <row r="9" spans="1:22" ht="13.5" customHeight="1" thickBot="1" x14ac:dyDescent="0.3">
      <c r="A9" s="179" t="s">
        <v>0</v>
      </c>
      <c r="B9" s="234">
        <f t="shared" ref="B9:B11" si="0">B8+1</f>
        <v>42888</v>
      </c>
      <c r="C9" s="268">
        <v>1453</v>
      </c>
      <c r="D9" s="337">
        <v>1532</v>
      </c>
      <c r="E9" s="337">
        <v>1403</v>
      </c>
      <c r="F9" s="337">
        <v>730</v>
      </c>
      <c r="G9" s="337">
        <v>1309</v>
      </c>
      <c r="H9" s="337">
        <v>662</v>
      </c>
      <c r="I9" s="337">
        <v>931</v>
      </c>
      <c r="J9" s="246"/>
      <c r="K9" s="245">
        <v>981</v>
      </c>
      <c r="L9" s="337">
        <v>223</v>
      </c>
      <c r="M9" s="382">
        <v>1126</v>
      </c>
      <c r="N9" s="399">
        <v>413</v>
      </c>
      <c r="O9" s="336">
        <v>86</v>
      </c>
      <c r="P9" s="336">
        <v>115</v>
      </c>
      <c r="Q9" s="336">
        <v>0</v>
      </c>
      <c r="R9" s="336">
        <v>378</v>
      </c>
      <c r="S9" s="336">
        <v>456</v>
      </c>
      <c r="T9" s="381">
        <v>425</v>
      </c>
      <c r="U9" s="254">
        <f>SUM(C9:T9)</f>
        <v>12223</v>
      </c>
    </row>
    <row r="10" spans="1:22" ht="14.25" customHeight="1" thickBot="1" x14ac:dyDescent="0.3">
      <c r="A10" s="179" t="s">
        <v>1</v>
      </c>
      <c r="B10" s="234">
        <f t="shared" si="0"/>
        <v>42889</v>
      </c>
      <c r="C10" s="268">
        <v>1033</v>
      </c>
      <c r="D10" s="337">
        <v>1362</v>
      </c>
      <c r="E10" s="337">
        <v>1183</v>
      </c>
      <c r="F10" s="337">
        <v>190</v>
      </c>
      <c r="G10" s="337">
        <v>1158</v>
      </c>
      <c r="H10" s="337">
        <v>410</v>
      </c>
      <c r="I10" s="337">
        <v>804</v>
      </c>
      <c r="J10" s="246">
        <v>328</v>
      </c>
      <c r="K10" s="245">
        <v>1130</v>
      </c>
      <c r="L10" s="337">
        <v>154</v>
      </c>
      <c r="M10" s="382">
        <v>1130</v>
      </c>
      <c r="N10" s="399">
        <v>1249</v>
      </c>
      <c r="O10" s="336">
        <v>94</v>
      </c>
      <c r="P10" s="336">
        <v>287</v>
      </c>
      <c r="Q10" s="336">
        <v>522</v>
      </c>
      <c r="R10" s="336">
        <v>512</v>
      </c>
      <c r="S10" s="336">
        <v>569</v>
      </c>
      <c r="T10" s="381">
        <v>806</v>
      </c>
      <c r="U10" s="254">
        <f>SUM(C10:T10)</f>
        <v>12921</v>
      </c>
    </row>
    <row r="11" spans="1:22" ht="15.75" thickBot="1" x14ac:dyDescent="0.3">
      <c r="A11" s="179" t="s">
        <v>2</v>
      </c>
      <c r="B11" s="234">
        <f t="shared" si="0"/>
        <v>42890</v>
      </c>
      <c r="C11" s="268">
        <v>721</v>
      </c>
      <c r="D11" s="337">
        <v>1053</v>
      </c>
      <c r="E11" s="337">
        <v>992</v>
      </c>
      <c r="F11" s="337">
        <v>273</v>
      </c>
      <c r="G11" s="337">
        <v>864</v>
      </c>
      <c r="H11" s="337">
        <v>401</v>
      </c>
      <c r="I11" s="337">
        <v>875</v>
      </c>
      <c r="J11" s="246">
        <v>535</v>
      </c>
      <c r="K11" s="245">
        <v>780</v>
      </c>
      <c r="L11" s="337">
        <v>137</v>
      </c>
      <c r="M11" s="383">
        <v>629</v>
      </c>
      <c r="N11" s="399">
        <v>683</v>
      </c>
      <c r="O11" s="336">
        <v>153</v>
      </c>
      <c r="P11" s="336">
        <v>415</v>
      </c>
      <c r="Q11" s="336">
        <v>571</v>
      </c>
      <c r="R11" s="336">
        <v>474</v>
      </c>
      <c r="S11" s="336">
        <v>533</v>
      </c>
      <c r="T11" s="381">
        <v>361</v>
      </c>
      <c r="U11" s="254">
        <f>SUM(C11:T11)</f>
        <v>10450</v>
      </c>
    </row>
    <row r="12" spans="1:22" ht="15.75" thickBot="1" x14ac:dyDescent="0.3">
      <c r="A12" s="194" t="s">
        <v>22</v>
      </c>
      <c r="B12" s="492" t="s">
        <v>25</v>
      </c>
      <c r="C12" s="330">
        <f t="shared" ref="C12:U12" si="1">SUM(C5:C11)</f>
        <v>4809</v>
      </c>
      <c r="D12" s="338">
        <f t="shared" si="1"/>
        <v>5649</v>
      </c>
      <c r="E12" s="338">
        <f t="shared" si="1"/>
        <v>4919</v>
      </c>
      <c r="F12" s="338">
        <f t="shared" si="1"/>
        <v>1585</v>
      </c>
      <c r="G12" s="338">
        <f t="shared" si="1"/>
        <v>4685</v>
      </c>
      <c r="H12" s="338">
        <f t="shared" si="1"/>
        <v>2208</v>
      </c>
      <c r="I12" s="338">
        <f t="shared" si="1"/>
        <v>3488</v>
      </c>
      <c r="J12" s="370">
        <f t="shared" si="1"/>
        <v>863</v>
      </c>
      <c r="K12" s="330">
        <f>SUM(K5:K11)</f>
        <v>3947</v>
      </c>
      <c r="L12" s="338">
        <f t="shared" ref="L12" si="2">SUM(L5:L11)</f>
        <v>710</v>
      </c>
      <c r="M12" s="384">
        <f>SUM(M5:M11)</f>
        <v>3924</v>
      </c>
      <c r="N12" s="400">
        <f t="shared" ref="N12:T12" si="3">SUM(N5:N11)</f>
        <v>2731</v>
      </c>
      <c r="O12" s="368">
        <f t="shared" si="3"/>
        <v>556</v>
      </c>
      <c r="P12" s="368">
        <f t="shared" si="3"/>
        <v>973</v>
      </c>
      <c r="Q12" s="368">
        <f t="shared" si="3"/>
        <v>1093</v>
      </c>
      <c r="R12" s="368">
        <f t="shared" si="3"/>
        <v>1797</v>
      </c>
      <c r="S12" s="368">
        <f t="shared" si="3"/>
        <v>1998</v>
      </c>
      <c r="T12" s="401">
        <f t="shared" si="3"/>
        <v>2291</v>
      </c>
      <c r="U12" s="195">
        <f t="shared" si="1"/>
        <v>48226</v>
      </c>
      <c r="V12" s="6">
        <f>SUM(C12:T12)</f>
        <v>48226</v>
      </c>
    </row>
    <row r="13" spans="1:22" ht="15.75" thickBot="1" x14ac:dyDescent="0.3">
      <c r="A13" s="127" t="s">
        <v>24</v>
      </c>
      <c r="B13" s="493"/>
      <c r="C13" s="331">
        <f t="shared" ref="C13:U13" si="4">AVERAGE(C5:C11)</f>
        <v>1202.25</v>
      </c>
      <c r="D13" s="339">
        <f t="shared" si="4"/>
        <v>1412.25</v>
      </c>
      <c r="E13" s="339">
        <f t="shared" si="4"/>
        <v>1229.75</v>
      </c>
      <c r="F13" s="339">
        <f t="shared" si="4"/>
        <v>396.25</v>
      </c>
      <c r="G13" s="339">
        <f t="shared" si="4"/>
        <v>1171.25</v>
      </c>
      <c r="H13" s="339">
        <f t="shared" si="4"/>
        <v>552</v>
      </c>
      <c r="I13" s="339">
        <f t="shared" si="4"/>
        <v>872</v>
      </c>
      <c r="J13" s="371">
        <f t="shared" si="4"/>
        <v>431.5</v>
      </c>
      <c r="K13" s="331">
        <f>AVERAGE(K5:K11)</f>
        <v>986.75</v>
      </c>
      <c r="L13" s="339">
        <f t="shared" ref="L13" si="5">AVERAGE(L5:L11)</f>
        <v>177.5</v>
      </c>
      <c r="M13" s="385">
        <f>AVERAGE(M5:M11)</f>
        <v>981</v>
      </c>
      <c r="N13" s="400">
        <f t="shared" ref="N13:T13" si="6">AVERAGE(N5:N11)</f>
        <v>682.75</v>
      </c>
      <c r="O13" s="368">
        <f t="shared" si="6"/>
        <v>139</v>
      </c>
      <c r="P13" s="368">
        <f t="shared" si="6"/>
        <v>243.25</v>
      </c>
      <c r="Q13" s="368">
        <f t="shared" si="6"/>
        <v>273.25</v>
      </c>
      <c r="R13" s="368">
        <f t="shared" si="6"/>
        <v>449.25</v>
      </c>
      <c r="S13" s="368">
        <f t="shared" si="6"/>
        <v>499.5</v>
      </c>
      <c r="T13" s="401">
        <f t="shared" si="6"/>
        <v>572.75</v>
      </c>
      <c r="U13" s="196">
        <f t="shared" si="4"/>
        <v>12056.5</v>
      </c>
    </row>
    <row r="14" spans="1:22" ht="15.75" thickBot="1" x14ac:dyDescent="0.3">
      <c r="A14" s="34" t="s">
        <v>21</v>
      </c>
      <c r="B14" s="493"/>
      <c r="C14" s="332">
        <f t="shared" ref="C14:J14" si="7">SUM(C5:C9)</f>
        <v>3055</v>
      </c>
      <c r="D14" s="340">
        <f t="shared" si="7"/>
        <v>3234</v>
      </c>
      <c r="E14" s="340">
        <f t="shared" si="7"/>
        <v>2744</v>
      </c>
      <c r="F14" s="340">
        <f t="shared" si="7"/>
        <v>1122</v>
      </c>
      <c r="G14" s="340">
        <f t="shared" si="7"/>
        <v>2663</v>
      </c>
      <c r="H14" s="340">
        <f t="shared" si="7"/>
        <v>1397</v>
      </c>
      <c r="I14" s="340">
        <f t="shared" si="7"/>
        <v>1809</v>
      </c>
      <c r="J14" s="372">
        <f t="shared" si="7"/>
        <v>0</v>
      </c>
      <c r="K14" s="332">
        <f>SUM(K5:K9)</f>
        <v>2037</v>
      </c>
      <c r="L14" s="340">
        <f>SUM(L5:L9)</f>
        <v>419</v>
      </c>
      <c r="M14" s="386">
        <f>SUM(M5:M9)</f>
        <v>2165</v>
      </c>
      <c r="N14" s="402">
        <f t="shared" ref="N14:T14" si="8">SUM(N5:N9)</f>
        <v>799</v>
      </c>
      <c r="O14" s="369">
        <f t="shared" si="8"/>
        <v>309</v>
      </c>
      <c r="P14" s="369">
        <f t="shared" si="8"/>
        <v>271</v>
      </c>
      <c r="Q14" s="369">
        <f t="shared" si="8"/>
        <v>0</v>
      </c>
      <c r="R14" s="369">
        <f t="shared" si="8"/>
        <v>811</v>
      </c>
      <c r="S14" s="369">
        <f t="shared" si="8"/>
        <v>896</v>
      </c>
      <c r="T14" s="403">
        <f t="shared" si="8"/>
        <v>1124</v>
      </c>
      <c r="U14" s="197">
        <f>SUM(U5:U9)</f>
        <v>24855</v>
      </c>
      <c r="V14" s="6"/>
    </row>
    <row r="15" spans="1:22" ht="15.75" thickBot="1" x14ac:dyDescent="0.3">
      <c r="A15" s="34" t="s">
        <v>23</v>
      </c>
      <c r="B15" s="493"/>
      <c r="C15" s="333">
        <f t="shared" ref="C15:U15" si="9">AVERAGE(C5:C9)</f>
        <v>1527.5</v>
      </c>
      <c r="D15" s="341">
        <f t="shared" si="9"/>
        <v>1617</v>
      </c>
      <c r="E15" s="341">
        <f t="shared" si="9"/>
        <v>1372</v>
      </c>
      <c r="F15" s="341">
        <f t="shared" si="9"/>
        <v>561</v>
      </c>
      <c r="G15" s="341">
        <f t="shared" si="9"/>
        <v>1331.5</v>
      </c>
      <c r="H15" s="341">
        <f t="shared" si="9"/>
        <v>698.5</v>
      </c>
      <c r="I15" s="341">
        <f t="shared" si="9"/>
        <v>904.5</v>
      </c>
      <c r="J15" s="373" t="e">
        <f t="shared" si="9"/>
        <v>#DIV/0!</v>
      </c>
      <c r="K15" s="333">
        <f>AVERAGE(K5:K9)</f>
        <v>1018.5</v>
      </c>
      <c r="L15" s="341">
        <f t="shared" ref="L15" si="10">AVERAGE(L5:L9)</f>
        <v>209.5</v>
      </c>
      <c r="M15" s="387">
        <f>AVERAGE(M5:M9)</f>
        <v>1082.5</v>
      </c>
      <c r="N15" s="402">
        <f t="shared" ref="N15:T15" si="11">AVERAGE(N5:N9)</f>
        <v>399.5</v>
      </c>
      <c r="O15" s="369">
        <f t="shared" si="11"/>
        <v>154.5</v>
      </c>
      <c r="P15" s="369">
        <f t="shared" si="11"/>
        <v>135.5</v>
      </c>
      <c r="Q15" s="369">
        <f t="shared" si="11"/>
        <v>0</v>
      </c>
      <c r="R15" s="369">
        <f t="shared" si="11"/>
        <v>405.5</v>
      </c>
      <c r="S15" s="369">
        <f t="shared" si="11"/>
        <v>448</v>
      </c>
      <c r="T15" s="403">
        <f t="shared" si="11"/>
        <v>562</v>
      </c>
      <c r="U15" s="198">
        <f t="shared" si="9"/>
        <v>12427.5</v>
      </c>
    </row>
    <row r="16" spans="1:22" ht="15.75" thickBot="1" x14ac:dyDescent="0.3">
      <c r="A16" s="179" t="s">
        <v>3</v>
      </c>
      <c r="B16" s="240">
        <f>B11+1</f>
        <v>42891</v>
      </c>
      <c r="C16" s="269">
        <v>1058</v>
      </c>
      <c r="D16" s="335">
        <v>908</v>
      </c>
      <c r="E16" s="335">
        <v>1032</v>
      </c>
      <c r="F16" s="335">
        <v>433</v>
      </c>
      <c r="G16" s="335">
        <v>1105</v>
      </c>
      <c r="H16" s="335">
        <v>613</v>
      </c>
      <c r="I16" s="335">
        <v>554</v>
      </c>
      <c r="J16" s="241"/>
      <c r="K16" s="223">
        <v>563</v>
      </c>
      <c r="L16" s="335">
        <v>160</v>
      </c>
      <c r="M16" s="388">
        <v>604</v>
      </c>
      <c r="N16" s="399">
        <v>178</v>
      </c>
      <c r="O16" s="336">
        <v>77</v>
      </c>
      <c r="P16" s="336">
        <v>97</v>
      </c>
      <c r="Q16" s="336"/>
      <c r="R16" s="336">
        <v>181</v>
      </c>
      <c r="S16" s="336">
        <v>211</v>
      </c>
      <c r="T16" s="381">
        <v>307</v>
      </c>
      <c r="U16" s="254">
        <f t="shared" ref="U16:U22" si="12">SUM(C16:T16)</f>
        <v>8081</v>
      </c>
    </row>
    <row r="17" spans="1:22" ht="15.75" thickBot="1" x14ac:dyDescent="0.3">
      <c r="A17" s="179" t="s">
        <v>4</v>
      </c>
      <c r="B17" s="247">
        <f>B16+1</f>
        <v>42892</v>
      </c>
      <c r="C17" s="269">
        <v>889</v>
      </c>
      <c r="D17" s="335">
        <v>976</v>
      </c>
      <c r="E17" s="335">
        <v>483</v>
      </c>
      <c r="F17" s="335">
        <v>347</v>
      </c>
      <c r="G17" s="335">
        <v>984</v>
      </c>
      <c r="H17" s="335">
        <v>548</v>
      </c>
      <c r="I17" s="335">
        <v>473</v>
      </c>
      <c r="J17" s="241"/>
      <c r="K17" s="223">
        <v>499</v>
      </c>
      <c r="L17" s="335">
        <v>122</v>
      </c>
      <c r="M17" s="388">
        <v>548</v>
      </c>
      <c r="N17" s="399">
        <v>128</v>
      </c>
      <c r="O17" s="336">
        <v>59</v>
      </c>
      <c r="P17" s="336">
        <v>86</v>
      </c>
      <c r="Q17" s="336"/>
      <c r="R17" s="336">
        <v>151</v>
      </c>
      <c r="S17" s="336">
        <v>187</v>
      </c>
      <c r="T17" s="381">
        <v>257</v>
      </c>
      <c r="U17" s="254">
        <f t="shared" si="12"/>
        <v>6737</v>
      </c>
    </row>
    <row r="18" spans="1:22" ht="15.75" thickBot="1" x14ac:dyDescent="0.3">
      <c r="A18" s="179" t="s">
        <v>5</v>
      </c>
      <c r="B18" s="247">
        <f t="shared" ref="B18:B22" si="13">B17+1</f>
        <v>42893</v>
      </c>
      <c r="C18" s="274">
        <v>1421</v>
      </c>
      <c r="D18" s="336">
        <v>1436</v>
      </c>
      <c r="E18" s="336">
        <v>1114</v>
      </c>
      <c r="F18" s="336">
        <v>505</v>
      </c>
      <c r="G18" s="336">
        <v>1180</v>
      </c>
      <c r="H18" s="336">
        <v>755</v>
      </c>
      <c r="I18" s="336">
        <v>672</v>
      </c>
      <c r="J18" s="244"/>
      <c r="K18" s="243">
        <v>753</v>
      </c>
      <c r="L18" s="336">
        <v>228</v>
      </c>
      <c r="M18" s="381">
        <v>781</v>
      </c>
      <c r="N18" s="399">
        <v>366</v>
      </c>
      <c r="O18" s="336">
        <v>109</v>
      </c>
      <c r="P18" s="336">
        <v>121</v>
      </c>
      <c r="Q18" s="336"/>
      <c r="R18" s="336">
        <v>321</v>
      </c>
      <c r="S18" s="336">
        <v>319</v>
      </c>
      <c r="T18" s="381">
        <v>501</v>
      </c>
      <c r="U18" s="254">
        <f t="shared" si="12"/>
        <v>10582</v>
      </c>
    </row>
    <row r="19" spans="1:22" ht="15.75" thickBot="1" x14ac:dyDescent="0.3">
      <c r="A19" s="179" t="s">
        <v>6</v>
      </c>
      <c r="B19" s="248">
        <f t="shared" si="13"/>
        <v>42894</v>
      </c>
      <c r="C19" s="274">
        <v>1390</v>
      </c>
      <c r="D19" s="336">
        <v>1531</v>
      </c>
      <c r="E19" s="336">
        <v>1331</v>
      </c>
      <c r="F19" s="336">
        <v>518</v>
      </c>
      <c r="G19" s="336">
        <v>1287</v>
      </c>
      <c r="H19" s="336">
        <v>757</v>
      </c>
      <c r="I19" s="336">
        <v>986</v>
      </c>
      <c r="J19" s="244"/>
      <c r="K19" s="243">
        <v>861</v>
      </c>
      <c r="L19" s="336">
        <v>252</v>
      </c>
      <c r="M19" s="381">
        <v>825</v>
      </c>
      <c r="N19" s="399">
        <v>543</v>
      </c>
      <c r="O19" s="336">
        <v>199</v>
      </c>
      <c r="P19" s="336">
        <v>192</v>
      </c>
      <c r="Q19" s="336"/>
      <c r="R19" s="336">
        <v>386</v>
      </c>
      <c r="S19" s="336">
        <v>526</v>
      </c>
      <c r="T19" s="381">
        <v>827</v>
      </c>
      <c r="U19" s="254">
        <f t="shared" si="12"/>
        <v>12411</v>
      </c>
    </row>
    <row r="20" spans="1:22" ht="15.75" thickBot="1" x14ac:dyDescent="0.3">
      <c r="A20" s="179" t="s">
        <v>0</v>
      </c>
      <c r="B20" s="248">
        <f t="shared" si="13"/>
        <v>42895</v>
      </c>
      <c r="C20" s="269">
        <v>1487</v>
      </c>
      <c r="D20" s="335">
        <v>1274</v>
      </c>
      <c r="E20" s="335">
        <v>1221</v>
      </c>
      <c r="F20" s="335">
        <v>657</v>
      </c>
      <c r="G20" s="335">
        <v>1117</v>
      </c>
      <c r="H20" s="335">
        <v>569</v>
      </c>
      <c r="I20" s="335">
        <v>786</v>
      </c>
      <c r="J20" s="241"/>
      <c r="K20" s="223">
        <v>1014</v>
      </c>
      <c r="L20" s="335">
        <v>272</v>
      </c>
      <c r="M20" s="388">
        <v>1183</v>
      </c>
      <c r="N20" s="399">
        <v>460</v>
      </c>
      <c r="O20" s="336">
        <v>139</v>
      </c>
      <c r="P20" s="336">
        <v>205</v>
      </c>
      <c r="Q20" s="336"/>
      <c r="R20" s="336">
        <v>428</v>
      </c>
      <c r="S20" s="336">
        <v>498</v>
      </c>
      <c r="T20" s="381">
        <v>763</v>
      </c>
      <c r="U20" s="254">
        <f t="shared" si="12"/>
        <v>12073</v>
      </c>
    </row>
    <row r="21" spans="1:22" ht="15.75" thickBot="1" x14ac:dyDescent="0.3">
      <c r="A21" s="179" t="s">
        <v>1</v>
      </c>
      <c r="B21" s="234">
        <f t="shared" si="13"/>
        <v>42896</v>
      </c>
      <c r="C21" s="268">
        <v>1837</v>
      </c>
      <c r="D21" s="336">
        <v>2449</v>
      </c>
      <c r="E21" s="336">
        <v>1885</v>
      </c>
      <c r="F21" s="336">
        <v>471</v>
      </c>
      <c r="G21" s="336">
        <v>2154</v>
      </c>
      <c r="H21" s="336">
        <v>776</v>
      </c>
      <c r="I21" s="336">
        <v>1320</v>
      </c>
      <c r="J21" s="244">
        <v>853</v>
      </c>
      <c r="K21" s="243">
        <v>1682</v>
      </c>
      <c r="L21" s="336">
        <v>200</v>
      </c>
      <c r="M21" s="381">
        <v>2119</v>
      </c>
      <c r="N21" s="399">
        <v>1164</v>
      </c>
      <c r="O21" s="336">
        <v>196</v>
      </c>
      <c r="P21" s="336">
        <v>182</v>
      </c>
      <c r="Q21" s="336">
        <v>478</v>
      </c>
      <c r="R21" s="336">
        <v>626</v>
      </c>
      <c r="S21" s="336">
        <v>660</v>
      </c>
      <c r="T21" s="381">
        <v>660</v>
      </c>
      <c r="U21" s="254">
        <f t="shared" si="12"/>
        <v>19712</v>
      </c>
    </row>
    <row r="22" spans="1:22" ht="15.75" thickBot="1" x14ac:dyDescent="0.3">
      <c r="A22" s="179" t="s">
        <v>2</v>
      </c>
      <c r="B22" s="247">
        <f t="shared" si="13"/>
        <v>42897</v>
      </c>
      <c r="C22" s="268">
        <v>1308</v>
      </c>
      <c r="D22" s="337">
        <v>1538</v>
      </c>
      <c r="E22" s="337">
        <v>1789</v>
      </c>
      <c r="F22" s="337">
        <v>503</v>
      </c>
      <c r="G22" s="337">
        <v>1286</v>
      </c>
      <c r="H22" s="337">
        <v>613</v>
      </c>
      <c r="I22" s="337">
        <v>1262</v>
      </c>
      <c r="J22" s="246">
        <v>763</v>
      </c>
      <c r="K22" s="245">
        <v>2052</v>
      </c>
      <c r="L22" s="337">
        <v>218</v>
      </c>
      <c r="M22" s="382">
        <v>1985</v>
      </c>
      <c r="N22" s="399">
        <v>1170</v>
      </c>
      <c r="O22" s="336">
        <v>175</v>
      </c>
      <c r="P22" s="336">
        <v>253</v>
      </c>
      <c r="Q22" s="336">
        <v>500</v>
      </c>
      <c r="R22" s="336">
        <v>693</v>
      </c>
      <c r="S22" s="336">
        <v>814</v>
      </c>
      <c r="T22" s="381">
        <v>948</v>
      </c>
      <c r="U22" s="254">
        <f t="shared" si="12"/>
        <v>17870</v>
      </c>
    </row>
    <row r="23" spans="1:22" ht="15.75" thickBot="1" x14ac:dyDescent="0.3">
      <c r="A23" s="194" t="s">
        <v>22</v>
      </c>
      <c r="B23" s="492" t="s">
        <v>26</v>
      </c>
      <c r="C23" s="330">
        <f>SUM(C16:C22)</f>
        <v>9390</v>
      </c>
      <c r="D23" s="338">
        <f>SUM(D16:D22)</f>
        <v>10112</v>
      </c>
      <c r="E23" s="338">
        <f t="shared" ref="E23:U23" si="14">SUM(E16:E22)</f>
        <v>8855</v>
      </c>
      <c r="F23" s="338">
        <f t="shared" si="14"/>
        <v>3434</v>
      </c>
      <c r="G23" s="338">
        <f t="shared" si="14"/>
        <v>9113</v>
      </c>
      <c r="H23" s="338">
        <f t="shared" si="14"/>
        <v>4631</v>
      </c>
      <c r="I23" s="338">
        <f t="shared" si="14"/>
        <v>6053</v>
      </c>
      <c r="J23" s="370">
        <f t="shared" si="14"/>
        <v>1616</v>
      </c>
      <c r="K23" s="330">
        <f>SUM(K16:K22)</f>
        <v>7424</v>
      </c>
      <c r="L23" s="338">
        <f t="shared" ref="L23" si="15">SUM(L16:L22)</f>
        <v>1452</v>
      </c>
      <c r="M23" s="384">
        <f>SUM(M16:M22)</f>
        <v>8045</v>
      </c>
      <c r="N23" s="400">
        <f t="shared" ref="N23:T23" si="16">SUM(N16:N22)</f>
        <v>4009</v>
      </c>
      <c r="O23" s="368">
        <f t="shared" si="16"/>
        <v>954</v>
      </c>
      <c r="P23" s="368">
        <f t="shared" si="16"/>
        <v>1136</v>
      </c>
      <c r="Q23" s="368">
        <f t="shared" si="16"/>
        <v>978</v>
      </c>
      <c r="R23" s="368">
        <f t="shared" si="16"/>
        <v>2786</v>
      </c>
      <c r="S23" s="368">
        <f t="shared" si="16"/>
        <v>3215</v>
      </c>
      <c r="T23" s="401">
        <f t="shared" si="16"/>
        <v>4263</v>
      </c>
      <c r="U23" s="195">
        <f t="shared" si="14"/>
        <v>87466</v>
      </c>
      <c r="V23" s="6"/>
    </row>
    <row r="24" spans="1:22" ht="15.75" thickBot="1" x14ac:dyDescent="0.3">
      <c r="A24" s="127" t="s">
        <v>24</v>
      </c>
      <c r="B24" s="493"/>
      <c r="C24" s="331">
        <f>AVERAGE(C16:C22)</f>
        <v>1341.4285714285713</v>
      </c>
      <c r="D24" s="339">
        <f>AVERAGE(D16:D22)</f>
        <v>1444.5714285714287</v>
      </c>
      <c r="E24" s="339">
        <f t="shared" ref="E24:U24" si="17">AVERAGE(E16:E22)</f>
        <v>1265</v>
      </c>
      <c r="F24" s="339">
        <f t="shared" si="17"/>
        <v>490.57142857142856</v>
      </c>
      <c r="G24" s="339">
        <f t="shared" si="17"/>
        <v>1301.8571428571429</v>
      </c>
      <c r="H24" s="339">
        <f t="shared" si="17"/>
        <v>661.57142857142856</v>
      </c>
      <c r="I24" s="339">
        <f t="shared" si="17"/>
        <v>864.71428571428567</v>
      </c>
      <c r="J24" s="371">
        <f t="shared" si="17"/>
        <v>808</v>
      </c>
      <c r="K24" s="331">
        <f>AVERAGE(K16:K22)</f>
        <v>1060.5714285714287</v>
      </c>
      <c r="L24" s="339">
        <f t="shared" ref="L24" si="18">AVERAGE(L16:L22)</f>
        <v>207.42857142857142</v>
      </c>
      <c r="M24" s="385">
        <f>AVERAGE(M16:M22)</f>
        <v>1149.2857142857142</v>
      </c>
      <c r="N24" s="400">
        <f t="shared" ref="N24:T24" si="19">AVERAGE(N16:N22)</f>
        <v>572.71428571428567</v>
      </c>
      <c r="O24" s="368">
        <f t="shared" si="19"/>
        <v>136.28571428571428</v>
      </c>
      <c r="P24" s="368">
        <f t="shared" si="19"/>
        <v>162.28571428571428</v>
      </c>
      <c r="Q24" s="368">
        <f t="shared" si="19"/>
        <v>489</v>
      </c>
      <c r="R24" s="368">
        <f t="shared" si="19"/>
        <v>398</v>
      </c>
      <c r="S24" s="368">
        <f t="shared" si="19"/>
        <v>459.28571428571428</v>
      </c>
      <c r="T24" s="401">
        <f t="shared" si="19"/>
        <v>609</v>
      </c>
      <c r="U24" s="196">
        <f t="shared" si="17"/>
        <v>12495.142857142857</v>
      </c>
    </row>
    <row r="25" spans="1:22" ht="15.75" thickBot="1" x14ac:dyDescent="0.3">
      <c r="A25" s="34" t="s">
        <v>21</v>
      </c>
      <c r="B25" s="493"/>
      <c r="C25" s="332">
        <f>SUM(C16:C20)</f>
        <v>6245</v>
      </c>
      <c r="D25" s="340">
        <f>SUM(D16:D20)</f>
        <v>6125</v>
      </c>
      <c r="E25" s="340">
        <f t="shared" ref="E25:U25" si="20">SUM(E16:E20)</f>
        <v>5181</v>
      </c>
      <c r="F25" s="340">
        <f t="shared" si="20"/>
        <v>2460</v>
      </c>
      <c r="G25" s="340">
        <f t="shared" si="20"/>
        <v>5673</v>
      </c>
      <c r="H25" s="340">
        <f t="shared" si="20"/>
        <v>3242</v>
      </c>
      <c r="I25" s="340">
        <f t="shared" si="20"/>
        <v>3471</v>
      </c>
      <c r="J25" s="372">
        <f t="shared" si="20"/>
        <v>0</v>
      </c>
      <c r="K25" s="332">
        <f>SUM(K16:K20)</f>
        <v>3690</v>
      </c>
      <c r="L25" s="340">
        <f t="shared" ref="L25" si="21">SUM(L16:L20)</f>
        <v>1034</v>
      </c>
      <c r="M25" s="386">
        <f>SUM(M16:M20)</f>
        <v>3941</v>
      </c>
      <c r="N25" s="402">
        <f t="shared" ref="N25:T25" si="22">SUM(N16:N20)</f>
        <v>1675</v>
      </c>
      <c r="O25" s="369">
        <f t="shared" si="22"/>
        <v>583</v>
      </c>
      <c r="P25" s="369">
        <f t="shared" si="22"/>
        <v>701</v>
      </c>
      <c r="Q25" s="369">
        <f t="shared" si="22"/>
        <v>0</v>
      </c>
      <c r="R25" s="369">
        <f t="shared" si="22"/>
        <v>1467</v>
      </c>
      <c r="S25" s="369">
        <f t="shared" si="22"/>
        <v>1741</v>
      </c>
      <c r="T25" s="403">
        <f t="shared" si="22"/>
        <v>2655</v>
      </c>
      <c r="U25" s="197">
        <f t="shared" si="20"/>
        <v>49884</v>
      </c>
    </row>
    <row r="26" spans="1:22" ht="15.75" thickBot="1" x14ac:dyDescent="0.3">
      <c r="A26" s="34" t="s">
        <v>23</v>
      </c>
      <c r="B26" s="494"/>
      <c r="C26" s="333">
        <f>AVERAGE(C16:C20)</f>
        <v>1249</v>
      </c>
      <c r="D26" s="341">
        <f>AVERAGE(D16:D20)</f>
        <v>1225</v>
      </c>
      <c r="E26" s="341">
        <f t="shared" ref="E26:U26" si="23">AVERAGE(E16:E20)</f>
        <v>1036.2</v>
      </c>
      <c r="F26" s="341">
        <f t="shared" si="23"/>
        <v>492</v>
      </c>
      <c r="G26" s="341">
        <f t="shared" si="23"/>
        <v>1134.5999999999999</v>
      </c>
      <c r="H26" s="341">
        <f t="shared" si="23"/>
        <v>648.4</v>
      </c>
      <c r="I26" s="341">
        <f t="shared" si="23"/>
        <v>694.2</v>
      </c>
      <c r="J26" s="373" t="e">
        <f t="shared" si="23"/>
        <v>#DIV/0!</v>
      </c>
      <c r="K26" s="333">
        <f>AVERAGE(K16:K20)</f>
        <v>738</v>
      </c>
      <c r="L26" s="341">
        <f t="shared" ref="L26" si="24">AVERAGE(L16:L20)</f>
        <v>206.8</v>
      </c>
      <c r="M26" s="387">
        <f>AVERAGE(M16:M20)</f>
        <v>788.2</v>
      </c>
      <c r="N26" s="402">
        <f t="shared" ref="N26:T26" si="25">AVERAGE(N16:N20)</f>
        <v>335</v>
      </c>
      <c r="O26" s="369">
        <f t="shared" si="25"/>
        <v>116.6</v>
      </c>
      <c r="P26" s="369">
        <f t="shared" si="25"/>
        <v>140.19999999999999</v>
      </c>
      <c r="Q26" s="369" t="e">
        <f t="shared" si="25"/>
        <v>#DIV/0!</v>
      </c>
      <c r="R26" s="369">
        <f t="shared" si="25"/>
        <v>293.39999999999998</v>
      </c>
      <c r="S26" s="369">
        <f t="shared" si="25"/>
        <v>348.2</v>
      </c>
      <c r="T26" s="403">
        <f t="shared" si="25"/>
        <v>531</v>
      </c>
      <c r="U26" s="198">
        <f t="shared" si="23"/>
        <v>9976.7999999999993</v>
      </c>
    </row>
    <row r="27" spans="1:22" ht="15.75" thickBot="1" x14ac:dyDescent="0.3">
      <c r="A27" s="179" t="s">
        <v>3</v>
      </c>
      <c r="B27" s="210">
        <f>B22+1</f>
        <v>42898</v>
      </c>
      <c r="C27" s="270">
        <v>1677</v>
      </c>
      <c r="D27" s="342">
        <v>1586</v>
      </c>
      <c r="E27" s="342">
        <v>1350</v>
      </c>
      <c r="F27" s="342">
        <v>471</v>
      </c>
      <c r="G27" s="342">
        <v>1352</v>
      </c>
      <c r="H27" s="342">
        <v>661</v>
      </c>
      <c r="I27" s="342">
        <v>861</v>
      </c>
      <c r="J27" s="250"/>
      <c r="K27" s="249">
        <v>1578</v>
      </c>
      <c r="L27" s="342">
        <v>210</v>
      </c>
      <c r="M27" s="389">
        <v>1586</v>
      </c>
      <c r="N27" s="404">
        <v>472</v>
      </c>
      <c r="O27" s="227">
        <v>173</v>
      </c>
      <c r="P27" s="227">
        <v>149</v>
      </c>
      <c r="Q27" s="227"/>
      <c r="R27" s="227">
        <v>395</v>
      </c>
      <c r="S27" s="227">
        <v>459</v>
      </c>
      <c r="T27" s="391">
        <v>694</v>
      </c>
      <c r="U27" s="254">
        <f t="shared" ref="U27:U33" si="26">SUM(C27:T27)</f>
        <v>13674</v>
      </c>
    </row>
    <row r="28" spans="1:22" ht="15.75" thickBot="1" x14ac:dyDescent="0.3">
      <c r="A28" s="179" t="s">
        <v>4</v>
      </c>
      <c r="B28" s="211">
        <f>B27+1</f>
        <v>42899</v>
      </c>
      <c r="C28" s="270">
        <v>1457</v>
      </c>
      <c r="D28" s="342">
        <v>1563</v>
      </c>
      <c r="E28" s="342">
        <v>1023</v>
      </c>
      <c r="F28" s="342">
        <v>451</v>
      </c>
      <c r="G28" s="342">
        <v>1230</v>
      </c>
      <c r="H28" s="342">
        <v>693</v>
      </c>
      <c r="I28" s="342">
        <v>756</v>
      </c>
      <c r="J28" s="250"/>
      <c r="K28" s="249">
        <v>1191</v>
      </c>
      <c r="L28" s="342">
        <v>254</v>
      </c>
      <c r="M28" s="389">
        <v>1226</v>
      </c>
      <c r="N28" s="404">
        <v>305</v>
      </c>
      <c r="O28" s="227">
        <v>134</v>
      </c>
      <c r="P28" s="227">
        <v>150</v>
      </c>
      <c r="Q28" s="227"/>
      <c r="R28" s="227">
        <v>306</v>
      </c>
      <c r="S28" s="227">
        <v>352</v>
      </c>
      <c r="T28" s="391">
        <v>582</v>
      </c>
      <c r="U28" s="254">
        <f t="shared" si="26"/>
        <v>11673</v>
      </c>
    </row>
    <row r="29" spans="1:22" ht="15.75" thickBot="1" x14ac:dyDescent="0.3">
      <c r="A29" s="179" t="s">
        <v>5</v>
      </c>
      <c r="B29" s="211">
        <f t="shared" ref="B29:B33" si="27">B28+1</f>
        <v>42900</v>
      </c>
      <c r="C29" s="270">
        <v>1666</v>
      </c>
      <c r="D29" s="342">
        <v>1639</v>
      </c>
      <c r="E29" s="342">
        <v>1276</v>
      </c>
      <c r="F29" s="342">
        <v>560</v>
      </c>
      <c r="G29" s="342">
        <v>4496</v>
      </c>
      <c r="H29" s="342">
        <v>637</v>
      </c>
      <c r="I29" s="342">
        <v>866</v>
      </c>
      <c r="J29" s="250"/>
      <c r="K29" s="249">
        <v>940</v>
      </c>
      <c r="L29" s="342">
        <v>193</v>
      </c>
      <c r="M29" s="389">
        <v>1017</v>
      </c>
      <c r="N29" s="404">
        <v>444</v>
      </c>
      <c r="O29" s="227">
        <v>119</v>
      </c>
      <c r="P29" s="227">
        <v>181</v>
      </c>
      <c r="Q29" s="227"/>
      <c r="R29" s="227">
        <v>361</v>
      </c>
      <c r="S29" s="227">
        <v>495</v>
      </c>
      <c r="T29" s="391">
        <v>721</v>
      </c>
      <c r="U29" s="254">
        <f t="shared" si="26"/>
        <v>15611</v>
      </c>
    </row>
    <row r="30" spans="1:22" ht="15.75" thickBot="1" x14ac:dyDescent="0.3">
      <c r="A30" s="179" t="s">
        <v>6</v>
      </c>
      <c r="B30" s="211">
        <f t="shared" si="27"/>
        <v>42901</v>
      </c>
      <c r="C30" s="274">
        <v>1522</v>
      </c>
      <c r="D30" s="336">
        <v>1699</v>
      </c>
      <c r="E30" s="336">
        <v>1523</v>
      </c>
      <c r="F30" s="336">
        <v>633</v>
      </c>
      <c r="G30" s="336">
        <v>1454</v>
      </c>
      <c r="H30" s="336">
        <v>738</v>
      </c>
      <c r="I30" s="336">
        <v>889</v>
      </c>
      <c r="J30" s="244"/>
      <c r="K30" s="243">
        <v>1013</v>
      </c>
      <c r="L30" s="336">
        <v>228</v>
      </c>
      <c r="M30" s="381">
        <v>1005</v>
      </c>
      <c r="N30" s="399">
        <v>459</v>
      </c>
      <c r="O30" s="336">
        <v>130</v>
      </c>
      <c r="P30" s="336">
        <v>264</v>
      </c>
      <c r="Q30" s="336"/>
      <c r="R30" s="336">
        <v>378</v>
      </c>
      <c r="S30" s="336">
        <v>438</v>
      </c>
      <c r="T30" s="381">
        <v>764</v>
      </c>
      <c r="U30" s="254">
        <f t="shared" si="26"/>
        <v>13137</v>
      </c>
    </row>
    <row r="31" spans="1:22" ht="15.75" thickBot="1" x14ac:dyDescent="0.3">
      <c r="A31" s="179" t="s">
        <v>0</v>
      </c>
      <c r="B31" s="211">
        <f t="shared" si="27"/>
        <v>42902</v>
      </c>
      <c r="C31" s="270">
        <v>1102</v>
      </c>
      <c r="D31" s="342">
        <v>1177</v>
      </c>
      <c r="E31" s="342">
        <v>982</v>
      </c>
      <c r="F31" s="342">
        <v>398</v>
      </c>
      <c r="G31" s="342">
        <v>1076</v>
      </c>
      <c r="H31" s="342">
        <v>590</v>
      </c>
      <c r="I31" s="342">
        <v>684</v>
      </c>
      <c r="J31" s="250"/>
      <c r="K31" s="249">
        <v>586</v>
      </c>
      <c r="L31" s="342">
        <v>172</v>
      </c>
      <c r="M31" s="389">
        <v>770</v>
      </c>
      <c r="N31" s="404">
        <v>263</v>
      </c>
      <c r="O31" s="227">
        <v>80</v>
      </c>
      <c r="P31" s="227">
        <v>136</v>
      </c>
      <c r="Q31" s="227"/>
      <c r="R31" s="227">
        <v>332</v>
      </c>
      <c r="S31" s="227">
        <v>354</v>
      </c>
      <c r="T31" s="391">
        <v>461</v>
      </c>
      <c r="U31" s="254">
        <f t="shared" si="26"/>
        <v>9163</v>
      </c>
    </row>
    <row r="32" spans="1:22" ht="15.75" thickBot="1" x14ac:dyDescent="0.3">
      <c r="A32" s="179" t="s">
        <v>1</v>
      </c>
      <c r="B32" s="211">
        <f t="shared" si="27"/>
        <v>42903</v>
      </c>
      <c r="C32" s="271">
        <v>608</v>
      </c>
      <c r="D32" s="227">
        <v>906</v>
      </c>
      <c r="E32" s="227">
        <v>1095</v>
      </c>
      <c r="F32" s="227">
        <v>194</v>
      </c>
      <c r="G32" s="227">
        <v>1019</v>
      </c>
      <c r="H32" s="227">
        <v>407</v>
      </c>
      <c r="I32" s="227">
        <v>689</v>
      </c>
      <c r="J32" s="251">
        <v>289</v>
      </c>
      <c r="K32" s="390">
        <v>658</v>
      </c>
      <c r="L32" s="227">
        <v>79</v>
      </c>
      <c r="M32" s="391">
        <v>574</v>
      </c>
      <c r="N32" s="404">
        <v>465</v>
      </c>
      <c r="O32" s="227">
        <v>52</v>
      </c>
      <c r="P32" s="227">
        <v>123</v>
      </c>
      <c r="Q32" s="227">
        <v>170</v>
      </c>
      <c r="R32" s="227">
        <v>311</v>
      </c>
      <c r="S32" s="227">
        <v>315</v>
      </c>
      <c r="T32" s="391">
        <v>358</v>
      </c>
      <c r="U32" s="254">
        <f t="shared" si="26"/>
        <v>8312</v>
      </c>
    </row>
    <row r="33" spans="1:22" ht="15.75" thickBot="1" x14ac:dyDescent="0.3">
      <c r="A33" s="179" t="s">
        <v>2</v>
      </c>
      <c r="B33" s="211">
        <f t="shared" si="27"/>
        <v>42904</v>
      </c>
      <c r="C33" s="272">
        <v>1335</v>
      </c>
      <c r="D33" s="343">
        <v>1474</v>
      </c>
      <c r="E33" s="343">
        <v>2204</v>
      </c>
      <c r="F33" s="343">
        <v>438</v>
      </c>
      <c r="G33" s="227">
        <v>1490</v>
      </c>
      <c r="H33" s="343">
        <v>628</v>
      </c>
      <c r="I33" s="343">
        <v>1207</v>
      </c>
      <c r="J33" s="252">
        <v>571</v>
      </c>
      <c r="K33" s="392">
        <v>1338</v>
      </c>
      <c r="L33" s="343">
        <v>298</v>
      </c>
      <c r="M33" s="393">
        <v>1195</v>
      </c>
      <c r="N33" s="404">
        <v>1230</v>
      </c>
      <c r="O33" s="227">
        <v>229</v>
      </c>
      <c r="P33" s="227">
        <v>279</v>
      </c>
      <c r="Q33" s="227">
        <v>359</v>
      </c>
      <c r="R33" s="227">
        <v>661</v>
      </c>
      <c r="S33" s="227">
        <v>650</v>
      </c>
      <c r="T33" s="391">
        <v>816</v>
      </c>
      <c r="U33" s="254">
        <f t="shared" si="26"/>
        <v>16402</v>
      </c>
    </row>
    <row r="34" spans="1:22" ht="15.75" thickBot="1" x14ac:dyDescent="0.3">
      <c r="A34" s="194" t="s">
        <v>22</v>
      </c>
      <c r="B34" s="492" t="s">
        <v>27</v>
      </c>
      <c r="C34" s="330">
        <f>SUM(C27:C33)</f>
        <v>9367</v>
      </c>
      <c r="D34" s="338">
        <f>SUM(D27:D33)</f>
        <v>10044</v>
      </c>
      <c r="E34" s="338">
        <f t="shared" ref="E34:U34" si="28">SUM(E27:E33)</f>
        <v>9453</v>
      </c>
      <c r="F34" s="338">
        <f t="shared" si="28"/>
        <v>3145</v>
      </c>
      <c r="G34" s="338">
        <f t="shared" si="28"/>
        <v>12117</v>
      </c>
      <c r="H34" s="338">
        <f t="shared" si="28"/>
        <v>4354</v>
      </c>
      <c r="I34" s="338">
        <f t="shared" si="28"/>
        <v>5952</v>
      </c>
      <c r="J34" s="370">
        <f t="shared" si="28"/>
        <v>860</v>
      </c>
      <c r="K34" s="330">
        <f>SUM(K27:K33)</f>
        <v>7304</v>
      </c>
      <c r="L34" s="338">
        <f t="shared" ref="L34" si="29">SUM(L27:L33)</f>
        <v>1434</v>
      </c>
      <c r="M34" s="384">
        <f>SUM(M27:M33)</f>
        <v>7373</v>
      </c>
      <c r="N34" s="400">
        <f t="shared" ref="N34:T34" si="30">SUM(N27:N33)</f>
        <v>3638</v>
      </c>
      <c r="O34" s="368">
        <f t="shared" si="30"/>
        <v>917</v>
      </c>
      <c r="P34" s="368">
        <f t="shared" si="30"/>
        <v>1282</v>
      </c>
      <c r="Q34" s="368">
        <f t="shared" si="30"/>
        <v>529</v>
      </c>
      <c r="R34" s="368">
        <f t="shared" si="30"/>
        <v>2744</v>
      </c>
      <c r="S34" s="368">
        <f t="shared" si="30"/>
        <v>3063</v>
      </c>
      <c r="T34" s="401">
        <f t="shared" si="30"/>
        <v>4396</v>
      </c>
      <c r="U34" s="370">
        <f t="shared" si="28"/>
        <v>87972</v>
      </c>
      <c r="V34" s="6"/>
    </row>
    <row r="35" spans="1:22" ht="15.75" thickBot="1" x14ac:dyDescent="0.3">
      <c r="A35" s="127" t="s">
        <v>24</v>
      </c>
      <c r="B35" s="493"/>
      <c r="C35" s="331">
        <f t="shared" ref="C35:U35" si="31">AVERAGE(C27:C33)</f>
        <v>1338.1428571428571</v>
      </c>
      <c r="D35" s="339">
        <f t="shared" si="31"/>
        <v>1434.8571428571429</v>
      </c>
      <c r="E35" s="339">
        <f t="shared" si="31"/>
        <v>1350.4285714285713</v>
      </c>
      <c r="F35" s="339">
        <f t="shared" si="31"/>
        <v>449.28571428571428</v>
      </c>
      <c r="G35" s="339">
        <f t="shared" si="31"/>
        <v>1731</v>
      </c>
      <c r="H35" s="339">
        <f t="shared" si="31"/>
        <v>622</v>
      </c>
      <c r="I35" s="339">
        <f t="shared" si="31"/>
        <v>850.28571428571433</v>
      </c>
      <c r="J35" s="371">
        <f t="shared" si="31"/>
        <v>430</v>
      </c>
      <c r="K35" s="331">
        <f>AVERAGE(K27:K33)</f>
        <v>1043.4285714285713</v>
      </c>
      <c r="L35" s="339">
        <f t="shared" ref="L35" si="32">AVERAGE(L27:L33)</f>
        <v>204.85714285714286</v>
      </c>
      <c r="M35" s="385">
        <f>AVERAGE(M27:M33)</f>
        <v>1053.2857142857142</v>
      </c>
      <c r="N35" s="400">
        <f t="shared" ref="N35:T35" si="33">AVERAGE(N27:N33)</f>
        <v>519.71428571428567</v>
      </c>
      <c r="O35" s="368">
        <f t="shared" si="33"/>
        <v>131</v>
      </c>
      <c r="P35" s="368">
        <f t="shared" si="33"/>
        <v>183.14285714285714</v>
      </c>
      <c r="Q35" s="368">
        <f t="shared" si="33"/>
        <v>264.5</v>
      </c>
      <c r="R35" s="368">
        <f t="shared" si="33"/>
        <v>392</v>
      </c>
      <c r="S35" s="368">
        <f t="shared" si="33"/>
        <v>437.57142857142856</v>
      </c>
      <c r="T35" s="401">
        <f t="shared" si="33"/>
        <v>628</v>
      </c>
      <c r="U35" s="371">
        <f t="shared" si="31"/>
        <v>12567.428571428571</v>
      </c>
    </row>
    <row r="36" spans="1:22" ht="15.75" thickBot="1" x14ac:dyDescent="0.3">
      <c r="A36" s="34" t="s">
        <v>21</v>
      </c>
      <c r="B36" s="493"/>
      <c r="C36" s="332">
        <f t="shared" ref="C36:J36" si="34">SUM(C27:C31)</f>
        <v>7424</v>
      </c>
      <c r="D36" s="340">
        <f>SUM(D27:D31)</f>
        <v>7664</v>
      </c>
      <c r="E36" s="340">
        <f>SUM(E27:E31)</f>
        <v>6154</v>
      </c>
      <c r="F36" s="340">
        <f>SUM(F27:F31)</f>
        <v>2513</v>
      </c>
      <c r="G36" s="340">
        <f>SUM(G27:G31)</f>
        <v>9608</v>
      </c>
      <c r="H36" s="340">
        <f t="shared" si="34"/>
        <v>3319</v>
      </c>
      <c r="I36" s="340">
        <f t="shared" si="34"/>
        <v>4056</v>
      </c>
      <c r="J36" s="372">
        <f t="shared" si="34"/>
        <v>0</v>
      </c>
      <c r="K36" s="332">
        <f>SUM(K27:K31)</f>
        <v>5308</v>
      </c>
      <c r="L36" s="340">
        <f t="shared" ref="L36" si="35">SUM(L27:L31)</f>
        <v>1057</v>
      </c>
      <c r="M36" s="386">
        <f>SUM(M27:M31)</f>
        <v>5604</v>
      </c>
      <c r="N36" s="402">
        <f t="shared" ref="N36:T36" si="36">SUM(N27:N31)</f>
        <v>1943</v>
      </c>
      <c r="O36" s="369">
        <f t="shared" si="36"/>
        <v>636</v>
      </c>
      <c r="P36" s="369">
        <f t="shared" si="36"/>
        <v>880</v>
      </c>
      <c r="Q36" s="369">
        <f t="shared" si="36"/>
        <v>0</v>
      </c>
      <c r="R36" s="369">
        <f t="shared" si="36"/>
        <v>1772</v>
      </c>
      <c r="S36" s="369">
        <f t="shared" si="36"/>
        <v>2098</v>
      </c>
      <c r="T36" s="403">
        <f t="shared" si="36"/>
        <v>3222</v>
      </c>
      <c r="U36" s="372">
        <f>SUM(U27:U31)</f>
        <v>63258</v>
      </c>
    </row>
    <row r="37" spans="1:22" ht="15.75" thickBot="1" x14ac:dyDescent="0.3">
      <c r="A37" s="34" t="s">
        <v>23</v>
      </c>
      <c r="B37" s="494"/>
      <c r="C37" s="333">
        <f t="shared" ref="C37:U37" si="37">AVERAGE(C27:C31)</f>
        <v>1484.8</v>
      </c>
      <c r="D37" s="341">
        <f t="shared" si="37"/>
        <v>1532.8</v>
      </c>
      <c r="E37" s="341">
        <f t="shared" si="37"/>
        <v>1230.8</v>
      </c>
      <c r="F37" s="341">
        <f t="shared" si="37"/>
        <v>502.6</v>
      </c>
      <c r="G37" s="341">
        <f t="shared" si="37"/>
        <v>1921.6</v>
      </c>
      <c r="H37" s="341">
        <f t="shared" si="37"/>
        <v>663.8</v>
      </c>
      <c r="I37" s="341">
        <f t="shared" si="37"/>
        <v>811.2</v>
      </c>
      <c r="J37" s="373" t="e">
        <f t="shared" si="37"/>
        <v>#DIV/0!</v>
      </c>
      <c r="K37" s="333">
        <f>AVERAGE(K27:K31)</f>
        <v>1061.5999999999999</v>
      </c>
      <c r="L37" s="341">
        <f t="shared" ref="L37" si="38">AVERAGE(L27:L31)</f>
        <v>211.4</v>
      </c>
      <c r="M37" s="387">
        <f>AVERAGE(M27:M31)</f>
        <v>1120.8</v>
      </c>
      <c r="N37" s="402">
        <f t="shared" ref="N37:T37" si="39">AVERAGE(N27:N31)</f>
        <v>388.6</v>
      </c>
      <c r="O37" s="369">
        <f t="shared" si="39"/>
        <v>127.2</v>
      </c>
      <c r="P37" s="369">
        <f t="shared" si="39"/>
        <v>176</v>
      </c>
      <c r="Q37" s="369" t="e">
        <f t="shared" si="39"/>
        <v>#DIV/0!</v>
      </c>
      <c r="R37" s="369">
        <f t="shared" si="39"/>
        <v>354.4</v>
      </c>
      <c r="S37" s="369">
        <f t="shared" si="39"/>
        <v>419.6</v>
      </c>
      <c r="T37" s="403">
        <f t="shared" si="39"/>
        <v>644.4</v>
      </c>
      <c r="U37" s="373">
        <f t="shared" si="37"/>
        <v>12651.6</v>
      </c>
    </row>
    <row r="38" spans="1:22" ht="15.75" thickBot="1" x14ac:dyDescent="0.3">
      <c r="A38" s="179" t="s">
        <v>3</v>
      </c>
      <c r="B38" s="210">
        <f>B33+1</f>
        <v>42905</v>
      </c>
      <c r="C38" s="269">
        <v>1044</v>
      </c>
      <c r="D38" s="335">
        <v>913</v>
      </c>
      <c r="E38" s="335">
        <v>849</v>
      </c>
      <c r="F38" s="335">
        <v>398</v>
      </c>
      <c r="G38" s="335">
        <v>1029</v>
      </c>
      <c r="H38" s="335">
        <v>566</v>
      </c>
      <c r="I38" s="335">
        <v>647</v>
      </c>
      <c r="J38" s="241"/>
      <c r="K38" s="223">
        <v>706</v>
      </c>
      <c r="L38" s="335">
        <v>177</v>
      </c>
      <c r="M38" s="388">
        <v>652</v>
      </c>
      <c r="N38" s="409">
        <v>229</v>
      </c>
      <c r="O38" s="335">
        <v>80</v>
      </c>
      <c r="P38" s="335">
        <v>92</v>
      </c>
      <c r="Q38" s="335"/>
      <c r="R38" s="335">
        <v>273</v>
      </c>
      <c r="S38" s="335">
        <v>314</v>
      </c>
      <c r="T38" s="388">
        <v>315</v>
      </c>
      <c r="U38" s="254">
        <f t="shared" ref="U38:U44" si="40">SUM(C38:T38)</f>
        <v>8284</v>
      </c>
    </row>
    <row r="39" spans="1:22" ht="15.75" thickBot="1" x14ac:dyDescent="0.3">
      <c r="A39" s="179" t="s">
        <v>4</v>
      </c>
      <c r="B39" s="211">
        <f>B38+1</f>
        <v>42906</v>
      </c>
      <c r="C39" s="269">
        <v>1723</v>
      </c>
      <c r="D39" s="335">
        <v>1679</v>
      </c>
      <c r="E39" s="335">
        <v>1448</v>
      </c>
      <c r="F39" s="335">
        <v>595</v>
      </c>
      <c r="G39" s="335">
        <v>1435</v>
      </c>
      <c r="H39" s="335">
        <v>757</v>
      </c>
      <c r="I39" s="335">
        <v>1005</v>
      </c>
      <c r="J39" s="241"/>
      <c r="K39" s="223">
        <v>1226</v>
      </c>
      <c r="L39" s="335">
        <v>313</v>
      </c>
      <c r="M39" s="388">
        <v>1231</v>
      </c>
      <c r="N39" s="409">
        <v>471</v>
      </c>
      <c r="O39" s="335">
        <v>109</v>
      </c>
      <c r="P39" s="335">
        <v>175</v>
      </c>
      <c r="Q39" s="335"/>
      <c r="R39" s="335">
        <v>447</v>
      </c>
      <c r="S39" s="335">
        <v>526</v>
      </c>
      <c r="T39" s="388">
        <v>725</v>
      </c>
      <c r="U39" s="254">
        <f t="shared" si="40"/>
        <v>13865</v>
      </c>
    </row>
    <row r="40" spans="1:22" ht="15.75" thickBot="1" x14ac:dyDescent="0.3">
      <c r="A40" s="179" t="s">
        <v>5</v>
      </c>
      <c r="B40" s="211">
        <f t="shared" ref="B40:B44" si="41">B39+1</f>
        <v>42907</v>
      </c>
      <c r="C40" s="269">
        <v>1638</v>
      </c>
      <c r="D40" s="335">
        <v>1736</v>
      </c>
      <c r="E40" s="335">
        <v>1445</v>
      </c>
      <c r="F40" s="335">
        <v>526</v>
      </c>
      <c r="G40" s="335">
        <v>1485</v>
      </c>
      <c r="H40" s="335">
        <v>745</v>
      </c>
      <c r="I40" s="335">
        <v>979</v>
      </c>
      <c r="J40" s="241"/>
      <c r="K40" s="223">
        <v>1345</v>
      </c>
      <c r="L40" s="335">
        <v>286</v>
      </c>
      <c r="M40" s="388">
        <v>1353</v>
      </c>
      <c r="N40" s="409">
        <v>440</v>
      </c>
      <c r="O40" s="335">
        <v>281</v>
      </c>
      <c r="P40" s="335">
        <v>216</v>
      </c>
      <c r="Q40" s="335"/>
      <c r="R40" s="335">
        <v>372</v>
      </c>
      <c r="S40" s="335">
        <v>440</v>
      </c>
      <c r="T40" s="388">
        <v>758</v>
      </c>
      <c r="U40" s="254">
        <f t="shared" si="40"/>
        <v>14045</v>
      </c>
    </row>
    <row r="41" spans="1:22" ht="15.75" thickBot="1" x14ac:dyDescent="0.3">
      <c r="A41" s="179" t="s">
        <v>6</v>
      </c>
      <c r="B41" s="211">
        <f t="shared" si="41"/>
        <v>42908</v>
      </c>
      <c r="C41" s="274">
        <v>1766</v>
      </c>
      <c r="D41" s="336">
        <v>1845</v>
      </c>
      <c r="E41" s="336">
        <v>1599</v>
      </c>
      <c r="F41" s="336">
        <v>709</v>
      </c>
      <c r="G41" s="336">
        <v>1720</v>
      </c>
      <c r="H41" s="336">
        <v>863</v>
      </c>
      <c r="I41" s="336">
        <v>1060</v>
      </c>
      <c r="J41" s="244"/>
      <c r="K41" s="243">
        <v>1331</v>
      </c>
      <c r="L41" s="336">
        <v>294</v>
      </c>
      <c r="M41" s="381">
        <v>1324</v>
      </c>
      <c r="N41" s="409">
        <v>564</v>
      </c>
      <c r="O41" s="335">
        <v>134</v>
      </c>
      <c r="P41" s="335">
        <v>183</v>
      </c>
      <c r="Q41" s="335"/>
      <c r="R41" s="335">
        <v>455</v>
      </c>
      <c r="S41" s="335">
        <v>523</v>
      </c>
      <c r="T41" s="388">
        <v>758</v>
      </c>
      <c r="U41" s="254">
        <f t="shared" si="40"/>
        <v>15128</v>
      </c>
    </row>
    <row r="42" spans="1:22" ht="15.75" thickBot="1" x14ac:dyDescent="0.3">
      <c r="A42" s="179" t="s">
        <v>0</v>
      </c>
      <c r="B42" s="211">
        <f t="shared" si="41"/>
        <v>42909</v>
      </c>
      <c r="C42" s="269">
        <v>1414</v>
      </c>
      <c r="D42" s="335">
        <v>1100</v>
      </c>
      <c r="E42" s="335">
        <v>1082</v>
      </c>
      <c r="F42" s="335">
        <v>538</v>
      </c>
      <c r="G42" s="335">
        <v>1219</v>
      </c>
      <c r="H42" s="335">
        <v>653</v>
      </c>
      <c r="I42" s="335">
        <v>726</v>
      </c>
      <c r="J42" s="241"/>
      <c r="K42" s="223">
        <v>967</v>
      </c>
      <c r="L42" s="335">
        <v>239</v>
      </c>
      <c r="M42" s="388">
        <v>962</v>
      </c>
      <c r="N42" s="409">
        <v>378</v>
      </c>
      <c r="O42" s="335">
        <v>122</v>
      </c>
      <c r="P42" s="335">
        <v>168</v>
      </c>
      <c r="Q42" s="335"/>
      <c r="R42" s="335">
        <v>346</v>
      </c>
      <c r="S42" s="335">
        <v>370</v>
      </c>
      <c r="T42" s="388">
        <v>622</v>
      </c>
      <c r="U42" s="254">
        <f t="shared" si="40"/>
        <v>10906</v>
      </c>
    </row>
    <row r="43" spans="1:22" ht="15.75" thickBot="1" x14ac:dyDescent="0.3">
      <c r="A43" s="179" t="s">
        <v>1</v>
      </c>
      <c r="B43" s="211">
        <f t="shared" si="41"/>
        <v>42910</v>
      </c>
      <c r="C43" s="269">
        <v>1402</v>
      </c>
      <c r="D43" s="336">
        <v>1962</v>
      </c>
      <c r="E43" s="336">
        <v>2048</v>
      </c>
      <c r="F43" s="336">
        <v>369</v>
      </c>
      <c r="G43" s="336">
        <v>2498</v>
      </c>
      <c r="H43" s="336">
        <v>714</v>
      </c>
      <c r="I43" s="336">
        <v>1318</v>
      </c>
      <c r="J43" s="244">
        <v>524</v>
      </c>
      <c r="K43" s="243">
        <v>2096</v>
      </c>
      <c r="L43" s="336">
        <v>444</v>
      </c>
      <c r="M43" s="381">
        <v>1682</v>
      </c>
      <c r="N43" s="409">
        <v>1151</v>
      </c>
      <c r="O43" s="335">
        <v>184</v>
      </c>
      <c r="P43" s="335">
        <v>295</v>
      </c>
      <c r="Q43" s="335">
        <v>284</v>
      </c>
      <c r="R43" s="335">
        <v>768</v>
      </c>
      <c r="S43" s="335">
        <v>847</v>
      </c>
      <c r="T43" s="388">
        <v>801</v>
      </c>
      <c r="U43" s="254">
        <f t="shared" si="40"/>
        <v>19387</v>
      </c>
    </row>
    <row r="44" spans="1:22" ht="15.75" thickBot="1" x14ac:dyDescent="0.3">
      <c r="A44" s="179" t="s">
        <v>2</v>
      </c>
      <c r="B44" s="211">
        <f t="shared" si="41"/>
        <v>42911</v>
      </c>
      <c r="C44" s="268">
        <v>1432</v>
      </c>
      <c r="D44" s="337">
        <v>1763</v>
      </c>
      <c r="E44" s="337">
        <v>1896</v>
      </c>
      <c r="F44" s="337">
        <v>463</v>
      </c>
      <c r="G44" s="336">
        <v>1700</v>
      </c>
      <c r="H44" s="337">
        <v>605</v>
      </c>
      <c r="I44" s="337">
        <v>1400</v>
      </c>
      <c r="J44" s="246">
        <v>606</v>
      </c>
      <c r="K44" s="245">
        <v>2554</v>
      </c>
      <c r="L44" s="337">
        <v>547</v>
      </c>
      <c r="M44" s="382">
        <v>2492</v>
      </c>
      <c r="N44" s="410">
        <v>1423</v>
      </c>
      <c r="O44" s="405">
        <v>303</v>
      </c>
      <c r="P44" s="405">
        <v>265</v>
      </c>
      <c r="Q44" s="405">
        <v>644</v>
      </c>
      <c r="R44" s="405">
        <v>803</v>
      </c>
      <c r="S44" s="405">
        <v>886</v>
      </c>
      <c r="T44" s="406">
        <v>964</v>
      </c>
      <c r="U44" s="254">
        <f t="shared" si="40"/>
        <v>20746</v>
      </c>
    </row>
    <row r="45" spans="1:22" ht="15.75" thickBot="1" x14ac:dyDescent="0.3">
      <c r="A45" s="194" t="s">
        <v>22</v>
      </c>
      <c r="B45" s="492" t="s">
        <v>28</v>
      </c>
      <c r="C45" s="330">
        <f t="shared" ref="C45:U45" si="42">SUM(C38:C44)</f>
        <v>10419</v>
      </c>
      <c r="D45" s="338">
        <f t="shared" si="42"/>
        <v>10998</v>
      </c>
      <c r="E45" s="338">
        <f t="shared" si="42"/>
        <v>10367</v>
      </c>
      <c r="F45" s="338">
        <f t="shared" si="42"/>
        <v>3598</v>
      </c>
      <c r="G45" s="338">
        <f t="shared" si="42"/>
        <v>11086</v>
      </c>
      <c r="H45" s="338">
        <f t="shared" si="42"/>
        <v>4903</v>
      </c>
      <c r="I45" s="338">
        <f t="shared" si="42"/>
        <v>7135</v>
      </c>
      <c r="J45" s="370">
        <f t="shared" si="42"/>
        <v>1130</v>
      </c>
      <c r="K45" s="330">
        <f>SUM(K38:K44)</f>
        <v>10225</v>
      </c>
      <c r="L45" s="338">
        <f t="shared" ref="L45" si="43">SUM(L38:L44)</f>
        <v>2300</v>
      </c>
      <c r="M45" s="384">
        <f>SUM(M38:M44)</f>
        <v>9696</v>
      </c>
      <c r="N45" s="400">
        <f t="shared" ref="N45:T45" si="44">SUM(N38:N44)</f>
        <v>4656</v>
      </c>
      <c r="O45" s="368">
        <f t="shared" si="44"/>
        <v>1213</v>
      </c>
      <c r="P45" s="368">
        <f t="shared" si="44"/>
        <v>1394</v>
      </c>
      <c r="Q45" s="368">
        <f t="shared" si="44"/>
        <v>928</v>
      </c>
      <c r="R45" s="368">
        <f t="shared" si="44"/>
        <v>3464</v>
      </c>
      <c r="S45" s="368">
        <f t="shared" si="44"/>
        <v>3906</v>
      </c>
      <c r="T45" s="401">
        <f t="shared" si="44"/>
        <v>4943</v>
      </c>
      <c r="U45" s="370">
        <f t="shared" si="42"/>
        <v>102361</v>
      </c>
      <c r="V45" s="6"/>
    </row>
    <row r="46" spans="1:22" ht="15.75" thickBot="1" x14ac:dyDescent="0.3">
      <c r="A46" s="127" t="s">
        <v>24</v>
      </c>
      <c r="B46" s="493"/>
      <c r="C46" s="331">
        <f t="shared" ref="C46:U46" si="45">AVERAGE(C38:C44)</f>
        <v>1488.4285714285713</v>
      </c>
      <c r="D46" s="339">
        <f t="shared" si="45"/>
        <v>1571.1428571428571</v>
      </c>
      <c r="E46" s="339">
        <f t="shared" si="45"/>
        <v>1481</v>
      </c>
      <c r="F46" s="339">
        <f t="shared" si="45"/>
        <v>514</v>
      </c>
      <c r="G46" s="339">
        <f t="shared" si="45"/>
        <v>1583.7142857142858</v>
      </c>
      <c r="H46" s="339">
        <f t="shared" si="45"/>
        <v>700.42857142857144</v>
      </c>
      <c r="I46" s="339">
        <f t="shared" si="45"/>
        <v>1019.2857142857143</v>
      </c>
      <c r="J46" s="371">
        <f t="shared" si="45"/>
        <v>565</v>
      </c>
      <c r="K46" s="331">
        <f>AVERAGE(K38:K44)</f>
        <v>1460.7142857142858</v>
      </c>
      <c r="L46" s="339">
        <f t="shared" ref="L46" si="46">AVERAGE(L38:L44)</f>
        <v>328.57142857142856</v>
      </c>
      <c r="M46" s="385">
        <f>AVERAGE(M38:M44)</f>
        <v>1385.1428571428571</v>
      </c>
      <c r="N46" s="400">
        <f t="shared" ref="N46:T46" si="47">AVERAGE(N38:N44)</f>
        <v>665.14285714285711</v>
      </c>
      <c r="O46" s="368">
        <f t="shared" si="47"/>
        <v>173.28571428571428</v>
      </c>
      <c r="P46" s="368">
        <f t="shared" si="47"/>
        <v>199.14285714285714</v>
      </c>
      <c r="Q46" s="368">
        <f t="shared" si="47"/>
        <v>464</v>
      </c>
      <c r="R46" s="368">
        <f t="shared" si="47"/>
        <v>494.85714285714283</v>
      </c>
      <c r="S46" s="368">
        <f t="shared" si="47"/>
        <v>558</v>
      </c>
      <c r="T46" s="401">
        <f t="shared" si="47"/>
        <v>706.14285714285711</v>
      </c>
      <c r="U46" s="371">
        <f t="shared" si="45"/>
        <v>14623</v>
      </c>
    </row>
    <row r="47" spans="1:22" ht="15.75" thickBot="1" x14ac:dyDescent="0.3">
      <c r="A47" s="34" t="s">
        <v>21</v>
      </c>
      <c r="B47" s="493"/>
      <c r="C47" s="332">
        <f t="shared" ref="C47:U47" si="48">SUM(C38:C42)</f>
        <v>7585</v>
      </c>
      <c r="D47" s="340">
        <f t="shared" si="48"/>
        <v>7273</v>
      </c>
      <c r="E47" s="340">
        <f t="shared" si="48"/>
        <v>6423</v>
      </c>
      <c r="F47" s="340">
        <f t="shared" si="48"/>
        <v>2766</v>
      </c>
      <c r="G47" s="340">
        <f t="shared" si="48"/>
        <v>6888</v>
      </c>
      <c r="H47" s="340">
        <f t="shared" si="48"/>
        <v>3584</v>
      </c>
      <c r="I47" s="340">
        <f t="shared" si="48"/>
        <v>4417</v>
      </c>
      <c r="J47" s="372">
        <f t="shared" si="48"/>
        <v>0</v>
      </c>
      <c r="K47" s="332">
        <f>SUM(K38:K42)</f>
        <v>5575</v>
      </c>
      <c r="L47" s="340">
        <f t="shared" ref="L47" si="49">SUM(L38:L42)</f>
        <v>1309</v>
      </c>
      <c r="M47" s="386">
        <f>SUM(M38:M42)</f>
        <v>5522</v>
      </c>
      <c r="N47" s="402">
        <f t="shared" ref="N47:T47" si="50">SUM(N38:N42)</f>
        <v>2082</v>
      </c>
      <c r="O47" s="369">
        <f t="shared" si="50"/>
        <v>726</v>
      </c>
      <c r="P47" s="369">
        <f t="shared" si="50"/>
        <v>834</v>
      </c>
      <c r="Q47" s="369">
        <f t="shared" si="50"/>
        <v>0</v>
      </c>
      <c r="R47" s="369">
        <f t="shared" si="50"/>
        <v>1893</v>
      </c>
      <c r="S47" s="369">
        <f t="shared" si="50"/>
        <v>2173</v>
      </c>
      <c r="T47" s="403">
        <f t="shared" si="50"/>
        <v>3178</v>
      </c>
      <c r="U47" s="372">
        <f t="shared" si="48"/>
        <v>62228</v>
      </c>
    </row>
    <row r="48" spans="1:22" ht="15.75" thickBot="1" x14ac:dyDescent="0.3">
      <c r="A48" s="34" t="s">
        <v>23</v>
      </c>
      <c r="B48" s="494"/>
      <c r="C48" s="333">
        <f t="shared" ref="C48:U48" si="51">AVERAGE(C38:C42)</f>
        <v>1517</v>
      </c>
      <c r="D48" s="341">
        <f t="shared" si="51"/>
        <v>1454.6</v>
      </c>
      <c r="E48" s="341">
        <f t="shared" si="51"/>
        <v>1284.5999999999999</v>
      </c>
      <c r="F48" s="341">
        <f t="shared" si="51"/>
        <v>553.20000000000005</v>
      </c>
      <c r="G48" s="341">
        <f t="shared" si="51"/>
        <v>1377.6</v>
      </c>
      <c r="H48" s="341">
        <f t="shared" si="51"/>
        <v>716.8</v>
      </c>
      <c r="I48" s="341">
        <f t="shared" si="51"/>
        <v>883.4</v>
      </c>
      <c r="J48" s="373" t="e">
        <f t="shared" si="51"/>
        <v>#DIV/0!</v>
      </c>
      <c r="K48" s="333">
        <f>AVERAGE(K38:K42)</f>
        <v>1115</v>
      </c>
      <c r="L48" s="341">
        <f t="shared" ref="L48" si="52">AVERAGE(L38:L42)</f>
        <v>261.8</v>
      </c>
      <c r="M48" s="387">
        <f>AVERAGE(M38:M42)</f>
        <v>1104.4000000000001</v>
      </c>
      <c r="N48" s="402">
        <f t="shared" ref="N48:T48" si="53">AVERAGE(N38:N42)</f>
        <v>416.4</v>
      </c>
      <c r="O48" s="369">
        <f t="shared" si="53"/>
        <v>145.19999999999999</v>
      </c>
      <c r="P48" s="369">
        <f t="shared" si="53"/>
        <v>166.8</v>
      </c>
      <c r="Q48" s="369" t="e">
        <f t="shared" si="53"/>
        <v>#DIV/0!</v>
      </c>
      <c r="R48" s="369">
        <f t="shared" si="53"/>
        <v>378.6</v>
      </c>
      <c r="S48" s="369">
        <f t="shared" si="53"/>
        <v>434.6</v>
      </c>
      <c r="T48" s="403">
        <f t="shared" si="53"/>
        <v>635.6</v>
      </c>
      <c r="U48" s="373">
        <f t="shared" si="51"/>
        <v>12445.6</v>
      </c>
    </row>
    <row r="49" spans="1:22" ht="15.75" thickBot="1" x14ac:dyDescent="0.3">
      <c r="A49" s="179" t="s">
        <v>3</v>
      </c>
      <c r="B49" s="210">
        <f>B44+1</f>
        <v>42912</v>
      </c>
      <c r="C49" s="273">
        <v>1893</v>
      </c>
      <c r="D49" s="344">
        <v>1577</v>
      </c>
      <c r="E49" s="344">
        <v>1475</v>
      </c>
      <c r="F49" s="344">
        <v>749</v>
      </c>
      <c r="G49" s="344">
        <v>1419</v>
      </c>
      <c r="H49" s="344">
        <v>757</v>
      </c>
      <c r="I49" s="344">
        <v>1209</v>
      </c>
      <c r="J49" s="254"/>
      <c r="K49" s="253">
        <v>1707</v>
      </c>
      <c r="L49" s="344">
        <v>292</v>
      </c>
      <c r="M49" s="394">
        <v>1469</v>
      </c>
      <c r="N49" s="409">
        <v>939</v>
      </c>
      <c r="O49" s="335">
        <v>258</v>
      </c>
      <c r="P49" s="335">
        <v>230</v>
      </c>
      <c r="Q49" s="335"/>
      <c r="R49" s="335">
        <v>563</v>
      </c>
      <c r="S49" s="335">
        <v>673</v>
      </c>
      <c r="T49" s="388">
        <v>1034</v>
      </c>
      <c r="U49" s="254">
        <f>SUM(C49:T49)</f>
        <v>16244</v>
      </c>
    </row>
    <row r="50" spans="1:22" ht="15.75" thickBot="1" x14ac:dyDescent="0.3">
      <c r="A50" s="179" t="s">
        <v>4</v>
      </c>
      <c r="B50" s="211">
        <f>B49+1</f>
        <v>42913</v>
      </c>
      <c r="C50" s="274">
        <v>1518</v>
      </c>
      <c r="D50" s="336">
        <v>1617</v>
      </c>
      <c r="E50" s="336">
        <v>1178</v>
      </c>
      <c r="F50" s="336">
        <v>659</v>
      </c>
      <c r="G50" s="336">
        <v>1338</v>
      </c>
      <c r="H50" s="336">
        <v>719</v>
      </c>
      <c r="I50" s="336">
        <v>1064</v>
      </c>
      <c r="J50" s="244"/>
      <c r="K50" s="243">
        <v>1171</v>
      </c>
      <c r="L50" s="336">
        <v>252</v>
      </c>
      <c r="M50" s="381">
        <v>1236</v>
      </c>
      <c r="N50" s="409">
        <v>426</v>
      </c>
      <c r="O50" s="335">
        <v>144</v>
      </c>
      <c r="P50" s="335">
        <v>170</v>
      </c>
      <c r="Q50" s="335"/>
      <c r="R50" s="335">
        <v>440</v>
      </c>
      <c r="S50" s="335">
        <v>497</v>
      </c>
      <c r="T50" s="388">
        <v>783</v>
      </c>
      <c r="U50" s="254">
        <f>SUM(C50:T50)</f>
        <v>13212</v>
      </c>
    </row>
    <row r="51" spans="1:22" ht="15.75" thickBot="1" x14ac:dyDescent="0.3">
      <c r="A51" s="179" t="s">
        <v>5</v>
      </c>
      <c r="B51" s="211">
        <f t="shared" ref="B51:B54" si="54">B50+1</f>
        <v>42914</v>
      </c>
      <c r="C51" s="274">
        <v>1793</v>
      </c>
      <c r="D51" s="336">
        <v>1794</v>
      </c>
      <c r="E51" s="336">
        <v>1476</v>
      </c>
      <c r="F51" s="336">
        <v>638</v>
      </c>
      <c r="G51" s="336">
        <v>1322</v>
      </c>
      <c r="H51" s="336">
        <v>749</v>
      </c>
      <c r="I51" s="336">
        <v>1008</v>
      </c>
      <c r="J51" s="244"/>
      <c r="K51" s="243">
        <v>1521</v>
      </c>
      <c r="L51" s="336">
        <v>291</v>
      </c>
      <c r="M51" s="381">
        <v>1493</v>
      </c>
      <c r="N51" s="409">
        <v>658</v>
      </c>
      <c r="O51" s="335">
        <v>203</v>
      </c>
      <c r="P51" s="335">
        <v>214</v>
      </c>
      <c r="Q51" s="335"/>
      <c r="R51" s="335">
        <v>506</v>
      </c>
      <c r="S51" s="335">
        <v>623</v>
      </c>
      <c r="T51" s="388">
        <v>860</v>
      </c>
      <c r="U51" s="254">
        <f>SUM(C51:T51)</f>
        <v>15149</v>
      </c>
    </row>
    <row r="52" spans="1:22" ht="15.75" thickBot="1" x14ac:dyDescent="0.3">
      <c r="A52" s="179" t="s">
        <v>6</v>
      </c>
      <c r="B52" s="211">
        <f t="shared" si="54"/>
        <v>42915</v>
      </c>
      <c r="C52" s="274">
        <v>1633</v>
      </c>
      <c r="D52" s="336">
        <v>1681</v>
      </c>
      <c r="E52" s="336">
        <v>1760</v>
      </c>
      <c r="F52" s="336">
        <v>968</v>
      </c>
      <c r="G52" s="336">
        <v>1364</v>
      </c>
      <c r="H52" s="336">
        <v>771</v>
      </c>
      <c r="I52" s="336">
        <v>1380</v>
      </c>
      <c r="J52" s="244"/>
      <c r="K52" s="243">
        <v>1231</v>
      </c>
      <c r="L52" s="336">
        <v>421</v>
      </c>
      <c r="M52" s="381">
        <v>1311</v>
      </c>
      <c r="N52" s="409">
        <v>682</v>
      </c>
      <c r="O52" s="335">
        <v>226</v>
      </c>
      <c r="P52" s="335">
        <v>220</v>
      </c>
      <c r="Q52" s="335"/>
      <c r="R52" s="335">
        <v>457</v>
      </c>
      <c r="S52" s="335">
        <v>602</v>
      </c>
      <c r="T52" s="388">
        <v>1015</v>
      </c>
      <c r="U52" s="254">
        <f>SUM(C52:T52)</f>
        <v>15722</v>
      </c>
    </row>
    <row r="53" spans="1:22" ht="15.75" thickBot="1" x14ac:dyDescent="0.3">
      <c r="A53" s="179" t="s">
        <v>0</v>
      </c>
      <c r="B53" s="211">
        <f t="shared" si="54"/>
        <v>42916</v>
      </c>
      <c r="C53" s="269">
        <v>1890</v>
      </c>
      <c r="D53" s="335">
        <v>1698</v>
      </c>
      <c r="E53" s="335">
        <v>1566</v>
      </c>
      <c r="F53" s="335">
        <v>769</v>
      </c>
      <c r="G53" s="335">
        <v>1379</v>
      </c>
      <c r="H53" s="335">
        <v>747</v>
      </c>
      <c r="I53" s="335">
        <v>1197</v>
      </c>
      <c r="J53" s="241"/>
      <c r="K53" s="223">
        <v>1624</v>
      </c>
      <c r="L53" s="335">
        <v>308</v>
      </c>
      <c r="M53" s="388">
        <v>1848</v>
      </c>
      <c r="N53" s="409">
        <v>736</v>
      </c>
      <c r="O53" s="335">
        <v>229</v>
      </c>
      <c r="P53" s="335">
        <v>237</v>
      </c>
      <c r="Q53" s="335"/>
      <c r="R53" s="335">
        <v>646</v>
      </c>
      <c r="S53" s="335">
        <v>721</v>
      </c>
      <c r="T53" s="388">
        <v>957</v>
      </c>
      <c r="U53" s="254">
        <f>SUM(C53:T53)</f>
        <v>16552</v>
      </c>
    </row>
    <row r="54" spans="1:22" ht="15.75" thickBot="1" x14ac:dyDescent="0.3">
      <c r="A54" s="179" t="s">
        <v>1</v>
      </c>
      <c r="B54" s="211">
        <f t="shared" si="54"/>
        <v>42917</v>
      </c>
      <c r="C54" s="243"/>
      <c r="D54" s="336"/>
      <c r="E54" s="336"/>
      <c r="F54" s="336"/>
      <c r="G54" s="336"/>
      <c r="H54" s="336"/>
      <c r="I54" s="336"/>
      <c r="J54" s="244"/>
      <c r="K54" s="243"/>
      <c r="L54" s="336"/>
      <c r="M54" s="381"/>
      <c r="N54" s="409"/>
      <c r="O54" s="335"/>
      <c r="P54" s="335"/>
      <c r="Q54" s="335"/>
      <c r="R54" s="335"/>
      <c r="S54" s="335"/>
      <c r="T54" s="388"/>
      <c r="U54" s="254"/>
    </row>
    <row r="55" spans="1:22" ht="15.75" thickBot="1" x14ac:dyDescent="0.3">
      <c r="A55" s="179" t="s">
        <v>2</v>
      </c>
      <c r="B55" s="211">
        <f>B54+1</f>
        <v>42918</v>
      </c>
      <c r="C55" s="245"/>
      <c r="D55" s="337"/>
      <c r="E55" s="337"/>
      <c r="F55" s="337"/>
      <c r="G55" s="337"/>
      <c r="H55" s="337"/>
      <c r="I55" s="337"/>
      <c r="J55" s="246"/>
      <c r="K55" s="245"/>
      <c r="L55" s="337"/>
      <c r="M55" s="382"/>
      <c r="N55" s="410"/>
      <c r="O55" s="405"/>
      <c r="P55" s="405"/>
      <c r="Q55" s="405"/>
      <c r="R55" s="405"/>
      <c r="S55" s="405"/>
      <c r="T55" s="406"/>
      <c r="U55" s="254"/>
    </row>
    <row r="56" spans="1:22" ht="15.75" thickBot="1" x14ac:dyDescent="0.3">
      <c r="A56" s="194" t="s">
        <v>22</v>
      </c>
      <c r="B56" s="492" t="s">
        <v>29</v>
      </c>
      <c r="C56" s="330">
        <f t="shared" ref="C56:U56" si="55">SUM(C49:C55)</f>
        <v>8727</v>
      </c>
      <c r="D56" s="338">
        <f t="shared" si="55"/>
        <v>8367</v>
      </c>
      <c r="E56" s="338">
        <f>SUM(E49:E55)</f>
        <v>7455</v>
      </c>
      <c r="F56" s="338">
        <f t="shared" si="55"/>
        <v>3783</v>
      </c>
      <c r="G56" s="338">
        <f t="shared" si="55"/>
        <v>6822</v>
      </c>
      <c r="H56" s="338">
        <f t="shared" si="55"/>
        <v>3743</v>
      </c>
      <c r="I56" s="338">
        <f t="shared" si="55"/>
        <v>5858</v>
      </c>
      <c r="J56" s="370">
        <f t="shared" si="55"/>
        <v>0</v>
      </c>
      <c r="K56" s="330">
        <f>SUM(K49:K55)</f>
        <v>7254</v>
      </c>
      <c r="L56" s="338">
        <f t="shared" ref="L56" si="56">SUM(L49:L55)</f>
        <v>1564</v>
      </c>
      <c r="M56" s="384">
        <f>SUM(M49:M55)</f>
        <v>7357</v>
      </c>
      <c r="N56" s="400">
        <f t="shared" ref="N56:T56" si="57">SUM(N49:N55)</f>
        <v>3441</v>
      </c>
      <c r="O56" s="368">
        <f t="shared" si="57"/>
        <v>1060</v>
      </c>
      <c r="P56" s="368">
        <f t="shared" si="57"/>
        <v>1071</v>
      </c>
      <c r="Q56" s="368">
        <f t="shared" si="57"/>
        <v>0</v>
      </c>
      <c r="R56" s="368">
        <f t="shared" si="57"/>
        <v>2612</v>
      </c>
      <c r="S56" s="368">
        <f t="shared" si="57"/>
        <v>3116</v>
      </c>
      <c r="T56" s="401">
        <f t="shared" si="57"/>
        <v>4649</v>
      </c>
      <c r="U56" s="370">
        <f t="shared" si="55"/>
        <v>76879</v>
      </c>
      <c r="V56" s="6"/>
    </row>
    <row r="57" spans="1:22" ht="15.75" thickBot="1" x14ac:dyDescent="0.3">
      <c r="A57" s="127" t="s">
        <v>24</v>
      </c>
      <c r="B57" s="493"/>
      <c r="C57" s="331">
        <f t="shared" ref="C57:U57" si="58">AVERAGE(C49:C55)</f>
        <v>1745.4</v>
      </c>
      <c r="D57" s="339">
        <f t="shared" si="58"/>
        <v>1673.4</v>
      </c>
      <c r="E57" s="339">
        <f t="shared" si="58"/>
        <v>1491</v>
      </c>
      <c r="F57" s="339">
        <f t="shared" si="58"/>
        <v>756.6</v>
      </c>
      <c r="G57" s="339">
        <f t="shared" si="58"/>
        <v>1364.4</v>
      </c>
      <c r="H57" s="339">
        <f t="shared" si="58"/>
        <v>748.6</v>
      </c>
      <c r="I57" s="339">
        <f t="shared" si="58"/>
        <v>1171.5999999999999</v>
      </c>
      <c r="J57" s="371" t="e">
        <f t="shared" si="58"/>
        <v>#DIV/0!</v>
      </c>
      <c r="K57" s="331">
        <f>AVERAGE(K49:K55)</f>
        <v>1450.8</v>
      </c>
      <c r="L57" s="339">
        <f t="shared" ref="L57" si="59">AVERAGE(L49:L55)</f>
        <v>312.8</v>
      </c>
      <c r="M57" s="385">
        <f>AVERAGE(M49:M55)</f>
        <v>1471.4</v>
      </c>
      <c r="N57" s="400">
        <f t="shared" ref="N57:T57" si="60">AVERAGE(N49:N55)</f>
        <v>688.2</v>
      </c>
      <c r="O57" s="368">
        <f t="shared" si="60"/>
        <v>212</v>
      </c>
      <c r="P57" s="368">
        <f t="shared" si="60"/>
        <v>214.2</v>
      </c>
      <c r="Q57" s="368" t="e">
        <f t="shared" si="60"/>
        <v>#DIV/0!</v>
      </c>
      <c r="R57" s="368">
        <f t="shared" si="60"/>
        <v>522.4</v>
      </c>
      <c r="S57" s="368">
        <f t="shared" si="60"/>
        <v>623.20000000000005</v>
      </c>
      <c r="T57" s="401">
        <f t="shared" si="60"/>
        <v>929.8</v>
      </c>
      <c r="U57" s="371">
        <f t="shared" si="58"/>
        <v>15375.8</v>
      </c>
    </row>
    <row r="58" spans="1:22" ht="15.75" thickBot="1" x14ac:dyDescent="0.3">
      <c r="A58" s="34" t="s">
        <v>21</v>
      </c>
      <c r="B58" s="493"/>
      <c r="C58" s="332">
        <f t="shared" ref="C58:U58" si="61">SUM(C49:C53)</f>
        <v>8727</v>
      </c>
      <c r="D58" s="340">
        <f t="shared" si="61"/>
        <v>8367</v>
      </c>
      <c r="E58" s="340">
        <f t="shared" si="61"/>
        <v>7455</v>
      </c>
      <c r="F58" s="340">
        <f t="shared" si="61"/>
        <v>3783</v>
      </c>
      <c r="G58" s="340">
        <f t="shared" si="61"/>
        <v>6822</v>
      </c>
      <c r="H58" s="340">
        <f t="shared" si="61"/>
        <v>3743</v>
      </c>
      <c r="I58" s="340">
        <f t="shared" si="61"/>
        <v>5858</v>
      </c>
      <c r="J58" s="372">
        <f t="shared" si="61"/>
        <v>0</v>
      </c>
      <c r="K58" s="332">
        <f>SUM(K49:K53)</f>
        <v>7254</v>
      </c>
      <c r="L58" s="340">
        <f t="shared" ref="L58" si="62">SUM(L49:L53)</f>
        <v>1564</v>
      </c>
      <c r="M58" s="386">
        <f>SUM(M49:M53)</f>
        <v>7357</v>
      </c>
      <c r="N58" s="402">
        <f t="shared" ref="N58:T58" si="63">SUM(N49:N53)</f>
        <v>3441</v>
      </c>
      <c r="O58" s="369">
        <f t="shared" si="63"/>
        <v>1060</v>
      </c>
      <c r="P58" s="369">
        <f t="shared" si="63"/>
        <v>1071</v>
      </c>
      <c r="Q58" s="369">
        <f t="shared" si="63"/>
        <v>0</v>
      </c>
      <c r="R58" s="369">
        <f t="shared" si="63"/>
        <v>2612</v>
      </c>
      <c r="S58" s="369">
        <f t="shared" si="63"/>
        <v>3116</v>
      </c>
      <c r="T58" s="403">
        <f t="shared" si="63"/>
        <v>4649</v>
      </c>
      <c r="U58" s="372">
        <f t="shared" si="61"/>
        <v>76879</v>
      </c>
    </row>
    <row r="59" spans="1:22" ht="15" customHeight="1" thickBot="1" x14ac:dyDescent="0.3">
      <c r="A59" s="34" t="s">
        <v>23</v>
      </c>
      <c r="B59" s="494"/>
      <c r="C59" s="333">
        <f t="shared" ref="C59:U59" si="64">AVERAGE(C49:C53)</f>
        <v>1745.4</v>
      </c>
      <c r="D59" s="341">
        <f t="shared" si="64"/>
        <v>1673.4</v>
      </c>
      <c r="E59" s="341">
        <f t="shared" si="64"/>
        <v>1491</v>
      </c>
      <c r="F59" s="341">
        <f t="shared" si="64"/>
        <v>756.6</v>
      </c>
      <c r="G59" s="341">
        <f t="shared" si="64"/>
        <v>1364.4</v>
      </c>
      <c r="H59" s="341">
        <f t="shared" si="64"/>
        <v>748.6</v>
      </c>
      <c r="I59" s="341">
        <f t="shared" si="64"/>
        <v>1171.5999999999999</v>
      </c>
      <c r="J59" s="373" t="e">
        <f t="shared" si="64"/>
        <v>#DIV/0!</v>
      </c>
      <c r="K59" s="333">
        <f>AVERAGE(K49:K53)</f>
        <v>1450.8</v>
      </c>
      <c r="L59" s="341">
        <f t="shared" ref="L59" si="65">AVERAGE(L49:L53)</f>
        <v>312.8</v>
      </c>
      <c r="M59" s="387">
        <f>AVERAGE(M49:M53)</f>
        <v>1471.4</v>
      </c>
      <c r="N59" s="51">
        <f t="shared" ref="N59:T59" si="66">AVERAGE(N49:N53)</f>
        <v>688.2</v>
      </c>
      <c r="O59" s="341">
        <f t="shared" si="66"/>
        <v>212</v>
      </c>
      <c r="P59" s="341">
        <f t="shared" si="66"/>
        <v>214.2</v>
      </c>
      <c r="Q59" s="341" t="e">
        <f t="shared" si="66"/>
        <v>#DIV/0!</v>
      </c>
      <c r="R59" s="341">
        <f t="shared" si="66"/>
        <v>522.4</v>
      </c>
      <c r="S59" s="341">
        <f t="shared" si="66"/>
        <v>623.20000000000005</v>
      </c>
      <c r="T59" s="387">
        <f t="shared" si="66"/>
        <v>929.8</v>
      </c>
      <c r="U59" s="373">
        <f t="shared" si="64"/>
        <v>15375.8</v>
      </c>
    </row>
    <row r="60" spans="1:22" ht="14.25" customHeight="1" x14ac:dyDescent="0.25">
      <c r="A60" s="179" t="s">
        <v>3</v>
      </c>
      <c r="B60" s="413">
        <f>B54+1</f>
        <v>42918</v>
      </c>
      <c r="C60" s="253"/>
      <c r="D60" s="344"/>
      <c r="E60" s="344"/>
      <c r="F60" s="344"/>
      <c r="G60" s="344"/>
      <c r="H60" s="344"/>
      <c r="I60" s="344"/>
      <c r="J60" s="356"/>
      <c r="K60" s="253"/>
      <c r="L60" s="344"/>
      <c r="M60" s="394"/>
      <c r="N60" s="414"/>
      <c r="O60" s="344"/>
      <c r="P60" s="344"/>
      <c r="Q60" s="344"/>
      <c r="R60" s="344"/>
      <c r="S60" s="344"/>
      <c r="T60" s="415"/>
      <c r="U60" s="242">
        <f t="shared" ref="U60:U66" si="67">SUM(C60:M60)</f>
        <v>0</v>
      </c>
    </row>
    <row r="61" spans="1:22" ht="14.25" customHeight="1" x14ac:dyDescent="0.25">
      <c r="A61" s="179" t="s">
        <v>4</v>
      </c>
      <c r="B61" s="211">
        <f>B60+1</f>
        <v>42919</v>
      </c>
      <c r="C61" s="243"/>
      <c r="D61" s="336"/>
      <c r="E61" s="336"/>
      <c r="F61" s="336"/>
      <c r="G61" s="336"/>
      <c r="H61" s="336"/>
      <c r="I61" s="336"/>
      <c r="J61" s="334"/>
      <c r="K61" s="243"/>
      <c r="L61" s="336"/>
      <c r="M61" s="381"/>
      <c r="N61" s="399"/>
      <c r="O61" s="336"/>
      <c r="P61" s="336"/>
      <c r="Q61" s="336"/>
      <c r="R61" s="336"/>
      <c r="S61" s="336"/>
      <c r="T61" s="377"/>
      <c r="U61" s="407">
        <f t="shared" si="67"/>
        <v>0</v>
      </c>
    </row>
    <row r="62" spans="1:22" ht="13.5" customHeight="1" x14ac:dyDescent="0.25">
      <c r="A62" s="179" t="s">
        <v>5</v>
      </c>
      <c r="B62" s="211">
        <f>B61+1</f>
        <v>42920</v>
      </c>
      <c r="C62" s="334"/>
      <c r="D62" s="336"/>
      <c r="E62" s="336"/>
      <c r="F62" s="336"/>
      <c r="G62" s="336"/>
      <c r="H62" s="336"/>
      <c r="I62" s="336"/>
      <c r="J62" s="334"/>
      <c r="K62" s="243"/>
      <c r="L62" s="336"/>
      <c r="M62" s="381"/>
      <c r="N62" s="399"/>
      <c r="O62" s="336"/>
      <c r="P62" s="336"/>
      <c r="Q62" s="336"/>
      <c r="R62" s="336"/>
      <c r="S62" s="336"/>
      <c r="T62" s="377"/>
      <c r="U62" s="407">
        <f t="shared" si="67"/>
        <v>0</v>
      </c>
    </row>
    <row r="63" spans="1:22" ht="15" customHeight="1" x14ac:dyDescent="0.25">
      <c r="A63" s="179" t="s">
        <v>6</v>
      </c>
      <c r="B63" s="211"/>
      <c r="C63" s="243"/>
      <c r="D63" s="336"/>
      <c r="E63" s="336"/>
      <c r="F63" s="336"/>
      <c r="G63" s="336"/>
      <c r="H63" s="336"/>
      <c r="I63" s="336"/>
      <c r="J63" s="334"/>
      <c r="K63" s="243"/>
      <c r="L63" s="336"/>
      <c r="M63" s="381"/>
      <c r="N63" s="399"/>
      <c r="O63" s="336"/>
      <c r="P63" s="336"/>
      <c r="Q63" s="336"/>
      <c r="R63" s="336"/>
      <c r="S63" s="336"/>
      <c r="T63" s="381"/>
      <c r="U63" s="407">
        <f t="shared" si="67"/>
        <v>0</v>
      </c>
    </row>
    <row r="64" spans="1:22" ht="15" customHeight="1" x14ac:dyDescent="0.25">
      <c r="A64" s="179" t="s">
        <v>0</v>
      </c>
      <c r="B64" s="211"/>
      <c r="C64" s="243"/>
      <c r="D64" s="336"/>
      <c r="E64" s="336"/>
      <c r="F64" s="336"/>
      <c r="G64" s="336"/>
      <c r="H64" s="336"/>
      <c r="I64" s="336"/>
      <c r="J64" s="334"/>
      <c r="K64" s="243"/>
      <c r="L64" s="336"/>
      <c r="M64" s="381"/>
      <c r="N64" s="399"/>
      <c r="O64" s="336"/>
      <c r="P64" s="336"/>
      <c r="Q64" s="336"/>
      <c r="R64" s="336"/>
      <c r="S64" s="336"/>
      <c r="T64" s="377"/>
      <c r="U64" s="407">
        <f t="shared" si="67"/>
        <v>0</v>
      </c>
    </row>
    <row r="65" spans="1:24" ht="12.75" customHeight="1" x14ac:dyDescent="0.25">
      <c r="A65" s="179" t="s">
        <v>1</v>
      </c>
      <c r="B65" s="211"/>
      <c r="C65" s="243"/>
      <c r="D65" s="336"/>
      <c r="E65" s="336"/>
      <c r="F65" s="336"/>
      <c r="G65" s="336"/>
      <c r="H65" s="336"/>
      <c r="I65" s="336"/>
      <c r="J65" s="334"/>
      <c r="K65" s="243"/>
      <c r="L65" s="336"/>
      <c r="M65" s="381"/>
      <c r="N65" s="399"/>
      <c r="O65" s="336"/>
      <c r="P65" s="336"/>
      <c r="Q65" s="336"/>
      <c r="R65" s="336"/>
      <c r="S65" s="336"/>
      <c r="T65" s="377"/>
      <c r="U65" s="407">
        <f t="shared" si="67"/>
        <v>0</v>
      </c>
    </row>
    <row r="66" spans="1:24" ht="16.5" customHeight="1" thickBot="1" x14ac:dyDescent="0.3">
      <c r="A66" s="179" t="s">
        <v>2</v>
      </c>
      <c r="B66" s="416"/>
      <c r="C66" s="255"/>
      <c r="D66" s="345"/>
      <c r="E66" s="345"/>
      <c r="F66" s="345"/>
      <c r="G66" s="345"/>
      <c r="H66" s="345"/>
      <c r="I66" s="345"/>
      <c r="J66" s="357"/>
      <c r="K66" s="255"/>
      <c r="L66" s="345"/>
      <c r="M66" s="383"/>
      <c r="N66" s="417"/>
      <c r="O66" s="337"/>
      <c r="P66" s="337"/>
      <c r="Q66" s="337"/>
      <c r="R66" s="337"/>
      <c r="S66" s="337"/>
      <c r="T66" s="378"/>
      <c r="U66" s="407">
        <f t="shared" si="67"/>
        <v>0</v>
      </c>
    </row>
    <row r="67" spans="1:24" ht="15.75" customHeight="1" thickBot="1" x14ac:dyDescent="0.3">
      <c r="A67" s="194" t="s">
        <v>22</v>
      </c>
      <c r="B67" s="492" t="s">
        <v>34</v>
      </c>
      <c r="C67" s="257">
        <f t="shared" ref="C67:J67" si="68">SUM(C60:C66)</f>
        <v>0</v>
      </c>
      <c r="D67" s="346">
        <f t="shared" si="68"/>
        <v>0</v>
      </c>
      <c r="E67" s="346">
        <f t="shared" si="68"/>
        <v>0</v>
      </c>
      <c r="F67" s="346">
        <f t="shared" si="68"/>
        <v>0</v>
      </c>
      <c r="G67" s="346">
        <f t="shared" si="68"/>
        <v>0</v>
      </c>
      <c r="H67" s="346">
        <f t="shared" si="68"/>
        <v>0</v>
      </c>
      <c r="I67" s="346">
        <f t="shared" si="68"/>
        <v>0</v>
      </c>
      <c r="J67" s="358">
        <f t="shared" si="68"/>
        <v>0</v>
      </c>
      <c r="K67" s="257">
        <f>SUM(K60:K66)</f>
        <v>0</v>
      </c>
      <c r="L67" s="346">
        <f t="shared" ref="L67" si="69">SUM(L60:L66)</f>
        <v>0</v>
      </c>
      <c r="M67" s="395">
        <f>SUM(M60:M66)</f>
        <v>0</v>
      </c>
      <c r="N67" s="411">
        <f t="shared" ref="N67:T67" si="70">SUM(N60:N66)</f>
        <v>0</v>
      </c>
      <c r="O67" s="374">
        <f t="shared" si="70"/>
        <v>0</v>
      </c>
      <c r="P67" s="374">
        <f t="shared" si="70"/>
        <v>0</v>
      </c>
      <c r="Q67" s="374">
        <f t="shared" si="70"/>
        <v>0</v>
      </c>
      <c r="R67" s="374">
        <f t="shared" si="70"/>
        <v>0</v>
      </c>
      <c r="S67" s="374">
        <f t="shared" si="70"/>
        <v>0</v>
      </c>
      <c r="T67" s="374">
        <f t="shared" si="70"/>
        <v>0</v>
      </c>
      <c r="U67" s="258">
        <f>SUM(U60:U66)</f>
        <v>0</v>
      </c>
    </row>
    <row r="68" spans="1:24" ht="15.75" customHeight="1" thickBot="1" x14ac:dyDescent="0.3">
      <c r="A68" s="127" t="s">
        <v>24</v>
      </c>
      <c r="B68" s="493"/>
      <c r="C68" s="259" t="e">
        <f t="shared" ref="C68:U68" si="71">AVERAGE(C60:C66)</f>
        <v>#DIV/0!</v>
      </c>
      <c r="D68" s="347" t="e">
        <f t="shared" si="71"/>
        <v>#DIV/0!</v>
      </c>
      <c r="E68" s="348" t="e">
        <f t="shared" si="71"/>
        <v>#DIV/0!</v>
      </c>
      <c r="F68" s="347" t="e">
        <f t="shared" si="71"/>
        <v>#DIV/0!</v>
      </c>
      <c r="G68" s="347" t="e">
        <f t="shared" si="71"/>
        <v>#DIV/0!</v>
      </c>
      <c r="H68" s="347" t="e">
        <f t="shared" si="71"/>
        <v>#DIV/0!</v>
      </c>
      <c r="I68" s="347" t="e">
        <f t="shared" si="71"/>
        <v>#DIV/0!</v>
      </c>
      <c r="J68" s="359" t="e">
        <f t="shared" si="71"/>
        <v>#DIV/0!</v>
      </c>
      <c r="K68" s="259" t="e">
        <f>AVERAGE(K60:K66)</f>
        <v>#DIV/0!</v>
      </c>
      <c r="L68" s="347" t="e">
        <f t="shared" ref="L68" si="72">AVERAGE(L60:L66)</f>
        <v>#DIV/0!</v>
      </c>
      <c r="M68" s="396" t="e">
        <f>AVERAGE(M60:M66)</f>
        <v>#DIV/0!</v>
      </c>
      <c r="N68" s="411" t="e">
        <f t="shared" ref="N68:T68" si="73">AVERAGE(N60:N66)</f>
        <v>#DIV/0!</v>
      </c>
      <c r="O68" s="374" t="e">
        <f t="shared" si="73"/>
        <v>#DIV/0!</v>
      </c>
      <c r="P68" s="374" t="e">
        <f t="shared" si="73"/>
        <v>#DIV/0!</v>
      </c>
      <c r="Q68" s="374" t="e">
        <f t="shared" si="73"/>
        <v>#DIV/0!</v>
      </c>
      <c r="R68" s="374" t="e">
        <f t="shared" si="73"/>
        <v>#DIV/0!</v>
      </c>
      <c r="S68" s="374" t="e">
        <f t="shared" si="73"/>
        <v>#DIV/0!</v>
      </c>
      <c r="T68" s="374" t="e">
        <f t="shared" si="73"/>
        <v>#DIV/0!</v>
      </c>
      <c r="U68" s="260">
        <f t="shared" si="71"/>
        <v>0</v>
      </c>
    </row>
    <row r="69" spans="1:24" ht="15.75" customHeight="1" thickBot="1" x14ac:dyDescent="0.3">
      <c r="A69" s="34" t="s">
        <v>21</v>
      </c>
      <c r="B69" s="493"/>
      <c r="C69" s="261">
        <f t="shared" ref="C69:U69" si="74">SUM(C60:C64)</f>
        <v>0</v>
      </c>
      <c r="D69" s="349">
        <f t="shared" si="74"/>
        <v>0</v>
      </c>
      <c r="E69" s="349">
        <f t="shared" si="74"/>
        <v>0</v>
      </c>
      <c r="F69" s="349">
        <f t="shared" si="74"/>
        <v>0</v>
      </c>
      <c r="G69" s="349">
        <f t="shared" si="74"/>
        <v>0</v>
      </c>
      <c r="H69" s="349">
        <f t="shared" si="74"/>
        <v>0</v>
      </c>
      <c r="I69" s="349">
        <f t="shared" si="74"/>
        <v>0</v>
      </c>
      <c r="J69" s="360">
        <f t="shared" si="74"/>
        <v>0</v>
      </c>
      <c r="K69" s="261">
        <f>SUM(K60:K64)</f>
        <v>0</v>
      </c>
      <c r="L69" s="349">
        <f t="shared" ref="L69" si="75">SUM(L60:L64)</f>
        <v>0</v>
      </c>
      <c r="M69" s="397">
        <f>SUM(M60:M64)</f>
        <v>0</v>
      </c>
      <c r="N69" s="412">
        <f t="shared" ref="N69:T69" si="76">SUM(N60:N64)</f>
        <v>0</v>
      </c>
      <c r="O69" s="375">
        <f t="shared" si="76"/>
        <v>0</v>
      </c>
      <c r="P69" s="375">
        <f t="shared" si="76"/>
        <v>0</v>
      </c>
      <c r="Q69" s="375">
        <f t="shared" si="76"/>
        <v>0</v>
      </c>
      <c r="R69" s="375">
        <f t="shared" si="76"/>
        <v>0</v>
      </c>
      <c r="S69" s="375">
        <f t="shared" si="76"/>
        <v>0</v>
      </c>
      <c r="T69" s="375">
        <f t="shared" si="76"/>
        <v>0</v>
      </c>
      <c r="U69" s="262">
        <f t="shared" si="74"/>
        <v>0</v>
      </c>
    </row>
    <row r="70" spans="1:24" ht="15.75" customHeight="1" thickBot="1" x14ac:dyDescent="0.3">
      <c r="A70" s="34" t="s">
        <v>23</v>
      </c>
      <c r="B70" s="494"/>
      <c r="C70" s="263" t="e">
        <f t="shared" ref="C70:U70" si="77">AVERAGE(C60:C64)</f>
        <v>#DIV/0!</v>
      </c>
      <c r="D70" s="350" t="e">
        <f t="shared" si="77"/>
        <v>#DIV/0!</v>
      </c>
      <c r="E70" s="350" t="e">
        <f t="shared" si="77"/>
        <v>#DIV/0!</v>
      </c>
      <c r="F70" s="350" t="e">
        <f t="shared" si="77"/>
        <v>#DIV/0!</v>
      </c>
      <c r="G70" s="350" t="e">
        <f t="shared" si="77"/>
        <v>#DIV/0!</v>
      </c>
      <c r="H70" s="350" t="e">
        <f t="shared" si="77"/>
        <v>#DIV/0!</v>
      </c>
      <c r="I70" s="350" t="e">
        <f t="shared" si="77"/>
        <v>#DIV/0!</v>
      </c>
      <c r="J70" s="361" t="e">
        <f t="shared" si="77"/>
        <v>#DIV/0!</v>
      </c>
      <c r="K70" s="263" t="e">
        <f>AVERAGE(K60:K64)</f>
        <v>#DIV/0!</v>
      </c>
      <c r="L70" s="350" t="e">
        <f t="shared" ref="L70" si="78">AVERAGE(L60:L64)</f>
        <v>#DIV/0!</v>
      </c>
      <c r="M70" s="398" t="e">
        <f>AVERAGE(M60:M64)</f>
        <v>#DIV/0!</v>
      </c>
      <c r="N70" s="412" t="e">
        <f t="shared" ref="N70:T70" si="79">AVERAGE(N60:N64)</f>
        <v>#DIV/0!</v>
      </c>
      <c r="O70" s="375" t="e">
        <f t="shared" si="79"/>
        <v>#DIV/0!</v>
      </c>
      <c r="P70" s="375" t="e">
        <f t="shared" si="79"/>
        <v>#DIV/0!</v>
      </c>
      <c r="Q70" s="375" t="e">
        <f t="shared" si="79"/>
        <v>#DIV/0!</v>
      </c>
      <c r="R70" s="375" t="e">
        <f t="shared" si="79"/>
        <v>#DIV/0!</v>
      </c>
      <c r="S70" s="375" t="e">
        <f t="shared" si="79"/>
        <v>#DIV/0!</v>
      </c>
      <c r="T70" s="375" t="e">
        <f t="shared" si="79"/>
        <v>#DIV/0!</v>
      </c>
      <c r="U70" s="264">
        <f t="shared" si="77"/>
        <v>0</v>
      </c>
    </row>
    <row r="71" spans="1:24" x14ac:dyDescent="0.25">
      <c r="A71" s="4"/>
      <c r="B71" s="157"/>
      <c r="C71" s="157"/>
      <c r="D71" s="5"/>
      <c r="E71" s="5"/>
      <c r="F71" s="5"/>
      <c r="G71" s="5"/>
      <c r="H71" s="5"/>
      <c r="I71" s="5"/>
      <c r="J71" s="5"/>
      <c r="K71" s="5"/>
      <c r="L71" s="5"/>
      <c r="M71" s="5"/>
      <c r="N71" s="365"/>
      <c r="O71" s="5"/>
      <c r="P71" s="5"/>
      <c r="Q71" s="5"/>
      <c r="R71" s="5"/>
      <c r="S71" s="5"/>
      <c r="T71" s="5"/>
      <c r="U71" s="5"/>
    </row>
    <row r="72" spans="1:24" ht="25.5" x14ac:dyDescent="0.25">
      <c r="A72" s="4"/>
      <c r="B72" s="227"/>
      <c r="C72" s="48" t="s">
        <v>10</v>
      </c>
      <c r="D72" s="48" t="s">
        <v>14</v>
      </c>
      <c r="E72" s="48" t="s">
        <v>71</v>
      </c>
      <c r="F72" s="48" t="s">
        <v>72</v>
      </c>
      <c r="G72" s="48" t="s">
        <v>11</v>
      </c>
      <c r="H72" s="48" t="s">
        <v>12</v>
      </c>
      <c r="I72" s="48" t="s">
        <v>73</v>
      </c>
      <c r="J72" s="48" t="s">
        <v>33</v>
      </c>
      <c r="K72" s="48" t="s">
        <v>81</v>
      </c>
      <c r="L72" s="48" t="s">
        <v>82</v>
      </c>
      <c r="M72" s="363" t="s">
        <v>94</v>
      </c>
      <c r="N72" s="48" t="s">
        <v>95</v>
      </c>
      <c r="O72" s="48" t="s">
        <v>97</v>
      </c>
      <c r="P72" s="376"/>
      <c r="Q72" s="376"/>
      <c r="R72" s="376"/>
      <c r="S72" s="376"/>
      <c r="T72" s="376"/>
      <c r="U72" s="139"/>
      <c r="V72" s="1"/>
      <c r="W72" s="1"/>
    </row>
    <row r="73" spans="1:24" ht="25.5" x14ac:dyDescent="0.25">
      <c r="B73" s="53" t="s">
        <v>30</v>
      </c>
      <c r="C73" s="230">
        <f>SUM(C12,C23,C34,C45,C56,C67,M12,M23,M34,M45,M56,M67,T12,T23,T34,T45,T56,T67)</f>
        <v>99649</v>
      </c>
      <c r="D73" s="230">
        <f>SUM(D12,D23,D34,D45,D56,D67)</f>
        <v>45170</v>
      </c>
      <c r="E73" s="230">
        <f>SUM(E12,E23,E34,E45,E56,E67,S12,S23,S34,S45,S56,S67)</f>
        <v>56347</v>
      </c>
      <c r="F73" s="230">
        <f>SUM(F12,F23,F34,F45,F56, F67)</f>
        <v>15545</v>
      </c>
      <c r="G73" s="230">
        <f>SUM(G12,G23,G34,G45,G56, G67)</f>
        <v>43823</v>
      </c>
      <c r="H73" s="230">
        <f>SUM(H12,H23,H34,H45,H56,H67)</f>
        <v>19839</v>
      </c>
      <c r="I73" s="230">
        <f>SUM(I12,I23,I34,I45,I56,I67)</f>
        <v>28486</v>
      </c>
      <c r="J73" s="230">
        <f>SUM(J12,J23,J34,J45,J56,J67,Q12,Q23,Q34,Q45,Q56,Q67)</f>
        <v>7997</v>
      </c>
      <c r="K73" s="230">
        <f>SUM(K12,K23,K34,K45,K56,K67)</f>
        <v>36154</v>
      </c>
      <c r="L73" s="230">
        <f>SUM(L12,L23,L34,L45,L56,L67,O12,O23,O34,O45,O56,O67)</f>
        <v>12160</v>
      </c>
      <c r="M73" s="364">
        <f>SUM(N12,N23,N34,N45,N56,N67)</f>
        <v>18475</v>
      </c>
      <c r="N73" s="230">
        <f>SUM(P12,P23,P34,P45,P56,P67)</f>
        <v>5856</v>
      </c>
      <c r="O73" s="230">
        <f>SUM(R12,R23,R34,R45,R56,R67)</f>
        <v>13403</v>
      </c>
      <c r="P73" s="362"/>
      <c r="Q73" s="362"/>
      <c r="R73" s="362"/>
      <c r="S73" s="362"/>
      <c r="T73" s="362"/>
      <c r="U73" s="265"/>
      <c r="V73" s="1"/>
      <c r="W73" s="1"/>
    </row>
    <row r="74" spans="1:24" ht="25.5" x14ac:dyDescent="0.25">
      <c r="B74" s="53" t="s">
        <v>31</v>
      </c>
      <c r="C74" s="230">
        <f>SUM(C14,C25,C36,C47,C58,C69,M14,M25,M36,M47,M58,M69,T14,T25,T36,T47,T58,T69)</f>
        <v>72453</v>
      </c>
      <c r="D74" s="230">
        <f>SUM(D14,D25,D36,D47,D58,D69)</f>
        <v>32663</v>
      </c>
      <c r="E74" s="230">
        <f>SUM(E14,E25,E36,E47,E58,S14,S25,S36,S47,S58,S69)</f>
        <v>37981</v>
      </c>
      <c r="F74" s="230">
        <f>SUM(F14,F25,F36,F47,F58, F69)</f>
        <v>12644</v>
      </c>
      <c r="G74" s="230">
        <f>SUM(G14,G25,G36,G47,G58, G69)</f>
        <v>31654</v>
      </c>
      <c r="H74" s="230">
        <f>SUM(H14,H25,H36,H47,H58,H69)</f>
        <v>15285</v>
      </c>
      <c r="I74" s="230">
        <f>SUM(I14,I25,I36,I47,I58,I69)</f>
        <v>19611</v>
      </c>
      <c r="J74" s="230">
        <f>SUM(J14,J25,J36,J47,J58,J69,Q14,Q25,Q36,Q47,Q58,Q69)</f>
        <v>0</v>
      </c>
      <c r="K74" s="230">
        <f>SUM(K14,K25,K36,K47,K58,K69)</f>
        <v>23864</v>
      </c>
      <c r="L74" s="230">
        <f>SUM(L14,L25,L36,L47,L58,L69,O14,O25,O36,O47,O58,O69)</f>
        <v>8697</v>
      </c>
      <c r="M74" s="364">
        <f>SUM(N14,N25,N36,N47,N58,N69)</f>
        <v>9940</v>
      </c>
      <c r="N74" s="230">
        <f>SUM(P14,P25,P36,P47,P58,P69)</f>
        <v>3757</v>
      </c>
      <c r="O74" s="230">
        <f>SUM(R14,R25,R36,R47,R58,R69)</f>
        <v>8555</v>
      </c>
      <c r="P74" s="362"/>
      <c r="Q74" s="362"/>
      <c r="R74" s="362"/>
      <c r="S74" s="362"/>
      <c r="T74" s="362"/>
      <c r="U74" s="265"/>
      <c r="V74" s="1"/>
      <c r="W74" s="1"/>
    </row>
    <row r="75" spans="1:24" x14ac:dyDescent="0.25">
      <c r="B75" s="1"/>
      <c r="C75" s="1"/>
      <c r="F75" s="158"/>
    </row>
    <row r="76" spans="1:24" x14ac:dyDescent="0.25">
      <c r="B76" s="1"/>
      <c r="C76" s="1"/>
      <c r="F76" s="158"/>
    </row>
    <row r="77" spans="1:24" x14ac:dyDescent="0.25">
      <c r="B77" s="1"/>
      <c r="C77" s="1"/>
      <c r="D77" s="520" t="s">
        <v>85</v>
      </c>
      <c r="E77" s="521"/>
      <c r="F77" s="522"/>
      <c r="V77" s="1"/>
      <c r="W77" s="1"/>
      <c r="X77" s="1"/>
    </row>
    <row r="78" spans="1:24" x14ac:dyDescent="0.25">
      <c r="D78" s="503" t="s">
        <v>20</v>
      </c>
      <c r="E78" s="504"/>
      <c r="F78" s="120">
        <f>U12+U23+U34+U45+U56+U67</f>
        <v>402904</v>
      </c>
    </row>
    <row r="79" spans="1:24" x14ac:dyDescent="0.25">
      <c r="D79" s="503" t="s">
        <v>31</v>
      </c>
      <c r="E79" s="504"/>
      <c r="F79" s="119">
        <f>SUM(U14, U25, U36, U47, U58, U69)</f>
        <v>277104</v>
      </c>
      <c r="N79" s="408"/>
    </row>
    <row r="80" spans="1:24" x14ac:dyDescent="0.25">
      <c r="D80" s="503" t="s">
        <v>69</v>
      </c>
      <c r="E80" s="504"/>
      <c r="F80" s="120">
        <f>AVERAGE(U56, U45, U34, U23, U12, U67)</f>
        <v>67150.666666666672</v>
      </c>
    </row>
    <row r="81" spans="1:21" x14ac:dyDescent="0.25">
      <c r="A81"/>
      <c r="B81"/>
      <c r="C81"/>
      <c r="D81" s="503" t="s">
        <v>23</v>
      </c>
      <c r="E81" s="504"/>
      <c r="F81" s="119">
        <f>AVERAGE(U14, U25, U36, U47, U58, U69)</f>
        <v>46184</v>
      </c>
      <c r="G81"/>
      <c r="H81"/>
      <c r="I81"/>
      <c r="J81"/>
      <c r="K81"/>
      <c r="L81"/>
      <c r="M81"/>
      <c r="N81" s="367"/>
      <c r="O81"/>
      <c r="P81"/>
      <c r="Q81"/>
      <c r="R81"/>
      <c r="S81"/>
      <c r="T81"/>
      <c r="U81"/>
    </row>
  </sheetData>
  <mergeCells count="35">
    <mergeCell ref="B12:B15"/>
    <mergeCell ref="U1:U4"/>
    <mergeCell ref="D78:E78"/>
    <mergeCell ref="D79:E79"/>
    <mergeCell ref="D80:E80"/>
    <mergeCell ref="M3:M4"/>
    <mergeCell ref="K1:M2"/>
    <mergeCell ref="C1:J2"/>
    <mergeCell ref="N1:T2"/>
    <mergeCell ref="N3:N4"/>
    <mergeCell ref="O3:O4"/>
    <mergeCell ref="P3:P4"/>
    <mergeCell ref="Q3:Q4"/>
    <mergeCell ref="R3:R4"/>
    <mergeCell ref="S3:S4"/>
    <mergeCell ref="T3:T4"/>
    <mergeCell ref="D81:E81"/>
    <mergeCell ref="D77:F77"/>
    <mergeCell ref="B23:B26"/>
    <mergeCell ref="B34:B37"/>
    <mergeCell ref="B45:B48"/>
    <mergeCell ref="B56:B59"/>
    <mergeCell ref="B67:B70"/>
    <mergeCell ref="A1:A4"/>
    <mergeCell ref="B1:B4"/>
    <mergeCell ref="K3:K4"/>
    <mergeCell ref="L3:L4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zoomScale="90" zoomScaleNormal="90" workbookViewId="0">
      <pane xSplit="2" ySplit="4" topLeftCell="C35" activePane="bottomRight" state="frozen"/>
      <selection pane="topRight" activeCell="C1" sqref="C1"/>
      <selection pane="bottomLeft" activeCell="A5" sqref="A5"/>
      <selection pane="bottomRight" activeCell="C52" sqref="C52"/>
    </sheetView>
  </sheetViews>
  <sheetFormatPr defaultRowHeight="15" outlineLevelRow="1" x14ac:dyDescent="0.25"/>
  <cols>
    <col min="1" max="1" width="18.7109375" style="1" bestFit="1" customWidth="1"/>
    <col min="2" max="2" width="10.7109375" style="158" bestFit="1" customWidth="1"/>
    <col min="3" max="3" width="15.7109375" style="13" customWidth="1"/>
    <col min="4" max="4" width="10.7109375" style="13" customWidth="1"/>
    <col min="5" max="5" width="18.5703125" style="13" bestFit="1" customWidth="1"/>
    <col min="6" max="6" width="15.42578125" style="13" bestFit="1" customWidth="1"/>
    <col min="7" max="16384" width="9.140625" style="13"/>
  </cols>
  <sheetData>
    <row r="1" spans="1:4" ht="15" customHeight="1" x14ac:dyDescent="0.25">
      <c r="A1" s="31"/>
      <c r="B1" s="205"/>
      <c r="C1" s="545" t="s">
        <v>9</v>
      </c>
      <c r="D1" s="489" t="s">
        <v>20</v>
      </c>
    </row>
    <row r="2" spans="1:4" ht="15" customHeight="1" thickBot="1" x14ac:dyDescent="0.3">
      <c r="A2" s="32"/>
      <c r="B2" s="206"/>
      <c r="C2" s="546"/>
      <c r="D2" s="490"/>
    </row>
    <row r="3" spans="1:4" ht="15" customHeight="1" x14ac:dyDescent="0.25">
      <c r="A3" s="505" t="s">
        <v>58</v>
      </c>
      <c r="B3" s="507" t="s">
        <v>59</v>
      </c>
      <c r="C3" s="499" t="s">
        <v>35</v>
      </c>
      <c r="D3" s="490"/>
    </row>
    <row r="4" spans="1:4" ht="15" customHeight="1" thickBot="1" x14ac:dyDescent="0.3">
      <c r="A4" s="506"/>
      <c r="B4" s="508"/>
      <c r="C4" s="500"/>
      <c r="D4" s="490"/>
    </row>
    <row r="5" spans="1:4" s="57" customFormat="1" ht="15" hidden="1" customHeight="1" thickBot="1" x14ac:dyDescent="0.3">
      <c r="A5" s="33" t="s">
        <v>3</v>
      </c>
      <c r="B5" s="207">
        <v>42856</v>
      </c>
      <c r="C5" s="14"/>
      <c r="D5" s="20">
        <f>SUM(C5)</f>
        <v>0</v>
      </c>
    </row>
    <row r="6" spans="1:4" s="57" customFormat="1" ht="14.25" hidden="1" customHeight="1" thickBot="1" x14ac:dyDescent="0.3">
      <c r="A6" s="33" t="s">
        <v>4</v>
      </c>
      <c r="B6" s="234">
        <f>B5+1</f>
        <v>42857</v>
      </c>
      <c r="C6" s="14"/>
      <c r="D6" s="20">
        <f t="shared" ref="D6:D10" si="0">SUM(C6)</f>
        <v>0</v>
      </c>
    </row>
    <row r="7" spans="1:4" s="57" customFormat="1" ht="12.75" hidden="1" customHeight="1" thickBot="1" x14ac:dyDescent="0.3">
      <c r="A7" s="33" t="s">
        <v>5</v>
      </c>
      <c r="B7" s="222">
        <f>B6+1</f>
        <v>42858</v>
      </c>
      <c r="C7" s="14"/>
      <c r="D7" s="20">
        <f t="shared" si="0"/>
        <v>0</v>
      </c>
    </row>
    <row r="8" spans="1:4" s="57" customFormat="1" ht="13.5" customHeight="1" thickBot="1" x14ac:dyDescent="0.3">
      <c r="A8" s="33" t="s">
        <v>6</v>
      </c>
      <c r="B8" s="222">
        <v>42887</v>
      </c>
      <c r="C8" s="14">
        <v>746</v>
      </c>
      <c r="D8" s="20">
        <f t="shared" si="0"/>
        <v>746</v>
      </c>
    </row>
    <row r="9" spans="1:4" s="57" customFormat="1" ht="12.75" customHeight="1" thickBot="1" x14ac:dyDescent="0.3">
      <c r="A9" s="33" t="s">
        <v>0</v>
      </c>
      <c r="B9" s="222">
        <f t="shared" ref="B9:B11" si="1">B8+1</f>
        <v>42888</v>
      </c>
      <c r="C9" s="14">
        <v>639</v>
      </c>
      <c r="D9" s="20">
        <f t="shared" si="0"/>
        <v>639</v>
      </c>
    </row>
    <row r="10" spans="1:4" s="57" customFormat="1" ht="14.25" customHeight="1" outlineLevel="1" thickBot="1" x14ac:dyDescent="0.3">
      <c r="A10" s="33" t="s">
        <v>1</v>
      </c>
      <c r="B10" s="222">
        <f t="shared" si="1"/>
        <v>42889</v>
      </c>
      <c r="C10" s="298">
        <v>1380</v>
      </c>
      <c r="D10" s="20">
        <f t="shared" si="0"/>
        <v>1380</v>
      </c>
    </row>
    <row r="11" spans="1:4" s="57" customFormat="1" ht="15" customHeight="1" outlineLevel="1" thickBot="1" x14ac:dyDescent="0.3">
      <c r="A11" s="33" t="s">
        <v>2</v>
      </c>
      <c r="B11" s="222">
        <f t="shared" si="1"/>
        <v>42890</v>
      </c>
      <c r="C11" s="299">
        <v>564</v>
      </c>
      <c r="D11" s="20">
        <f t="shared" ref="D11" si="2">SUM(C11)</f>
        <v>564</v>
      </c>
    </row>
    <row r="12" spans="1:4" s="58" customFormat="1" ht="15" customHeight="1" outlineLevel="1" thickBot="1" x14ac:dyDescent="0.3">
      <c r="A12" s="194" t="s">
        <v>22</v>
      </c>
      <c r="B12" s="492" t="s">
        <v>25</v>
      </c>
      <c r="C12" s="300">
        <f>SUM(C5:C11)</f>
        <v>3329</v>
      </c>
      <c r="D12" s="133">
        <f>SUM(D5:D11)</f>
        <v>3329</v>
      </c>
    </row>
    <row r="13" spans="1:4" s="58" customFormat="1" ht="15" customHeight="1" outlineLevel="1" thickBot="1" x14ac:dyDescent="0.3">
      <c r="A13" s="127" t="s">
        <v>24</v>
      </c>
      <c r="B13" s="493"/>
      <c r="C13" s="301">
        <f>AVERAGE(C5:C11)</f>
        <v>832.25</v>
      </c>
      <c r="D13" s="128">
        <f>AVERAGE(D5:D11)</f>
        <v>475.57142857142856</v>
      </c>
    </row>
    <row r="14" spans="1:4" s="58" customFormat="1" ht="15" customHeight="1" thickBot="1" x14ac:dyDescent="0.3">
      <c r="A14" s="34" t="s">
        <v>21</v>
      </c>
      <c r="B14" s="493"/>
      <c r="C14" s="302">
        <f>SUM(C5:C9)</f>
        <v>1385</v>
      </c>
      <c r="D14" s="35">
        <f>SUM(D5:D9)</f>
        <v>1385</v>
      </c>
    </row>
    <row r="15" spans="1:4" s="58" customFormat="1" ht="15" customHeight="1" thickBot="1" x14ac:dyDescent="0.3">
      <c r="A15" s="34" t="s">
        <v>23</v>
      </c>
      <c r="B15" s="493"/>
      <c r="C15" s="303">
        <f>AVERAGE(C5:C9)</f>
        <v>692.5</v>
      </c>
      <c r="D15" s="40">
        <f>AVERAGE(D5:D9)</f>
        <v>277</v>
      </c>
    </row>
    <row r="16" spans="1:4" s="58" customFormat="1" ht="15" customHeight="1" thickBot="1" x14ac:dyDescent="0.3">
      <c r="A16" s="33" t="s">
        <v>3</v>
      </c>
      <c r="B16" s="207">
        <f>B11+1</f>
        <v>42891</v>
      </c>
      <c r="C16" s="293">
        <v>634</v>
      </c>
      <c r="D16" s="221">
        <f>SUM(C16)</f>
        <v>634</v>
      </c>
    </row>
    <row r="17" spans="1:5" s="58" customFormat="1" ht="15" customHeight="1" thickBot="1" x14ac:dyDescent="0.3">
      <c r="A17" s="33" t="s">
        <v>4</v>
      </c>
      <c r="B17" s="208">
        <f>B16+1</f>
        <v>42892</v>
      </c>
      <c r="C17" s="293">
        <v>588</v>
      </c>
      <c r="D17" s="71">
        <f t="shared" ref="D17:D22" si="3">SUM(C17)</f>
        <v>588</v>
      </c>
    </row>
    <row r="18" spans="1:5" s="58" customFormat="1" ht="15" customHeight="1" thickBot="1" x14ac:dyDescent="0.3">
      <c r="A18" s="33" t="s">
        <v>5</v>
      </c>
      <c r="B18" s="208">
        <f t="shared" ref="B18:B22" si="4">B17+1</f>
        <v>42893</v>
      </c>
      <c r="C18" s="293">
        <v>854</v>
      </c>
      <c r="D18" s="221">
        <f t="shared" si="3"/>
        <v>854</v>
      </c>
    </row>
    <row r="19" spans="1:5" s="58" customFormat="1" ht="15" customHeight="1" thickBot="1" x14ac:dyDescent="0.3">
      <c r="A19" s="33" t="s">
        <v>6</v>
      </c>
      <c r="B19" s="209">
        <f t="shared" si="4"/>
        <v>42894</v>
      </c>
      <c r="C19" s="293">
        <v>1131</v>
      </c>
      <c r="D19" s="71">
        <f t="shared" si="3"/>
        <v>1131</v>
      </c>
    </row>
    <row r="20" spans="1:5" s="58" customFormat="1" ht="15" customHeight="1" thickBot="1" x14ac:dyDescent="0.3">
      <c r="A20" s="33" t="s">
        <v>0</v>
      </c>
      <c r="B20" s="209">
        <f t="shared" si="4"/>
        <v>42895</v>
      </c>
      <c r="C20" s="293">
        <v>958</v>
      </c>
      <c r="D20" s="221">
        <f t="shared" si="3"/>
        <v>958</v>
      </c>
    </row>
    <row r="21" spans="1:5" s="58" customFormat="1" ht="15" customHeight="1" outlineLevel="1" thickBot="1" x14ac:dyDescent="0.3">
      <c r="A21" s="33" t="s">
        <v>1</v>
      </c>
      <c r="B21" s="222">
        <f t="shared" si="4"/>
        <v>42896</v>
      </c>
      <c r="C21" s="298">
        <v>1623</v>
      </c>
      <c r="D21" s="71">
        <f t="shared" si="3"/>
        <v>1623</v>
      </c>
      <c r="E21" s="183"/>
    </row>
    <row r="22" spans="1:5" s="58" customFormat="1" ht="15" customHeight="1" outlineLevel="1" thickBot="1" x14ac:dyDescent="0.3">
      <c r="A22" s="33" t="s">
        <v>2</v>
      </c>
      <c r="B22" s="208">
        <f t="shared" si="4"/>
        <v>42897</v>
      </c>
      <c r="C22" s="299">
        <v>1219</v>
      </c>
      <c r="D22" s="18">
        <f t="shared" si="3"/>
        <v>1219</v>
      </c>
    </row>
    <row r="23" spans="1:5" s="58" customFormat="1" ht="15" customHeight="1" outlineLevel="1" thickBot="1" x14ac:dyDescent="0.3">
      <c r="A23" s="194" t="s">
        <v>22</v>
      </c>
      <c r="B23" s="492" t="s">
        <v>26</v>
      </c>
      <c r="C23" s="300">
        <f>SUM(C16:C22)</f>
        <v>7007</v>
      </c>
      <c r="D23" s="133">
        <f>SUM(D16:D22)</f>
        <v>7007</v>
      </c>
    </row>
    <row r="24" spans="1:5" s="58" customFormat="1" ht="15" customHeight="1" outlineLevel="1" thickBot="1" x14ac:dyDescent="0.3">
      <c r="A24" s="127" t="s">
        <v>24</v>
      </c>
      <c r="B24" s="493"/>
      <c r="C24" s="301">
        <f>AVERAGE(C16:C22)</f>
        <v>1001</v>
      </c>
      <c r="D24" s="128">
        <f>AVERAGE(D16:D22)</f>
        <v>1001</v>
      </c>
    </row>
    <row r="25" spans="1:5" s="58" customFormat="1" ht="15" customHeight="1" thickBot="1" x14ac:dyDescent="0.3">
      <c r="A25" s="34" t="s">
        <v>21</v>
      </c>
      <c r="B25" s="493"/>
      <c r="C25" s="302">
        <f>SUM(C16:C20)</f>
        <v>4165</v>
      </c>
      <c r="D25" s="35">
        <f>SUM(D16:D20)</f>
        <v>4165</v>
      </c>
    </row>
    <row r="26" spans="1:5" s="58" customFormat="1" ht="15" customHeight="1" thickBot="1" x14ac:dyDescent="0.3">
      <c r="A26" s="34" t="s">
        <v>23</v>
      </c>
      <c r="B26" s="494"/>
      <c r="C26" s="303">
        <f>AVERAGE(C16:C20)</f>
        <v>833</v>
      </c>
      <c r="D26" s="40">
        <f>AVERAGE(D16:D20)</f>
        <v>833</v>
      </c>
    </row>
    <row r="27" spans="1:5" s="58" customFormat="1" ht="15" customHeight="1" thickBot="1" x14ac:dyDescent="0.3">
      <c r="A27" s="33" t="s">
        <v>3</v>
      </c>
      <c r="B27" s="210">
        <f>B22+1</f>
        <v>42898</v>
      </c>
      <c r="C27" s="293">
        <v>1154</v>
      </c>
      <c r="D27" s="221">
        <f>SUM(C27)</f>
        <v>1154</v>
      </c>
    </row>
    <row r="28" spans="1:5" s="58" customFormat="1" ht="15" customHeight="1" thickBot="1" x14ac:dyDescent="0.3">
      <c r="A28" s="33" t="s">
        <v>4</v>
      </c>
      <c r="B28" s="211">
        <f>B27+1</f>
        <v>42899</v>
      </c>
      <c r="C28" s="293">
        <v>1096</v>
      </c>
      <c r="D28" s="71">
        <f t="shared" ref="D28:D33" si="5">SUM(C28)</f>
        <v>1096</v>
      </c>
    </row>
    <row r="29" spans="1:5" s="58" customFormat="1" ht="15" customHeight="1" thickBot="1" x14ac:dyDescent="0.3">
      <c r="A29" s="33" t="s">
        <v>5</v>
      </c>
      <c r="B29" s="211">
        <f t="shared" ref="B29:B33" si="6">B28+1</f>
        <v>42900</v>
      </c>
      <c r="C29" s="293">
        <v>1187</v>
      </c>
      <c r="D29" s="221">
        <f t="shared" si="5"/>
        <v>1187</v>
      </c>
    </row>
    <row r="30" spans="1:5" s="58" customFormat="1" ht="15" customHeight="1" thickBot="1" x14ac:dyDescent="0.3">
      <c r="A30" s="33" t="s">
        <v>6</v>
      </c>
      <c r="B30" s="211">
        <f t="shared" si="6"/>
        <v>42901</v>
      </c>
      <c r="C30" s="293">
        <v>1135</v>
      </c>
      <c r="D30" s="71">
        <f t="shared" si="5"/>
        <v>1135</v>
      </c>
    </row>
    <row r="31" spans="1:5" s="58" customFormat="1" ht="15" customHeight="1" thickBot="1" x14ac:dyDescent="0.3">
      <c r="A31" s="33" t="s">
        <v>0</v>
      </c>
      <c r="B31" s="211">
        <f t="shared" si="6"/>
        <v>42902</v>
      </c>
      <c r="C31" s="293">
        <v>1128</v>
      </c>
      <c r="D31" s="221">
        <f t="shared" si="5"/>
        <v>1128</v>
      </c>
    </row>
    <row r="32" spans="1:5" s="58" customFormat="1" ht="15" customHeight="1" outlineLevel="1" thickBot="1" x14ac:dyDescent="0.3">
      <c r="A32" s="33" t="s">
        <v>1</v>
      </c>
      <c r="B32" s="211">
        <f t="shared" si="6"/>
        <v>42903</v>
      </c>
      <c r="C32" s="298">
        <v>1247</v>
      </c>
      <c r="D32" s="71">
        <f t="shared" si="5"/>
        <v>1247</v>
      </c>
    </row>
    <row r="33" spans="1:5" s="58" customFormat="1" ht="15" customHeight="1" outlineLevel="1" thickBot="1" x14ac:dyDescent="0.3">
      <c r="A33" s="33" t="s">
        <v>2</v>
      </c>
      <c r="B33" s="211">
        <f t="shared" si="6"/>
        <v>42904</v>
      </c>
      <c r="C33" s="299">
        <v>1103</v>
      </c>
      <c r="D33" s="18">
        <f t="shared" si="5"/>
        <v>1103</v>
      </c>
    </row>
    <row r="34" spans="1:5" s="58" customFormat="1" ht="15" customHeight="1" outlineLevel="1" thickBot="1" x14ac:dyDescent="0.3">
      <c r="A34" s="194" t="s">
        <v>22</v>
      </c>
      <c r="B34" s="492" t="s">
        <v>27</v>
      </c>
      <c r="C34" s="300">
        <f>SUM(C27:C33)</f>
        <v>8050</v>
      </c>
      <c r="D34" s="133">
        <f>SUM(D27:D33)</f>
        <v>8050</v>
      </c>
    </row>
    <row r="35" spans="1:5" s="58" customFormat="1" ht="15" customHeight="1" outlineLevel="1" thickBot="1" x14ac:dyDescent="0.3">
      <c r="A35" s="127" t="s">
        <v>24</v>
      </c>
      <c r="B35" s="493"/>
      <c r="C35" s="301">
        <f>AVERAGE(C27:C33)</f>
        <v>1150</v>
      </c>
      <c r="D35" s="128">
        <f>AVERAGE(D27:D33)</f>
        <v>1150</v>
      </c>
    </row>
    <row r="36" spans="1:5" s="58" customFormat="1" ht="15" customHeight="1" thickBot="1" x14ac:dyDescent="0.3">
      <c r="A36" s="34" t="s">
        <v>21</v>
      </c>
      <c r="B36" s="493"/>
      <c r="C36" s="304">
        <f>SUM(C27:C31)</f>
        <v>5700</v>
      </c>
      <c r="D36" s="39">
        <f>SUM(D27:D31)</f>
        <v>5700</v>
      </c>
    </row>
    <row r="37" spans="1:5" s="58" customFormat="1" ht="15" customHeight="1" thickBot="1" x14ac:dyDescent="0.3">
      <c r="A37" s="34" t="s">
        <v>23</v>
      </c>
      <c r="B37" s="494"/>
      <c r="C37" s="305">
        <f>AVERAGE(C27:C31)</f>
        <v>1140</v>
      </c>
      <c r="D37" s="44">
        <f>AVERAGE(D27:D31)</f>
        <v>1140</v>
      </c>
    </row>
    <row r="38" spans="1:5" s="58" customFormat="1" ht="15" customHeight="1" thickBot="1" x14ac:dyDescent="0.3">
      <c r="A38" s="33" t="s">
        <v>3</v>
      </c>
      <c r="B38" s="212">
        <f>B33+1</f>
        <v>42905</v>
      </c>
      <c r="C38" s="293">
        <v>853</v>
      </c>
      <c r="D38" s="221">
        <f>SUM(C38)</f>
        <v>853</v>
      </c>
    </row>
    <row r="39" spans="1:5" s="58" customFormat="1" ht="15" customHeight="1" thickBot="1" x14ac:dyDescent="0.3">
      <c r="A39" s="33" t="s">
        <v>4</v>
      </c>
      <c r="B39" s="213">
        <f>B38+1</f>
        <v>42906</v>
      </c>
      <c r="C39" s="293">
        <v>1213</v>
      </c>
      <c r="D39" s="71">
        <f t="shared" ref="D39:D44" si="7">SUM(C39)</f>
        <v>1213</v>
      </c>
    </row>
    <row r="40" spans="1:5" s="58" customFormat="1" ht="15" customHeight="1" thickBot="1" x14ac:dyDescent="0.3">
      <c r="A40" s="33" t="s">
        <v>5</v>
      </c>
      <c r="B40" s="213">
        <f t="shared" ref="B40:B44" si="8">B39+1</f>
        <v>42907</v>
      </c>
      <c r="C40" s="293">
        <v>1151</v>
      </c>
      <c r="D40" s="221">
        <f t="shared" si="7"/>
        <v>1151</v>
      </c>
    </row>
    <row r="41" spans="1:5" s="58" customFormat="1" ht="15" customHeight="1" thickBot="1" x14ac:dyDescent="0.3">
      <c r="A41" s="33" t="s">
        <v>6</v>
      </c>
      <c r="B41" s="213">
        <f t="shared" si="8"/>
        <v>42908</v>
      </c>
      <c r="C41" s="293">
        <v>1527</v>
      </c>
      <c r="D41" s="71">
        <f t="shared" si="7"/>
        <v>1527</v>
      </c>
    </row>
    <row r="42" spans="1:5" s="58" customFormat="1" ht="15" customHeight="1" thickBot="1" x14ac:dyDescent="0.3">
      <c r="A42" s="33" t="s">
        <v>0</v>
      </c>
      <c r="B42" s="213">
        <f t="shared" si="8"/>
        <v>42909</v>
      </c>
      <c r="C42" s="293">
        <v>1361</v>
      </c>
      <c r="D42" s="221">
        <f t="shared" si="7"/>
        <v>1361</v>
      </c>
    </row>
    <row r="43" spans="1:5" s="58" customFormat="1" ht="15" customHeight="1" outlineLevel="1" thickBot="1" x14ac:dyDescent="0.3">
      <c r="A43" s="33" t="s">
        <v>1</v>
      </c>
      <c r="B43" s="213">
        <f t="shared" si="8"/>
        <v>42910</v>
      </c>
      <c r="C43" s="298">
        <v>1627</v>
      </c>
      <c r="D43" s="71">
        <f t="shared" si="7"/>
        <v>1627</v>
      </c>
      <c r="E43" s="183"/>
    </row>
    <row r="44" spans="1:5" s="58" customFormat="1" ht="15" customHeight="1" outlineLevel="1" thickBot="1" x14ac:dyDescent="0.3">
      <c r="A44" s="33" t="s">
        <v>2</v>
      </c>
      <c r="B44" s="213">
        <f t="shared" si="8"/>
        <v>42911</v>
      </c>
      <c r="C44" s="299">
        <v>1354</v>
      </c>
      <c r="D44" s="18">
        <f t="shared" si="7"/>
        <v>1354</v>
      </c>
      <c r="E44" s="183"/>
    </row>
    <row r="45" spans="1:5" s="58" customFormat="1" ht="15" customHeight="1" outlineLevel="1" thickBot="1" x14ac:dyDescent="0.3">
      <c r="A45" s="194" t="s">
        <v>22</v>
      </c>
      <c r="B45" s="492" t="s">
        <v>28</v>
      </c>
      <c r="C45" s="300">
        <f>SUM(C38:C44)</f>
        <v>9086</v>
      </c>
      <c r="D45" s="133">
        <f>SUM(D38:D44)</f>
        <v>9086</v>
      </c>
      <c r="E45" s="183"/>
    </row>
    <row r="46" spans="1:5" s="58" customFormat="1" ht="15" customHeight="1" outlineLevel="1" thickBot="1" x14ac:dyDescent="0.3">
      <c r="A46" s="127" t="s">
        <v>24</v>
      </c>
      <c r="B46" s="493"/>
      <c r="C46" s="301">
        <f>AVERAGE(C38:C44)</f>
        <v>1298</v>
      </c>
      <c r="D46" s="128">
        <f>AVERAGE(D38:D44)</f>
        <v>1298</v>
      </c>
      <c r="E46" s="183"/>
    </row>
    <row r="47" spans="1:5" s="58" customFormat="1" ht="15" customHeight="1" thickBot="1" x14ac:dyDescent="0.3">
      <c r="A47" s="34" t="s">
        <v>21</v>
      </c>
      <c r="B47" s="493"/>
      <c r="C47" s="304">
        <f>SUM(C38:C42)</f>
        <v>6105</v>
      </c>
      <c r="D47" s="39">
        <f>SUM(D38:D42)</f>
        <v>6105</v>
      </c>
      <c r="E47" s="183"/>
    </row>
    <row r="48" spans="1:5" s="58" customFormat="1" ht="15" customHeight="1" thickBot="1" x14ac:dyDescent="0.3">
      <c r="A48" s="34" t="s">
        <v>23</v>
      </c>
      <c r="B48" s="494"/>
      <c r="C48" s="305">
        <f>AVERAGE(C38:C42)</f>
        <v>1221</v>
      </c>
      <c r="D48" s="44">
        <f>AVERAGE(D38:D42)</f>
        <v>1221</v>
      </c>
      <c r="E48" s="183"/>
    </row>
    <row r="49" spans="1:5" s="58" customFormat="1" ht="15" customHeight="1" thickBot="1" x14ac:dyDescent="0.3">
      <c r="A49" s="33" t="s">
        <v>3</v>
      </c>
      <c r="B49" s="212">
        <f>B44+1</f>
        <v>42912</v>
      </c>
      <c r="C49" s="306">
        <v>1227</v>
      </c>
      <c r="D49" s="20">
        <f>SUM(C49)</f>
        <v>1227</v>
      </c>
      <c r="E49" s="183"/>
    </row>
    <row r="50" spans="1:5" s="58" customFormat="1" ht="15" customHeight="1" thickBot="1" x14ac:dyDescent="0.3">
      <c r="A50" s="179" t="s">
        <v>4</v>
      </c>
      <c r="B50" s="213">
        <f>B49+1</f>
        <v>42913</v>
      </c>
      <c r="C50" s="293">
        <v>1342</v>
      </c>
      <c r="D50" s="20">
        <f t="shared" ref="D50:D52" si="9">SUM(C50)</f>
        <v>1342</v>
      </c>
      <c r="E50" s="183"/>
    </row>
    <row r="51" spans="1:5" s="58" customFormat="1" ht="15" customHeight="1" thickBot="1" x14ac:dyDescent="0.3">
      <c r="A51" s="179" t="s">
        <v>5</v>
      </c>
      <c r="B51" s="213">
        <f t="shared" ref="B51:B55" si="10">B50+1</f>
        <v>42914</v>
      </c>
      <c r="C51" s="307"/>
      <c r="D51" s="20">
        <f t="shared" si="9"/>
        <v>0</v>
      </c>
      <c r="E51" s="183"/>
    </row>
    <row r="52" spans="1:5" s="58" customFormat="1" ht="13.5" customHeight="1" thickBot="1" x14ac:dyDescent="0.3">
      <c r="A52" s="179" t="s">
        <v>6</v>
      </c>
      <c r="B52" s="213">
        <f t="shared" si="10"/>
        <v>42915</v>
      </c>
      <c r="C52" s="293">
        <v>696</v>
      </c>
      <c r="D52" s="20">
        <f t="shared" si="9"/>
        <v>696</v>
      </c>
      <c r="E52" s="183"/>
    </row>
    <row r="53" spans="1:5" s="58" customFormat="1" ht="15.75" customHeight="1" thickBot="1" x14ac:dyDescent="0.3">
      <c r="A53" s="33" t="s">
        <v>0</v>
      </c>
      <c r="B53" s="215">
        <f t="shared" si="10"/>
        <v>42916</v>
      </c>
      <c r="C53" s="293">
        <v>1430</v>
      </c>
      <c r="D53" s="20">
        <f>SUM(C53)</f>
        <v>1430</v>
      </c>
      <c r="E53" s="183"/>
    </row>
    <row r="54" spans="1:5" s="58" customFormat="1" ht="15.75" hidden="1" customHeight="1" outlineLevel="1" thickBot="1" x14ac:dyDescent="0.3">
      <c r="A54" s="33" t="s">
        <v>1</v>
      </c>
      <c r="B54" s="215">
        <f t="shared" si="10"/>
        <v>42917</v>
      </c>
      <c r="C54" s="298"/>
      <c r="D54" s="20">
        <f>SUM(C54)</f>
        <v>0</v>
      </c>
      <c r="E54" s="183"/>
    </row>
    <row r="55" spans="1:5" s="58" customFormat="1" ht="15.75" hidden="1" customHeight="1" outlineLevel="1" thickBot="1" x14ac:dyDescent="0.3">
      <c r="A55" s="179" t="s">
        <v>2</v>
      </c>
      <c r="B55" s="215">
        <f t="shared" si="10"/>
        <v>42918</v>
      </c>
      <c r="C55" s="299"/>
      <c r="D55" s="20">
        <f>SUM(C55)</f>
        <v>0</v>
      </c>
    </row>
    <row r="56" spans="1:5" s="58" customFormat="1" ht="15" customHeight="1" outlineLevel="1" thickBot="1" x14ac:dyDescent="0.3">
      <c r="A56" s="194" t="s">
        <v>22</v>
      </c>
      <c r="B56" s="492" t="s">
        <v>29</v>
      </c>
      <c r="C56" s="300">
        <f>SUM(C49:C55)</f>
        <v>4695</v>
      </c>
      <c r="D56" s="133">
        <f t="shared" ref="D56:D70" si="11">SUM(C56)</f>
        <v>4695</v>
      </c>
    </row>
    <row r="57" spans="1:5" s="58" customFormat="1" ht="15" customHeight="1" outlineLevel="1" thickBot="1" x14ac:dyDescent="0.3">
      <c r="A57" s="127" t="s">
        <v>24</v>
      </c>
      <c r="B57" s="493"/>
      <c r="C57" s="301">
        <f>AVERAGE(C49:C55)</f>
        <v>1173.75</v>
      </c>
      <c r="D57" s="133">
        <f t="shared" si="11"/>
        <v>1173.75</v>
      </c>
    </row>
    <row r="58" spans="1:5" s="58" customFormat="1" ht="15" customHeight="1" thickBot="1" x14ac:dyDescent="0.3">
      <c r="A58" s="34" t="s">
        <v>21</v>
      </c>
      <c r="B58" s="493"/>
      <c r="C58" s="302">
        <f>SUM(C49:C53)</f>
        <v>4695</v>
      </c>
      <c r="D58" s="35">
        <f t="shared" si="11"/>
        <v>4695</v>
      </c>
    </row>
    <row r="59" spans="1:5" s="58" customFormat="1" ht="15" customHeight="1" thickBot="1" x14ac:dyDescent="0.3">
      <c r="A59" s="34" t="s">
        <v>23</v>
      </c>
      <c r="B59" s="494"/>
      <c r="C59" s="303">
        <f>AVERAGE(C49:C53)</f>
        <v>1173.75</v>
      </c>
      <c r="D59" s="40">
        <f t="shared" si="11"/>
        <v>1173.75</v>
      </c>
    </row>
    <row r="60" spans="1:5" s="58" customFormat="1" ht="14.25" hidden="1" customHeight="1" thickBot="1" x14ac:dyDescent="0.3">
      <c r="A60" s="179" t="s">
        <v>3</v>
      </c>
      <c r="B60" s="212">
        <f>B55+1</f>
        <v>42919</v>
      </c>
      <c r="C60" s="293"/>
      <c r="D60" s="20">
        <f>SUM(C60)</f>
        <v>0</v>
      </c>
    </row>
    <row r="61" spans="1:5" s="58" customFormat="1" ht="15" hidden="1" customHeight="1" thickBot="1" x14ac:dyDescent="0.3">
      <c r="A61" s="179" t="s">
        <v>4</v>
      </c>
      <c r="B61" s="213">
        <f>B60+1</f>
        <v>42920</v>
      </c>
      <c r="C61" s="293"/>
      <c r="D61" s="20">
        <f>SUM(C61)</f>
        <v>0</v>
      </c>
    </row>
    <row r="62" spans="1:5" s="58" customFormat="1" ht="16.5" hidden="1" customHeight="1" thickBot="1" x14ac:dyDescent="0.3">
      <c r="A62" s="179" t="s">
        <v>5</v>
      </c>
      <c r="B62" s="235"/>
      <c r="C62" s="296"/>
      <c r="D62" s="20"/>
    </row>
    <row r="63" spans="1:5" s="58" customFormat="1" ht="15" hidden="1" customHeight="1" thickBot="1" x14ac:dyDescent="0.3">
      <c r="A63" s="179" t="s">
        <v>6</v>
      </c>
      <c r="B63" s="235"/>
      <c r="C63" s="296"/>
      <c r="D63" s="20"/>
    </row>
    <row r="64" spans="1:5" s="58" customFormat="1" ht="15.75" hidden="1" customHeight="1" thickBot="1" x14ac:dyDescent="0.3">
      <c r="A64" s="179" t="s">
        <v>0</v>
      </c>
      <c r="B64" s="235"/>
      <c r="C64" s="296"/>
      <c r="D64" s="20"/>
    </row>
    <row r="65" spans="1:6" s="58" customFormat="1" ht="14.25" hidden="1" customHeight="1" outlineLevel="1" thickBot="1" x14ac:dyDescent="0.3">
      <c r="A65" s="179" t="s">
        <v>1</v>
      </c>
      <c r="B65" s="235"/>
      <c r="C65" s="308"/>
      <c r="D65" s="20"/>
    </row>
    <row r="66" spans="1:6" s="58" customFormat="1" ht="16.5" hidden="1" customHeight="1" outlineLevel="1" thickBot="1" x14ac:dyDescent="0.3">
      <c r="A66" s="179" t="s">
        <v>2</v>
      </c>
      <c r="B66" s="235"/>
      <c r="C66" s="309"/>
      <c r="D66" s="20"/>
    </row>
    <row r="67" spans="1:6" s="58" customFormat="1" ht="14.25" hidden="1" customHeight="1" outlineLevel="1" thickBot="1" x14ac:dyDescent="0.3">
      <c r="A67" s="194" t="s">
        <v>22</v>
      </c>
      <c r="B67" s="493" t="s">
        <v>34</v>
      </c>
      <c r="C67" s="300">
        <f>SUM(C60:C66)</f>
        <v>0</v>
      </c>
      <c r="D67" s="133">
        <f t="shared" si="11"/>
        <v>0</v>
      </c>
    </row>
    <row r="68" spans="1:6" s="58" customFormat="1" ht="15" hidden="1" customHeight="1" outlineLevel="1" thickBot="1" x14ac:dyDescent="0.3">
      <c r="A68" s="127" t="s">
        <v>24</v>
      </c>
      <c r="B68" s="493"/>
      <c r="C68" s="301" t="e">
        <f>AVERAGE(C60:C66)</f>
        <v>#DIV/0!</v>
      </c>
      <c r="D68" s="128" t="e">
        <f t="shared" si="11"/>
        <v>#DIV/0!</v>
      </c>
    </row>
    <row r="69" spans="1:6" s="58" customFormat="1" ht="15.75" hidden="1" customHeight="1" thickBot="1" x14ac:dyDescent="0.3">
      <c r="A69" s="34" t="s">
        <v>21</v>
      </c>
      <c r="B69" s="493"/>
      <c r="C69" s="302">
        <f>SUM(C60:C64)</f>
        <v>0</v>
      </c>
      <c r="D69" s="35">
        <f t="shared" si="11"/>
        <v>0</v>
      </c>
    </row>
    <row r="70" spans="1:6" s="58" customFormat="1" ht="15.75" hidden="1" customHeight="1" thickBot="1" x14ac:dyDescent="0.3">
      <c r="A70" s="34" t="s">
        <v>23</v>
      </c>
      <c r="B70" s="494"/>
      <c r="C70" s="303" t="e">
        <f>AVERAGE(C60:C64)</f>
        <v>#DIV/0!</v>
      </c>
      <c r="D70" s="40" t="e">
        <f t="shared" si="11"/>
        <v>#DIV/0!</v>
      </c>
    </row>
    <row r="71" spans="1:6" s="58" customFormat="1" ht="15" customHeight="1" x14ac:dyDescent="0.25">
      <c r="A71" s="4"/>
      <c r="B71" s="157"/>
      <c r="C71" s="61"/>
      <c r="D71" s="61"/>
    </row>
    <row r="72" spans="1:6" s="58" customFormat="1" ht="42" customHeight="1" x14ac:dyDescent="0.25">
      <c r="A72" s="227"/>
      <c r="B72" s="228" t="s">
        <v>9</v>
      </c>
      <c r="D72" s="511" t="s">
        <v>64</v>
      </c>
      <c r="E72" s="512"/>
      <c r="F72" s="513"/>
    </row>
    <row r="73" spans="1:6" ht="30" customHeight="1" x14ac:dyDescent="0.25">
      <c r="A73" s="53" t="s">
        <v>31</v>
      </c>
      <c r="B73" s="229">
        <f>SUM(C58:C58, C47:C47, C36:C36, C25:C25, C14:C14, C69:C69)</f>
        <v>22050</v>
      </c>
      <c r="D73" s="503" t="s">
        <v>31</v>
      </c>
      <c r="E73" s="504"/>
      <c r="F73" s="119">
        <f>SUM(D14, D25, D36, D47, D58, D69)</f>
        <v>22050</v>
      </c>
    </row>
    <row r="74" spans="1:6" ht="30" customHeight="1" x14ac:dyDescent="0.25">
      <c r="A74" s="53" t="s">
        <v>30</v>
      </c>
      <c r="B74" s="229">
        <f>SUM(C56:C56, C45:C45, C34:C34, C23:C23, C12:C12, C67:C67 )</f>
        <v>32167</v>
      </c>
      <c r="D74" s="503" t="s">
        <v>30</v>
      </c>
      <c r="E74" s="504"/>
      <c r="F74" s="120">
        <f>SUM(D56, D45, D34, D23, D12, D67)</f>
        <v>32167</v>
      </c>
    </row>
    <row r="75" spans="1:6" ht="30" customHeight="1" x14ac:dyDescent="0.25">
      <c r="D75" s="503" t="s">
        <v>23</v>
      </c>
      <c r="E75" s="504"/>
      <c r="F75" s="120">
        <f>AVERAGE(D14, D25, D36, D47, D58, D69)</f>
        <v>3675</v>
      </c>
    </row>
    <row r="76" spans="1:6" ht="30" customHeight="1" x14ac:dyDescent="0.25">
      <c r="D76" s="503" t="s">
        <v>69</v>
      </c>
      <c r="E76" s="504"/>
      <c r="F76" s="119">
        <f>AVERAGE(D56, D45, D34, D23, D12, D67)</f>
        <v>5361.166666666667</v>
      </c>
    </row>
  </sheetData>
  <mergeCells count="16">
    <mergeCell ref="D75:E75"/>
    <mergeCell ref="D76:E76"/>
    <mergeCell ref="B56:B59"/>
    <mergeCell ref="B45:B48"/>
    <mergeCell ref="B34:B37"/>
    <mergeCell ref="D74:E74"/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</mergeCells>
  <pageMargins left="0.7" right="0.7" top="0.75" bottom="0.75" header="0.3" footer="0.3"/>
  <pageSetup scale="59" orientation="portrait" r:id="rId1"/>
  <ignoredErrors>
    <ignoredError sqref="C36:C37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76"/>
  <sheetViews>
    <sheetView zoomScaleNormal="100" workbookViewId="0">
      <pane xSplit="2" ySplit="4" topLeftCell="D29" activePane="bottomRight" state="frozen"/>
      <selection pane="topRight" activeCell="C1" sqref="C1"/>
      <selection pane="bottomLeft" activeCell="A5" sqref="A5"/>
      <selection pane="bottomRight" activeCell="I52" sqref="I52"/>
    </sheetView>
  </sheetViews>
  <sheetFormatPr defaultRowHeight="15" outlineLevelRow="1" x14ac:dyDescent="0.25"/>
  <cols>
    <col min="1" max="1" width="18.7109375" style="1" bestFit="1" customWidth="1"/>
    <col min="2" max="2" width="10.7109375" style="158" bestFit="1" customWidth="1"/>
    <col min="3" max="10" width="15.7109375" style="13" customWidth="1"/>
    <col min="11" max="11" width="18.5703125" style="13" bestFit="1" customWidth="1"/>
    <col min="12" max="16384" width="9.140625" style="13"/>
  </cols>
  <sheetData>
    <row r="1" spans="1:11" ht="15" customHeight="1" x14ac:dyDescent="0.25">
      <c r="A1" s="31"/>
      <c r="B1" s="205"/>
      <c r="C1" s="485" t="s">
        <v>7</v>
      </c>
      <c r="D1" s="485" t="s">
        <v>36</v>
      </c>
      <c r="E1" s="485" t="s">
        <v>8</v>
      </c>
      <c r="F1" s="485" t="s">
        <v>70</v>
      </c>
      <c r="G1" s="485" t="s">
        <v>10</v>
      </c>
      <c r="H1" s="534"/>
      <c r="I1" s="535"/>
      <c r="J1" s="547" t="s">
        <v>20</v>
      </c>
    </row>
    <row r="2" spans="1:11" ht="15" customHeight="1" thickBot="1" x14ac:dyDescent="0.3">
      <c r="A2" s="32"/>
      <c r="B2" s="206"/>
      <c r="C2" s="487"/>
      <c r="D2" s="487"/>
      <c r="E2" s="487"/>
      <c r="F2" s="487"/>
      <c r="G2" s="550"/>
      <c r="H2" s="551"/>
      <c r="I2" s="552"/>
      <c r="J2" s="523"/>
    </row>
    <row r="3" spans="1:11" ht="13.5" customHeight="1" x14ac:dyDescent="0.25">
      <c r="A3" s="505" t="s">
        <v>58</v>
      </c>
      <c r="B3" s="507" t="s">
        <v>59</v>
      </c>
      <c r="C3" s="499" t="s">
        <v>7</v>
      </c>
      <c r="D3" s="499" t="s">
        <v>37</v>
      </c>
      <c r="E3" s="548" t="s">
        <v>8</v>
      </c>
      <c r="F3" s="548" t="s">
        <v>70</v>
      </c>
      <c r="G3" s="553" t="s">
        <v>10</v>
      </c>
      <c r="H3" s="549" t="s">
        <v>38</v>
      </c>
      <c r="I3" s="515" t="s">
        <v>39</v>
      </c>
      <c r="J3" s="523"/>
    </row>
    <row r="4" spans="1:11" ht="15" customHeight="1" thickBot="1" x14ac:dyDescent="0.3">
      <c r="A4" s="506"/>
      <c r="B4" s="508"/>
      <c r="C4" s="500"/>
      <c r="D4" s="500"/>
      <c r="E4" s="506"/>
      <c r="F4" s="506"/>
      <c r="G4" s="500"/>
      <c r="H4" s="506"/>
      <c r="I4" s="516"/>
      <c r="J4" s="523"/>
    </row>
    <row r="5" spans="1:11" s="57" customFormat="1" ht="13.5" hidden="1" customHeight="1" thickBot="1" x14ac:dyDescent="0.3">
      <c r="A5" s="33" t="s">
        <v>3</v>
      </c>
      <c r="B5" s="207">
        <v>42856</v>
      </c>
      <c r="C5" s="322"/>
      <c r="D5" s="288"/>
      <c r="E5" s="17"/>
      <c r="F5" s="289"/>
      <c r="G5" s="17"/>
      <c r="H5" s="17"/>
      <c r="I5" s="18"/>
      <c r="J5" s="66">
        <f>SUM(C5:I5)</f>
        <v>0</v>
      </c>
    </row>
    <row r="6" spans="1:11" s="57" customFormat="1" ht="14.25" hidden="1" customHeight="1" thickBot="1" x14ac:dyDescent="0.3">
      <c r="A6" s="33" t="s">
        <v>4</v>
      </c>
      <c r="B6" s="222">
        <f>B5+1</f>
        <v>42857</v>
      </c>
      <c r="C6" s="322"/>
      <c r="D6" s="288"/>
      <c r="E6" s="17"/>
      <c r="F6" s="289"/>
      <c r="G6" s="17"/>
      <c r="H6" s="17"/>
      <c r="I6" s="18"/>
      <c r="J6" s="66">
        <f t="shared" ref="J6:J10" si="0">SUM(C6:I6)</f>
        <v>0</v>
      </c>
    </row>
    <row r="7" spans="1:11" s="57" customFormat="1" ht="16.5" hidden="1" customHeight="1" thickBot="1" x14ac:dyDescent="0.3">
      <c r="A7" s="33" t="s">
        <v>5</v>
      </c>
      <c r="B7" s="222">
        <f>B6+1</f>
        <v>42858</v>
      </c>
      <c r="C7" s="322"/>
      <c r="D7" s="288"/>
      <c r="E7" s="17"/>
      <c r="F7" s="289"/>
      <c r="G7" s="17"/>
      <c r="H7" s="17"/>
      <c r="I7" s="18"/>
      <c r="J7" s="66">
        <f t="shared" si="0"/>
        <v>0</v>
      </c>
    </row>
    <row r="8" spans="1:11" s="57" customFormat="1" ht="13.5" customHeight="1" thickBot="1" x14ac:dyDescent="0.3">
      <c r="A8" s="33" t="s">
        <v>6</v>
      </c>
      <c r="B8" s="222">
        <v>42887</v>
      </c>
      <c r="C8" s="322"/>
      <c r="D8" s="288"/>
      <c r="E8" s="17">
        <v>307</v>
      </c>
      <c r="F8" s="353"/>
      <c r="G8" s="17">
        <v>248</v>
      </c>
      <c r="H8" s="17">
        <v>161</v>
      </c>
      <c r="I8" s="18">
        <v>386</v>
      </c>
      <c r="J8" s="66">
        <f t="shared" si="0"/>
        <v>1102</v>
      </c>
      <c r="K8" s="180"/>
    </row>
    <row r="9" spans="1:11" s="57" customFormat="1" ht="13.5" customHeight="1" thickBot="1" x14ac:dyDescent="0.3">
      <c r="A9" s="33" t="s">
        <v>0</v>
      </c>
      <c r="B9" s="222">
        <f t="shared" ref="B9:B11" si="1">B8+1</f>
        <v>42888</v>
      </c>
      <c r="C9" s="323"/>
      <c r="D9" s="288"/>
      <c r="E9" s="17">
        <v>300</v>
      </c>
      <c r="F9" s="353"/>
      <c r="G9" s="14">
        <v>238</v>
      </c>
      <c r="H9" s="17">
        <v>183</v>
      </c>
      <c r="I9" s="18">
        <v>450</v>
      </c>
      <c r="J9" s="66">
        <f t="shared" si="0"/>
        <v>1171</v>
      </c>
      <c r="K9" s="180"/>
    </row>
    <row r="10" spans="1:11" s="57" customFormat="1" ht="13.5" customHeight="1" outlineLevel="1" thickBot="1" x14ac:dyDescent="0.3">
      <c r="A10" s="33" t="s">
        <v>1</v>
      </c>
      <c r="B10" s="222">
        <f t="shared" si="1"/>
        <v>42889</v>
      </c>
      <c r="C10" s="324"/>
      <c r="D10" s="351"/>
      <c r="E10" s="24">
        <v>379</v>
      </c>
      <c r="F10" s="354"/>
      <c r="G10" s="21">
        <v>334</v>
      </c>
      <c r="H10" s="24">
        <v>151</v>
      </c>
      <c r="I10" s="25">
        <v>2351</v>
      </c>
      <c r="J10" s="66">
        <f t="shared" si="0"/>
        <v>3215</v>
      </c>
      <c r="K10" s="180"/>
    </row>
    <row r="11" spans="1:11" s="57" customFormat="1" ht="15" customHeight="1" outlineLevel="1" thickBot="1" x14ac:dyDescent="0.3">
      <c r="A11" s="33" t="s">
        <v>2</v>
      </c>
      <c r="B11" s="222">
        <f t="shared" si="1"/>
        <v>42890</v>
      </c>
      <c r="C11" s="325"/>
      <c r="D11" s="352"/>
      <c r="E11" s="29">
        <v>241</v>
      </c>
      <c r="F11" s="355"/>
      <c r="G11" s="26">
        <v>192</v>
      </c>
      <c r="H11" s="29">
        <v>138</v>
      </c>
      <c r="I11" s="30">
        <v>1605</v>
      </c>
      <c r="J11" s="66">
        <f t="shared" ref="J11" si="2">SUM(C11:I11)</f>
        <v>2176</v>
      </c>
      <c r="K11" s="180"/>
    </row>
    <row r="12" spans="1:11" s="58" customFormat="1" ht="15" customHeight="1" outlineLevel="1" thickBot="1" x14ac:dyDescent="0.3">
      <c r="A12" s="194" t="s">
        <v>22</v>
      </c>
      <c r="B12" s="492" t="s">
        <v>25</v>
      </c>
      <c r="C12" s="133">
        <f>SUM(C5:C11)</f>
        <v>0</v>
      </c>
      <c r="D12" s="133">
        <f t="shared" ref="D12:J12" si="3">SUM(D5:D11)</f>
        <v>0</v>
      </c>
      <c r="E12" s="136">
        <f>SUM(E5:E11)</f>
        <v>1227</v>
      </c>
      <c r="F12" s="326">
        <f t="shared" si="3"/>
        <v>0</v>
      </c>
      <c r="G12" s="133">
        <f t="shared" si="3"/>
        <v>1012</v>
      </c>
      <c r="H12" s="136">
        <f t="shared" si="3"/>
        <v>633</v>
      </c>
      <c r="I12" s="137">
        <f t="shared" si="3"/>
        <v>4792</v>
      </c>
      <c r="J12" s="201">
        <f t="shared" si="3"/>
        <v>7664</v>
      </c>
    </row>
    <row r="13" spans="1:11" s="58" customFormat="1" ht="15" customHeight="1" outlineLevel="1" thickBot="1" x14ac:dyDescent="0.3">
      <c r="A13" s="127" t="s">
        <v>24</v>
      </c>
      <c r="B13" s="493"/>
      <c r="C13" s="128" t="e">
        <f>AVERAGE(C5:C11)</f>
        <v>#DIV/0!</v>
      </c>
      <c r="D13" s="128" t="e">
        <f t="shared" ref="D13:J13" si="4">AVERAGE(D5:D11)</f>
        <v>#DIV/0!</v>
      </c>
      <c r="E13" s="131">
        <f>AVERAGE(E5:E11)</f>
        <v>306.75</v>
      </c>
      <c r="F13" s="327" t="e">
        <f t="shared" si="4"/>
        <v>#DIV/0!</v>
      </c>
      <c r="G13" s="128">
        <f t="shared" si="4"/>
        <v>253</v>
      </c>
      <c r="H13" s="131">
        <f t="shared" si="4"/>
        <v>158.25</v>
      </c>
      <c r="I13" s="132">
        <f t="shared" si="4"/>
        <v>1198</v>
      </c>
      <c r="J13" s="202">
        <f t="shared" si="4"/>
        <v>1094.8571428571429</v>
      </c>
    </row>
    <row r="14" spans="1:11" s="58" customFormat="1" ht="15" customHeight="1" thickBot="1" x14ac:dyDescent="0.3">
      <c r="A14" s="34" t="s">
        <v>21</v>
      </c>
      <c r="B14" s="493"/>
      <c r="C14" s="35">
        <f>SUM(C5:C9)</f>
        <v>0</v>
      </c>
      <c r="D14" s="35">
        <f t="shared" ref="D14:J14" si="5">SUM(D5:D9)</f>
        <v>0</v>
      </c>
      <c r="E14" s="38">
        <f t="shared" si="5"/>
        <v>607</v>
      </c>
      <c r="F14" s="326">
        <f t="shared" si="5"/>
        <v>0</v>
      </c>
      <c r="G14" s="35">
        <f t="shared" si="5"/>
        <v>486</v>
      </c>
      <c r="H14" s="38">
        <f t="shared" si="5"/>
        <v>344</v>
      </c>
      <c r="I14" s="39">
        <f t="shared" si="5"/>
        <v>836</v>
      </c>
      <c r="J14" s="203">
        <f t="shared" si="5"/>
        <v>2273</v>
      </c>
    </row>
    <row r="15" spans="1:11" s="58" customFormat="1" ht="15" customHeight="1" thickBot="1" x14ac:dyDescent="0.3">
      <c r="A15" s="34" t="s">
        <v>23</v>
      </c>
      <c r="B15" s="493"/>
      <c r="C15" s="40" t="e">
        <f>AVERAGE(C5:C9)</f>
        <v>#DIV/0!</v>
      </c>
      <c r="D15" s="40" t="e">
        <f t="shared" ref="D15:J15" si="6">AVERAGE(D5:D9)</f>
        <v>#DIV/0!</v>
      </c>
      <c r="E15" s="43">
        <f t="shared" si="6"/>
        <v>303.5</v>
      </c>
      <c r="F15" s="327" t="e">
        <f t="shared" si="6"/>
        <v>#DIV/0!</v>
      </c>
      <c r="G15" s="40">
        <f t="shared" si="6"/>
        <v>243</v>
      </c>
      <c r="H15" s="43">
        <f t="shared" si="6"/>
        <v>172</v>
      </c>
      <c r="I15" s="44">
        <f t="shared" si="6"/>
        <v>418</v>
      </c>
      <c r="J15" s="204">
        <f t="shared" si="6"/>
        <v>454.6</v>
      </c>
    </row>
    <row r="16" spans="1:11" s="58" customFormat="1" ht="15" customHeight="1" thickBot="1" x14ac:dyDescent="0.3">
      <c r="A16" s="33" t="s">
        <v>3</v>
      </c>
      <c r="B16" s="207">
        <f>B11+1</f>
        <v>42891</v>
      </c>
      <c r="C16" s="322"/>
      <c r="D16" s="288"/>
      <c r="E16" s="321">
        <v>277</v>
      </c>
      <c r="F16" s="353"/>
      <c r="G16" s="320">
        <v>220</v>
      </c>
      <c r="H16" s="249">
        <v>123</v>
      </c>
      <c r="I16" s="275">
        <v>247</v>
      </c>
      <c r="J16" s="19">
        <f t="shared" ref="J16:J18" si="7">SUM(C16:I16)</f>
        <v>867</v>
      </c>
    </row>
    <row r="17" spans="1:10" s="58" customFormat="1" ht="15" customHeight="1" thickBot="1" x14ac:dyDescent="0.3">
      <c r="A17" s="33" t="s">
        <v>4</v>
      </c>
      <c r="B17" s="208">
        <f>B16+1</f>
        <v>42892</v>
      </c>
      <c r="C17" s="322"/>
      <c r="D17" s="288"/>
      <c r="E17" s="321">
        <v>101</v>
      </c>
      <c r="F17" s="353"/>
      <c r="G17" s="320">
        <v>87</v>
      </c>
      <c r="H17" s="321">
        <v>23</v>
      </c>
      <c r="I17" s="275">
        <v>237</v>
      </c>
      <c r="J17" s="66">
        <f t="shared" si="7"/>
        <v>448</v>
      </c>
    </row>
    <row r="18" spans="1:10" s="58" customFormat="1" ht="15" customHeight="1" thickBot="1" x14ac:dyDescent="0.3">
      <c r="A18" s="33" t="s">
        <v>5</v>
      </c>
      <c r="B18" s="208">
        <f t="shared" ref="B18:B22" si="8">B17+1</f>
        <v>42893</v>
      </c>
      <c r="C18" s="322"/>
      <c r="D18" s="288"/>
      <c r="E18" s="321">
        <v>258</v>
      </c>
      <c r="F18" s="353"/>
      <c r="G18" s="320">
        <v>244</v>
      </c>
      <c r="H18" s="321">
        <v>111</v>
      </c>
      <c r="I18" s="275">
        <v>316</v>
      </c>
      <c r="J18" s="66">
        <f t="shared" si="7"/>
        <v>929</v>
      </c>
    </row>
    <row r="19" spans="1:10" s="58" customFormat="1" ht="15" customHeight="1" thickBot="1" x14ac:dyDescent="0.3">
      <c r="A19" s="33" t="s">
        <v>6</v>
      </c>
      <c r="B19" s="209">
        <f t="shared" si="8"/>
        <v>42894</v>
      </c>
      <c r="C19" s="322"/>
      <c r="D19" s="288"/>
      <c r="E19" s="17">
        <v>330</v>
      </c>
      <c r="F19" s="353"/>
      <c r="G19" s="14">
        <v>292</v>
      </c>
      <c r="H19" s="17">
        <v>141</v>
      </c>
      <c r="I19" s="18">
        <v>430</v>
      </c>
      <c r="J19" s="66">
        <f>SUM(E19:I19)</f>
        <v>1193</v>
      </c>
    </row>
    <row r="20" spans="1:10" s="58" customFormat="1" ht="15" customHeight="1" thickBot="1" x14ac:dyDescent="0.3">
      <c r="A20" s="33" t="s">
        <v>0</v>
      </c>
      <c r="B20" s="209">
        <f t="shared" si="8"/>
        <v>42895</v>
      </c>
      <c r="C20" s="323"/>
      <c r="D20" s="288"/>
      <c r="E20" s="17">
        <v>320</v>
      </c>
      <c r="F20" s="353"/>
      <c r="G20" s="14">
        <v>339</v>
      </c>
      <c r="H20" s="17">
        <v>111</v>
      </c>
      <c r="I20" s="18">
        <v>332</v>
      </c>
      <c r="J20" s="66">
        <f>SUM(E20:I20)</f>
        <v>1102</v>
      </c>
    </row>
    <row r="21" spans="1:10" s="58" customFormat="1" ht="15" customHeight="1" outlineLevel="1" thickBot="1" x14ac:dyDescent="0.3">
      <c r="A21" s="33" t="s">
        <v>1</v>
      </c>
      <c r="B21" s="222">
        <f t="shared" si="8"/>
        <v>42896</v>
      </c>
      <c r="C21" s="323"/>
      <c r="D21" s="351"/>
      <c r="E21" s="24">
        <v>453</v>
      </c>
      <c r="F21" s="354"/>
      <c r="G21" s="21">
        <v>458</v>
      </c>
      <c r="H21" s="24">
        <v>185</v>
      </c>
      <c r="I21" s="25">
        <v>2603</v>
      </c>
      <c r="J21" s="66">
        <f>SUM(E21:I21)</f>
        <v>3699</v>
      </c>
    </row>
    <row r="22" spans="1:10" s="58" customFormat="1" ht="15" customHeight="1" outlineLevel="1" thickBot="1" x14ac:dyDescent="0.3">
      <c r="A22" s="33" t="s">
        <v>2</v>
      </c>
      <c r="B22" s="208">
        <f t="shared" si="8"/>
        <v>42897</v>
      </c>
      <c r="C22" s="325"/>
      <c r="D22" s="352"/>
      <c r="E22" s="29">
        <v>305</v>
      </c>
      <c r="F22" s="355"/>
      <c r="G22" s="26">
        <v>474</v>
      </c>
      <c r="H22" s="29">
        <v>217</v>
      </c>
      <c r="I22" s="30">
        <v>2104</v>
      </c>
      <c r="J22" s="166">
        <f>SUM(E22:I22)</f>
        <v>3100</v>
      </c>
    </row>
    <row r="23" spans="1:10" s="58" customFormat="1" ht="15" customHeight="1" outlineLevel="1" thickBot="1" x14ac:dyDescent="0.3">
      <c r="A23" s="194" t="s">
        <v>22</v>
      </c>
      <c r="B23" s="492" t="s">
        <v>26</v>
      </c>
      <c r="C23" s="133">
        <f t="shared" ref="C23:J23" si="9">SUM(C16:C22)</f>
        <v>0</v>
      </c>
      <c r="D23" s="133">
        <f t="shared" si="9"/>
        <v>0</v>
      </c>
      <c r="E23" s="136">
        <f t="shared" si="9"/>
        <v>2044</v>
      </c>
      <c r="F23" s="136">
        <f t="shared" si="9"/>
        <v>0</v>
      </c>
      <c r="G23" s="133">
        <f t="shared" si="9"/>
        <v>2114</v>
      </c>
      <c r="H23" s="136">
        <f t="shared" si="9"/>
        <v>911</v>
      </c>
      <c r="I23" s="329">
        <f t="shared" si="9"/>
        <v>6269</v>
      </c>
      <c r="J23" s="201">
        <f t="shared" si="9"/>
        <v>11338</v>
      </c>
    </row>
    <row r="24" spans="1:10" s="58" customFormat="1" ht="15" customHeight="1" outlineLevel="1" thickBot="1" x14ac:dyDescent="0.3">
      <c r="A24" s="127" t="s">
        <v>24</v>
      </c>
      <c r="B24" s="493"/>
      <c r="C24" s="128" t="e">
        <f t="shared" ref="C24:J24" si="10">AVERAGE(C16:C22)</f>
        <v>#DIV/0!</v>
      </c>
      <c r="D24" s="128" t="e">
        <f t="shared" si="10"/>
        <v>#DIV/0!</v>
      </c>
      <c r="E24" s="131">
        <f t="shared" si="10"/>
        <v>292</v>
      </c>
      <c r="F24" s="131" t="e">
        <f t="shared" si="10"/>
        <v>#DIV/0!</v>
      </c>
      <c r="G24" s="128">
        <f t="shared" si="10"/>
        <v>302</v>
      </c>
      <c r="H24" s="131">
        <f t="shared" si="10"/>
        <v>130.14285714285714</v>
      </c>
      <c r="I24" s="328">
        <f t="shared" si="10"/>
        <v>895.57142857142856</v>
      </c>
      <c r="J24" s="202">
        <f t="shared" si="10"/>
        <v>1619.7142857142858</v>
      </c>
    </row>
    <row r="25" spans="1:10" s="58" customFormat="1" ht="15" customHeight="1" thickBot="1" x14ac:dyDescent="0.3">
      <c r="A25" s="34" t="s">
        <v>21</v>
      </c>
      <c r="B25" s="493"/>
      <c r="C25" s="35">
        <f>SUM(C16:C20)</f>
        <v>0</v>
      </c>
      <c r="D25" s="35">
        <f t="shared" ref="D25:J25" si="11">SUM(D16:D20)</f>
        <v>0</v>
      </c>
      <c r="E25" s="38">
        <f t="shared" si="11"/>
        <v>1286</v>
      </c>
      <c r="F25" s="38">
        <f t="shared" si="11"/>
        <v>0</v>
      </c>
      <c r="G25" s="35">
        <f t="shared" si="11"/>
        <v>1182</v>
      </c>
      <c r="H25" s="38">
        <f t="shared" si="11"/>
        <v>509</v>
      </c>
      <c r="I25" s="39">
        <f t="shared" si="11"/>
        <v>1562</v>
      </c>
      <c r="J25" s="203">
        <f t="shared" si="11"/>
        <v>4539</v>
      </c>
    </row>
    <row r="26" spans="1:10" s="58" customFormat="1" ht="15" customHeight="1" thickBot="1" x14ac:dyDescent="0.3">
      <c r="A26" s="34" t="s">
        <v>23</v>
      </c>
      <c r="B26" s="494"/>
      <c r="C26" s="138" t="e">
        <f>AVERAGE(C16:C20)</f>
        <v>#DIV/0!</v>
      </c>
      <c r="D26" s="138" t="e">
        <f t="shared" ref="D26:J26" si="12">AVERAGE(D16:D20)</f>
        <v>#DIV/0!</v>
      </c>
      <c r="E26" s="164">
        <f t="shared" si="12"/>
        <v>257.2</v>
      </c>
      <c r="F26" s="164" t="e">
        <f t="shared" si="12"/>
        <v>#DIV/0!</v>
      </c>
      <c r="G26" s="138">
        <f t="shared" si="12"/>
        <v>236.4</v>
      </c>
      <c r="H26" s="164">
        <f t="shared" si="12"/>
        <v>101.8</v>
      </c>
      <c r="I26" s="165">
        <f t="shared" si="12"/>
        <v>312.39999999999998</v>
      </c>
      <c r="J26" s="225">
        <f t="shared" si="12"/>
        <v>907.8</v>
      </c>
    </row>
    <row r="27" spans="1:10" s="58" customFormat="1" ht="15" customHeight="1" thickBot="1" x14ac:dyDescent="0.3">
      <c r="A27" s="33" t="s">
        <v>3</v>
      </c>
      <c r="B27" s="210">
        <f>B22+1</f>
        <v>42898</v>
      </c>
      <c r="C27" s="322"/>
      <c r="D27" s="288"/>
      <c r="E27" s="321">
        <v>290</v>
      </c>
      <c r="F27" s="353"/>
      <c r="G27" s="320">
        <v>297</v>
      </c>
      <c r="H27" s="321">
        <v>157</v>
      </c>
      <c r="I27" s="18">
        <v>337</v>
      </c>
      <c r="J27" s="19">
        <f t="shared" ref="J27:J33" si="13">SUM(C27:I27)</f>
        <v>1081</v>
      </c>
    </row>
    <row r="28" spans="1:10" s="58" customFormat="1" ht="15" customHeight="1" thickBot="1" x14ac:dyDescent="0.3">
      <c r="A28" s="33" t="s">
        <v>4</v>
      </c>
      <c r="B28" s="211">
        <f>B27+1</f>
        <v>42899</v>
      </c>
      <c r="C28" s="322"/>
      <c r="D28" s="288"/>
      <c r="E28" s="321">
        <v>274</v>
      </c>
      <c r="F28" s="353"/>
      <c r="G28" s="320">
        <v>379</v>
      </c>
      <c r="H28" s="321">
        <v>123</v>
      </c>
      <c r="I28" s="18">
        <v>248</v>
      </c>
      <c r="J28" s="66">
        <f t="shared" si="13"/>
        <v>1024</v>
      </c>
    </row>
    <row r="29" spans="1:10" s="58" customFormat="1" ht="15" customHeight="1" thickBot="1" x14ac:dyDescent="0.3">
      <c r="A29" s="33" t="s">
        <v>5</v>
      </c>
      <c r="B29" s="211">
        <f t="shared" ref="B29:B33" si="14">B28+1</f>
        <v>42900</v>
      </c>
      <c r="C29" s="322"/>
      <c r="D29" s="288"/>
      <c r="E29" s="321">
        <v>255</v>
      </c>
      <c r="F29" s="353"/>
      <c r="G29" s="320">
        <v>205</v>
      </c>
      <c r="H29" s="321">
        <v>128</v>
      </c>
      <c r="I29" s="18">
        <v>302</v>
      </c>
      <c r="J29" s="66">
        <f t="shared" si="13"/>
        <v>890</v>
      </c>
    </row>
    <row r="30" spans="1:10" s="58" customFormat="1" ht="15" customHeight="1" thickBot="1" x14ac:dyDescent="0.3">
      <c r="A30" s="33" t="s">
        <v>6</v>
      </c>
      <c r="B30" s="211">
        <f t="shared" si="14"/>
        <v>42901</v>
      </c>
      <c r="C30" s="322"/>
      <c r="D30" s="288"/>
      <c r="E30" s="17">
        <v>364</v>
      </c>
      <c r="F30" s="353"/>
      <c r="G30" s="14">
        <v>349</v>
      </c>
      <c r="H30" s="17">
        <v>127</v>
      </c>
      <c r="I30" s="18">
        <v>355</v>
      </c>
      <c r="J30" s="66">
        <f t="shared" si="13"/>
        <v>1195</v>
      </c>
    </row>
    <row r="31" spans="1:10" s="58" customFormat="1" ht="15" customHeight="1" thickBot="1" x14ac:dyDescent="0.3">
      <c r="A31" s="33" t="s">
        <v>0</v>
      </c>
      <c r="B31" s="211">
        <f t="shared" si="14"/>
        <v>42902</v>
      </c>
      <c r="C31" s="323"/>
      <c r="D31" s="288"/>
      <c r="E31" s="17">
        <v>204</v>
      </c>
      <c r="F31" s="353"/>
      <c r="G31" s="14">
        <v>227</v>
      </c>
      <c r="H31" s="17">
        <v>66</v>
      </c>
      <c r="I31" s="18">
        <v>268</v>
      </c>
      <c r="J31" s="66">
        <f t="shared" si="13"/>
        <v>765</v>
      </c>
    </row>
    <row r="32" spans="1:10" s="58" customFormat="1" ht="15" customHeight="1" outlineLevel="1" thickBot="1" x14ac:dyDescent="0.3">
      <c r="A32" s="33" t="s">
        <v>1</v>
      </c>
      <c r="B32" s="211">
        <f t="shared" si="14"/>
        <v>42903</v>
      </c>
      <c r="C32" s="323"/>
      <c r="D32" s="351"/>
      <c r="E32" s="24">
        <v>245</v>
      </c>
      <c r="F32" s="354"/>
      <c r="G32" s="21">
        <v>303</v>
      </c>
      <c r="H32" s="24">
        <v>54</v>
      </c>
      <c r="I32" s="25">
        <v>1187</v>
      </c>
      <c r="J32" s="66">
        <f t="shared" si="13"/>
        <v>1789</v>
      </c>
    </row>
    <row r="33" spans="1:11" s="58" customFormat="1" ht="15" customHeight="1" outlineLevel="1" thickBot="1" x14ac:dyDescent="0.3">
      <c r="A33" s="33" t="s">
        <v>2</v>
      </c>
      <c r="B33" s="211">
        <f t="shared" si="14"/>
        <v>42904</v>
      </c>
      <c r="C33" s="325"/>
      <c r="D33" s="352"/>
      <c r="E33" s="29">
        <v>403</v>
      </c>
      <c r="F33" s="355"/>
      <c r="G33" s="26">
        <v>480</v>
      </c>
      <c r="H33" s="29">
        <v>291</v>
      </c>
      <c r="I33" s="30">
        <v>2496</v>
      </c>
      <c r="J33" s="166">
        <f t="shared" si="13"/>
        <v>3670</v>
      </c>
    </row>
    <row r="34" spans="1:11" s="58" customFormat="1" ht="15" customHeight="1" outlineLevel="1" thickBot="1" x14ac:dyDescent="0.3">
      <c r="A34" s="194" t="s">
        <v>22</v>
      </c>
      <c r="B34" s="492" t="s">
        <v>27</v>
      </c>
      <c r="C34" s="133">
        <f t="shared" ref="C34:J34" si="15">SUM(C27:C33)</f>
        <v>0</v>
      </c>
      <c r="D34" s="133">
        <f t="shared" si="15"/>
        <v>0</v>
      </c>
      <c r="E34" s="136">
        <f t="shared" si="15"/>
        <v>2035</v>
      </c>
      <c r="F34" s="136">
        <f>SUM(F27:F33)</f>
        <v>0</v>
      </c>
      <c r="G34" s="133">
        <f t="shared" si="15"/>
        <v>2240</v>
      </c>
      <c r="H34" s="136">
        <f t="shared" si="15"/>
        <v>946</v>
      </c>
      <c r="I34" s="137">
        <f t="shared" si="15"/>
        <v>5193</v>
      </c>
      <c r="J34" s="201">
        <f t="shared" si="15"/>
        <v>10414</v>
      </c>
    </row>
    <row r="35" spans="1:11" s="58" customFormat="1" ht="15" customHeight="1" outlineLevel="1" thickBot="1" x14ac:dyDescent="0.3">
      <c r="A35" s="127" t="s">
        <v>24</v>
      </c>
      <c r="B35" s="493"/>
      <c r="C35" s="128" t="e">
        <f t="shared" ref="C35:J35" si="16">AVERAGE(C27:C33)</f>
        <v>#DIV/0!</v>
      </c>
      <c r="D35" s="128" t="e">
        <f t="shared" si="16"/>
        <v>#DIV/0!</v>
      </c>
      <c r="E35" s="131">
        <f t="shared" si="16"/>
        <v>290.71428571428572</v>
      </c>
      <c r="F35" s="131" t="e">
        <f t="shared" si="16"/>
        <v>#DIV/0!</v>
      </c>
      <c r="G35" s="128">
        <f t="shared" si="16"/>
        <v>320</v>
      </c>
      <c r="H35" s="131">
        <f t="shared" si="16"/>
        <v>135.14285714285714</v>
      </c>
      <c r="I35" s="132">
        <f t="shared" si="16"/>
        <v>741.85714285714289</v>
      </c>
      <c r="J35" s="202">
        <f t="shared" si="16"/>
        <v>1487.7142857142858</v>
      </c>
    </row>
    <row r="36" spans="1:11" s="58" customFormat="1" ht="15" customHeight="1" thickBot="1" x14ac:dyDescent="0.3">
      <c r="A36" s="34" t="s">
        <v>21</v>
      </c>
      <c r="B36" s="493"/>
      <c r="C36" s="35">
        <f>SUM(C27:C31)</f>
        <v>0</v>
      </c>
      <c r="D36" s="35">
        <f t="shared" ref="D36:J36" si="17">SUM(D27:D31)</f>
        <v>0</v>
      </c>
      <c r="E36" s="38">
        <f t="shared" si="17"/>
        <v>1387</v>
      </c>
      <c r="F36" s="38">
        <f t="shared" si="17"/>
        <v>0</v>
      </c>
      <c r="G36" s="35">
        <f t="shared" si="17"/>
        <v>1457</v>
      </c>
      <c r="H36" s="38">
        <f t="shared" si="17"/>
        <v>601</v>
      </c>
      <c r="I36" s="39">
        <f t="shared" si="17"/>
        <v>1510</v>
      </c>
      <c r="J36" s="203">
        <f t="shared" si="17"/>
        <v>4955</v>
      </c>
    </row>
    <row r="37" spans="1:11" s="58" customFormat="1" ht="15" customHeight="1" thickBot="1" x14ac:dyDescent="0.3">
      <c r="A37" s="34" t="s">
        <v>23</v>
      </c>
      <c r="B37" s="494"/>
      <c r="C37" s="40" t="e">
        <f>AVERAGE(C27:C31)</f>
        <v>#DIV/0!</v>
      </c>
      <c r="D37" s="40" t="e">
        <f t="shared" ref="D37:J37" si="18">AVERAGE(D27:D31)</f>
        <v>#DIV/0!</v>
      </c>
      <c r="E37" s="43">
        <f t="shared" si="18"/>
        <v>277.39999999999998</v>
      </c>
      <c r="F37" s="43" t="e">
        <f t="shared" si="18"/>
        <v>#DIV/0!</v>
      </c>
      <c r="G37" s="40">
        <f t="shared" si="18"/>
        <v>291.39999999999998</v>
      </c>
      <c r="H37" s="43">
        <f t="shared" si="18"/>
        <v>120.2</v>
      </c>
      <c r="I37" s="44">
        <f t="shared" si="18"/>
        <v>302</v>
      </c>
      <c r="J37" s="204">
        <f t="shared" si="18"/>
        <v>991</v>
      </c>
    </row>
    <row r="38" spans="1:11" s="58" customFormat="1" ht="15" customHeight="1" thickBot="1" x14ac:dyDescent="0.3">
      <c r="A38" s="33" t="s">
        <v>3</v>
      </c>
      <c r="B38" s="212">
        <f>B33+1</f>
        <v>42905</v>
      </c>
      <c r="C38" s="322"/>
      <c r="D38" s="288"/>
      <c r="E38" s="289">
        <v>281</v>
      </c>
      <c r="F38" s="353"/>
      <c r="G38" s="288">
        <v>288</v>
      </c>
      <c r="H38" s="289">
        <v>102</v>
      </c>
      <c r="I38" s="18">
        <v>222</v>
      </c>
      <c r="J38" s="19">
        <f t="shared" ref="J38:J44" si="19">SUM(C38:I38)</f>
        <v>893</v>
      </c>
    </row>
    <row r="39" spans="1:11" s="58" customFormat="1" ht="15" customHeight="1" thickBot="1" x14ac:dyDescent="0.3">
      <c r="A39" s="33" t="s">
        <v>4</v>
      </c>
      <c r="B39" s="213">
        <f>B38+1</f>
        <v>42906</v>
      </c>
      <c r="C39" s="322"/>
      <c r="D39" s="288"/>
      <c r="E39" s="289">
        <v>315</v>
      </c>
      <c r="F39" s="353"/>
      <c r="G39" s="288">
        <v>329</v>
      </c>
      <c r="H39" s="289">
        <v>194</v>
      </c>
      <c r="I39" s="18">
        <v>299</v>
      </c>
      <c r="J39" s="66">
        <f t="shared" si="19"/>
        <v>1137</v>
      </c>
    </row>
    <row r="40" spans="1:11" s="58" customFormat="1" ht="15" customHeight="1" thickBot="1" x14ac:dyDescent="0.3">
      <c r="A40" s="33" t="s">
        <v>5</v>
      </c>
      <c r="B40" s="213">
        <f t="shared" ref="B40:B44" si="20">B39+1</f>
        <v>42907</v>
      </c>
      <c r="C40" s="322"/>
      <c r="D40" s="288"/>
      <c r="E40" s="289">
        <v>311</v>
      </c>
      <c r="F40" s="353"/>
      <c r="G40" s="288">
        <v>330</v>
      </c>
      <c r="H40" s="289">
        <v>141</v>
      </c>
      <c r="I40" s="18">
        <v>337</v>
      </c>
      <c r="J40" s="66">
        <f t="shared" si="19"/>
        <v>1119</v>
      </c>
    </row>
    <row r="41" spans="1:11" s="58" customFormat="1" ht="15" customHeight="1" thickBot="1" x14ac:dyDescent="0.3">
      <c r="A41" s="33" t="s">
        <v>6</v>
      </c>
      <c r="B41" s="213">
        <f t="shared" si="20"/>
        <v>42908</v>
      </c>
      <c r="C41" s="322"/>
      <c r="D41" s="288"/>
      <c r="E41" s="17">
        <v>289</v>
      </c>
      <c r="F41" s="353"/>
      <c r="G41" s="14">
        <v>303</v>
      </c>
      <c r="H41" s="17">
        <v>169</v>
      </c>
      <c r="I41" s="18">
        <v>302</v>
      </c>
      <c r="J41" s="66">
        <f t="shared" si="19"/>
        <v>1063</v>
      </c>
    </row>
    <row r="42" spans="1:11" s="58" customFormat="1" ht="15" customHeight="1" thickBot="1" x14ac:dyDescent="0.3">
      <c r="A42" s="33" t="s">
        <v>0</v>
      </c>
      <c r="B42" s="213">
        <f t="shared" si="20"/>
        <v>42909</v>
      </c>
      <c r="C42" s="323"/>
      <c r="D42" s="288"/>
      <c r="E42" s="17">
        <v>334</v>
      </c>
      <c r="F42" s="353"/>
      <c r="G42" s="14">
        <v>215</v>
      </c>
      <c r="H42" s="17">
        <v>156</v>
      </c>
      <c r="I42" s="18">
        <v>374</v>
      </c>
      <c r="J42" s="66">
        <f t="shared" si="19"/>
        <v>1079</v>
      </c>
    </row>
    <row r="43" spans="1:11" s="58" customFormat="1" ht="15" customHeight="1" outlineLevel="1" thickBot="1" x14ac:dyDescent="0.3">
      <c r="A43" s="33" t="s">
        <v>1</v>
      </c>
      <c r="B43" s="213">
        <f t="shared" si="20"/>
        <v>42910</v>
      </c>
      <c r="C43" s="324"/>
      <c r="D43" s="351"/>
      <c r="E43" s="24">
        <v>383</v>
      </c>
      <c r="F43" s="354"/>
      <c r="G43" s="21">
        <v>296</v>
      </c>
      <c r="H43" s="24">
        <v>193</v>
      </c>
      <c r="I43" s="25">
        <v>2386</v>
      </c>
      <c r="J43" s="66">
        <f t="shared" si="19"/>
        <v>3258</v>
      </c>
      <c r="K43" s="147"/>
    </row>
    <row r="44" spans="1:11" s="58" customFormat="1" ht="15" customHeight="1" outlineLevel="1" thickBot="1" x14ac:dyDescent="0.3">
      <c r="A44" s="33" t="s">
        <v>2</v>
      </c>
      <c r="B44" s="213">
        <f t="shared" si="20"/>
        <v>42911</v>
      </c>
      <c r="C44" s="325"/>
      <c r="D44" s="352"/>
      <c r="E44" s="29">
        <v>357</v>
      </c>
      <c r="F44" s="355"/>
      <c r="G44" s="26">
        <v>382</v>
      </c>
      <c r="H44" s="29">
        <v>162</v>
      </c>
      <c r="I44" s="30">
        <v>2471</v>
      </c>
      <c r="J44" s="166">
        <f t="shared" si="19"/>
        <v>3372</v>
      </c>
      <c r="K44" s="147"/>
    </row>
    <row r="45" spans="1:11" s="58" customFormat="1" ht="15" customHeight="1" outlineLevel="1" thickBot="1" x14ac:dyDescent="0.3">
      <c r="A45" s="194" t="s">
        <v>22</v>
      </c>
      <c r="B45" s="492" t="s">
        <v>28</v>
      </c>
      <c r="C45" s="133">
        <f t="shared" ref="C45:J45" si="21">SUM(C38:C44)</f>
        <v>0</v>
      </c>
      <c r="D45" s="133">
        <f t="shared" si="21"/>
        <v>0</v>
      </c>
      <c r="E45" s="136">
        <f t="shared" si="21"/>
        <v>2270</v>
      </c>
      <c r="F45" s="136">
        <f>SUM(F38:F44)</f>
        <v>0</v>
      </c>
      <c r="G45" s="133">
        <f t="shared" si="21"/>
        <v>2143</v>
      </c>
      <c r="H45" s="136">
        <f t="shared" si="21"/>
        <v>1117</v>
      </c>
      <c r="I45" s="137">
        <f t="shared" si="21"/>
        <v>6391</v>
      </c>
      <c r="J45" s="201">
        <f t="shared" si="21"/>
        <v>11921</v>
      </c>
    </row>
    <row r="46" spans="1:11" s="58" customFormat="1" ht="15" customHeight="1" outlineLevel="1" thickBot="1" x14ac:dyDescent="0.3">
      <c r="A46" s="127" t="s">
        <v>24</v>
      </c>
      <c r="B46" s="493"/>
      <c r="C46" s="128" t="e">
        <f t="shared" ref="C46:J46" si="22">AVERAGE(C38:C44)</f>
        <v>#DIV/0!</v>
      </c>
      <c r="D46" s="128" t="e">
        <f t="shared" si="22"/>
        <v>#DIV/0!</v>
      </c>
      <c r="E46" s="131">
        <f t="shared" si="22"/>
        <v>324.28571428571428</v>
      </c>
      <c r="F46" s="131" t="e">
        <f t="shared" si="22"/>
        <v>#DIV/0!</v>
      </c>
      <c r="G46" s="128">
        <f t="shared" si="22"/>
        <v>306.14285714285717</v>
      </c>
      <c r="H46" s="131">
        <f t="shared" si="22"/>
        <v>159.57142857142858</v>
      </c>
      <c r="I46" s="132">
        <f t="shared" si="22"/>
        <v>913</v>
      </c>
      <c r="J46" s="202">
        <f t="shared" si="22"/>
        <v>1703</v>
      </c>
    </row>
    <row r="47" spans="1:11" s="58" customFormat="1" ht="15" customHeight="1" thickBot="1" x14ac:dyDescent="0.3">
      <c r="A47" s="34" t="s">
        <v>21</v>
      </c>
      <c r="B47" s="493"/>
      <c r="C47" s="35">
        <f>SUM(C38:C42)</f>
        <v>0</v>
      </c>
      <c r="D47" s="35">
        <f t="shared" ref="D47:J47" si="23">SUM(D38:D42)</f>
        <v>0</v>
      </c>
      <c r="E47" s="38">
        <f t="shared" si="23"/>
        <v>1530</v>
      </c>
      <c r="F47" s="38">
        <f t="shared" si="23"/>
        <v>0</v>
      </c>
      <c r="G47" s="35">
        <f t="shared" si="23"/>
        <v>1465</v>
      </c>
      <c r="H47" s="38">
        <f t="shared" si="23"/>
        <v>762</v>
      </c>
      <c r="I47" s="39">
        <f t="shared" si="23"/>
        <v>1534</v>
      </c>
      <c r="J47" s="203">
        <f t="shared" si="23"/>
        <v>5291</v>
      </c>
    </row>
    <row r="48" spans="1:11" s="58" customFormat="1" ht="15" customHeight="1" thickBot="1" x14ac:dyDescent="0.3">
      <c r="A48" s="34" t="s">
        <v>23</v>
      </c>
      <c r="B48" s="494"/>
      <c r="C48" s="40" t="e">
        <f>AVERAGE(C38:C42)</f>
        <v>#DIV/0!</v>
      </c>
      <c r="D48" s="40" t="e">
        <f t="shared" ref="D48:J48" si="24">AVERAGE(D38:D42)</f>
        <v>#DIV/0!</v>
      </c>
      <c r="E48" s="43">
        <f t="shared" si="24"/>
        <v>306</v>
      </c>
      <c r="F48" s="43" t="e">
        <f t="shared" si="24"/>
        <v>#DIV/0!</v>
      </c>
      <c r="G48" s="40">
        <f t="shared" si="24"/>
        <v>293</v>
      </c>
      <c r="H48" s="43">
        <f t="shared" si="24"/>
        <v>152.4</v>
      </c>
      <c r="I48" s="44">
        <f t="shared" si="24"/>
        <v>306.8</v>
      </c>
      <c r="J48" s="204">
        <f t="shared" si="24"/>
        <v>1058.2</v>
      </c>
    </row>
    <row r="49" spans="1:11" s="58" customFormat="1" ht="15" customHeight="1" thickBot="1" x14ac:dyDescent="0.3">
      <c r="A49" s="33" t="s">
        <v>3</v>
      </c>
      <c r="B49" s="212">
        <f>B44+1</f>
        <v>42912</v>
      </c>
      <c r="C49" s="322"/>
      <c r="D49" s="288"/>
      <c r="E49" s="289">
        <v>349</v>
      </c>
      <c r="F49" s="353"/>
      <c r="G49" s="275">
        <v>290</v>
      </c>
      <c r="H49" s="289">
        <v>188</v>
      </c>
      <c r="I49" s="18">
        <v>454</v>
      </c>
      <c r="J49" s="226">
        <f>SUM(C49:I49)</f>
        <v>1281</v>
      </c>
      <c r="K49" s="183"/>
    </row>
    <row r="50" spans="1:11" s="58" customFormat="1" ht="15" customHeight="1" thickBot="1" x14ac:dyDescent="0.3">
      <c r="A50" s="179" t="s">
        <v>4</v>
      </c>
      <c r="B50" s="213">
        <f>B49+1</f>
        <v>42913</v>
      </c>
      <c r="C50" s="322"/>
      <c r="D50" s="288"/>
      <c r="E50" s="289">
        <v>339</v>
      </c>
      <c r="F50" s="353"/>
      <c r="G50" s="275">
        <v>301</v>
      </c>
      <c r="H50" s="289">
        <v>97</v>
      </c>
      <c r="I50" s="18">
        <v>365</v>
      </c>
      <c r="J50" s="226">
        <f t="shared" ref="J50:J52" si="25">SUM(C50:I50)</f>
        <v>1102</v>
      </c>
      <c r="K50" s="183"/>
    </row>
    <row r="51" spans="1:11" s="58" customFormat="1" ht="14.25" customHeight="1" thickBot="1" x14ac:dyDescent="0.3">
      <c r="A51" s="179" t="s">
        <v>5</v>
      </c>
      <c r="B51" s="213">
        <f t="shared" ref="B51:B55" si="26">B50+1</f>
        <v>42914</v>
      </c>
      <c r="C51" s="322"/>
      <c r="D51" s="288"/>
      <c r="E51" s="289">
        <v>347</v>
      </c>
      <c r="F51" s="353"/>
      <c r="G51" s="275">
        <v>305</v>
      </c>
      <c r="H51" s="289">
        <v>215</v>
      </c>
      <c r="I51" s="18">
        <v>375</v>
      </c>
      <c r="J51" s="226">
        <f t="shared" si="25"/>
        <v>1242</v>
      </c>
      <c r="K51" s="183"/>
    </row>
    <row r="52" spans="1:11" s="58" customFormat="1" ht="14.25" customHeight="1" thickBot="1" x14ac:dyDescent="0.3">
      <c r="A52" s="179" t="s">
        <v>6</v>
      </c>
      <c r="B52" s="213">
        <f t="shared" si="26"/>
        <v>42915</v>
      </c>
      <c r="C52" s="320"/>
      <c r="D52" s="320"/>
      <c r="E52" s="17">
        <v>325</v>
      </c>
      <c r="F52" s="353"/>
      <c r="G52" s="18">
        <v>307</v>
      </c>
      <c r="H52" s="17">
        <v>137</v>
      </c>
      <c r="I52" s="18">
        <v>484</v>
      </c>
      <c r="J52" s="226">
        <f t="shared" si="25"/>
        <v>1253</v>
      </c>
      <c r="K52" s="183"/>
    </row>
    <row r="53" spans="1:11" s="58" customFormat="1" ht="14.25" customHeight="1" thickBot="1" x14ac:dyDescent="0.3">
      <c r="A53" s="33" t="s">
        <v>0</v>
      </c>
      <c r="B53" s="215">
        <f t="shared" si="26"/>
        <v>42916</v>
      </c>
      <c r="C53" s="318"/>
      <c r="D53" s="320"/>
      <c r="E53" s="17">
        <v>377</v>
      </c>
      <c r="F53" s="353"/>
      <c r="G53" s="18">
        <v>354</v>
      </c>
      <c r="H53" s="17">
        <v>159</v>
      </c>
      <c r="I53" s="18">
        <v>608</v>
      </c>
      <c r="J53" s="226">
        <f>SUM(C53:I53)</f>
        <v>1498</v>
      </c>
      <c r="K53" s="183"/>
    </row>
    <row r="54" spans="1:11" s="58" customFormat="1" ht="15.75" hidden="1" customHeight="1" outlineLevel="1" thickBot="1" x14ac:dyDescent="0.3">
      <c r="A54" s="33" t="s">
        <v>1</v>
      </c>
      <c r="B54" s="215">
        <f t="shared" si="26"/>
        <v>42917</v>
      </c>
      <c r="C54" s="318"/>
      <c r="D54" s="318"/>
      <c r="E54" s="24"/>
      <c r="F54" s="319"/>
      <c r="G54" s="25"/>
      <c r="H54" s="24"/>
      <c r="I54" s="25"/>
      <c r="J54" s="226">
        <f>SUM(C54:I54)</f>
        <v>0</v>
      </c>
      <c r="K54" s="183"/>
    </row>
    <row r="55" spans="1:11" s="58" customFormat="1" ht="14.25" hidden="1" customHeight="1" outlineLevel="1" thickBot="1" x14ac:dyDescent="0.3">
      <c r="A55" s="179" t="s">
        <v>2</v>
      </c>
      <c r="B55" s="215">
        <f t="shared" si="26"/>
        <v>42918</v>
      </c>
      <c r="C55" s="148"/>
      <c r="D55" s="148"/>
      <c r="E55" s="29"/>
      <c r="F55" s="189"/>
      <c r="G55" s="30"/>
      <c r="H55" s="224"/>
      <c r="I55" s="221"/>
      <c r="J55" s="226">
        <f>SUM(C55:I55)</f>
        <v>0</v>
      </c>
    </row>
    <row r="56" spans="1:11" s="58" customFormat="1" ht="15" customHeight="1" outlineLevel="1" thickBot="1" x14ac:dyDescent="0.3">
      <c r="A56" s="194" t="s">
        <v>22</v>
      </c>
      <c r="B56" s="492" t="s">
        <v>29</v>
      </c>
      <c r="C56" s="133">
        <f t="shared" ref="C56:J56" si="27">SUM(C49:C55)</f>
        <v>0</v>
      </c>
      <c r="D56" s="133">
        <f t="shared" si="27"/>
        <v>0</v>
      </c>
      <c r="E56" s="136">
        <f t="shared" si="27"/>
        <v>1737</v>
      </c>
      <c r="F56" s="136">
        <f t="shared" si="27"/>
        <v>0</v>
      </c>
      <c r="G56" s="133">
        <f>SUM(G49:G55)</f>
        <v>1557</v>
      </c>
      <c r="H56" s="136">
        <f>SUM(H49:H55)</f>
        <v>796</v>
      </c>
      <c r="I56" s="137">
        <f t="shared" si="27"/>
        <v>2286</v>
      </c>
      <c r="J56" s="201">
        <f t="shared" si="27"/>
        <v>6376</v>
      </c>
    </row>
    <row r="57" spans="1:11" s="58" customFormat="1" ht="15" customHeight="1" outlineLevel="1" thickBot="1" x14ac:dyDescent="0.3">
      <c r="A57" s="127" t="s">
        <v>24</v>
      </c>
      <c r="B57" s="493"/>
      <c r="C57" s="128" t="e">
        <f t="shared" ref="C57:J57" si="28">AVERAGE(C49:C55)</f>
        <v>#DIV/0!</v>
      </c>
      <c r="D57" s="128" t="e">
        <f t="shared" si="28"/>
        <v>#DIV/0!</v>
      </c>
      <c r="E57" s="131">
        <f t="shared" si="28"/>
        <v>347.4</v>
      </c>
      <c r="F57" s="131" t="e">
        <f t="shared" si="28"/>
        <v>#DIV/0!</v>
      </c>
      <c r="G57" s="128">
        <f t="shared" si="28"/>
        <v>311.39999999999998</v>
      </c>
      <c r="H57" s="131">
        <f t="shared" si="28"/>
        <v>159.19999999999999</v>
      </c>
      <c r="I57" s="132">
        <f t="shared" si="28"/>
        <v>457.2</v>
      </c>
      <c r="J57" s="202">
        <f t="shared" si="28"/>
        <v>910.85714285714289</v>
      </c>
    </row>
    <row r="58" spans="1:11" s="58" customFormat="1" ht="15" customHeight="1" thickBot="1" x14ac:dyDescent="0.3">
      <c r="A58" s="34" t="s">
        <v>21</v>
      </c>
      <c r="B58" s="493"/>
      <c r="C58" s="35">
        <f t="shared" ref="C58:J58" si="29">SUM(C49:C53)</f>
        <v>0</v>
      </c>
      <c r="D58" s="35">
        <f t="shared" si="29"/>
        <v>0</v>
      </c>
      <c r="E58" s="38">
        <f t="shared" si="29"/>
        <v>1737</v>
      </c>
      <c r="F58" s="38">
        <f t="shared" si="29"/>
        <v>0</v>
      </c>
      <c r="G58" s="35">
        <f t="shared" si="29"/>
        <v>1557</v>
      </c>
      <c r="H58" s="38">
        <f t="shared" si="29"/>
        <v>796</v>
      </c>
      <c r="I58" s="39">
        <f t="shared" si="29"/>
        <v>2286</v>
      </c>
      <c r="J58" s="203">
        <f t="shared" si="29"/>
        <v>6376</v>
      </c>
    </row>
    <row r="59" spans="1:11" s="58" customFormat="1" ht="15" customHeight="1" thickBot="1" x14ac:dyDescent="0.3">
      <c r="A59" s="34" t="s">
        <v>23</v>
      </c>
      <c r="B59" s="494"/>
      <c r="C59" s="40" t="e">
        <f t="shared" ref="C59:J59" si="30">AVERAGE(C49:C53)</f>
        <v>#DIV/0!</v>
      </c>
      <c r="D59" s="40" t="e">
        <f t="shared" si="30"/>
        <v>#DIV/0!</v>
      </c>
      <c r="E59" s="43">
        <f t="shared" si="30"/>
        <v>347.4</v>
      </c>
      <c r="F59" s="43" t="e">
        <f t="shared" si="30"/>
        <v>#DIV/0!</v>
      </c>
      <c r="G59" s="40">
        <f t="shared" si="30"/>
        <v>311.39999999999998</v>
      </c>
      <c r="H59" s="43">
        <f t="shared" si="30"/>
        <v>159.19999999999999</v>
      </c>
      <c r="I59" s="44">
        <f t="shared" si="30"/>
        <v>457.2</v>
      </c>
      <c r="J59" s="204">
        <f t="shared" si="30"/>
        <v>1275.2</v>
      </c>
    </row>
    <row r="60" spans="1:11" s="58" customFormat="1" ht="21" hidden="1" customHeight="1" thickBot="1" x14ac:dyDescent="0.3">
      <c r="A60" s="179" t="s">
        <v>3</v>
      </c>
      <c r="B60" s="212">
        <f>B55+1</f>
        <v>42919</v>
      </c>
      <c r="C60" s="14"/>
      <c r="D60" s="14"/>
      <c r="E60" s="18"/>
      <c r="F60" s="161"/>
      <c r="G60" s="17"/>
      <c r="H60" s="14"/>
      <c r="I60" s="15"/>
      <c r="J60" s="71">
        <f>SUM(C60:I60)</f>
        <v>0</v>
      </c>
    </row>
    <row r="61" spans="1:11" s="58" customFormat="1" ht="18.75" hidden="1" customHeight="1" thickBot="1" x14ac:dyDescent="0.3">
      <c r="A61" s="179" t="s">
        <v>4</v>
      </c>
      <c r="B61" s="213">
        <f>B60+1</f>
        <v>42920</v>
      </c>
      <c r="C61" s="14"/>
      <c r="D61" s="14"/>
      <c r="E61" s="18"/>
      <c r="F61" s="161"/>
      <c r="G61" s="17"/>
      <c r="H61" s="14"/>
      <c r="I61" s="15"/>
      <c r="J61" s="71">
        <f>SUM(C61:I61)</f>
        <v>0</v>
      </c>
    </row>
    <row r="62" spans="1:11" s="58" customFormat="1" ht="23.25" hidden="1" customHeight="1" thickBot="1" x14ac:dyDescent="0.3">
      <c r="A62" s="179"/>
      <c r="B62" s="214"/>
      <c r="C62" s="14"/>
      <c r="D62" s="14"/>
      <c r="E62" s="18"/>
      <c r="F62" s="161"/>
      <c r="G62" s="17"/>
      <c r="H62" s="14"/>
      <c r="I62" s="15"/>
      <c r="J62" s="66"/>
    </row>
    <row r="63" spans="1:11" s="58" customFormat="1" ht="24" hidden="1" customHeight="1" thickBot="1" x14ac:dyDescent="0.3">
      <c r="A63" s="179"/>
      <c r="B63" s="214"/>
      <c r="C63" s="14"/>
      <c r="D63" s="14"/>
      <c r="E63" s="18"/>
      <c r="F63" s="161"/>
      <c r="G63" s="17"/>
      <c r="H63" s="14"/>
      <c r="I63" s="15"/>
      <c r="J63" s="66"/>
    </row>
    <row r="64" spans="1:11" s="58" customFormat="1" ht="21.75" hidden="1" customHeight="1" thickBot="1" x14ac:dyDescent="0.3">
      <c r="A64" s="33"/>
      <c r="B64" s="214"/>
      <c r="C64" s="21"/>
      <c r="D64" s="14"/>
      <c r="E64" s="18"/>
      <c r="F64" s="161"/>
      <c r="G64" s="17"/>
      <c r="H64" s="14"/>
      <c r="I64" s="15"/>
      <c r="J64" s="66"/>
    </row>
    <row r="65" spans="1:17" s="58" customFormat="1" ht="19.5" hidden="1" customHeight="1" outlineLevel="1" thickBot="1" x14ac:dyDescent="0.3">
      <c r="A65" s="33"/>
      <c r="B65" s="214"/>
      <c r="C65" s="21"/>
      <c r="D65" s="21"/>
      <c r="E65" s="25"/>
      <c r="F65" s="162"/>
      <c r="G65" s="24"/>
      <c r="H65" s="21"/>
      <c r="I65" s="22"/>
      <c r="J65" s="66"/>
    </row>
    <row r="66" spans="1:17" s="58" customFormat="1" ht="16.5" hidden="1" customHeight="1" outlineLevel="1" thickBot="1" x14ac:dyDescent="0.3">
      <c r="A66" s="33"/>
      <c r="B66" s="216"/>
      <c r="C66" s="26"/>
      <c r="D66" s="26"/>
      <c r="E66" s="30"/>
      <c r="F66" s="163"/>
      <c r="G66" s="29"/>
      <c r="H66" s="67"/>
      <c r="I66" s="68"/>
      <c r="J66" s="166"/>
    </row>
    <row r="67" spans="1:17" s="58" customFormat="1" ht="16.5" hidden="1" customHeight="1" outlineLevel="1" thickBot="1" x14ac:dyDescent="0.3">
      <c r="A67" s="194" t="s">
        <v>22</v>
      </c>
      <c r="B67" s="492" t="s">
        <v>34</v>
      </c>
      <c r="C67" s="133">
        <f t="shared" ref="C67" si="31">SUM(C60:C66)</f>
        <v>0</v>
      </c>
      <c r="D67" s="133">
        <f t="shared" ref="D67:J67" si="32">SUM(D60:D66)</f>
        <v>0</v>
      </c>
      <c r="E67" s="133">
        <f t="shared" si="32"/>
        <v>0</v>
      </c>
      <c r="F67" s="133">
        <f t="shared" si="32"/>
        <v>0</v>
      </c>
      <c r="G67" s="133">
        <f t="shared" si="32"/>
        <v>0</v>
      </c>
      <c r="H67" s="133">
        <f t="shared" si="32"/>
        <v>0</v>
      </c>
      <c r="I67" s="133">
        <f t="shared" si="32"/>
        <v>0</v>
      </c>
      <c r="J67" s="133">
        <f t="shared" si="32"/>
        <v>0</v>
      </c>
    </row>
    <row r="68" spans="1:17" s="58" customFormat="1" ht="15.75" hidden="1" customHeight="1" outlineLevel="1" thickBot="1" x14ac:dyDescent="0.3">
      <c r="A68" s="127" t="s">
        <v>24</v>
      </c>
      <c r="B68" s="493"/>
      <c r="C68" s="128" t="e">
        <f t="shared" ref="C68" si="33">AVERAGE(C60:C66)</f>
        <v>#DIV/0!</v>
      </c>
      <c r="D68" s="128" t="e">
        <f t="shared" ref="D68:J68" si="34">AVERAGE(D60:D66)</f>
        <v>#DIV/0!</v>
      </c>
      <c r="E68" s="128" t="e">
        <f t="shared" si="34"/>
        <v>#DIV/0!</v>
      </c>
      <c r="F68" s="128" t="e">
        <f t="shared" si="34"/>
        <v>#DIV/0!</v>
      </c>
      <c r="G68" s="128" t="e">
        <f t="shared" si="34"/>
        <v>#DIV/0!</v>
      </c>
      <c r="H68" s="128" t="e">
        <f t="shared" si="34"/>
        <v>#DIV/0!</v>
      </c>
      <c r="I68" s="128" t="e">
        <f t="shared" si="34"/>
        <v>#DIV/0!</v>
      </c>
      <c r="J68" s="128">
        <f t="shared" si="34"/>
        <v>0</v>
      </c>
    </row>
    <row r="69" spans="1:17" s="58" customFormat="1" ht="18.75" hidden="1" customHeight="1" thickBot="1" x14ac:dyDescent="0.3">
      <c r="A69" s="34" t="s">
        <v>21</v>
      </c>
      <c r="B69" s="493"/>
      <c r="C69" s="35">
        <f t="shared" ref="C69" si="35">SUM(C60:C64)</f>
        <v>0</v>
      </c>
      <c r="D69" s="35">
        <f t="shared" ref="D69:J69" si="36">SUM(D60:D64)</f>
        <v>0</v>
      </c>
      <c r="E69" s="35">
        <f t="shared" si="36"/>
        <v>0</v>
      </c>
      <c r="F69" s="35">
        <f t="shared" si="36"/>
        <v>0</v>
      </c>
      <c r="G69" s="35">
        <f t="shared" si="36"/>
        <v>0</v>
      </c>
      <c r="H69" s="35">
        <f t="shared" si="36"/>
        <v>0</v>
      </c>
      <c r="I69" s="35">
        <f t="shared" si="36"/>
        <v>0</v>
      </c>
      <c r="J69" s="35">
        <f t="shared" si="36"/>
        <v>0</v>
      </c>
    </row>
    <row r="70" spans="1:17" s="58" customFormat="1" ht="15.75" hidden="1" customHeight="1" thickBot="1" x14ac:dyDescent="0.3">
      <c r="A70" s="34" t="s">
        <v>23</v>
      </c>
      <c r="B70" s="494"/>
      <c r="C70" s="40" t="e">
        <f t="shared" ref="C70" si="37">AVERAGE(C60:C64)</f>
        <v>#DIV/0!</v>
      </c>
      <c r="D70" s="40" t="e">
        <f t="shared" ref="D70:J70" si="38">AVERAGE(D60:D64)</f>
        <v>#DIV/0!</v>
      </c>
      <c r="E70" s="40" t="e">
        <f t="shared" si="38"/>
        <v>#DIV/0!</v>
      </c>
      <c r="F70" s="40" t="e">
        <f t="shared" si="38"/>
        <v>#DIV/0!</v>
      </c>
      <c r="G70" s="40" t="e">
        <f t="shared" si="38"/>
        <v>#DIV/0!</v>
      </c>
      <c r="H70" s="40" t="e">
        <f t="shared" si="38"/>
        <v>#DIV/0!</v>
      </c>
      <c r="I70" s="40" t="e">
        <f t="shared" si="38"/>
        <v>#DIV/0!</v>
      </c>
      <c r="J70" s="40">
        <f t="shared" si="38"/>
        <v>0</v>
      </c>
    </row>
    <row r="71" spans="1:17" s="58" customFormat="1" ht="15" customHeight="1" x14ac:dyDescent="0.25">
      <c r="A71" s="4"/>
      <c r="B71" s="157"/>
      <c r="C71" s="61"/>
      <c r="D71" s="61"/>
      <c r="E71" s="61"/>
      <c r="F71" s="61"/>
      <c r="G71" s="61"/>
      <c r="H71" s="61"/>
      <c r="I71" s="61"/>
      <c r="J71" s="61"/>
    </row>
    <row r="72" spans="1:17" s="58" customFormat="1" ht="30" customHeight="1" x14ac:dyDescent="0.25">
      <c r="A72" s="227"/>
      <c r="B72" s="48" t="s">
        <v>7</v>
      </c>
      <c r="C72" s="48" t="s">
        <v>36</v>
      </c>
      <c r="D72" s="48" t="s">
        <v>8</v>
      </c>
      <c r="E72" s="48" t="s">
        <v>10</v>
      </c>
      <c r="F72" s="48" t="s">
        <v>70</v>
      </c>
      <c r="G72" s="186"/>
      <c r="H72" s="72"/>
      <c r="I72" s="511" t="s">
        <v>65</v>
      </c>
      <c r="J72" s="512"/>
      <c r="K72" s="513"/>
      <c r="L72" s="72"/>
      <c r="M72" s="72"/>
      <c r="N72" s="72"/>
      <c r="O72" s="61"/>
      <c r="P72" s="61"/>
      <c r="Q72" s="61"/>
    </row>
    <row r="73" spans="1:17" ht="29.25" customHeight="1" x14ac:dyDescent="0.25">
      <c r="A73" s="53" t="s">
        <v>31</v>
      </c>
      <c r="B73" s="230">
        <f>SUM(C58:C58, C47:C47, C36:C36, C25:C25, C14:C14, C69:C69 )</f>
        <v>0</v>
      </c>
      <c r="C73" s="46">
        <f>SUM(D58:D58, D47:D47, D36:D36, D25:D25, D14:D14, D69:D69)</f>
        <v>0</v>
      </c>
      <c r="D73" s="46">
        <f>SUM(E69, E58, E47, E36, E25, E14, )</f>
        <v>6547</v>
      </c>
      <c r="E73" s="46">
        <f xml:space="preserve"> SUM(G14:I14, G25:I25, G36:I36, G47:I47, G58:I58, G69:I69)</f>
        <v>16887</v>
      </c>
      <c r="F73" s="46">
        <f>SUM(F14,F25,F36,F47,F58,F69)</f>
        <v>0</v>
      </c>
      <c r="G73" s="184"/>
      <c r="H73" s="73"/>
      <c r="I73" s="503" t="s">
        <v>31</v>
      </c>
      <c r="J73" s="504"/>
      <c r="K73" s="119">
        <f>SUM(J14, J25, J36, J47, J58, J69)</f>
        <v>23434</v>
      </c>
      <c r="L73" s="73"/>
      <c r="M73" s="73"/>
      <c r="N73" s="73"/>
    </row>
    <row r="74" spans="1:17" ht="30" customHeight="1" x14ac:dyDescent="0.25">
      <c r="A74" s="53" t="s">
        <v>30</v>
      </c>
      <c r="B74" s="230">
        <f>SUM(C56:C56, C45:C45, C34:C34, C23:C23, C12:C12, C67:C67  )</f>
        <v>0</v>
      </c>
      <c r="C74" s="46">
        <f>SUM(D56:D56, D45:D45, D34:D34, D23:D23, D12:D12, D67:D67 )</f>
        <v>0</v>
      </c>
      <c r="D74" s="46">
        <f>SUM(E67, E56, E45, E34, E23, E12)</f>
        <v>9313</v>
      </c>
      <c r="E74" s="46">
        <f xml:space="preserve"> SUM(G12:I12, G23:I23, G34:I34, G45:I45, G56:I56, G67:I67)</f>
        <v>38400</v>
      </c>
      <c r="F74" s="46">
        <f>SUM(F12,F23,F34,F45,F56,F67)</f>
        <v>0</v>
      </c>
      <c r="G74" s="184"/>
      <c r="H74" s="73"/>
      <c r="I74" s="503" t="s">
        <v>30</v>
      </c>
      <c r="J74" s="504"/>
      <c r="K74" s="120">
        <f>SUM(J56, J45, J34, J23, J12, J67)</f>
        <v>47713</v>
      </c>
      <c r="L74" s="73"/>
      <c r="M74" s="73"/>
      <c r="N74" s="73"/>
    </row>
    <row r="75" spans="1:17" ht="30" customHeight="1" x14ac:dyDescent="0.25">
      <c r="I75" s="503" t="s">
        <v>23</v>
      </c>
      <c r="J75" s="504"/>
      <c r="K75" s="120">
        <f>AVERAGE(J14, J25, J36, J47, J58, J69)</f>
        <v>3905.6666666666665</v>
      </c>
    </row>
    <row r="76" spans="1:17" ht="30" customHeight="1" x14ac:dyDescent="0.25">
      <c r="I76" s="503" t="s">
        <v>69</v>
      </c>
      <c r="J76" s="504"/>
      <c r="K76" s="119">
        <f>AVERAGE(J56, J45, J34, J23, J12, J67)</f>
        <v>7952.166666666667</v>
      </c>
    </row>
  </sheetData>
  <mergeCells count="26">
    <mergeCell ref="B67:B70"/>
    <mergeCell ref="I75:J75"/>
    <mergeCell ref="I76:J76"/>
    <mergeCell ref="B12:B15"/>
    <mergeCell ref="B23:B26"/>
    <mergeCell ref="B34:B37"/>
    <mergeCell ref="B45:B48"/>
    <mergeCell ref="B56:B59"/>
    <mergeCell ref="I72:K72"/>
    <mergeCell ref="I73:J73"/>
    <mergeCell ref="I74:J74"/>
    <mergeCell ref="J1:J4"/>
    <mergeCell ref="C1:C2"/>
    <mergeCell ref="D1:D2"/>
    <mergeCell ref="A3:A4"/>
    <mergeCell ref="B3:B4"/>
    <mergeCell ref="E1:E2"/>
    <mergeCell ref="I3:I4"/>
    <mergeCell ref="C3:C4"/>
    <mergeCell ref="D3:D4"/>
    <mergeCell ref="E3:E4"/>
    <mergeCell ref="H3:H4"/>
    <mergeCell ref="F1:F2"/>
    <mergeCell ref="F3:F4"/>
    <mergeCell ref="G1:I2"/>
    <mergeCell ref="G3:G4"/>
  </mergeCells>
  <pageMargins left="0.7" right="0.7" top="0.75" bottom="0.75" header="0.3" footer="0.3"/>
  <pageSetup scale="59" orientation="portrait" r:id="rId1"/>
  <ignoredErrors>
    <ignoredError sqref="C12:I12" emptyCellReference="1"/>
    <ignoredError sqref="I13 C13 D13:H13" evalError="1" emptyCellReference="1"/>
    <ignoredError sqref="J13:J14 J12 C23 J16:J18 J23" formulaRange="1" emptyCellReference="1"/>
    <ignoredError sqref="D15 D23:H23 J56:J59 C34:C37 C24:C26 C45 J24:J48 D35:I37 D24:I26 C46:C48 D46:I48 C56:C59 D57:I59 C14:C15 D56:F56 I56 J15 I14 D14 D34:E34 G34:I34 D45:E45 G45:I45 F14:H14 F15:I15" evalError="1" formulaRange="1" emptyCellReference="1"/>
    <ignoredError sqref="J49 J11 E14" formulaRange="1"/>
    <ignoredError sqref="D68:D70" evalError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76"/>
  <sheetViews>
    <sheetView zoomScaleNormal="100" workbookViewId="0">
      <pane xSplit="2" ySplit="4" topLeftCell="C29" activePane="bottomRight" state="frozen"/>
      <selection pane="topRight" activeCell="C1" sqref="C1"/>
      <selection pane="bottomLeft" activeCell="A5" sqref="A5"/>
      <selection pane="bottomRight" activeCell="J56" sqref="J56"/>
    </sheetView>
  </sheetViews>
  <sheetFormatPr defaultRowHeight="15" outlineLevelRow="1" x14ac:dyDescent="0.25"/>
  <cols>
    <col min="1" max="1" width="18.7109375" style="1" bestFit="1" customWidth="1"/>
    <col min="2" max="2" width="10.7109375" style="158" bestFit="1" customWidth="1"/>
    <col min="3" max="10" width="15.7109375" style="13" customWidth="1"/>
    <col min="11" max="11" width="10.7109375" style="13" customWidth="1"/>
    <col min="12" max="12" width="16.28515625" style="13" bestFit="1" customWidth="1"/>
    <col min="13" max="16384" width="9.140625" style="13"/>
  </cols>
  <sheetData>
    <row r="1" spans="1:11" ht="15" customHeight="1" x14ac:dyDescent="0.25">
      <c r="A1" s="31"/>
      <c r="B1" s="205"/>
      <c r="C1" s="485" t="s">
        <v>8</v>
      </c>
      <c r="D1" s="486"/>
      <c r="E1" s="486"/>
      <c r="F1" s="486"/>
      <c r="G1" s="495"/>
      <c r="H1" s="485" t="s">
        <v>9</v>
      </c>
      <c r="I1" s="485" t="s">
        <v>10</v>
      </c>
      <c r="J1" s="486"/>
      <c r="K1" s="489" t="s">
        <v>20</v>
      </c>
    </row>
    <row r="2" spans="1:11" ht="15" customHeight="1" thickBot="1" x14ac:dyDescent="0.3">
      <c r="A2" s="32"/>
      <c r="B2" s="206"/>
      <c r="C2" s="487"/>
      <c r="D2" s="488"/>
      <c r="E2" s="488"/>
      <c r="F2" s="488"/>
      <c r="G2" s="496"/>
      <c r="H2" s="487"/>
      <c r="I2" s="487"/>
      <c r="J2" s="488"/>
      <c r="K2" s="490"/>
    </row>
    <row r="3" spans="1:11" ht="14.25" customHeight="1" x14ac:dyDescent="0.25">
      <c r="A3" s="505" t="s">
        <v>58</v>
      </c>
      <c r="B3" s="507" t="s">
        <v>59</v>
      </c>
      <c r="C3" s="499" t="s">
        <v>40</v>
      </c>
      <c r="D3" s="499" t="s">
        <v>41</v>
      </c>
      <c r="E3" s="499" t="s">
        <v>42</v>
      </c>
      <c r="F3" s="497" t="s">
        <v>43</v>
      </c>
      <c r="G3" s="497" t="s">
        <v>60</v>
      </c>
      <c r="H3" s="499" t="s">
        <v>44</v>
      </c>
      <c r="I3" s="499" t="s">
        <v>45</v>
      </c>
      <c r="J3" s="501" t="s">
        <v>46</v>
      </c>
      <c r="K3" s="490"/>
    </row>
    <row r="4" spans="1:11" ht="15" customHeight="1" thickBot="1" x14ac:dyDescent="0.3">
      <c r="A4" s="506"/>
      <c r="B4" s="508"/>
      <c r="C4" s="500"/>
      <c r="D4" s="500"/>
      <c r="E4" s="500"/>
      <c r="F4" s="498"/>
      <c r="G4" s="498"/>
      <c r="H4" s="500"/>
      <c r="I4" s="500"/>
      <c r="J4" s="502"/>
      <c r="K4" s="490"/>
    </row>
    <row r="5" spans="1:11" s="57" customFormat="1" ht="16.5" hidden="1" customHeight="1" thickBot="1" x14ac:dyDescent="0.3">
      <c r="A5" s="33" t="s">
        <v>3</v>
      </c>
      <c r="B5" s="207">
        <v>42856</v>
      </c>
      <c r="C5" s="14"/>
      <c r="D5" s="14"/>
      <c r="E5" s="14"/>
      <c r="F5" s="15"/>
      <c r="G5" s="15"/>
      <c r="H5" s="14"/>
      <c r="I5" s="14"/>
      <c r="J5" s="16"/>
      <c r="K5" s="20">
        <f>SUM(C5:J5)</f>
        <v>0</v>
      </c>
    </row>
    <row r="6" spans="1:11" s="57" customFormat="1" ht="16.5" hidden="1" customHeight="1" thickBot="1" x14ac:dyDescent="0.3">
      <c r="A6" s="33" t="s">
        <v>4</v>
      </c>
      <c r="B6" s="207">
        <v>42857</v>
      </c>
      <c r="C6" s="14"/>
      <c r="D6" s="14"/>
      <c r="E6" s="14"/>
      <c r="F6" s="15"/>
      <c r="G6" s="15"/>
      <c r="H6" s="14"/>
      <c r="I6" s="14"/>
      <c r="J6" s="16"/>
      <c r="K6" s="20">
        <f t="shared" ref="K6:K10" si="0">SUM(C6:J6)</f>
        <v>0</v>
      </c>
    </row>
    <row r="7" spans="1:11" s="57" customFormat="1" ht="16.5" hidden="1" customHeight="1" thickBot="1" x14ac:dyDescent="0.3">
      <c r="A7" s="33" t="s">
        <v>5</v>
      </c>
      <c r="B7" s="207">
        <v>42858</v>
      </c>
      <c r="C7" s="14"/>
      <c r="D7" s="14"/>
      <c r="E7" s="14"/>
      <c r="F7" s="15"/>
      <c r="G7" s="15"/>
      <c r="H7" s="14"/>
      <c r="I7" s="14"/>
      <c r="J7" s="16"/>
      <c r="K7" s="20">
        <f t="shared" si="0"/>
        <v>0</v>
      </c>
    </row>
    <row r="8" spans="1:11" s="57" customFormat="1" ht="16.5" customHeight="1" thickBot="1" x14ac:dyDescent="0.3">
      <c r="A8" s="33" t="s">
        <v>6</v>
      </c>
      <c r="B8" s="207">
        <v>42887</v>
      </c>
      <c r="C8" s="14">
        <v>6052</v>
      </c>
      <c r="D8" s="21">
        <v>1842</v>
      </c>
      <c r="E8" s="14">
        <v>1123</v>
      </c>
      <c r="F8" s="15">
        <v>2491</v>
      </c>
      <c r="G8" s="15"/>
      <c r="H8" s="14">
        <v>1150</v>
      </c>
      <c r="I8" s="14">
        <v>1203</v>
      </c>
      <c r="J8" s="16"/>
      <c r="K8" s="20">
        <f t="shared" si="0"/>
        <v>13861</v>
      </c>
    </row>
    <row r="9" spans="1:11" s="57" customFormat="1" ht="14.25" customHeight="1" thickBot="1" x14ac:dyDescent="0.3">
      <c r="A9" s="33" t="s">
        <v>0</v>
      </c>
      <c r="B9" s="207">
        <f>B8+1</f>
        <v>42888</v>
      </c>
      <c r="C9" s="21">
        <v>6013</v>
      </c>
      <c r="D9" s="21">
        <v>1545</v>
      </c>
      <c r="E9" s="21">
        <v>1025</v>
      </c>
      <c r="F9" s="15">
        <v>2486</v>
      </c>
      <c r="G9" s="15"/>
      <c r="H9" s="14">
        <v>1130</v>
      </c>
      <c r="I9" s="14">
        <v>1049</v>
      </c>
      <c r="J9" s="16"/>
      <c r="K9" s="20">
        <f t="shared" si="0"/>
        <v>13248</v>
      </c>
    </row>
    <row r="10" spans="1:11" s="57" customFormat="1" ht="15.75" customHeight="1" outlineLevel="1" thickBot="1" x14ac:dyDescent="0.3">
      <c r="A10" s="33" t="s">
        <v>1</v>
      </c>
      <c r="B10" s="207">
        <f>B9+1</f>
        <v>42889</v>
      </c>
      <c r="C10" s="21">
        <v>4055</v>
      </c>
      <c r="D10" s="21"/>
      <c r="E10" s="21"/>
      <c r="F10" s="22"/>
      <c r="G10" s="22">
        <v>2162</v>
      </c>
      <c r="H10" s="21"/>
      <c r="I10" s="21"/>
      <c r="J10" s="23"/>
      <c r="K10" s="20">
        <f t="shared" si="0"/>
        <v>6217</v>
      </c>
    </row>
    <row r="11" spans="1:11" s="57" customFormat="1" ht="18" customHeight="1" outlineLevel="1" thickBot="1" x14ac:dyDescent="0.3">
      <c r="A11" s="33" t="s">
        <v>2</v>
      </c>
      <c r="B11" s="207">
        <f>B10+1</f>
        <v>42890</v>
      </c>
      <c r="C11" s="26">
        <v>2997</v>
      </c>
      <c r="E11" s="26"/>
      <c r="F11" s="27"/>
      <c r="G11" s="26">
        <v>1233</v>
      </c>
      <c r="H11" s="26"/>
      <c r="I11" s="26"/>
      <c r="J11" s="28"/>
      <c r="K11" s="20">
        <f t="shared" ref="K11" si="1">SUM(C11:J11)</f>
        <v>4230</v>
      </c>
    </row>
    <row r="12" spans="1:11" s="58" customFormat="1" ht="18.75" customHeight="1" outlineLevel="1" thickBot="1" x14ac:dyDescent="0.3">
      <c r="A12" s="194" t="s">
        <v>22</v>
      </c>
      <c r="B12" s="492" t="s">
        <v>25</v>
      </c>
      <c r="C12" s="133">
        <f>SUM(C5:C11)</f>
        <v>19117</v>
      </c>
      <c r="D12" s="133">
        <f t="shared" ref="D12:K12" si="2">SUM(D5:D11)</f>
        <v>3387</v>
      </c>
      <c r="E12" s="133">
        <f t="shared" si="2"/>
        <v>2148</v>
      </c>
      <c r="F12" s="133">
        <f t="shared" si="2"/>
        <v>4977</v>
      </c>
      <c r="G12" s="133">
        <f>SUM(G5:G11)</f>
        <v>3395</v>
      </c>
      <c r="H12" s="133">
        <f t="shared" si="2"/>
        <v>2280</v>
      </c>
      <c r="I12" s="133">
        <f t="shared" si="2"/>
        <v>2252</v>
      </c>
      <c r="J12" s="133">
        <f t="shared" si="2"/>
        <v>0</v>
      </c>
      <c r="K12" s="137">
        <f t="shared" si="2"/>
        <v>37556</v>
      </c>
    </row>
    <row r="13" spans="1:11" s="58" customFormat="1" ht="15" customHeight="1" outlineLevel="1" thickBot="1" x14ac:dyDescent="0.3">
      <c r="A13" s="127" t="s">
        <v>24</v>
      </c>
      <c r="B13" s="493"/>
      <c r="C13" s="128">
        <f>AVERAGE(C5:C11)</f>
        <v>4779.25</v>
      </c>
      <c r="D13" s="128">
        <f t="shared" ref="D13:K13" si="3">AVERAGE(D5:D11)</f>
        <v>1693.5</v>
      </c>
      <c r="E13" s="128">
        <f t="shared" si="3"/>
        <v>1074</v>
      </c>
      <c r="F13" s="128">
        <f t="shared" si="3"/>
        <v>2488.5</v>
      </c>
      <c r="G13" s="128">
        <f>AVERAGE(G5:G11)</f>
        <v>1697.5</v>
      </c>
      <c r="H13" s="128">
        <f t="shared" si="3"/>
        <v>1140</v>
      </c>
      <c r="I13" s="128">
        <f t="shared" si="3"/>
        <v>1126</v>
      </c>
      <c r="J13" s="128" t="e">
        <f t="shared" si="3"/>
        <v>#DIV/0!</v>
      </c>
      <c r="K13" s="132">
        <f t="shared" si="3"/>
        <v>5365.1428571428569</v>
      </c>
    </row>
    <row r="14" spans="1:11" s="58" customFormat="1" ht="15" customHeight="1" thickBot="1" x14ac:dyDescent="0.3">
      <c r="A14" s="34" t="s">
        <v>21</v>
      </c>
      <c r="B14" s="493"/>
      <c r="C14" s="35">
        <f t="shared" ref="C14:K14" si="4">SUM(C5:C9)</f>
        <v>12065</v>
      </c>
      <c r="D14" s="35">
        <f t="shared" si="4"/>
        <v>3387</v>
      </c>
      <c r="E14" s="35">
        <f t="shared" si="4"/>
        <v>2148</v>
      </c>
      <c r="F14" s="35">
        <f t="shared" si="4"/>
        <v>4977</v>
      </c>
      <c r="G14" s="35">
        <f t="shared" si="4"/>
        <v>0</v>
      </c>
      <c r="H14" s="35">
        <f t="shared" si="4"/>
        <v>2280</v>
      </c>
      <c r="I14" s="35">
        <f t="shared" si="4"/>
        <v>2252</v>
      </c>
      <c r="J14" s="35">
        <f t="shared" si="4"/>
        <v>0</v>
      </c>
      <c r="K14" s="35">
        <f t="shared" si="4"/>
        <v>27109</v>
      </c>
    </row>
    <row r="15" spans="1:11" s="58" customFormat="1" ht="15" customHeight="1" thickBot="1" x14ac:dyDescent="0.3">
      <c r="A15" s="34" t="s">
        <v>23</v>
      </c>
      <c r="B15" s="493"/>
      <c r="C15" s="40">
        <f t="shared" ref="C15:J15" si="5">AVERAGE(C5:C9)</f>
        <v>6032.5</v>
      </c>
      <c r="D15" s="40">
        <f>AVERAGE(D5:D8)</f>
        <v>1842</v>
      </c>
      <c r="E15" s="40">
        <f t="shared" si="5"/>
        <v>1074</v>
      </c>
      <c r="F15" s="40">
        <f t="shared" si="5"/>
        <v>2488.5</v>
      </c>
      <c r="G15" s="40" t="e">
        <f t="shared" si="5"/>
        <v>#DIV/0!</v>
      </c>
      <c r="H15" s="40">
        <f t="shared" si="5"/>
        <v>1140</v>
      </c>
      <c r="I15" s="40">
        <f t="shared" si="5"/>
        <v>1126</v>
      </c>
      <c r="J15" s="40" t="e">
        <f t="shared" si="5"/>
        <v>#DIV/0!</v>
      </c>
      <c r="K15" s="44">
        <f>AVERAGE(K5:K9)</f>
        <v>5421.8</v>
      </c>
    </row>
    <row r="16" spans="1:11" s="58" customFormat="1" ht="15" customHeight="1" x14ac:dyDescent="0.25">
      <c r="A16" s="33" t="s">
        <v>3</v>
      </c>
      <c r="B16" s="207">
        <f>B11+1</f>
        <v>42891</v>
      </c>
      <c r="C16" s="14">
        <v>5175</v>
      </c>
      <c r="D16" s="14">
        <v>1727</v>
      </c>
      <c r="E16" s="17">
        <v>1153</v>
      </c>
      <c r="F16" s="14">
        <v>2235</v>
      </c>
      <c r="G16" s="20"/>
      <c r="H16" s="14">
        <v>1073</v>
      </c>
      <c r="I16" s="169">
        <v>1208</v>
      </c>
      <c r="J16" s="16">
        <v>2416</v>
      </c>
      <c r="K16" s="18">
        <f t="shared" ref="K16:K22" si="6">SUM(C16:J16)</f>
        <v>14987</v>
      </c>
    </row>
    <row r="17" spans="1:11" s="58" customFormat="1" ht="15" customHeight="1" x14ac:dyDescent="0.25">
      <c r="A17" s="33" t="s">
        <v>4</v>
      </c>
      <c r="B17" s="208">
        <f>B16+1</f>
        <v>42892</v>
      </c>
      <c r="C17" s="14">
        <v>5329</v>
      </c>
      <c r="D17" s="14">
        <v>1969</v>
      </c>
      <c r="E17" s="17">
        <v>1117</v>
      </c>
      <c r="F17" s="14">
        <v>2267</v>
      </c>
      <c r="G17" s="18"/>
      <c r="H17" s="14">
        <v>1069</v>
      </c>
      <c r="I17" s="169">
        <v>1244</v>
      </c>
      <c r="J17" s="16">
        <v>2635</v>
      </c>
      <c r="K17" s="18">
        <f t="shared" si="6"/>
        <v>15630</v>
      </c>
    </row>
    <row r="18" spans="1:11" s="58" customFormat="1" ht="15" customHeight="1" x14ac:dyDescent="0.25">
      <c r="A18" s="33" t="s">
        <v>5</v>
      </c>
      <c r="B18" s="208">
        <f t="shared" ref="B18:B22" si="7">B17+1</f>
        <v>42893</v>
      </c>
      <c r="C18" s="293">
        <v>6281</v>
      </c>
      <c r="D18" s="293">
        <v>2073</v>
      </c>
      <c r="E18" s="294">
        <v>1084</v>
      </c>
      <c r="F18" s="293">
        <v>2431</v>
      </c>
      <c r="G18" s="295"/>
      <c r="H18" s="293">
        <v>1226</v>
      </c>
      <c r="I18" s="296">
        <v>1184</v>
      </c>
      <c r="J18" s="297">
        <v>2656</v>
      </c>
      <c r="K18" s="18">
        <f t="shared" si="6"/>
        <v>16935</v>
      </c>
    </row>
    <row r="19" spans="1:11" s="58" customFormat="1" ht="15" customHeight="1" x14ac:dyDescent="0.25">
      <c r="A19" s="33" t="s">
        <v>6</v>
      </c>
      <c r="B19" s="209">
        <f t="shared" si="7"/>
        <v>42894</v>
      </c>
      <c r="C19" s="14">
        <v>6169</v>
      </c>
      <c r="D19" s="14">
        <v>2029</v>
      </c>
      <c r="E19" s="17">
        <v>1112</v>
      </c>
      <c r="F19" s="14">
        <v>2526</v>
      </c>
      <c r="G19" s="18"/>
      <c r="H19" s="14">
        <v>1113</v>
      </c>
      <c r="I19" s="169">
        <v>1102</v>
      </c>
      <c r="J19" s="16">
        <v>2690</v>
      </c>
      <c r="K19" s="18">
        <f t="shared" si="6"/>
        <v>16741</v>
      </c>
    </row>
    <row r="20" spans="1:11" s="58" customFormat="1" ht="15" customHeight="1" thickBot="1" x14ac:dyDescent="0.3">
      <c r="A20" s="33" t="s">
        <v>0</v>
      </c>
      <c r="B20" s="209">
        <f t="shared" si="7"/>
        <v>42895</v>
      </c>
      <c r="C20" s="21">
        <v>5691</v>
      </c>
      <c r="D20" s="21">
        <v>1757</v>
      </c>
      <c r="E20" s="24">
        <v>1056</v>
      </c>
      <c r="F20" s="21">
        <v>2425</v>
      </c>
      <c r="G20" s="18"/>
      <c r="H20" s="14">
        <v>1067</v>
      </c>
      <c r="I20" s="169">
        <v>1055</v>
      </c>
      <c r="J20" s="16">
        <v>2104</v>
      </c>
      <c r="K20" s="18">
        <f t="shared" si="6"/>
        <v>15155</v>
      </c>
    </row>
    <row r="21" spans="1:11" s="58" customFormat="1" ht="15" customHeight="1" outlineLevel="1" thickBot="1" x14ac:dyDescent="0.3">
      <c r="A21" s="33" t="s">
        <v>1</v>
      </c>
      <c r="B21" s="222">
        <f t="shared" si="7"/>
        <v>42896</v>
      </c>
      <c r="C21" s="21">
        <v>4374</v>
      </c>
      <c r="E21" s="24"/>
      <c r="F21" s="76"/>
      <c r="G21" s="21">
        <v>2226</v>
      </c>
      <c r="H21" s="21"/>
      <c r="I21" s="21"/>
      <c r="J21" s="23"/>
      <c r="K21" s="20">
        <f>SUM(C21:J21)</f>
        <v>6600</v>
      </c>
    </row>
    <row r="22" spans="1:11" s="58" customFormat="1" ht="15" customHeight="1" outlineLevel="1" thickBot="1" x14ac:dyDescent="0.3">
      <c r="A22" s="33" t="s">
        <v>2</v>
      </c>
      <c r="B22" s="208">
        <f t="shared" si="7"/>
        <v>42897</v>
      </c>
      <c r="C22" s="148">
        <v>3667</v>
      </c>
      <c r="D22" s="148"/>
      <c r="E22" s="189"/>
      <c r="F22" s="191"/>
      <c r="G22" s="192">
        <v>1478</v>
      </c>
      <c r="H22" s="26"/>
      <c r="I22" s="26"/>
      <c r="J22" s="28"/>
      <c r="K22" s="78">
        <f t="shared" si="6"/>
        <v>5145</v>
      </c>
    </row>
    <row r="23" spans="1:11" s="58" customFormat="1" ht="15" customHeight="1" outlineLevel="1" thickBot="1" x14ac:dyDescent="0.3">
      <c r="A23" s="194" t="s">
        <v>22</v>
      </c>
      <c r="B23" s="492" t="s">
        <v>26</v>
      </c>
      <c r="C23" s="133">
        <f>SUM(C16:C22)</f>
        <v>36686</v>
      </c>
      <c r="D23" s="133">
        <f>SUM(D16:D22)</f>
        <v>9555</v>
      </c>
      <c r="E23" s="133">
        <f t="shared" ref="E23:K23" si="8">SUM(E16:E22)</f>
        <v>5522</v>
      </c>
      <c r="F23" s="133">
        <f t="shared" si="8"/>
        <v>11884</v>
      </c>
      <c r="G23" s="133">
        <f t="shared" si="8"/>
        <v>3704</v>
      </c>
      <c r="H23" s="133">
        <f>SUM(H16:H22)</f>
        <v>5548</v>
      </c>
      <c r="I23" s="133">
        <f>SUM(I16:I22)</f>
        <v>5793</v>
      </c>
      <c r="J23" s="133">
        <f t="shared" si="8"/>
        <v>12501</v>
      </c>
      <c r="K23" s="137">
        <f t="shared" si="8"/>
        <v>91193</v>
      </c>
    </row>
    <row r="24" spans="1:11" s="58" customFormat="1" ht="15" customHeight="1" outlineLevel="1" thickBot="1" x14ac:dyDescent="0.3">
      <c r="A24" s="127" t="s">
        <v>24</v>
      </c>
      <c r="B24" s="493"/>
      <c r="C24" s="128">
        <f>AVERAGE(C16:C22)</f>
        <v>5240.8571428571431</v>
      </c>
      <c r="D24" s="128">
        <f>AVERAGE(D16:D22)</f>
        <v>1911</v>
      </c>
      <c r="E24" s="128">
        <f t="shared" ref="E24:K24" si="9">AVERAGE(E16:E22)</f>
        <v>1104.4000000000001</v>
      </c>
      <c r="F24" s="128">
        <f t="shared" si="9"/>
        <v>2376.8000000000002</v>
      </c>
      <c r="G24" s="128">
        <f t="shared" si="9"/>
        <v>1852</v>
      </c>
      <c r="H24" s="128">
        <f>AVERAGE(H16:H22)</f>
        <v>1109.5999999999999</v>
      </c>
      <c r="I24" s="128">
        <f>AVERAGE(I16:I22)</f>
        <v>1158.5999999999999</v>
      </c>
      <c r="J24" s="128">
        <f t="shared" si="9"/>
        <v>2500.1999999999998</v>
      </c>
      <c r="K24" s="132">
        <f t="shared" si="9"/>
        <v>13027.571428571429</v>
      </c>
    </row>
    <row r="25" spans="1:11" s="58" customFormat="1" ht="15" customHeight="1" thickBot="1" x14ac:dyDescent="0.3">
      <c r="A25" s="34" t="s">
        <v>21</v>
      </c>
      <c r="B25" s="493"/>
      <c r="C25" s="35">
        <f>SUM(C16:C20)</f>
        <v>28645</v>
      </c>
      <c r="D25" s="35">
        <f>SUM(D16:D20)</f>
        <v>9555</v>
      </c>
      <c r="E25" s="35">
        <f t="shared" ref="E25:K25" si="10">SUM(E16:E20)</f>
        <v>5522</v>
      </c>
      <c r="F25" s="35">
        <f t="shared" si="10"/>
        <v>11884</v>
      </c>
      <c r="G25" s="35">
        <f t="shared" si="10"/>
        <v>0</v>
      </c>
      <c r="H25" s="35">
        <f>SUM(H16:H20)</f>
        <v>5548</v>
      </c>
      <c r="I25" s="35">
        <f>SUM(I16:I22)</f>
        <v>5793</v>
      </c>
      <c r="J25" s="35">
        <f t="shared" si="10"/>
        <v>12501</v>
      </c>
      <c r="K25" s="39">
        <f t="shared" si="10"/>
        <v>79448</v>
      </c>
    </row>
    <row r="26" spans="1:11" s="58" customFormat="1" ht="15" customHeight="1" thickBot="1" x14ac:dyDescent="0.3">
      <c r="A26" s="34" t="s">
        <v>23</v>
      </c>
      <c r="B26" s="494"/>
      <c r="C26" s="40">
        <f>AVERAGE(C16:C20)</f>
        <v>5729</v>
      </c>
      <c r="D26" s="237">
        <f>AVERAGE(D16:D20)</f>
        <v>1911</v>
      </c>
      <c r="E26" s="40">
        <f t="shared" ref="E26:K26" si="11">AVERAGE(E16:E20)</f>
        <v>1104.4000000000001</v>
      </c>
      <c r="F26" s="40">
        <f t="shared" si="11"/>
        <v>2376.8000000000002</v>
      </c>
      <c r="G26" s="40" t="e">
        <f t="shared" si="11"/>
        <v>#DIV/0!</v>
      </c>
      <c r="H26" s="237">
        <v>893</v>
      </c>
      <c r="I26" s="239">
        <f>AVERAGE(I16:I20)</f>
        <v>1158.5999999999999</v>
      </c>
      <c r="J26" s="40">
        <f t="shared" si="11"/>
        <v>2500.1999999999998</v>
      </c>
      <c r="K26" s="44">
        <f t="shared" si="11"/>
        <v>15889.6</v>
      </c>
    </row>
    <row r="27" spans="1:11" s="58" customFormat="1" ht="15" customHeight="1" thickBot="1" x14ac:dyDescent="0.3">
      <c r="A27" s="33" t="s">
        <v>3</v>
      </c>
      <c r="B27" s="210">
        <f>B22+1</f>
        <v>42898</v>
      </c>
      <c r="C27" s="283">
        <v>5882</v>
      </c>
      <c r="D27" s="277">
        <v>1813</v>
      </c>
      <c r="E27" s="286">
        <v>1196</v>
      </c>
      <c r="F27" s="284">
        <v>2435</v>
      </c>
      <c r="G27" s="310"/>
      <c r="H27" s="277">
        <v>1102</v>
      </c>
      <c r="I27" s="277">
        <v>1283</v>
      </c>
      <c r="J27" s="285">
        <v>2623</v>
      </c>
      <c r="K27" s="18">
        <f t="shared" ref="K27:K32" si="12">SUM(C27:J27)</f>
        <v>16334</v>
      </c>
    </row>
    <row r="28" spans="1:11" s="58" customFormat="1" ht="15" customHeight="1" thickBot="1" x14ac:dyDescent="0.3">
      <c r="A28" s="33" t="s">
        <v>4</v>
      </c>
      <c r="B28" s="211">
        <f>B27+1</f>
        <v>42899</v>
      </c>
      <c r="C28" s="283">
        <v>6715</v>
      </c>
      <c r="D28" s="277">
        <v>2000</v>
      </c>
      <c r="E28" s="286">
        <v>1153</v>
      </c>
      <c r="F28" s="284">
        <v>2534</v>
      </c>
      <c r="G28" s="310"/>
      <c r="H28" s="277">
        <v>1136</v>
      </c>
      <c r="I28" s="277">
        <v>1347</v>
      </c>
      <c r="J28" s="285">
        <v>2539</v>
      </c>
      <c r="K28" s="20">
        <f t="shared" si="12"/>
        <v>17424</v>
      </c>
    </row>
    <row r="29" spans="1:11" s="58" customFormat="1" ht="15" customHeight="1" thickBot="1" x14ac:dyDescent="0.3">
      <c r="A29" s="33" t="s">
        <v>5</v>
      </c>
      <c r="B29" s="211">
        <f t="shared" ref="B29:B33" si="13">B28+1</f>
        <v>42900</v>
      </c>
      <c r="C29" s="283">
        <v>7189</v>
      </c>
      <c r="D29" s="277">
        <v>2027</v>
      </c>
      <c r="E29" s="286">
        <v>1181</v>
      </c>
      <c r="F29" s="284">
        <v>2533</v>
      </c>
      <c r="G29" s="310"/>
      <c r="H29" s="277">
        <v>1014</v>
      </c>
      <c r="I29" s="277">
        <v>1235</v>
      </c>
      <c r="J29" s="285">
        <v>2653</v>
      </c>
      <c r="K29" s="20">
        <f t="shared" si="12"/>
        <v>17832</v>
      </c>
    </row>
    <row r="30" spans="1:11" s="58" customFormat="1" ht="15" customHeight="1" thickBot="1" x14ac:dyDescent="0.3">
      <c r="A30" s="33" t="s">
        <v>6</v>
      </c>
      <c r="B30" s="211">
        <f t="shared" si="13"/>
        <v>42901</v>
      </c>
      <c r="C30" s="283">
        <v>7171</v>
      </c>
      <c r="D30" s="277">
        <v>2088</v>
      </c>
      <c r="E30" s="286">
        <v>1153</v>
      </c>
      <c r="F30" s="284">
        <v>2757</v>
      </c>
      <c r="G30" s="310"/>
      <c r="H30" s="277">
        <v>1090</v>
      </c>
      <c r="I30" s="277">
        <v>1220</v>
      </c>
      <c r="J30" s="285">
        <v>2574</v>
      </c>
      <c r="K30" s="20">
        <f t="shared" si="12"/>
        <v>18053</v>
      </c>
    </row>
    <row r="31" spans="1:11" s="58" customFormat="1" ht="15" customHeight="1" thickBot="1" x14ac:dyDescent="0.3">
      <c r="A31" s="33" t="s">
        <v>0</v>
      </c>
      <c r="B31" s="211">
        <f t="shared" si="13"/>
        <v>42902</v>
      </c>
      <c r="C31" s="311">
        <v>6483</v>
      </c>
      <c r="D31" s="277">
        <v>1271</v>
      </c>
      <c r="E31" s="312">
        <v>1064</v>
      </c>
      <c r="F31" s="284">
        <v>2071</v>
      </c>
      <c r="G31" s="310"/>
      <c r="H31" s="277">
        <v>900</v>
      </c>
      <c r="I31" s="277">
        <v>811</v>
      </c>
      <c r="J31" s="285">
        <v>2185</v>
      </c>
      <c r="K31" s="20">
        <f t="shared" si="12"/>
        <v>14785</v>
      </c>
    </row>
    <row r="32" spans="1:11" s="58" customFormat="1" ht="15" customHeight="1" outlineLevel="1" thickBot="1" x14ac:dyDescent="0.3">
      <c r="A32" s="33" t="s">
        <v>1</v>
      </c>
      <c r="B32" s="211">
        <f t="shared" si="13"/>
        <v>42903</v>
      </c>
      <c r="C32" s="311">
        <v>3958</v>
      </c>
      <c r="D32" s="311"/>
      <c r="E32" s="311"/>
      <c r="F32" s="313"/>
      <c r="G32" s="313">
        <v>1479</v>
      </c>
      <c r="H32" s="311"/>
      <c r="I32" s="311"/>
      <c r="J32" s="279"/>
      <c r="K32" s="20">
        <f t="shared" si="12"/>
        <v>5437</v>
      </c>
    </row>
    <row r="33" spans="1:12" s="58" customFormat="1" ht="15" customHeight="1" outlineLevel="1" thickBot="1" x14ac:dyDescent="0.3">
      <c r="A33" s="33" t="s">
        <v>2</v>
      </c>
      <c r="B33" s="211">
        <f t="shared" si="13"/>
        <v>42904</v>
      </c>
      <c r="C33" s="314">
        <v>3305</v>
      </c>
      <c r="D33" s="314"/>
      <c r="E33" s="314"/>
      <c r="F33" s="315"/>
      <c r="G33" s="315">
        <v>1592</v>
      </c>
      <c r="H33" s="314"/>
      <c r="I33" s="314"/>
      <c r="J33" s="316"/>
      <c r="K33" s="20">
        <f t="shared" ref="K33" si="14">SUM(C33:J33)</f>
        <v>4897</v>
      </c>
    </row>
    <row r="34" spans="1:12" s="58" customFormat="1" ht="15" customHeight="1" outlineLevel="1" thickBot="1" x14ac:dyDescent="0.3">
      <c r="A34" s="194" t="s">
        <v>22</v>
      </c>
      <c r="B34" s="492" t="s">
        <v>27</v>
      </c>
      <c r="C34" s="133">
        <f>SUM(C27:C33)</f>
        <v>40703</v>
      </c>
      <c r="D34" s="133">
        <f t="shared" ref="D34:J34" si="15">SUM(D27:D33)</f>
        <v>9199</v>
      </c>
      <c r="E34" s="133">
        <f t="shared" si="15"/>
        <v>5747</v>
      </c>
      <c r="F34" s="133">
        <f t="shared" si="15"/>
        <v>12330</v>
      </c>
      <c r="G34" s="133">
        <f t="shared" si="15"/>
        <v>3071</v>
      </c>
      <c r="H34" s="133">
        <f t="shared" si="15"/>
        <v>5242</v>
      </c>
      <c r="I34" s="133">
        <f t="shared" si="15"/>
        <v>5896</v>
      </c>
      <c r="J34" s="133">
        <f t="shared" si="15"/>
        <v>12574</v>
      </c>
      <c r="K34" s="137">
        <f t="shared" ref="K34" si="16">SUM(K27:K33)</f>
        <v>94762</v>
      </c>
    </row>
    <row r="35" spans="1:12" s="58" customFormat="1" ht="15" customHeight="1" outlineLevel="1" thickBot="1" x14ac:dyDescent="0.3">
      <c r="A35" s="127" t="s">
        <v>24</v>
      </c>
      <c r="B35" s="493"/>
      <c r="C35" s="128">
        <f>AVERAGE(C27:C33)</f>
        <v>5814.7142857142853</v>
      </c>
      <c r="D35" s="128">
        <f t="shared" ref="D35:J35" si="17">AVERAGE(D27:D33)</f>
        <v>1839.8</v>
      </c>
      <c r="E35" s="128">
        <f t="shared" si="17"/>
        <v>1149.4000000000001</v>
      </c>
      <c r="F35" s="128">
        <f t="shared" si="17"/>
        <v>2466</v>
      </c>
      <c r="G35" s="128">
        <f t="shared" si="17"/>
        <v>1535.5</v>
      </c>
      <c r="H35" s="128">
        <f t="shared" si="17"/>
        <v>1048.4000000000001</v>
      </c>
      <c r="I35" s="128">
        <f t="shared" si="17"/>
        <v>1179.2</v>
      </c>
      <c r="J35" s="128">
        <f t="shared" si="17"/>
        <v>2514.8000000000002</v>
      </c>
      <c r="K35" s="132">
        <f t="shared" ref="K35" si="18">AVERAGE(K27:K33)</f>
        <v>13537.428571428571</v>
      </c>
    </row>
    <row r="36" spans="1:12" s="58" customFormat="1" ht="15" customHeight="1" thickBot="1" x14ac:dyDescent="0.3">
      <c r="A36" s="34" t="s">
        <v>21</v>
      </c>
      <c r="B36" s="493"/>
      <c r="C36" s="35">
        <f>SUM(C27:C31)</f>
        <v>33440</v>
      </c>
      <c r="D36" s="35">
        <f t="shared" ref="D36:J36" si="19">SUM(D27:D31)</f>
        <v>9199</v>
      </c>
      <c r="E36" s="35">
        <f t="shared" si="19"/>
        <v>5747</v>
      </c>
      <c r="F36" s="35">
        <f t="shared" si="19"/>
        <v>12330</v>
      </c>
      <c r="G36" s="35">
        <f>SUM(G27:G31)</f>
        <v>0</v>
      </c>
      <c r="H36" s="35">
        <f t="shared" si="19"/>
        <v>5242</v>
      </c>
      <c r="I36" s="35">
        <f t="shared" si="19"/>
        <v>5896</v>
      </c>
      <c r="J36" s="35">
        <f t="shared" si="19"/>
        <v>12574</v>
      </c>
      <c r="K36" s="39">
        <f>SUM(K27:K31)</f>
        <v>84428</v>
      </c>
    </row>
    <row r="37" spans="1:12" s="58" customFormat="1" ht="15" customHeight="1" thickBot="1" x14ac:dyDescent="0.3">
      <c r="A37" s="34" t="s">
        <v>23</v>
      </c>
      <c r="B37" s="494"/>
      <c r="C37" s="40">
        <f>AVERAGE(C27:C31)</f>
        <v>6688</v>
      </c>
      <c r="D37" s="40">
        <f t="shared" ref="D37:J37" si="20">AVERAGE(D27:D31)</f>
        <v>1839.8</v>
      </c>
      <c r="E37" s="40">
        <f t="shared" si="20"/>
        <v>1149.4000000000001</v>
      </c>
      <c r="F37" s="40">
        <f t="shared" si="20"/>
        <v>2466</v>
      </c>
      <c r="G37" s="40">
        <f>AVERAGE(G27:G33)</f>
        <v>1535.5</v>
      </c>
      <c r="H37" s="40">
        <f t="shared" si="20"/>
        <v>1048.4000000000001</v>
      </c>
      <c r="I37" s="40">
        <f t="shared" si="20"/>
        <v>1179.2</v>
      </c>
      <c r="J37" s="40">
        <f t="shared" si="20"/>
        <v>2514.8000000000002</v>
      </c>
      <c r="K37" s="44">
        <f t="shared" ref="K37" si="21">AVERAGE(K27:K31)</f>
        <v>16885.599999999999</v>
      </c>
    </row>
    <row r="38" spans="1:12" s="58" customFormat="1" ht="15" customHeight="1" thickBot="1" x14ac:dyDescent="0.3">
      <c r="A38" s="33" t="s">
        <v>3</v>
      </c>
      <c r="B38" s="212">
        <f>B33+1</f>
        <v>42905</v>
      </c>
      <c r="C38" s="14">
        <v>5337</v>
      </c>
      <c r="D38" s="14">
        <v>1618</v>
      </c>
      <c r="E38" s="17">
        <v>1049</v>
      </c>
      <c r="F38" s="146">
        <v>2292</v>
      </c>
      <c r="G38" s="20"/>
      <c r="H38" s="14">
        <v>1148</v>
      </c>
      <c r="I38" s="14">
        <v>1036</v>
      </c>
      <c r="J38" s="16">
        <v>2295</v>
      </c>
      <c r="K38" s="18">
        <f t="shared" ref="K38:K44" si="22">SUM(C38:J38)</f>
        <v>14775</v>
      </c>
    </row>
    <row r="39" spans="1:12" s="58" customFormat="1" ht="15" customHeight="1" thickBot="1" x14ac:dyDescent="0.3">
      <c r="A39" s="33" t="s">
        <v>4</v>
      </c>
      <c r="B39" s="213">
        <f>B38+1</f>
        <v>42906</v>
      </c>
      <c r="C39" s="14">
        <v>6433</v>
      </c>
      <c r="D39" s="14">
        <v>1957</v>
      </c>
      <c r="E39" s="17">
        <v>1180</v>
      </c>
      <c r="F39" s="75">
        <v>2534</v>
      </c>
      <c r="G39" s="18"/>
      <c r="H39" s="14">
        <v>1137</v>
      </c>
      <c r="I39" s="14">
        <v>1312</v>
      </c>
      <c r="J39" s="16">
        <v>2303</v>
      </c>
      <c r="K39" s="20">
        <f t="shared" si="22"/>
        <v>16856</v>
      </c>
    </row>
    <row r="40" spans="1:12" s="58" customFormat="1" ht="15" customHeight="1" thickBot="1" x14ac:dyDescent="0.3">
      <c r="A40" s="33" t="s">
        <v>5</v>
      </c>
      <c r="B40" s="213">
        <f t="shared" ref="B40:B44" si="23">B39+1</f>
        <v>42907</v>
      </c>
      <c r="C40" s="14">
        <v>6745</v>
      </c>
      <c r="D40" s="14">
        <v>1946</v>
      </c>
      <c r="E40" s="17">
        <v>1096</v>
      </c>
      <c r="F40" s="75">
        <v>2680</v>
      </c>
      <c r="G40" s="18"/>
      <c r="H40" s="14">
        <v>1176</v>
      </c>
      <c r="I40" s="14">
        <v>1240</v>
      </c>
      <c r="J40" s="16">
        <v>2633</v>
      </c>
      <c r="K40" s="20">
        <f t="shared" si="22"/>
        <v>17516</v>
      </c>
    </row>
    <row r="41" spans="1:12" s="58" customFormat="1" ht="15" customHeight="1" thickBot="1" x14ac:dyDescent="0.3">
      <c r="A41" s="33" t="s">
        <v>6</v>
      </c>
      <c r="B41" s="213">
        <f t="shared" si="23"/>
        <v>42908</v>
      </c>
      <c r="C41" s="14">
        <v>7028</v>
      </c>
      <c r="D41" s="14">
        <v>1930</v>
      </c>
      <c r="E41" s="17">
        <v>862</v>
      </c>
      <c r="F41" s="75">
        <v>2541</v>
      </c>
      <c r="G41" s="18"/>
      <c r="H41" s="14">
        <v>1255</v>
      </c>
      <c r="I41" s="14">
        <v>1193</v>
      </c>
      <c r="J41" s="16">
        <v>2505</v>
      </c>
      <c r="K41" s="20">
        <f t="shared" si="22"/>
        <v>17314</v>
      </c>
    </row>
    <row r="42" spans="1:12" s="58" customFormat="1" ht="15" customHeight="1" thickBot="1" x14ac:dyDescent="0.3">
      <c r="A42" s="33" t="s">
        <v>0</v>
      </c>
      <c r="B42" s="213">
        <f t="shared" si="23"/>
        <v>42909</v>
      </c>
      <c r="C42" s="21">
        <v>5579</v>
      </c>
      <c r="D42" s="21">
        <v>1809</v>
      </c>
      <c r="E42" s="24">
        <v>1034</v>
      </c>
      <c r="F42" s="76">
        <v>2371</v>
      </c>
      <c r="G42" s="18"/>
      <c r="H42" s="14">
        <v>1093</v>
      </c>
      <c r="I42" s="14">
        <v>971</v>
      </c>
      <c r="J42" s="16">
        <v>2228</v>
      </c>
      <c r="K42" s="20">
        <f t="shared" si="22"/>
        <v>15085</v>
      </c>
    </row>
    <row r="43" spans="1:12" s="58" customFormat="1" ht="15" customHeight="1" outlineLevel="1" thickBot="1" x14ac:dyDescent="0.3">
      <c r="A43" s="33" t="s">
        <v>1</v>
      </c>
      <c r="B43" s="213">
        <f t="shared" si="23"/>
        <v>42910</v>
      </c>
      <c r="C43" s="21">
        <v>5031</v>
      </c>
      <c r="D43" s="21"/>
      <c r="E43" s="21"/>
      <c r="F43" s="76"/>
      <c r="G43" s="25">
        <v>2452</v>
      </c>
      <c r="H43" s="21"/>
      <c r="I43" s="21"/>
      <c r="J43" s="23"/>
      <c r="K43" s="20">
        <f t="shared" si="22"/>
        <v>7483</v>
      </c>
      <c r="L43" s="147"/>
    </row>
    <row r="44" spans="1:12" s="58" customFormat="1" ht="15" customHeight="1" outlineLevel="1" thickBot="1" x14ac:dyDescent="0.3">
      <c r="A44" s="33" t="s">
        <v>2</v>
      </c>
      <c r="B44" s="213">
        <f t="shared" si="23"/>
        <v>42911</v>
      </c>
      <c r="C44" s="26">
        <v>5374</v>
      </c>
      <c r="D44" s="26"/>
      <c r="E44" s="26"/>
      <c r="F44" s="77"/>
      <c r="G44" s="70">
        <v>1863</v>
      </c>
      <c r="H44" s="26"/>
      <c r="I44" s="26"/>
      <c r="J44" s="28"/>
      <c r="K44" s="78">
        <f t="shared" si="22"/>
        <v>7237</v>
      </c>
      <c r="L44" s="147"/>
    </row>
    <row r="45" spans="1:12" s="58" customFormat="1" ht="15" customHeight="1" outlineLevel="1" thickBot="1" x14ac:dyDescent="0.3">
      <c r="A45" s="194" t="s">
        <v>22</v>
      </c>
      <c r="B45" s="492" t="s">
        <v>28</v>
      </c>
      <c r="C45" s="133">
        <f t="shared" ref="C45:K45" si="24">SUM(C38:C44)</f>
        <v>41527</v>
      </c>
      <c r="D45" s="133">
        <f t="shared" si="24"/>
        <v>9260</v>
      </c>
      <c r="E45" s="133">
        <f t="shared" si="24"/>
        <v>5221</v>
      </c>
      <c r="F45" s="133">
        <f t="shared" si="24"/>
        <v>12418</v>
      </c>
      <c r="G45" s="133">
        <f t="shared" si="24"/>
        <v>4315</v>
      </c>
      <c r="H45" s="133">
        <f t="shared" si="24"/>
        <v>5809</v>
      </c>
      <c r="I45" s="133">
        <f t="shared" si="24"/>
        <v>5752</v>
      </c>
      <c r="J45" s="133">
        <f t="shared" si="24"/>
        <v>11964</v>
      </c>
      <c r="K45" s="137">
        <f t="shared" si="24"/>
        <v>96266</v>
      </c>
    </row>
    <row r="46" spans="1:12" s="58" customFormat="1" ht="15" customHeight="1" outlineLevel="1" thickBot="1" x14ac:dyDescent="0.3">
      <c r="A46" s="127" t="s">
        <v>24</v>
      </c>
      <c r="B46" s="493"/>
      <c r="C46" s="128">
        <f t="shared" ref="C46:K46" si="25">AVERAGE(C38:C44)</f>
        <v>5932.4285714285716</v>
      </c>
      <c r="D46" s="128">
        <f t="shared" si="25"/>
        <v>1852</v>
      </c>
      <c r="E46" s="128">
        <f t="shared" si="25"/>
        <v>1044.2</v>
      </c>
      <c r="F46" s="128">
        <f t="shared" si="25"/>
        <v>2483.6</v>
      </c>
      <c r="G46" s="128">
        <f t="shared" si="25"/>
        <v>2157.5</v>
      </c>
      <c r="H46" s="128">
        <f t="shared" si="25"/>
        <v>1161.8</v>
      </c>
      <c r="I46" s="128">
        <f t="shared" si="25"/>
        <v>1150.4000000000001</v>
      </c>
      <c r="J46" s="128">
        <f t="shared" si="25"/>
        <v>2392.8000000000002</v>
      </c>
      <c r="K46" s="132">
        <f t="shared" si="25"/>
        <v>13752.285714285714</v>
      </c>
    </row>
    <row r="47" spans="1:12" s="58" customFormat="1" ht="15" customHeight="1" thickBot="1" x14ac:dyDescent="0.3">
      <c r="A47" s="34" t="s">
        <v>21</v>
      </c>
      <c r="B47" s="493"/>
      <c r="C47" s="35">
        <f t="shared" ref="C47:K47" si="26">SUM(C38:C42)</f>
        <v>31122</v>
      </c>
      <c r="D47" s="35">
        <f t="shared" si="26"/>
        <v>9260</v>
      </c>
      <c r="E47" s="35">
        <f t="shared" si="26"/>
        <v>5221</v>
      </c>
      <c r="F47" s="35">
        <f t="shared" si="26"/>
        <v>12418</v>
      </c>
      <c r="G47" s="35">
        <f t="shared" si="26"/>
        <v>0</v>
      </c>
      <c r="H47" s="35">
        <f t="shared" si="26"/>
        <v>5809</v>
      </c>
      <c r="I47" s="35">
        <f t="shared" si="26"/>
        <v>5752</v>
      </c>
      <c r="J47" s="35">
        <f t="shared" si="26"/>
        <v>11964</v>
      </c>
      <c r="K47" s="39">
        <f t="shared" si="26"/>
        <v>81546</v>
      </c>
    </row>
    <row r="48" spans="1:12" s="58" customFormat="1" ht="15" customHeight="1" thickBot="1" x14ac:dyDescent="0.3">
      <c r="A48" s="34" t="s">
        <v>23</v>
      </c>
      <c r="B48" s="494"/>
      <c r="C48" s="40">
        <f t="shared" ref="C48:K48" si="27">AVERAGE(C38:C42)</f>
        <v>6224.4</v>
      </c>
      <c r="D48" s="237">
        <f t="shared" si="27"/>
        <v>1852</v>
      </c>
      <c r="E48" s="237">
        <f t="shared" si="27"/>
        <v>1044.2</v>
      </c>
      <c r="F48" s="237">
        <f t="shared" si="27"/>
        <v>2483.6</v>
      </c>
      <c r="G48" s="40">
        <f>AVERAGE(G38:G44)</f>
        <v>2157.5</v>
      </c>
      <c r="H48" s="237">
        <f t="shared" si="27"/>
        <v>1161.8</v>
      </c>
      <c r="I48" s="237">
        <f t="shared" si="27"/>
        <v>1150.4000000000001</v>
      </c>
      <c r="J48" s="237">
        <f t="shared" si="27"/>
        <v>2392.8000000000002</v>
      </c>
      <c r="K48" s="44">
        <f t="shared" si="27"/>
        <v>16309.2</v>
      </c>
    </row>
    <row r="49" spans="1:11" s="58" customFormat="1" ht="15" customHeight="1" x14ac:dyDescent="0.25">
      <c r="A49" s="33" t="s">
        <v>3</v>
      </c>
      <c r="B49" s="212">
        <f>B44+1</f>
        <v>42912</v>
      </c>
      <c r="C49" s="278">
        <v>7619</v>
      </c>
      <c r="D49" s="277">
        <v>1922</v>
      </c>
      <c r="E49" s="277">
        <v>1194</v>
      </c>
      <c r="F49" s="279">
        <v>2713</v>
      </c>
      <c r="G49" s="280"/>
      <c r="H49" s="277">
        <v>1150</v>
      </c>
      <c r="I49" s="277">
        <v>1160</v>
      </c>
      <c r="J49" s="277">
        <v>2553</v>
      </c>
      <c r="K49" s="66">
        <f>SUM(C49:J49)</f>
        <v>18311</v>
      </c>
    </row>
    <row r="50" spans="1:11" s="58" customFormat="1" ht="15" customHeight="1" x14ac:dyDescent="0.25">
      <c r="A50" s="179" t="s">
        <v>4</v>
      </c>
      <c r="B50" s="213">
        <f>B49+1</f>
        <v>42913</v>
      </c>
      <c r="C50" s="281">
        <v>7805</v>
      </c>
      <c r="D50" s="282">
        <v>2178</v>
      </c>
      <c r="E50" s="283">
        <v>1235</v>
      </c>
      <c r="F50" s="284">
        <v>2666</v>
      </c>
      <c r="G50" s="284"/>
      <c r="H50" s="283">
        <v>1172</v>
      </c>
      <c r="I50" s="283">
        <v>1256</v>
      </c>
      <c r="J50" s="285">
        <v>2613</v>
      </c>
      <c r="K50" s="18">
        <f>SUM(C50:J50)</f>
        <v>18925</v>
      </c>
    </row>
    <row r="51" spans="1:11" s="58" customFormat="1" ht="15" customHeight="1" x14ac:dyDescent="0.25">
      <c r="A51" s="179" t="s">
        <v>5</v>
      </c>
      <c r="B51" s="213">
        <f t="shared" ref="B51:B55" si="28">B50+1</f>
        <v>42914</v>
      </c>
      <c r="C51" s="281">
        <v>7343</v>
      </c>
      <c r="D51" s="286">
        <v>2054</v>
      </c>
      <c r="E51" s="283">
        <v>1297</v>
      </c>
      <c r="F51" s="284">
        <v>2625</v>
      </c>
      <c r="G51" s="284"/>
      <c r="H51" s="283">
        <v>1305</v>
      </c>
      <c r="I51" s="283">
        <v>1234</v>
      </c>
      <c r="J51" s="285">
        <v>2460</v>
      </c>
      <c r="K51" s="18">
        <f t="shared" ref="K51:K52" si="29">SUM(C51:J51)</f>
        <v>18318</v>
      </c>
    </row>
    <row r="52" spans="1:11" s="58" customFormat="1" ht="16.5" customHeight="1" x14ac:dyDescent="0.25">
      <c r="A52" s="179" t="s">
        <v>6</v>
      </c>
      <c r="B52" s="213">
        <f t="shared" si="28"/>
        <v>42915</v>
      </c>
      <c r="C52" s="287">
        <v>6829</v>
      </c>
      <c r="D52" s="286">
        <v>1964</v>
      </c>
      <c r="E52" s="283">
        <v>1137</v>
      </c>
      <c r="F52" s="284">
        <v>2511</v>
      </c>
      <c r="G52" s="284"/>
      <c r="H52" s="283">
        <v>1199</v>
      </c>
      <c r="I52" s="283">
        <v>1249</v>
      </c>
      <c r="J52" s="285">
        <v>2467</v>
      </c>
      <c r="K52" s="18">
        <f t="shared" si="29"/>
        <v>17356</v>
      </c>
    </row>
    <row r="53" spans="1:11" s="58" customFormat="1" ht="14.25" customHeight="1" thickBot="1" x14ac:dyDescent="0.3">
      <c r="A53" s="33" t="s">
        <v>0</v>
      </c>
      <c r="B53" s="215">
        <f t="shared" si="28"/>
        <v>42916</v>
      </c>
      <c r="C53" s="283">
        <v>6604</v>
      </c>
      <c r="D53" s="286">
        <v>1264</v>
      </c>
      <c r="E53" s="283">
        <v>937</v>
      </c>
      <c r="F53" s="284">
        <v>2051</v>
      </c>
      <c r="G53" s="284"/>
      <c r="H53" s="283">
        <v>975</v>
      </c>
      <c r="I53" s="283">
        <v>904</v>
      </c>
      <c r="J53" s="285">
        <v>2588</v>
      </c>
      <c r="K53" s="18">
        <f>SUM(C53:J53)</f>
        <v>15323</v>
      </c>
    </row>
    <row r="54" spans="1:11" s="58" customFormat="1" ht="15" hidden="1" customHeight="1" outlineLevel="1" x14ac:dyDescent="0.25">
      <c r="A54" s="33" t="s">
        <v>1</v>
      </c>
      <c r="B54" s="215">
        <f t="shared" si="28"/>
        <v>42917</v>
      </c>
      <c r="C54" s="21"/>
      <c r="D54" s="21"/>
      <c r="E54" s="21"/>
      <c r="F54" s="22"/>
      <c r="G54" s="22"/>
      <c r="H54" s="21"/>
      <c r="I54" s="21"/>
      <c r="J54" s="23"/>
      <c r="K54" s="18">
        <f>SUM(C54:J54)</f>
        <v>0</v>
      </c>
    </row>
    <row r="55" spans="1:11" s="58" customFormat="1" ht="16.5" hidden="1" customHeight="1" outlineLevel="1" thickBot="1" x14ac:dyDescent="0.3">
      <c r="A55" s="179" t="s">
        <v>2</v>
      </c>
      <c r="B55" s="215">
        <f t="shared" si="28"/>
        <v>42918</v>
      </c>
      <c r="C55" s="26"/>
      <c r="D55" s="26"/>
      <c r="E55" s="26"/>
      <c r="F55" s="27"/>
      <c r="G55" s="27"/>
      <c r="H55" s="26"/>
      <c r="I55" s="26"/>
      <c r="J55" s="28"/>
      <c r="K55" s="188">
        <f>SUM(C55:J55)</f>
        <v>0</v>
      </c>
    </row>
    <row r="56" spans="1:11" s="58" customFormat="1" ht="15" customHeight="1" outlineLevel="1" thickBot="1" x14ac:dyDescent="0.3">
      <c r="A56" s="194" t="s">
        <v>22</v>
      </c>
      <c r="B56" s="492" t="s">
        <v>29</v>
      </c>
      <c r="C56" s="133">
        <f>SUM(C49:C55)</f>
        <v>36200</v>
      </c>
      <c r="D56" s="133">
        <f t="shared" ref="D56:J56" si="30">SUM(D49:D55)</f>
        <v>9382</v>
      </c>
      <c r="E56" s="133">
        <f t="shared" si="30"/>
        <v>5800</v>
      </c>
      <c r="F56" s="133">
        <f t="shared" si="30"/>
        <v>12566</v>
      </c>
      <c r="G56" s="133">
        <f t="shared" si="30"/>
        <v>0</v>
      </c>
      <c r="H56" s="133">
        <f t="shared" si="30"/>
        <v>5801</v>
      </c>
      <c r="I56" s="133">
        <f t="shared" si="30"/>
        <v>5803</v>
      </c>
      <c r="J56" s="133">
        <f t="shared" si="30"/>
        <v>12681</v>
      </c>
      <c r="K56" s="133">
        <f t="shared" ref="K56" si="31">SUM(K49:K55)</f>
        <v>88233</v>
      </c>
    </row>
    <row r="57" spans="1:11" s="58" customFormat="1" ht="15" customHeight="1" outlineLevel="1" thickBot="1" x14ac:dyDescent="0.3">
      <c r="A57" s="127" t="s">
        <v>24</v>
      </c>
      <c r="B57" s="493"/>
      <c r="C57" s="128">
        <f t="shared" ref="C57:J57" si="32">AVERAGE(C49:C55)</f>
        <v>7240</v>
      </c>
      <c r="D57" s="128">
        <f t="shared" si="32"/>
        <v>1876.4</v>
      </c>
      <c r="E57" s="128">
        <f t="shared" si="32"/>
        <v>1160</v>
      </c>
      <c r="F57" s="128">
        <f t="shared" si="32"/>
        <v>2513.1999999999998</v>
      </c>
      <c r="G57" s="128" t="e">
        <f t="shared" si="32"/>
        <v>#DIV/0!</v>
      </c>
      <c r="H57" s="128">
        <f t="shared" si="32"/>
        <v>1160.2</v>
      </c>
      <c r="I57" s="128">
        <f t="shared" si="32"/>
        <v>1160.5999999999999</v>
      </c>
      <c r="J57" s="128">
        <f t="shared" si="32"/>
        <v>2536.1999999999998</v>
      </c>
      <c r="K57" s="128">
        <f t="shared" ref="K57" si="33">AVERAGE(K49:K55)</f>
        <v>12604.714285714286</v>
      </c>
    </row>
    <row r="58" spans="1:11" s="58" customFormat="1" ht="15" customHeight="1" thickBot="1" x14ac:dyDescent="0.3">
      <c r="A58" s="34" t="s">
        <v>21</v>
      </c>
      <c r="B58" s="493"/>
      <c r="C58" s="35">
        <f t="shared" ref="C58:J58" si="34">SUM(C49:C53)</f>
        <v>36200</v>
      </c>
      <c r="D58" s="35">
        <f t="shared" si="34"/>
        <v>9382</v>
      </c>
      <c r="E58" s="35">
        <f t="shared" si="34"/>
        <v>5800</v>
      </c>
      <c r="F58" s="35">
        <f t="shared" si="34"/>
        <v>12566</v>
      </c>
      <c r="G58" s="35">
        <f t="shared" si="34"/>
        <v>0</v>
      </c>
      <c r="H58" s="35">
        <f t="shared" si="34"/>
        <v>5801</v>
      </c>
      <c r="I58" s="35">
        <f t="shared" si="34"/>
        <v>5803</v>
      </c>
      <c r="J58" s="35">
        <f t="shared" si="34"/>
        <v>12681</v>
      </c>
      <c r="K58" s="35">
        <f t="shared" ref="K58" si="35">SUM(K49:K53)</f>
        <v>88233</v>
      </c>
    </row>
    <row r="59" spans="1:11" s="58" customFormat="1" ht="15" customHeight="1" thickBot="1" x14ac:dyDescent="0.3">
      <c r="A59" s="34" t="s">
        <v>23</v>
      </c>
      <c r="B59" s="494"/>
      <c r="C59" s="40">
        <f t="shared" ref="C59" si="36">AVERAGE(C49:C53)</f>
        <v>7240</v>
      </c>
      <c r="D59" s="40">
        <f>AVERAGE(D50:D53)</f>
        <v>1865</v>
      </c>
      <c r="E59" s="40">
        <f>AVERAGE(E50:E53)</f>
        <v>1151.5</v>
      </c>
      <c r="F59" s="40">
        <f t="shared" ref="F59:K59" si="37">AVERAGE(F49:F53)</f>
        <v>2513.1999999999998</v>
      </c>
      <c r="G59" s="40" t="e">
        <f t="shared" si="37"/>
        <v>#DIV/0!</v>
      </c>
      <c r="H59" s="40">
        <f>AVERAGE(H50:H53)</f>
        <v>1162.75</v>
      </c>
      <c r="I59" s="40">
        <f>AVERAGE(I50:I53)</f>
        <v>1160.75</v>
      </c>
      <c r="J59" s="40">
        <f t="shared" si="37"/>
        <v>2536.1999999999998</v>
      </c>
      <c r="K59" s="40">
        <f t="shared" si="37"/>
        <v>17646.599999999999</v>
      </c>
    </row>
    <row r="60" spans="1:11" s="58" customFormat="1" ht="16.5" hidden="1" customHeight="1" thickBot="1" x14ac:dyDescent="0.3">
      <c r="A60" s="179" t="s">
        <v>3</v>
      </c>
      <c r="B60" s="212">
        <f>B55+1</f>
        <v>42919</v>
      </c>
      <c r="C60" s="14"/>
      <c r="D60" s="14"/>
      <c r="E60" s="14"/>
      <c r="F60" s="15"/>
      <c r="G60" s="15"/>
      <c r="H60" s="14"/>
      <c r="I60" s="14"/>
      <c r="J60" s="16"/>
      <c r="K60" s="71">
        <f>SUM(C60:J60)</f>
        <v>0</v>
      </c>
    </row>
    <row r="61" spans="1:11" s="58" customFormat="1" ht="13.5" hidden="1" customHeight="1" thickBot="1" x14ac:dyDescent="0.3">
      <c r="A61" s="179" t="s">
        <v>4</v>
      </c>
      <c r="B61" s="213">
        <f>B60+1</f>
        <v>42920</v>
      </c>
      <c r="C61" s="14"/>
      <c r="D61" s="14"/>
      <c r="E61" s="14"/>
      <c r="F61" s="15"/>
      <c r="G61" s="15"/>
      <c r="H61" s="14"/>
      <c r="I61" s="14"/>
      <c r="J61" s="16"/>
      <c r="K61" s="18"/>
    </row>
    <row r="62" spans="1:11" s="58" customFormat="1" ht="16.5" hidden="1" customHeight="1" thickBot="1" x14ac:dyDescent="0.3">
      <c r="A62" s="179"/>
      <c r="B62" s="214"/>
      <c r="C62" s="14"/>
      <c r="D62" s="14"/>
      <c r="E62" s="14"/>
      <c r="F62" s="15"/>
      <c r="G62" s="15"/>
      <c r="H62" s="14"/>
      <c r="I62" s="14"/>
      <c r="J62" s="16"/>
      <c r="K62" s="20"/>
    </row>
    <row r="63" spans="1:11" s="58" customFormat="1" ht="15.75" hidden="1" customHeight="1" thickBot="1" x14ac:dyDescent="0.3">
      <c r="A63" s="179"/>
      <c r="B63" s="214"/>
      <c r="C63" s="14"/>
      <c r="D63" s="14"/>
      <c r="E63" s="14"/>
      <c r="F63" s="15"/>
      <c r="G63" s="15"/>
      <c r="H63" s="14"/>
      <c r="I63" s="14"/>
      <c r="J63" s="16"/>
      <c r="K63" s="20"/>
    </row>
    <row r="64" spans="1:11" s="58" customFormat="1" ht="15.75" hidden="1" customHeight="1" thickBot="1" x14ac:dyDescent="0.3">
      <c r="A64" s="33"/>
      <c r="B64" s="214"/>
      <c r="C64" s="21"/>
      <c r="D64" s="21"/>
      <c r="E64" s="21"/>
      <c r="F64" s="15"/>
      <c r="G64" s="15"/>
      <c r="H64" s="14"/>
      <c r="I64" s="14"/>
      <c r="J64" s="16"/>
      <c r="K64" s="20"/>
    </row>
    <row r="65" spans="1:15" s="58" customFormat="1" ht="25.5" hidden="1" customHeight="1" outlineLevel="1" thickBot="1" x14ac:dyDescent="0.3">
      <c r="A65" s="33"/>
      <c r="B65" s="214"/>
      <c r="C65" s="21"/>
      <c r="D65" s="21"/>
      <c r="E65" s="21"/>
      <c r="F65" s="22"/>
      <c r="G65" s="22"/>
      <c r="H65" s="21"/>
      <c r="I65" s="21"/>
      <c r="J65" s="23"/>
      <c r="K65" s="20"/>
    </row>
    <row r="66" spans="1:15" s="58" customFormat="1" ht="18.75" hidden="1" customHeight="1" outlineLevel="1" thickBot="1" x14ac:dyDescent="0.3">
      <c r="A66" s="33"/>
      <c r="B66" s="216"/>
      <c r="C66" s="26"/>
      <c r="D66" s="26"/>
      <c r="E66" s="26"/>
      <c r="F66" s="27"/>
      <c r="G66" s="27"/>
      <c r="H66" s="26"/>
      <c r="I66" s="26"/>
      <c r="J66" s="28"/>
      <c r="K66" s="78"/>
    </row>
    <row r="67" spans="1:15" s="58" customFormat="1" ht="12.75" hidden="1" customHeight="1" outlineLevel="1" thickBot="1" x14ac:dyDescent="0.3">
      <c r="A67" s="194" t="s">
        <v>22</v>
      </c>
      <c r="B67" s="492" t="s">
        <v>34</v>
      </c>
      <c r="C67" s="133">
        <f>SUM(C60:C66)</f>
        <v>0</v>
      </c>
      <c r="D67" s="133">
        <f t="shared" ref="D67:K67" si="38">SUM(D60:D66)</f>
        <v>0</v>
      </c>
      <c r="E67" s="133">
        <f t="shared" si="38"/>
        <v>0</v>
      </c>
      <c r="F67" s="133">
        <f t="shared" si="38"/>
        <v>0</v>
      </c>
      <c r="G67" s="133">
        <f t="shared" si="38"/>
        <v>0</v>
      </c>
      <c r="H67" s="133">
        <f t="shared" si="38"/>
        <v>0</v>
      </c>
      <c r="I67" s="133">
        <f t="shared" si="38"/>
        <v>0</v>
      </c>
      <c r="J67" s="133">
        <f t="shared" si="38"/>
        <v>0</v>
      </c>
      <c r="K67" s="133">
        <f t="shared" si="38"/>
        <v>0</v>
      </c>
    </row>
    <row r="68" spans="1:15" s="58" customFormat="1" ht="20.25" hidden="1" customHeight="1" outlineLevel="1" thickBot="1" x14ac:dyDescent="0.3">
      <c r="A68" s="127" t="s">
        <v>24</v>
      </c>
      <c r="B68" s="493"/>
      <c r="C68" s="128" t="e">
        <f>AVERAGE(C60:C66)</f>
        <v>#DIV/0!</v>
      </c>
      <c r="D68" s="128" t="e">
        <f t="shared" ref="D68:K68" si="39">AVERAGE(D60:D66)</f>
        <v>#DIV/0!</v>
      </c>
      <c r="E68" s="128" t="e">
        <f t="shared" si="39"/>
        <v>#DIV/0!</v>
      </c>
      <c r="F68" s="128" t="e">
        <f t="shared" si="39"/>
        <v>#DIV/0!</v>
      </c>
      <c r="G68" s="128" t="e">
        <f t="shared" si="39"/>
        <v>#DIV/0!</v>
      </c>
      <c r="H68" s="128" t="e">
        <f t="shared" si="39"/>
        <v>#DIV/0!</v>
      </c>
      <c r="I68" s="128" t="e">
        <f t="shared" si="39"/>
        <v>#DIV/0!</v>
      </c>
      <c r="J68" s="128" t="e">
        <f t="shared" si="39"/>
        <v>#DIV/0!</v>
      </c>
      <c r="K68" s="128">
        <f t="shared" si="39"/>
        <v>0</v>
      </c>
    </row>
    <row r="69" spans="1:15" s="58" customFormat="1" ht="14.25" hidden="1" customHeight="1" thickBot="1" x14ac:dyDescent="0.3">
      <c r="A69" s="34" t="s">
        <v>21</v>
      </c>
      <c r="B69" s="493"/>
      <c r="C69" s="35">
        <f>SUM(C60:C64)</f>
        <v>0</v>
      </c>
      <c r="D69" s="35">
        <f t="shared" ref="D69:K69" si="40">SUM(D60:D64)</f>
        <v>0</v>
      </c>
      <c r="E69" s="35">
        <f t="shared" si="40"/>
        <v>0</v>
      </c>
      <c r="F69" s="35">
        <f t="shared" si="40"/>
        <v>0</v>
      </c>
      <c r="G69" s="35">
        <f t="shared" si="40"/>
        <v>0</v>
      </c>
      <c r="H69" s="35">
        <f t="shared" si="40"/>
        <v>0</v>
      </c>
      <c r="I69" s="35">
        <f t="shared" si="40"/>
        <v>0</v>
      </c>
      <c r="J69" s="35">
        <f t="shared" si="40"/>
        <v>0</v>
      </c>
      <c r="K69" s="35">
        <f t="shared" si="40"/>
        <v>0</v>
      </c>
    </row>
    <row r="70" spans="1:15" s="58" customFormat="1" ht="20.25" hidden="1" customHeight="1" thickBot="1" x14ac:dyDescent="0.3">
      <c r="A70" s="34" t="s">
        <v>23</v>
      </c>
      <c r="B70" s="494"/>
      <c r="C70" s="40" t="e">
        <f>AVERAGE(C60:C64)</f>
        <v>#DIV/0!</v>
      </c>
      <c r="D70" s="40" t="e">
        <f t="shared" ref="D70:K70" si="41">AVERAGE(D60:D64)</f>
        <v>#DIV/0!</v>
      </c>
      <c r="E70" s="40" t="e">
        <f t="shared" si="41"/>
        <v>#DIV/0!</v>
      </c>
      <c r="F70" s="40" t="e">
        <f t="shared" si="41"/>
        <v>#DIV/0!</v>
      </c>
      <c r="G70" s="40" t="e">
        <f t="shared" si="41"/>
        <v>#DIV/0!</v>
      </c>
      <c r="H70" s="40" t="e">
        <f t="shared" si="41"/>
        <v>#DIV/0!</v>
      </c>
      <c r="I70" s="40" t="e">
        <f t="shared" si="41"/>
        <v>#DIV/0!</v>
      </c>
      <c r="J70" s="40" t="e">
        <f t="shared" si="41"/>
        <v>#DIV/0!</v>
      </c>
      <c r="K70" s="40">
        <f t="shared" si="41"/>
        <v>0</v>
      </c>
    </row>
    <row r="71" spans="1:15" s="58" customFormat="1" ht="15" customHeight="1" x14ac:dyDescent="0.25">
      <c r="A71" s="4"/>
      <c r="B71" s="157"/>
      <c r="C71" s="61"/>
      <c r="D71" s="61"/>
      <c r="E71" s="61"/>
      <c r="F71" s="61"/>
      <c r="G71" s="61"/>
      <c r="H71" s="61"/>
      <c r="I71" s="61"/>
      <c r="J71" s="61"/>
      <c r="K71" s="61"/>
    </row>
    <row r="72" spans="1:15" s="58" customFormat="1" ht="30" customHeight="1" x14ac:dyDescent="0.25">
      <c r="A72" s="231"/>
      <c r="B72" s="47" t="s">
        <v>8</v>
      </c>
      <c r="C72" s="48" t="s">
        <v>9</v>
      </c>
      <c r="D72" s="48" t="s">
        <v>10</v>
      </c>
      <c r="E72" s="72"/>
      <c r="F72" s="511" t="s">
        <v>66</v>
      </c>
      <c r="G72" s="512"/>
      <c r="H72" s="513"/>
      <c r="I72" s="72"/>
      <c r="J72" s="72"/>
      <c r="K72" s="72"/>
      <c r="L72" s="72"/>
      <c r="M72" s="61"/>
      <c r="N72" s="61"/>
      <c r="O72" s="61"/>
    </row>
    <row r="73" spans="1:15" ht="29.25" customHeight="1" x14ac:dyDescent="0.25">
      <c r="A73" s="53" t="s">
        <v>31</v>
      </c>
      <c r="B73" s="232">
        <f>SUM(C58:G58, C47:G47, C36:G36, C25:G25, C14:G14, C69:G69 )</f>
        <v>260868</v>
      </c>
      <c r="C73" s="74">
        <f>SUM(H58:H58, H47:H47, H36:H36, H25:H25, H14:H14, H69:H69)</f>
        <v>24680</v>
      </c>
      <c r="D73" s="74">
        <f>SUM(I58:J58, I47:J47, I36:J36, I25:J25, I14:J14, I69:J69)</f>
        <v>75216</v>
      </c>
      <c r="E73" s="73"/>
      <c r="F73" s="503" t="s">
        <v>31</v>
      </c>
      <c r="G73" s="504"/>
      <c r="H73" s="119">
        <f>SUM(K14, K25, K36, K47, K58, K69)</f>
        <v>360764</v>
      </c>
      <c r="I73" s="73"/>
      <c r="J73" s="73"/>
      <c r="K73" s="73"/>
      <c r="L73" s="73"/>
    </row>
    <row r="74" spans="1:15" ht="30" customHeight="1" x14ac:dyDescent="0.25">
      <c r="A74" s="53" t="s">
        <v>30</v>
      </c>
      <c r="B74" s="230">
        <f>SUM(C56:G56, C45:G45, C34:G34, C23:G23, C12:G12, C67:G67  )</f>
        <v>308114</v>
      </c>
      <c r="C74" s="46">
        <f>SUM(H56:H56, H45:H45, H34:H34, H23:H23, H12:H12, H67:H67 )</f>
        <v>24680</v>
      </c>
      <c r="D74" s="46">
        <f>SUM(I56:J56, I45:J45, I34:J34, I23:J23, I12:J12, I67:J67)</f>
        <v>75216</v>
      </c>
      <c r="E74" s="73"/>
      <c r="F74" s="503" t="s">
        <v>30</v>
      </c>
      <c r="G74" s="504"/>
      <c r="H74" s="120">
        <f>SUM(K56, K45, K34, K23, K12, K67)</f>
        <v>408010</v>
      </c>
      <c r="I74" s="73"/>
      <c r="J74" s="73"/>
      <c r="K74" s="73"/>
      <c r="L74" s="73"/>
    </row>
    <row r="75" spans="1:15" ht="30" customHeight="1" x14ac:dyDescent="0.25">
      <c r="F75" s="503" t="s">
        <v>23</v>
      </c>
      <c r="G75" s="504"/>
      <c r="H75" s="120">
        <f>AVERAGE(K14, K25, K36, K47, K58, K69)</f>
        <v>60127.333333333336</v>
      </c>
    </row>
    <row r="76" spans="1:15" ht="30" customHeight="1" x14ac:dyDescent="0.25">
      <c r="F76" s="503" t="s">
        <v>69</v>
      </c>
      <c r="G76" s="504"/>
      <c r="H76" s="119">
        <f>AVERAGE(K56, K45, K34, K23, K12, K67)</f>
        <v>68001.666666666672</v>
      </c>
    </row>
  </sheetData>
  <mergeCells count="25"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</mergeCells>
  <pageMargins left="0.7" right="0.7" top="0.75" bottom="0.75" header="0.3" footer="0.3"/>
  <pageSetup scale="54" orientation="portrait" r:id="rId1"/>
  <ignoredErrors>
    <ignoredError sqref="C12:J12" emptyCellReference="1"/>
    <ignoredError sqref="K16 K11 K37:K49 K7 K8:K10 K21:K35" formulaRange="1"/>
    <ignoredError sqref="C13:J13" evalError="1" emptyCellReference="1"/>
    <ignoredError sqref="C23:J24 C57 C34 H15:J15 J26 H45:J48 C58 H59:J59 D59:F59 K15 J25 C35 C56" evalError="1"/>
    <ignoredError sqref="C15:G15 C26 C45:G47 G59 C59 C14 C37 C48:F48 C25 E25:G25 E26:H26" evalError="1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78"/>
  <sheetViews>
    <sheetView workbookViewId="0">
      <pane xSplit="2" ySplit="4" topLeftCell="C29" activePane="bottomRight" state="frozen"/>
      <selection pane="topRight" activeCell="C1" sqref="C1"/>
      <selection pane="bottomLeft" activeCell="A5" sqref="A5"/>
      <selection pane="bottomRight" activeCell="F52" sqref="F52"/>
    </sheetView>
  </sheetViews>
  <sheetFormatPr defaultRowHeight="15" outlineLevelRow="1" x14ac:dyDescent="0.25"/>
  <cols>
    <col min="1" max="1" width="18.7109375" style="1" bestFit="1" customWidth="1"/>
    <col min="2" max="2" width="10.7109375" style="158" bestFit="1" customWidth="1"/>
    <col min="3" max="6" width="15.7109375" style="13" customWidth="1"/>
    <col min="7" max="7" width="16" style="13" customWidth="1"/>
    <col min="8" max="8" width="18.5703125" style="13" bestFit="1" customWidth="1"/>
    <col min="9" max="16384" width="9.140625" style="13"/>
  </cols>
  <sheetData>
    <row r="1" spans="1:8" ht="14.25" customHeight="1" x14ac:dyDescent="0.25">
      <c r="A1" s="31"/>
      <c r="B1" s="205"/>
      <c r="C1" s="485" t="s">
        <v>10</v>
      </c>
      <c r="D1" s="486"/>
      <c r="E1" s="485" t="s">
        <v>14</v>
      </c>
      <c r="F1" s="495"/>
      <c r="G1" s="489" t="s">
        <v>20</v>
      </c>
    </row>
    <row r="2" spans="1:8" ht="14.25" customHeight="1" thickBot="1" x14ac:dyDescent="0.3">
      <c r="A2" s="32"/>
      <c r="B2" s="206"/>
      <c r="C2" s="487"/>
      <c r="D2" s="488"/>
      <c r="E2" s="487"/>
      <c r="F2" s="496"/>
      <c r="G2" s="490"/>
    </row>
    <row r="3" spans="1:8" ht="14.25" customHeight="1" x14ac:dyDescent="0.25">
      <c r="A3" s="505" t="s">
        <v>58</v>
      </c>
      <c r="B3" s="507" t="s">
        <v>59</v>
      </c>
      <c r="C3" s="499" t="s">
        <v>47</v>
      </c>
      <c r="D3" s="554" t="s">
        <v>48</v>
      </c>
      <c r="E3" s="499" t="s">
        <v>61</v>
      </c>
      <c r="F3" s="497" t="s">
        <v>48</v>
      </c>
      <c r="G3" s="490"/>
    </row>
    <row r="4" spans="1:8" ht="15" customHeight="1" thickBot="1" x14ac:dyDescent="0.3">
      <c r="A4" s="506"/>
      <c r="B4" s="508"/>
      <c r="C4" s="500"/>
      <c r="D4" s="555"/>
      <c r="E4" s="500"/>
      <c r="F4" s="498"/>
      <c r="G4" s="490"/>
    </row>
    <row r="5" spans="1:8" s="57" customFormat="1" ht="14.25" hidden="1" customHeight="1" thickBot="1" x14ac:dyDescent="0.3">
      <c r="A5" s="33" t="s">
        <v>3</v>
      </c>
      <c r="B5" s="207">
        <v>42856</v>
      </c>
      <c r="C5" s="14"/>
      <c r="D5" s="75"/>
      <c r="E5" s="21"/>
      <c r="F5" s="22"/>
      <c r="G5" s="20">
        <f>SUM(C5:F5)</f>
        <v>0</v>
      </c>
    </row>
    <row r="6" spans="1:8" s="57" customFormat="1" ht="13.5" hidden="1" customHeight="1" thickBot="1" x14ac:dyDescent="0.3">
      <c r="A6" s="33" t="s">
        <v>4</v>
      </c>
      <c r="B6" s="222">
        <f>B5+1</f>
        <v>42857</v>
      </c>
      <c r="C6" s="14"/>
      <c r="D6" s="75"/>
      <c r="E6" s="21"/>
      <c r="F6" s="22"/>
      <c r="G6" s="20">
        <f t="shared" ref="G6:G10" si="0">SUM(C6:F6)</f>
        <v>0</v>
      </c>
    </row>
    <row r="7" spans="1:8" s="57" customFormat="1" ht="14.25" hidden="1" customHeight="1" thickBot="1" x14ac:dyDescent="0.3">
      <c r="A7" s="33" t="s">
        <v>5</v>
      </c>
      <c r="B7" s="222">
        <f t="shared" ref="B7:B11" si="1">B6+1</f>
        <v>42858</v>
      </c>
      <c r="C7" s="14"/>
      <c r="D7" s="75"/>
      <c r="E7" s="21"/>
      <c r="F7" s="22"/>
      <c r="G7" s="20">
        <f>SUM(C7:F7)</f>
        <v>0</v>
      </c>
    </row>
    <row r="8" spans="1:8" s="57" customFormat="1" ht="13.5" customHeight="1" thickBot="1" x14ac:dyDescent="0.3">
      <c r="A8" s="33" t="s">
        <v>6</v>
      </c>
      <c r="B8" s="222">
        <v>42887</v>
      </c>
      <c r="C8" s="14">
        <v>1090</v>
      </c>
      <c r="D8" s="75">
        <v>1006</v>
      </c>
      <c r="E8" s="21">
        <v>927</v>
      </c>
      <c r="F8" s="22">
        <v>1150</v>
      </c>
      <c r="G8" s="20">
        <f t="shared" si="0"/>
        <v>4173</v>
      </c>
      <c r="H8" s="180"/>
    </row>
    <row r="9" spans="1:8" s="57" customFormat="1" ht="13.5" customHeight="1" thickBot="1" x14ac:dyDescent="0.3">
      <c r="A9" s="33" t="s">
        <v>0</v>
      </c>
      <c r="B9" s="222">
        <f t="shared" si="1"/>
        <v>42888</v>
      </c>
      <c r="C9" s="14">
        <v>966</v>
      </c>
      <c r="D9" s="75">
        <v>1095</v>
      </c>
      <c r="E9" s="21">
        <v>821</v>
      </c>
      <c r="F9" s="22">
        <v>1215</v>
      </c>
      <c r="G9" s="20">
        <f t="shared" si="0"/>
        <v>4097</v>
      </c>
      <c r="H9" s="180"/>
    </row>
    <row r="10" spans="1:8" s="57" customFormat="1" ht="14.25" customHeight="1" outlineLevel="1" thickBot="1" x14ac:dyDescent="0.3">
      <c r="A10" s="33" t="s">
        <v>1</v>
      </c>
      <c r="B10" s="222">
        <f t="shared" si="1"/>
        <v>42889</v>
      </c>
      <c r="C10" s="21"/>
      <c r="D10" s="76">
        <v>509</v>
      </c>
      <c r="E10" s="21"/>
      <c r="F10" s="22">
        <v>671</v>
      </c>
      <c r="G10" s="20">
        <f t="shared" si="0"/>
        <v>1180</v>
      </c>
      <c r="H10" s="180"/>
    </row>
    <row r="11" spans="1:8" s="57" customFormat="1" ht="15" customHeight="1" outlineLevel="1" thickBot="1" x14ac:dyDescent="0.3">
      <c r="A11" s="33" t="s">
        <v>2</v>
      </c>
      <c r="B11" s="222">
        <f t="shared" si="1"/>
        <v>42890</v>
      </c>
      <c r="C11" s="26"/>
      <c r="D11" s="77">
        <v>366</v>
      </c>
      <c r="E11" s="26"/>
      <c r="F11" s="27">
        <v>585</v>
      </c>
      <c r="G11" s="20">
        <f t="shared" ref="G11" si="2">SUM(C11:F11)</f>
        <v>951</v>
      </c>
      <c r="H11" s="180"/>
    </row>
    <row r="12" spans="1:8" s="58" customFormat="1" ht="15" customHeight="1" outlineLevel="1" thickBot="1" x14ac:dyDescent="0.3">
      <c r="A12" s="194" t="s">
        <v>22</v>
      </c>
      <c r="B12" s="492" t="s">
        <v>25</v>
      </c>
      <c r="C12" s="133">
        <f>SUM(C5:C11)</f>
        <v>2056</v>
      </c>
      <c r="D12" s="140">
        <f>SUM(D5:D11)</f>
        <v>2976</v>
      </c>
      <c r="E12" s="133">
        <f>SUM(E5:E11)</f>
        <v>1748</v>
      </c>
      <c r="F12" s="133">
        <f>SUM(F5:F11)</f>
        <v>3621</v>
      </c>
      <c r="G12" s="137">
        <f>SUM(G5:G11)</f>
        <v>10401</v>
      </c>
    </row>
    <row r="13" spans="1:8" s="58" customFormat="1" ht="15" customHeight="1" outlineLevel="1" thickBot="1" x14ac:dyDescent="0.3">
      <c r="A13" s="127" t="s">
        <v>24</v>
      </c>
      <c r="B13" s="493"/>
      <c r="C13" s="128">
        <f>AVERAGE(C5:C11)</f>
        <v>1028</v>
      </c>
      <c r="D13" s="141">
        <f>AVERAGE(D5:D11)</f>
        <v>744</v>
      </c>
      <c r="E13" s="128">
        <f>AVERAGE(E5:E11)</f>
        <v>874</v>
      </c>
      <c r="F13" s="128">
        <f>AVERAGE(F5:F11)</f>
        <v>905.25</v>
      </c>
      <c r="G13" s="132">
        <f>AVERAGE(G5:G11)</f>
        <v>1485.8571428571429</v>
      </c>
    </row>
    <row r="14" spans="1:8" s="58" customFormat="1" ht="15" customHeight="1" thickBot="1" x14ac:dyDescent="0.3">
      <c r="A14" s="34" t="s">
        <v>21</v>
      </c>
      <c r="B14" s="493"/>
      <c r="C14" s="35">
        <f>SUM(C5:C9)</f>
        <v>2056</v>
      </c>
      <c r="D14" s="35">
        <f>SUM(D5:D9)</f>
        <v>2101</v>
      </c>
      <c r="E14" s="35">
        <f>SUM(E5:E9)</f>
        <v>1748</v>
      </c>
      <c r="F14" s="35">
        <f>SUM(F5:F9)</f>
        <v>2365</v>
      </c>
      <c r="G14" s="35">
        <f>SUM(G5:G9)</f>
        <v>8270</v>
      </c>
    </row>
    <row r="15" spans="1:8" s="58" customFormat="1" ht="15" customHeight="1" thickBot="1" x14ac:dyDescent="0.3">
      <c r="A15" s="34" t="s">
        <v>23</v>
      </c>
      <c r="B15" s="493"/>
      <c r="C15" s="40">
        <f>AVERAGE(C5:C9)</f>
        <v>1028</v>
      </c>
      <c r="D15" s="40">
        <f>AVERAGE(D5:D9)</f>
        <v>1050.5</v>
      </c>
      <c r="E15" s="40">
        <f>AVERAGE(E5:E9)</f>
        <v>874</v>
      </c>
      <c r="F15" s="40">
        <f>AVERAGE(F5:F9)</f>
        <v>1182.5</v>
      </c>
      <c r="G15" s="40">
        <f>AVERAGE(G5:G9)</f>
        <v>1654</v>
      </c>
    </row>
    <row r="16" spans="1:8" s="58" customFormat="1" ht="15" customHeight="1" thickBot="1" x14ac:dyDescent="0.3">
      <c r="A16" s="33" t="s">
        <v>3</v>
      </c>
      <c r="B16" s="207">
        <f>B11+1</f>
        <v>42891</v>
      </c>
      <c r="C16" s="14">
        <v>1200</v>
      </c>
      <c r="D16" s="14">
        <v>1174</v>
      </c>
      <c r="E16" s="15">
        <v>792</v>
      </c>
      <c r="F16" s="15">
        <v>876</v>
      </c>
      <c r="G16" s="18">
        <f>SUM(C16:F16)</f>
        <v>4042</v>
      </c>
    </row>
    <row r="17" spans="1:8" s="58" customFormat="1" ht="15" customHeight="1" thickBot="1" x14ac:dyDescent="0.3">
      <c r="A17" s="33" t="s">
        <v>4</v>
      </c>
      <c r="B17" s="208">
        <f>B16+1</f>
        <v>42892</v>
      </c>
      <c r="C17" s="14">
        <v>1176</v>
      </c>
      <c r="D17" s="21">
        <v>1234</v>
      </c>
      <c r="E17" s="22">
        <v>818</v>
      </c>
      <c r="F17" s="22">
        <v>970</v>
      </c>
      <c r="G17" s="20">
        <f t="shared" ref="G17:G22" si="3">SUM(C17:F17)</f>
        <v>4198</v>
      </c>
    </row>
    <row r="18" spans="1:8" s="58" customFormat="1" ht="15" customHeight="1" thickBot="1" x14ac:dyDescent="0.3">
      <c r="A18" s="33" t="s">
        <v>5</v>
      </c>
      <c r="B18" s="208">
        <f t="shared" ref="B18:B22" si="4">B17+1</f>
        <v>42893</v>
      </c>
      <c r="C18" s="14">
        <v>1279</v>
      </c>
      <c r="D18" s="21">
        <v>1081</v>
      </c>
      <c r="E18" s="22">
        <v>908</v>
      </c>
      <c r="F18" s="22">
        <v>1137</v>
      </c>
      <c r="G18" s="20">
        <f t="shared" si="3"/>
        <v>4405</v>
      </c>
    </row>
    <row r="19" spans="1:8" s="58" customFormat="1" ht="15" customHeight="1" thickBot="1" x14ac:dyDescent="0.3">
      <c r="A19" s="33" t="s">
        <v>6</v>
      </c>
      <c r="B19" s="209">
        <f t="shared" si="4"/>
        <v>42894</v>
      </c>
      <c r="C19" s="14">
        <v>1411</v>
      </c>
      <c r="D19" s="21">
        <v>1071</v>
      </c>
      <c r="E19" s="22">
        <v>928</v>
      </c>
      <c r="F19" s="22">
        <v>1005</v>
      </c>
      <c r="G19" s="20">
        <f t="shared" si="3"/>
        <v>4415</v>
      </c>
    </row>
    <row r="20" spans="1:8" s="58" customFormat="1" ht="15" customHeight="1" thickBot="1" x14ac:dyDescent="0.3">
      <c r="A20" s="33" t="s">
        <v>0</v>
      </c>
      <c r="B20" s="209">
        <f t="shared" si="4"/>
        <v>42895</v>
      </c>
      <c r="C20" s="14">
        <v>799</v>
      </c>
      <c r="D20" s="21">
        <v>1126</v>
      </c>
      <c r="E20" s="22">
        <v>623</v>
      </c>
      <c r="F20" s="22">
        <v>1281</v>
      </c>
      <c r="G20" s="20">
        <f t="shared" si="3"/>
        <v>3829</v>
      </c>
    </row>
    <row r="21" spans="1:8" s="58" customFormat="1" ht="15" customHeight="1" outlineLevel="1" thickBot="1" x14ac:dyDescent="0.3">
      <c r="A21" s="33" t="s">
        <v>1</v>
      </c>
      <c r="B21" s="222">
        <f t="shared" si="4"/>
        <v>42896</v>
      </c>
      <c r="C21" s="21"/>
      <c r="D21" s="21">
        <v>823</v>
      </c>
      <c r="E21" s="22"/>
      <c r="F21" s="22">
        <v>937</v>
      </c>
      <c r="G21" s="20">
        <f t="shared" si="3"/>
        <v>1760</v>
      </c>
      <c r="H21" s="183"/>
    </row>
    <row r="22" spans="1:8" s="58" customFormat="1" ht="15" customHeight="1" outlineLevel="1" thickBot="1" x14ac:dyDescent="0.3">
      <c r="A22" s="33" t="s">
        <v>2</v>
      </c>
      <c r="B22" s="208">
        <f t="shared" si="4"/>
        <v>42897</v>
      </c>
      <c r="C22" s="26"/>
      <c r="D22" s="26">
        <v>1421</v>
      </c>
      <c r="E22" s="27"/>
      <c r="F22" s="27">
        <v>1829</v>
      </c>
      <c r="G22" s="78">
        <f t="shared" si="3"/>
        <v>3250</v>
      </c>
    </row>
    <row r="23" spans="1:8" s="58" customFormat="1" ht="15" customHeight="1" outlineLevel="1" thickBot="1" x14ac:dyDescent="0.3">
      <c r="A23" s="194" t="s">
        <v>22</v>
      </c>
      <c r="B23" s="492" t="s">
        <v>26</v>
      </c>
      <c r="C23" s="133">
        <f>SUM(C16:C22)</f>
        <v>5865</v>
      </c>
      <c r="D23" s="133">
        <f t="shared" ref="D23:F23" si="5">SUM(D16:D22)</f>
        <v>7930</v>
      </c>
      <c r="E23" s="133">
        <f t="shared" si="5"/>
        <v>4069</v>
      </c>
      <c r="F23" s="133">
        <f t="shared" si="5"/>
        <v>8035</v>
      </c>
      <c r="G23" s="133">
        <f t="shared" ref="G23" si="6">SUM(G16:G22)</f>
        <v>25899</v>
      </c>
    </row>
    <row r="24" spans="1:8" s="58" customFormat="1" ht="15" customHeight="1" outlineLevel="1" thickBot="1" x14ac:dyDescent="0.3">
      <c r="A24" s="127" t="s">
        <v>24</v>
      </c>
      <c r="B24" s="493"/>
      <c r="C24" s="128">
        <f>AVERAGE(C16:C22)</f>
        <v>1173</v>
      </c>
      <c r="D24" s="128">
        <f t="shared" ref="D24:F24" si="7">AVERAGE(D16:D22)</f>
        <v>1132.8571428571429</v>
      </c>
      <c r="E24" s="128">
        <f t="shared" si="7"/>
        <v>813.8</v>
      </c>
      <c r="F24" s="128">
        <f t="shared" si="7"/>
        <v>1147.8571428571429</v>
      </c>
      <c r="G24" s="128">
        <f t="shared" ref="G24" si="8">AVERAGE(G16:G22)</f>
        <v>3699.8571428571427</v>
      </c>
    </row>
    <row r="25" spans="1:8" s="58" customFormat="1" ht="15" customHeight="1" thickBot="1" x14ac:dyDescent="0.3">
      <c r="A25" s="34" t="s">
        <v>21</v>
      </c>
      <c r="B25" s="493"/>
      <c r="C25" s="35">
        <f>SUM(C16:C20)</f>
        <v>5865</v>
      </c>
      <c r="D25" s="35">
        <f>SUM(D16:D20)</f>
        <v>5686</v>
      </c>
      <c r="E25" s="35">
        <f>SUM(E16:E20)</f>
        <v>4069</v>
      </c>
      <c r="F25" s="35">
        <f>SUM(F16:F20)</f>
        <v>5269</v>
      </c>
      <c r="G25" s="35">
        <f t="shared" ref="G25" si="9">SUM(G16:G20)</f>
        <v>20889</v>
      </c>
    </row>
    <row r="26" spans="1:8" s="58" customFormat="1" ht="15" customHeight="1" thickBot="1" x14ac:dyDescent="0.3">
      <c r="A26" s="34" t="s">
        <v>23</v>
      </c>
      <c r="B26" s="494"/>
      <c r="C26" s="40">
        <f>AVERAGE(C16:C20)</f>
        <v>1173</v>
      </c>
      <c r="D26" s="40">
        <f t="shared" ref="D26:F26" si="10">AVERAGE(D16:D20)</f>
        <v>1137.2</v>
      </c>
      <c r="E26" s="40">
        <f t="shared" si="10"/>
        <v>813.8</v>
      </c>
      <c r="F26" s="40">
        <f t="shared" si="10"/>
        <v>1053.8</v>
      </c>
      <c r="G26" s="40">
        <f t="shared" ref="G26" si="11">AVERAGE(G16:G20)</f>
        <v>4177.8</v>
      </c>
    </row>
    <row r="27" spans="1:8" s="58" customFormat="1" ht="15" customHeight="1" thickBot="1" x14ac:dyDescent="0.3">
      <c r="A27" s="33" t="s">
        <v>3</v>
      </c>
      <c r="B27" s="210">
        <f>B22+1</f>
        <v>42898</v>
      </c>
      <c r="C27" s="14">
        <v>1235</v>
      </c>
      <c r="D27" s="75">
        <v>1281</v>
      </c>
      <c r="E27" s="14">
        <v>858</v>
      </c>
      <c r="F27" s="15">
        <v>1135</v>
      </c>
      <c r="G27" s="18">
        <f>SUM(C27:F27)</f>
        <v>4509</v>
      </c>
    </row>
    <row r="28" spans="1:8" s="58" customFormat="1" ht="15" customHeight="1" thickBot="1" x14ac:dyDescent="0.3">
      <c r="A28" s="33" t="s">
        <v>4</v>
      </c>
      <c r="B28" s="211">
        <f>B27+1</f>
        <v>42899</v>
      </c>
      <c r="C28" s="14">
        <v>1216</v>
      </c>
      <c r="D28" s="75">
        <v>1084</v>
      </c>
      <c r="E28" s="21">
        <v>1009</v>
      </c>
      <c r="F28" s="22">
        <v>1260</v>
      </c>
      <c r="G28" s="20">
        <f t="shared" ref="G28:G33" si="12">SUM(C28:F28)</f>
        <v>4569</v>
      </c>
    </row>
    <row r="29" spans="1:8" s="58" customFormat="1" ht="15" customHeight="1" thickBot="1" x14ac:dyDescent="0.3">
      <c r="A29" s="33" t="s">
        <v>5</v>
      </c>
      <c r="B29" s="211">
        <f t="shared" ref="B29:B33" si="13">B28+1</f>
        <v>42900</v>
      </c>
      <c r="C29" s="14">
        <v>1316</v>
      </c>
      <c r="D29" s="75">
        <v>1237</v>
      </c>
      <c r="E29" s="21">
        <v>952</v>
      </c>
      <c r="F29" s="22">
        <v>1018</v>
      </c>
      <c r="G29" s="20">
        <f t="shared" si="12"/>
        <v>4523</v>
      </c>
    </row>
    <row r="30" spans="1:8" s="58" customFormat="1" ht="15" customHeight="1" thickBot="1" x14ac:dyDescent="0.3">
      <c r="A30" s="33" t="s">
        <v>6</v>
      </c>
      <c r="B30" s="211">
        <f t="shared" si="13"/>
        <v>42901</v>
      </c>
      <c r="C30" s="14">
        <v>1247</v>
      </c>
      <c r="D30" s="75">
        <v>1222</v>
      </c>
      <c r="E30" s="21">
        <v>843</v>
      </c>
      <c r="F30" s="22">
        <v>1143</v>
      </c>
      <c r="G30" s="20">
        <f t="shared" si="12"/>
        <v>4455</v>
      </c>
    </row>
    <row r="31" spans="1:8" s="58" customFormat="1" ht="15" customHeight="1" thickBot="1" x14ac:dyDescent="0.3">
      <c r="A31" s="33" t="s">
        <v>0</v>
      </c>
      <c r="B31" s="211">
        <f t="shared" si="13"/>
        <v>42902</v>
      </c>
      <c r="C31" s="14">
        <v>1017</v>
      </c>
      <c r="D31" s="75">
        <v>1092</v>
      </c>
      <c r="E31" s="21">
        <v>743</v>
      </c>
      <c r="F31" s="22">
        <v>982</v>
      </c>
      <c r="G31" s="20">
        <f t="shared" si="12"/>
        <v>3834</v>
      </c>
    </row>
    <row r="32" spans="1:8" s="58" customFormat="1" ht="15" customHeight="1" outlineLevel="1" thickBot="1" x14ac:dyDescent="0.3">
      <c r="A32" s="33" t="s">
        <v>1</v>
      </c>
      <c r="B32" s="211">
        <f t="shared" si="13"/>
        <v>42903</v>
      </c>
      <c r="C32" s="21"/>
      <c r="D32" s="76">
        <v>483</v>
      </c>
      <c r="E32" s="21"/>
      <c r="F32" s="22">
        <v>601</v>
      </c>
      <c r="G32" s="20">
        <f t="shared" si="12"/>
        <v>1084</v>
      </c>
    </row>
    <row r="33" spans="1:8" s="58" customFormat="1" ht="15" customHeight="1" outlineLevel="1" thickBot="1" x14ac:dyDescent="0.3">
      <c r="A33" s="33" t="s">
        <v>2</v>
      </c>
      <c r="B33" s="211">
        <f t="shared" si="13"/>
        <v>42904</v>
      </c>
      <c r="C33" s="26"/>
      <c r="D33" s="77">
        <v>798</v>
      </c>
      <c r="E33" s="26"/>
      <c r="F33" s="27">
        <v>737</v>
      </c>
      <c r="G33" s="78">
        <f t="shared" si="12"/>
        <v>1535</v>
      </c>
      <c r="H33" s="183"/>
    </row>
    <row r="34" spans="1:8" s="58" customFormat="1" ht="15" customHeight="1" outlineLevel="1" thickBot="1" x14ac:dyDescent="0.3">
      <c r="A34" s="194" t="s">
        <v>22</v>
      </c>
      <c r="B34" s="492" t="s">
        <v>27</v>
      </c>
      <c r="C34" s="133">
        <f>SUM(C27:C33)</f>
        <v>6031</v>
      </c>
      <c r="D34" s="133">
        <f t="shared" ref="D34:G34" si="14">SUM(D27:D33)</f>
        <v>7197</v>
      </c>
      <c r="E34" s="133">
        <f t="shared" si="14"/>
        <v>4405</v>
      </c>
      <c r="F34" s="133">
        <f t="shared" si="14"/>
        <v>6876</v>
      </c>
      <c r="G34" s="133">
        <f t="shared" si="14"/>
        <v>24509</v>
      </c>
    </row>
    <row r="35" spans="1:8" s="58" customFormat="1" ht="15" customHeight="1" outlineLevel="1" thickBot="1" x14ac:dyDescent="0.3">
      <c r="A35" s="127" t="s">
        <v>24</v>
      </c>
      <c r="B35" s="493"/>
      <c r="C35" s="128">
        <f>AVERAGE(C27:C33)</f>
        <v>1206.2</v>
      </c>
      <c r="D35" s="128">
        <f t="shared" ref="D35:G35" si="15">AVERAGE(D27:D33)</f>
        <v>1028.1428571428571</v>
      </c>
      <c r="E35" s="128">
        <f t="shared" si="15"/>
        <v>881</v>
      </c>
      <c r="F35" s="128">
        <f t="shared" si="15"/>
        <v>982.28571428571433</v>
      </c>
      <c r="G35" s="128">
        <f t="shared" si="15"/>
        <v>3501.2857142857142</v>
      </c>
    </row>
    <row r="36" spans="1:8" s="58" customFormat="1" ht="15" customHeight="1" thickBot="1" x14ac:dyDescent="0.3">
      <c r="A36" s="34" t="s">
        <v>21</v>
      </c>
      <c r="B36" s="493"/>
      <c r="C36" s="35">
        <f>SUM(C27:C31)</f>
        <v>6031</v>
      </c>
      <c r="D36" s="35">
        <f t="shared" ref="D36:G36" si="16">SUM(D27:D31)</f>
        <v>5916</v>
      </c>
      <c r="E36" s="35">
        <f t="shared" si="16"/>
        <v>4405</v>
      </c>
      <c r="F36" s="35">
        <f t="shared" si="16"/>
        <v>5538</v>
      </c>
      <c r="G36" s="35">
        <f t="shared" si="16"/>
        <v>21890</v>
      </c>
    </row>
    <row r="37" spans="1:8" s="58" customFormat="1" ht="15" customHeight="1" thickBot="1" x14ac:dyDescent="0.3">
      <c r="A37" s="34" t="s">
        <v>23</v>
      </c>
      <c r="B37" s="494"/>
      <c r="C37" s="40">
        <f>AVERAGE(C27:C31)</f>
        <v>1206.2</v>
      </c>
      <c r="D37" s="40">
        <f t="shared" ref="D37:G37" si="17">AVERAGE(D27:D31)</f>
        <v>1183.2</v>
      </c>
      <c r="E37" s="40">
        <f t="shared" si="17"/>
        <v>881</v>
      </c>
      <c r="F37" s="40">
        <f>AVERAGE(F27:F31)</f>
        <v>1107.5999999999999</v>
      </c>
      <c r="G37" s="40">
        <f t="shared" si="17"/>
        <v>4378</v>
      </c>
    </row>
    <row r="38" spans="1:8" s="58" customFormat="1" ht="15" customHeight="1" thickBot="1" x14ac:dyDescent="0.3">
      <c r="A38" s="33" t="s">
        <v>3</v>
      </c>
      <c r="B38" s="212">
        <f>B33+1</f>
        <v>42905</v>
      </c>
      <c r="C38" s="14">
        <v>1242</v>
      </c>
      <c r="D38" s="14">
        <v>1234</v>
      </c>
      <c r="E38" s="14">
        <v>812</v>
      </c>
      <c r="F38" s="15">
        <v>941</v>
      </c>
      <c r="G38" s="18">
        <f t="shared" ref="G38:G44" si="18">SUM(C38:F38)</f>
        <v>4229</v>
      </c>
      <c r="H38" s="183"/>
    </row>
    <row r="39" spans="1:8" s="58" customFormat="1" ht="15" customHeight="1" thickBot="1" x14ac:dyDescent="0.3">
      <c r="A39" s="33" t="s">
        <v>4</v>
      </c>
      <c r="B39" s="213">
        <f>B38+1</f>
        <v>42906</v>
      </c>
      <c r="C39" s="14">
        <v>1389</v>
      </c>
      <c r="D39" s="21">
        <v>1117</v>
      </c>
      <c r="E39" s="21">
        <v>958</v>
      </c>
      <c r="F39" s="22">
        <v>1214</v>
      </c>
      <c r="G39" s="20">
        <f t="shared" si="18"/>
        <v>4678</v>
      </c>
      <c r="H39" s="183"/>
    </row>
    <row r="40" spans="1:8" s="58" customFormat="1" ht="15" customHeight="1" thickBot="1" x14ac:dyDescent="0.3">
      <c r="A40" s="33" t="s">
        <v>5</v>
      </c>
      <c r="B40" s="213">
        <f t="shared" ref="B40:B44" si="19">B39+1</f>
        <v>42907</v>
      </c>
      <c r="C40" s="14">
        <v>1306</v>
      </c>
      <c r="D40" s="21">
        <v>1144</v>
      </c>
      <c r="E40" s="21">
        <v>994</v>
      </c>
      <c r="F40" s="17">
        <v>1235</v>
      </c>
      <c r="G40" s="20">
        <f>SUM(C40:F40)</f>
        <v>4679</v>
      </c>
      <c r="H40" s="183"/>
    </row>
    <row r="41" spans="1:8" s="58" customFormat="1" ht="15" customHeight="1" thickBot="1" x14ac:dyDescent="0.3">
      <c r="A41" s="33" t="s">
        <v>6</v>
      </c>
      <c r="B41" s="213">
        <f t="shared" si="19"/>
        <v>42908</v>
      </c>
      <c r="C41" s="14">
        <v>1355</v>
      </c>
      <c r="D41" s="21">
        <v>1209</v>
      </c>
      <c r="E41" s="21">
        <v>1032</v>
      </c>
      <c r="F41" s="22">
        <v>1195</v>
      </c>
      <c r="G41" s="20">
        <f t="shared" si="18"/>
        <v>4791</v>
      </c>
      <c r="H41" s="183"/>
    </row>
    <row r="42" spans="1:8" s="58" customFormat="1" ht="15" customHeight="1" thickBot="1" x14ac:dyDescent="0.3">
      <c r="A42" s="33" t="s">
        <v>0</v>
      </c>
      <c r="B42" s="213">
        <f t="shared" si="19"/>
        <v>42909</v>
      </c>
      <c r="C42" s="14">
        <v>971</v>
      </c>
      <c r="D42" s="21">
        <v>1034</v>
      </c>
      <c r="E42" s="21">
        <v>850</v>
      </c>
      <c r="F42" s="22">
        <v>1213</v>
      </c>
      <c r="G42" s="20">
        <f t="shared" si="18"/>
        <v>4068</v>
      </c>
      <c r="H42" s="183"/>
    </row>
    <row r="43" spans="1:8" s="58" customFormat="1" ht="15" customHeight="1" outlineLevel="1" thickBot="1" x14ac:dyDescent="0.3">
      <c r="A43" s="33" t="s">
        <v>1</v>
      </c>
      <c r="B43" s="213">
        <f t="shared" si="19"/>
        <v>42910</v>
      </c>
      <c r="C43" s="21"/>
      <c r="D43" s="21">
        <v>769</v>
      </c>
      <c r="E43" s="21"/>
      <c r="F43" s="22">
        <v>723</v>
      </c>
      <c r="G43" s="20">
        <f t="shared" si="18"/>
        <v>1492</v>
      </c>
      <c r="H43" s="183"/>
    </row>
    <row r="44" spans="1:8" s="58" customFormat="1" ht="15" customHeight="1" outlineLevel="1" thickBot="1" x14ac:dyDescent="0.3">
      <c r="A44" s="33" t="s">
        <v>2</v>
      </c>
      <c r="B44" s="213">
        <f t="shared" si="19"/>
        <v>42911</v>
      </c>
      <c r="C44" s="26"/>
      <c r="D44" s="26">
        <v>1075</v>
      </c>
      <c r="E44" s="26"/>
      <c r="F44" s="27">
        <v>1514</v>
      </c>
      <c r="G44" s="78">
        <f t="shared" si="18"/>
        <v>2589</v>
      </c>
      <c r="H44" s="183"/>
    </row>
    <row r="45" spans="1:8" s="58" customFormat="1" ht="15" customHeight="1" outlineLevel="1" thickBot="1" x14ac:dyDescent="0.3">
      <c r="A45" s="194" t="s">
        <v>22</v>
      </c>
      <c r="B45" s="492" t="s">
        <v>28</v>
      </c>
      <c r="C45" s="133">
        <f>SUM(C38:C44)</f>
        <v>6263</v>
      </c>
      <c r="D45" s="133">
        <f>SUM(D38:D44)</f>
        <v>7582</v>
      </c>
      <c r="E45" s="133">
        <f t="shared" ref="E45:G45" si="20">SUM(E38:E44)</f>
        <v>4646</v>
      </c>
      <c r="F45" s="133">
        <f>SUM(F38:F44)</f>
        <v>8035</v>
      </c>
      <c r="G45" s="133">
        <f t="shared" si="20"/>
        <v>26526</v>
      </c>
    </row>
    <row r="46" spans="1:8" s="58" customFormat="1" ht="15" customHeight="1" outlineLevel="1" thickBot="1" x14ac:dyDescent="0.3">
      <c r="A46" s="127" t="s">
        <v>24</v>
      </c>
      <c r="B46" s="493"/>
      <c r="C46" s="128">
        <f>AVERAGE(C38:C44)</f>
        <v>1252.5999999999999</v>
      </c>
      <c r="D46" s="128">
        <f t="shared" ref="D46:G46" si="21">AVERAGE(D38:D44)</f>
        <v>1083.1428571428571</v>
      </c>
      <c r="E46" s="128">
        <f t="shared" si="21"/>
        <v>929.2</v>
      </c>
      <c r="F46" s="128">
        <f>AVERAGE(F38:F44)</f>
        <v>1147.8571428571429</v>
      </c>
      <c r="G46" s="128">
        <f t="shared" si="21"/>
        <v>3789.4285714285716</v>
      </c>
    </row>
    <row r="47" spans="1:8" s="58" customFormat="1" ht="15" customHeight="1" thickBot="1" x14ac:dyDescent="0.3">
      <c r="A47" s="34" t="s">
        <v>21</v>
      </c>
      <c r="B47" s="493"/>
      <c r="C47" s="35">
        <f>SUM(C38:C42)</f>
        <v>6263</v>
      </c>
      <c r="D47" s="35">
        <f t="shared" ref="D47:G47" si="22">SUM(D38:D42)</f>
        <v>5738</v>
      </c>
      <c r="E47" s="35">
        <f t="shared" si="22"/>
        <v>4646</v>
      </c>
      <c r="F47" s="35">
        <f>SUM(F38:F42)</f>
        <v>5798</v>
      </c>
      <c r="G47" s="35">
        <f t="shared" si="22"/>
        <v>22445</v>
      </c>
    </row>
    <row r="48" spans="1:8" s="58" customFormat="1" ht="15" customHeight="1" thickBot="1" x14ac:dyDescent="0.3">
      <c r="A48" s="34" t="s">
        <v>23</v>
      </c>
      <c r="B48" s="494"/>
      <c r="C48" s="40">
        <f>AVERAGE(C38:C42)</f>
        <v>1252.5999999999999</v>
      </c>
      <c r="D48" s="40">
        <f t="shared" ref="D48:G48" si="23">AVERAGE(D38:D42)</f>
        <v>1147.5999999999999</v>
      </c>
      <c r="E48" s="40">
        <f t="shared" si="23"/>
        <v>929.2</v>
      </c>
      <c r="F48" s="40">
        <f>AVERAGE(F38:F42)</f>
        <v>1159.5999999999999</v>
      </c>
      <c r="G48" s="40">
        <f t="shared" si="23"/>
        <v>4489</v>
      </c>
    </row>
    <row r="49" spans="1:8" s="58" customFormat="1" ht="15" customHeight="1" thickBot="1" x14ac:dyDescent="0.3">
      <c r="A49" s="33" t="s">
        <v>3</v>
      </c>
      <c r="B49" s="212">
        <f>B44+1</f>
        <v>42912</v>
      </c>
      <c r="C49" s="62">
        <v>1437</v>
      </c>
      <c r="D49" s="146">
        <v>1284</v>
      </c>
      <c r="E49" s="65">
        <v>1003</v>
      </c>
      <c r="F49" s="63">
        <v>1280</v>
      </c>
      <c r="G49" s="20">
        <f>SUM(C49:F49)</f>
        <v>5004</v>
      </c>
      <c r="H49" s="183"/>
    </row>
    <row r="50" spans="1:8" s="58" customFormat="1" ht="15" customHeight="1" thickBot="1" x14ac:dyDescent="0.3">
      <c r="A50" s="179" t="s">
        <v>4</v>
      </c>
      <c r="B50" s="213">
        <f>B49+1</f>
        <v>42913</v>
      </c>
      <c r="C50" s="14">
        <v>1333</v>
      </c>
      <c r="D50" s="75">
        <v>1471</v>
      </c>
      <c r="E50" s="17">
        <v>923</v>
      </c>
      <c r="F50" s="22">
        <v>1149</v>
      </c>
      <c r="G50" s="20">
        <f t="shared" ref="G50:G52" si="24">SUM(C50:F50)</f>
        <v>4876</v>
      </c>
      <c r="H50" s="183"/>
    </row>
    <row r="51" spans="1:8" s="58" customFormat="1" ht="15" customHeight="1" thickBot="1" x14ac:dyDescent="0.3">
      <c r="A51" s="179" t="s">
        <v>5</v>
      </c>
      <c r="B51" s="213">
        <f t="shared" ref="B51:B55" si="25">B50+1</f>
        <v>42914</v>
      </c>
      <c r="C51" s="14">
        <v>845</v>
      </c>
      <c r="D51" s="23">
        <v>1427</v>
      </c>
      <c r="E51" s="238">
        <v>1121</v>
      </c>
      <c r="F51" s="22">
        <v>1532</v>
      </c>
      <c r="G51" s="20">
        <f t="shared" si="24"/>
        <v>4925</v>
      </c>
      <c r="H51" s="183"/>
    </row>
    <row r="52" spans="1:8" s="58" customFormat="1" ht="15" customHeight="1" thickBot="1" x14ac:dyDescent="0.3">
      <c r="A52" s="179" t="s">
        <v>6</v>
      </c>
      <c r="B52" s="213">
        <f t="shared" si="25"/>
        <v>42915</v>
      </c>
      <c r="C52" s="14">
        <v>1318</v>
      </c>
      <c r="D52" s="23">
        <v>1339</v>
      </c>
      <c r="E52" s="23">
        <v>989</v>
      </c>
      <c r="F52" s="22">
        <v>1346</v>
      </c>
      <c r="G52" s="20">
        <f t="shared" si="24"/>
        <v>4992</v>
      </c>
      <c r="H52" s="183"/>
    </row>
    <row r="53" spans="1:8" s="58" customFormat="1" ht="15.75" customHeight="1" thickBot="1" x14ac:dyDescent="0.3">
      <c r="A53" s="33" t="s">
        <v>0</v>
      </c>
      <c r="B53" s="215">
        <f t="shared" si="25"/>
        <v>42916</v>
      </c>
      <c r="C53" s="14">
        <v>1055</v>
      </c>
      <c r="D53" s="23">
        <v>1261</v>
      </c>
      <c r="E53" s="23">
        <v>827</v>
      </c>
      <c r="F53" s="22">
        <v>1192</v>
      </c>
      <c r="G53" s="20">
        <f>SUM(C53:F53)</f>
        <v>4335</v>
      </c>
      <c r="H53" s="183"/>
    </row>
    <row r="54" spans="1:8" s="58" customFormat="1" ht="19.5" hidden="1" customHeight="1" outlineLevel="1" thickBot="1" x14ac:dyDescent="0.3">
      <c r="A54" s="33" t="s">
        <v>1</v>
      </c>
      <c r="B54" s="215">
        <f t="shared" si="25"/>
        <v>42917</v>
      </c>
      <c r="C54" s="21"/>
      <c r="D54" s="76"/>
      <c r="E54" s="21"/>
      <c r="F54" s="22"/>
      <c r="G54" s="20">
        <f>SUM(C54:F54)</f>
        <v>0</v>
      </c>
      <c r="H54" s="183"/>
    </row>
    <row r="55" spans="1:8" s="58" customFormat="1" ht="17.25" hidden="1" customHeight="1" outlineLevel="1" thickBot="1" x14ac:dyDescent="0.3">
      <c r="A55" s="179" t="s">
        <v>2</v>
      </c>
      <c r="B55" s="215">
        <f t="shared" si="25"/>
        <v>42918</v>
      </c>
      <c r="C55" s="26"/>
      <c r="D55" s="77"/>
      <c r="E55" s="26"/>
      <c r="F55" s="27"/>
      <c r="G55" s="20">
        <f>SUM(C55:F55)</f>
        <v>0</v>
      </c>
    </row>
    <row r="56" spans="1:8" s="58" customFormat="1" ht="15" customHeight="1" outlineLevel="1" thickBot="1" x14ac:dyDescent="0.3">
      <c r="A56" s="194" t="s">
        <v>22</v>
      </c>
      <c r="B56" s="492" t="s">
        <v>29</v>
      </c>
      <c r="C56" s="133">
        <f>SUM(C49:C55)</f>
        <v>5988</v>
      </c>
      <c r="D56" s="133">
        <f>SUM(D49:D55)</f>
        <v>6782</v>
      </c>
      <c r="E56" s="133">
        <f>SUM(E49:E55)</f>
        <v>4863</v>
      </c>
      <c r="F56" s="133">
        <f>SUM(F49:F55)</f>
        <v>6499</v>
      </c>
      <c r="G56" s="137">
        <f>SUM(G49:G55)</f>
        <v>24132</v>
      </c>
    </row>
    <row r="57" spans="1:8" s="58" customFormat="1" ht="15" customHeight="1" outlineLevel="1" thickBot="1" x14ac:dyDescent="0.3">
      <c r="A57" s="127" t="s">
        <v>24</v>
      </c>
      <c r="B57" s="493"/>
      <c r="C57" s="128">
        <f>AVERAGE(C49:C55)</f>
        <v>1197.5999999999999</v>
      </c>
      <c r="D57" s="128">
        <f>AVERAGE(D49:D55)</f>
        <v>1356.4</v>
      </c>
      <c r="E57" s="128">
        <f>AVERAGE(E49:E55)</f>
        <v>972.6</v>
      </c>
      <c r="F57" s="128">
        <f>AVERAGE(F49:F55)</f>
        <v>1299.8</v>
      </c>
      <c r="G57" s="132">
        <f>AVERAGE(G49:G55)</f>
        <v>3447.4285714285716</v>
      </c>
    </row>
    <row r="58" spans="1:8" s="58" customFormat="1" ht="15" customHeight="1" thickBot="1" x14ac:dyDescent="0.3">
      <c r="A58" s="34" t="s">
        <v>21</v>
      </c>
      <c r="B58" s="493"/>
      <c r="C58" s="35">
        <f>SUM(C49:C53)</f>
        <v>5988</v>
      </c>
      <c r="D58" s="35">
        <f>SUM(D49:D53)</f>
        <v>6782</v>
      </c>
      <c r="E58" s="35">
        <f>SUM(E49:E53)</f>
        <v>4863</v>
      </c>
      <c r="F58" s="35">
        <f>SUM(F49:F53)</f>
        <v>6499</v>
      </c>
      <c r="G58" s="35">
        <f>SUM(G49:G53)</f>
        <v>24132</v>
      </c>
    </row>
    <row r="59" spans="1:8" s="58" customFormat="1" ht="15" customHeight="1" thickBot="1" x14ac:dyDescent="0.3">
      <c r="A59" s="34" t="s">
        <v>23</v>
      </c>
      <c r="B59" s="494"/>
      <c r="C59" s="40">
        <f>AVERAGE(C49:C53)</f>
        <v>1197.5999999999999</v>
      </c>
      <c r="D59" s="40">
        <f>AVERAGE(D49:D53)</f>
        <v>1356.4</v>
      </c>
      <c r="E59" s="40">
        <f>AVERAGE(E49:E53)</f>
        <v>972.6</v>
      </c>
      <c r="F59" s="40">
        <f>AVERAGE(F49:F53)</f>
        <v>1299.8</v>
      </c>
      <c r="G59" s="40">
        <f>AVERAGE(G49:G53)</f>
        <v>4826.3999999999996</v>
      </c>
    </row>
    <row r="60" spans="1:8" s="58" customFormat="1" ht="16.5" hidden="1" customHeight="1" thickBot="1" x14ac:dyDescent="0.3">
      <c r="A60" s="179" t="s">
        <v>3</v>
      </c>
      <c r="B60" s="212">
        <f>B55+1</f>
        <v>42919</v>
      </c>
      <c r="C60" s="14"/>
      <c r="D60" s="75"/>
      <c r="E60" s="14"/>
      <c r="F60" s="15"/>
      <c r="G60" s="20">
        <f>SUM(C60:F60)</f>
        <v>0</v>
      </c>
    </row>
    <row r="61" spans="1:8" s="58" customFormat="1" ht="15" hidden="1" customHeight="1" thickBot="1" x14ac:dyDescent="0.3">
      <c r="A61" s="179" t="s">
        <v>4</v>
      </c>
      <c r="B61" s="213">
        <f>B60+1</f>
        <v>42920</v>
      </c>
      <c r="C61" s="14"/>
      <c r="D61" s="75"/>
      <c r="E61" s="21"/>
      <c r="F61" s="22"/>
      <c r="G61" s="20"/>
    </row>
    <row r="62" spans="1:8" s="58" customFormat="1" ht="15.75" hidden="1" customHeight="1" thickBot="1" x14ac:dyDescent="0.3">
      <c r="A62" s="179"/>
      <c r="B62" s="214"/>
      <c r="C62" s="14"/>
      <c r="D62" s="75"/>
      <c r="E62" s="21"/>
      <c r="F62" s="22"/>
      <c r="G62" s="20"/>
    </row>
    <row r="63" spans="1:8" s="58" customFormat="1" ht="18.75" hidden="1" customHeight="1" thickBot="1" x14ac:dyDescent="0.3">
      <c r="A63" s="179"/>
      <c r="B63" s="214"/>
      <c r="C63" s="14"/>
      <c r="D63" s="75"/>
      <c r="E63" s="21"/>
      <c r="F63" s="22"/>
      <c r="G63" s="20"/>
    </row>
    <row r="64" spans="1:8" s="58" customFormat="1" ht="16.5" hidden="1" customHeight="1" thickBot="1" x14ac:dyDescent="0.3">
      <c r="A64" s="33"/>
      <c r="B64" s="214"/>
      <c r="C64" s="14"/>
      <c r="D64" s="75"/>
      <c r="E64" s="21"/>
      <c r="F64" s="22"/>
      <c r="G64" s="20"/>
    </row>
    <row r="65" spans="1:7" s="58" customFormat="1" ht="15.75" hidden="1" customHeight="1" outlineLevel="1" thickBot="1" x14ac:dyDescent="0.3">
      <c r="A65" s="33"/>
      <c r="B65" s="214"/>
      <c r="C65" s="21"/>
      <c r="D65" s="76"/>
      <c r="E65" s="21"/>
      <c r="F65" s="22"/>
      <c r="G65" s="20"/>
    </row>
    <row r="66" spans="1:7" s="58" customFormat="1" ht="15" hidden="1" customHeight="1" outlineLevel="1" thickBot="1" x14ac:dyDescent="0.3">
      <c r="A66" s="33"/>
      <c r="B66" s="216"/>
      <c r="C66" s="26"/>
      <c r="D66" s="77"/>
      <c r="E66" s="26"/>
      <c r="F66" s="27"/>
      <c r="G66" s="78"/>
    </row>
    <row r="67" spans="1:7" s="58" customFormat="1" ht="16.5" hidden="1" customHeight="1" outlineLevel="1" thickBot="1" x14ac:dyDescent="0.3">
      <c r="A67" s="194" t="s">
        <v>22</v>
      </c>
      <c r="B67" s="492" t="s">
        <v>34</v>
      </c>
      <c r="C67" s="133">
        <f>SUM(C60:C66)</f>
        <v>0</v>
      </c>
      <c r="D67" s="133">
        <f t="shared" ref="D67:G67" si="26">SUM(D60:D66)</f>
        <v>0</v>
      </c>
      <c r="E67" s="133">
        <f t="shared" si="26"/>
        <v>0</v>
      </c>
      <c r="F67" s="133">
        <f t="shared" si="26"/>
        <v>0</v>
      </c>
      <c r="G67" s="133">
        <f t="shared" si="26"/>
        <v>0</v>
      </c>
    </row>
    <row r="68" spans="1:7" s="58" customFormat="1" ht="14.25" hidden="1" customHeight="1" outlineLevel="1" thickBot="1" x14ac:dyDescent="0.3">
      <c r="A68" s="127" t="s">
        <v>24</v>
      </c>
      <c r="B68" s="493"/>
      <c r="C68" s="128" t="e">
        <f>AVERAGE(C60:C66)</f>
        <v>#DIV/0!</v>
      </c>
      <c r="D68" s="128" t="e">
        <f t="shared" ref="D68:G68" si="27">AVERAGE(D60:D66)</f>
        <v>#DIV/0!</v>
      </c>
      <c r="E68" s="128" t="e">
        <f t="shared" si="27"/>
        <v>#DIV/0!</v>
      </c>
      <c r="F68" s="128" t="e">
        <f t="shared" si="27"/>
        <v>#DIV/0!</v>
      </c>
      <c r="G68" s="128">
        <f t="shared" si="27"/>
        <v>0</v>
      </c>
    </row>
    <row r="69" spans="1:7" s="58" customFormat="1" ht="13.5" hidden="1" customHeight="1" thickBot="1" x14ac:dyDescent="0.3">
      <c r="A69" s="34" t="s">
        <v>21</v>
      </c>
      <c r="B69" s="493"/>
      <c r="C69" s="35">
        <f>SUM(C60:C64)</f>
        <v>0</v>
      </c>
      <c r="D69" s="35">
        <f t="shared" ref="D69:G69" si="28">SUM(D60:D64)</f>
        <v>0</v>
      </c>
      <c r="E69" s="35">
        <f t="shared" si="28"/>
        <v>0</v>
      </c>
      <c r="F69" s="35">
        <f t="shared" si="28"/>
        <v>0</v>
      </c>
      <c r="G69" s="35">
        <f t="shared" si="28"/>
        <v>0</v>
      </c>
    </row>
    <row r="70" spans="1:7" s="58" customFormat="1" ht="14.25" hidden="1" customHeight="1" thickBot="1" x14ac:dyDescent="0.3">
      <c r="A70" s="34" t="s">
        <v>23</v>
      </c>
      <c r="B70" s="494"/>
      <c r="C70" s="40" t="e">
        <f>AVERAGE(C60:C64)</f>
        <v>#DIV/0!</v>
      </c>
      <c r="D70" s="40" t="e">
        <f t="shared" ref="D70:G70" si="29">AVERAGE(D60:D64)</f>
        <v>#DIV/0!</v>
      </c>
      <c r="E70" s="40" t="e">
        <f t="shared" si="29"/>
        <v>#DIV/0!</v>
      </c>
      <c r="F70" s="40" t="e">
        <f t="shared" si="29"/>
        <v>#DIV/0!</v>
      </c>
      <c r="G70" s="40">
        <f t="shared" si="29"/>
        <v>0</v>
      </c>
    </row>
    <row r="71" spans="1:7" s="58" customFormat="1" ht="15" customHeight="1" x14ac:dyDescent="0.25">
      <c r="A71" s="4"/>
      <c r="B71" s="157"/>
      <c r="C71" s="61"/>
      <c r="D71" s="61"/>
      <c r="E71" s="61"/>
      <c r="F71" s="61"/>
      <c r="G71" s="61"/>
    </row>
    <row r="72" spans="1:7" s="58" customFormat="1" ht="30" customHeight="1" x14ac:dyDescent="0.25">
      <c r="A72" s="227"/>
      <c r="B72" s="48" t="s">
        <v>10</v>
      </c>
      <c r="C72" s="48" t="s">
        <v>14</v>
      </c>
      <c r="D72" s="61"/>
      <c r="E72" s="511" t="s">
        <v>67</v>
      </c>
      <c r="F72" s="512"/>
      <c r="G72" s="513"/>
    </row>
    <row r="73" spans="1:7" ht="30" customHeight="1" x14ac:dyDescent="0.25">
      <c r="A73" s="53" t="s">
        <v>31</v>
      </c>
      <c r="B73" s="230">
        <f>SUM(C58:D58, C47:D47, C36:D36, C25:D25, C14:D14, C69:D69)</f>
        <v>52426</v>
      </c>
      <c r="C73" s="46">
        <f>SUM(E69:F69, E58:F58, E47:F47, E36:F36, E25:F25, E14:F14)</f>
        <v>45200</v>
      </c>
      <c r="D73" s="142"/>
      <c r="E73" s="503" t="s">
        <v>31</v>
      </c>
      <c r="F73" s="504"/>
      <c r="G73" s="119">
        <f>SUM(G14, G25, G36, G47, G58, G69)</f>
        <v>97626</v>
      </c>
    </row>
    <row r="74" spans="1:7" ht="30" customHeight="1" x14ac:dyDescent="0.25">
      <c r="A74" s="53" t="s">
        <v>30</v>
      </c>
      <c r="B74" s="230">
        <f>SUM(C56:D56, C45:D45, C34:D34, C23:D23, C12:D12, C67:D67)</f>
        <v>58670</v>
      </c>
      <c r="C74" s="46">
        <f>SUM(E67:F67, E56:F56, E45:F45, E34:F34, E23:F23, E12:F12)</f>
        <v>52797</v>
      </c>
      <c r="D74" s="142"/>
      <c r="E74" s="503" t="s">
        <v>30</v>
      </c>
      <c r="F74" s="504"/>
      <c r="G74" s="120">
        <f>SUM(G56, G45, G34, G23, G12, G67)</f>
        <v>111467</v>
      </c>
    </row>
    <row r="75" spans="1:7" ht="30" customHeight="1" x14ac:dyDescent="0.25">
      <c r="E75" s="503" t="s">
        <v>23</v>
      </c>
      <c r="F75" s="504"/>
      <c r="G75" s="120">
        <f>AVERAGE(G14, G25, G36, G47, G58, G69)</f>
        <v>16271</v>
      </c>
    </row>
    <row r="76" spans="1:7" x14ac:dyDescent="0.25">
      <c r="E76" s="503" t="s">
        <v>69</v>
      </c>
      <c r="F76" s="504"/>
      <c r="G76" s="119">
        <f>AVERAGE(G56, G45, G34, G23, G12, G67)</f>
        <v>18577.833333333332</v>
      </c>
    </row>
    <row r="78" spans="1:7" x14ac:dyDescent="0.25">
      <c r="C78" s="181"/>
    </row>
  </sheetData>
  <mergeCells count="20"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  <mergeCell ref="A3:A4"/>
    <mergeCell ref="B3:B4"/>
    <mergeCell ref="E3:E4"/>
    <mergeCell ref="F3:F4"/>
    <mergeCell ref="C3:C4"/>
    <mergeCell ref="D3:D4"/>
    <mergeCell ref="G1:G4"/>
    <mergeCell ref="E1:F2"/>
    <mergeCell ref="C1:D2"/>
    <mergeCell ref="E72:G72"/>
    <mergeCell ref="E73:F73"/>
  </mergeCells>
  <pageMargins left="0.7" right="0.7" top="0.75" bottom="0.75" header="0.3" footer="0.3"/>
  <pageSetup scale="73" orientation="portrait" r:id="rId1"/>
  <ignoredErrors>
    <ignoredError sqref="D12:F12 C23:C24" emptyCellReference="1"/>
    <ignoredError sqref="C15 C13:F13" evalError="1" emptyCellReference="1"/>
    <ignoredError sqref="G12 D34:F34 G23:G26 G34 C34 C26" formulaRange="1" emptyCellReference="1"/>
    <ignoredError sqref="G59 G49 G43:G44 G16:G22 G27:G33 G11 F25:F26 D25:D26 G7:G10" formulaRange="1"/>
    <ignoredError sqref="D59:F59 D35:F37 E45:F45 G35:G42 D46:F48 D56:F58 D15:F15 D14:F14 G13:G15 G45:G48 C46:C48 C56:C58 C45 C35:C37 C59" evalError="1" formulaRange="1" emptyCellReference="1"/>
    <ignoredError sqref="G56:G58" evalError="1" formulaRange="1"/>
    <ignoredError sqref="C14" evalError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FAC564-875D-4B75-93DD-58612CA74E6C}"/>
</file>

<file path=customXml/itemProps2.xml><?xml version="1.0" encoding="utf-8"?>
<ds:datastoreItem xmlns:ds="http://schemas.openxmlformats.org/officeDocument/2006/customXml" ds:itemID="{70056A83-B1C6-40AB-9E6E-B905ABBDC502}"/>
</file>

<file path=customXml/itemProps3.xml><?xml version="1.0" encoding="utf-8"?>
<ds:datastoreItem xmlns:ds="http://schemas.openxmlformats.org/officeDocument/2006/customXml" ds:itemID="{43EF6876-21D1-40D0-8B53-AD6BDEC2CC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Weekday Totals</vt:lpstr>
      <vt:lpstr>Monthly Totals</vt:lpstr>
      <vt:lpstr>Sheet2</vt:lpstr>
      <vt:lpstr>Billy Bey</vt:lpstr>
      <vt:lpstr>NYC Ferry</vt:lpstr>
      <vt:lpstr>Liberty Landing Ferry</vt:lpstr>
      <vt:lpstr>New York Water Taxi</vt:lpstr>
      <vt:lpstr>NY Waterway</vt:lpstr>
      <vt:lpstr>SeaStreak</vt:lpstr>
      <vt:lpstr>Water Tours</vt:lpstr>
      <vt:lpstr>Baseball</vt:lpstr>
      <vt:lpstr>Sheet1</vt:lpstr>
      <vt:lpstr>Baseball!Print_Area</vt:lpstr>
      <vt:lpstr>'Billy Bey'!Print_Area</vt:lpstr>
      <vt:lpstr>'Monthly Totals'!Print_Area</vt:lpstr>
      <vt:lpstr>'Weekday Totals'!Print_Area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2019-03-19T17:11:42Z</dcterms:created>
  <dcterms:modified xsi:type="dcterms:W3CDTF">2019-03-19T17:11:42Z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