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firstSheet="3" activeTab="8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Bey'!$A$1:$K$76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K61" i="1" l="1"/>
  <c r="K60" i="1"/>
  <c r="N56" i="6"/>
  <c r="Q56" i="6"/>
  <c r="K54" i="3"/>
  <c r="Q58" i="6"/>
  <c r="N58" i="6"/>
  <c r="Q60" i="6"/>
  <c r="N60" i="6"/>
  <c r="Q62" i="6"/>
  <c r="N62" i="6"/>
  <c r="N28" i="6"/>
  <c r="N26" i="6"/>
  <c r="N24" i="6"/>
  <c r="N22" i="6"/>
  <c r="G61" i="4" l="1"/>
  <c r="F56" i="4"/>
  <c r="C34" i="1" l="1"/>
  <c r="D34" i="1"/>
  <c r="B44" i="10" l="1"/>
  <c r="Q16" i="6"/>
  <c r="F15" i="2" l="1"/>
  <c r="F14" i="2"/>
  <c r="F13" i="2"/>
  <c r="F12" i="2"/>
  <c r="Z38" i="10" l="1"/>
  <c r="P25" i="10"/>
  <c r="E48" i="6" s="1"/>
  <c r="W25" i="10"/>
  <c r="I25" i="10"/>
  <c r="E46" i="6"/>
  <c r="H25" i="10"/>
  <c r="E44" i="6" s="1"/>
  <c r="G25" i="10"/>
  <c r="E42" i="6" s="1"/>
  <c r="F25" i="10"/>
  <c r="E40" i="6" s="1"/>
  <c r="E25" i="10"/>
  <c r="S25" i="10"/>
  <c r="X25" i="10"/>
  <c r="D25" i="10"/>
  <c r="I25" i="3"/>
  <c r="E24" i="6"/>
  <c r="K21" i="3"/>
  <c r="K20" i="3"/>
  <c r="K19" i="3"/>
  <c r="K18" i="3"/>
  <c r="K17" i="3"/>
  <c r="K16" i="3"/>
  <c r="Z29" i="10"/>
  <c r="Z17" i="10"/>
  <c r="Z16" i="10"/>
  <c r="K25" i="3" l="1"/>
  <c r="E6" i="6" s="1"/>
  <c r="F14" i="3" l="1"/>
  <c r="E14" i="3"/>
  <c r="C14" i="3"/>
  <c r="K9" i="3"/>
  <c r="H14" i="3"/>
  <c r="H12" i="3"/>
  <c r="D14" i="3"/>
  <c r="J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I23" i="2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B10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K11" i="3"/>
  <c r="K10" i="3"/>
  <c r="K8" i="3"/>
  <c r="K7" i="3"/>
  <c r="K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20" i="10"/>
  <c r="Z19" i="10"/>
  <c r="Z18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V69" i="10"/>
  <c r="W69" i="10"/>
  <c r="X69" i="10"/>
  <c r="Y69" i="10"/>
  <c r="U70" i="10"/>
  <c r="V70" i="10"/>
  <c r="W70" i="10"/>
  <c r="X70" i="10"/>
  <c r="Y70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X45" i="10"/>
  <c r="Y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V58" i="10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10" i="4"/>
  <c r="B10" i="5"/>
  <c r="B10" i="3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P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48" i="10"/>
  <c r="L48" i="10"/>
  <c r="K48" i="10"/>
  <c r="M47" i="10"/>
  <c r="L47" i="10"/>
  <c r="K47" i="10"/>
  <c r="K58" i="6" s="1"/>
  <c r="M46" i="10"/>
  <c r="L46" i="10"/>
  <c r="K46" i="10"/>
  <c r="M45" i="10"/>
  <c r="L45" i="10"/>
  <c r="K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K56" i="6" l="1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G56" i="3"/>
  <c r="H56" i="3"/>
  <c r="I56" i="3"/>
  <c r="J56" i="3"/>
  <c r="C56" i="10"/>
  <c r="C67" i="10"/>
  <c r="H56" i="1"/>
  <c r="H45" i="1"/>
  <c r="E56" i="3"/>
  <c r="E45" i="3"/>
  <c r="F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H58" i="2"/>
  <c r="G58" i="2"/>
  <c r="I58" i="2"/>
  <c r="I58" i="1"/>
  <c r="J58" i="1"/>
  <c r="G58" i="3"/>
  <c r="H58" i="3"/>
  <c r="I58" i="3"/>
  <c r="J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E58" i="2"/>
  <c r="C58" i="1"/>
  <c r="D58" i="1"/>
  <c r="E58" i="1"/>
  <c r="F58" i="1"/>
  <c r="G58" i="1"/>
  <c r="C58" i="3"/>
  <c r="H58" i="1"/>
  <c r="E58" i="3"/>
  <c r="F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7" i="4"/>
  <c r="B8" i="4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7" i="5"/>
  <c r="B8" i="5" s="1"/>
  <c r="B7" i="10"/>
  <c r="B8" i="10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B7" i="3"/>
  <c r="B8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K5" i="3"/>
  <c r="K14" i="3" s="1"/>
  <c r="K61" i="3"/>
  <c r="K60" i="3"/>
  <c r="K27" i="3"/>
  <c r="K28" i="3"/>
  <c r="K29" i="3"/>
  <c r="K30" i="3"/>
  <c r="K31" i="3"/>
  <c r="K38" i="3"/>
  <c r="K39" i="3"/>
  <c r="K40" i="3"/>
  <c r="K41" i="3"/>
  <c r="K42" i="3"/>
  <c r="K49" i="3"/>
  <c r="K50" i="3"/>
  <c r="K51" i="3"/>
  <c r="K52" i="3"/>
  <c r="K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J49" i="2"/>
  <c r="J50" i="2"/>
  <c r="J51" i="2"/>
  <c r="J52" i="2"/>
  <c r="J53" i="2"/>
  <c r="J54" i="2"/>
  <c r="J55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K22" i="3"/>
  <c r="K32" i="3"/>
  <c r="K33" i="3"/>
  <c r="K43" i="3"/>
  <c r="K44" i="3"/>
  <c r="K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12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G69" i="3"/>
  <c r="H69" i="3"/>
  <c r="I69" i="3"/>
  <c r="Q24" i="6" s="1"/>
  <c r="J69" i="3"/>
  <c r="G69" i="2"/>
  <c r="H69" i="2"/>
  <c r="I69" i="2"/>
  <c r="I69" i="1"/>
  <c r="J69" i="1"/>
  <c r="C69" i="4"/>
  <c r="D69" i="4"/>
  <c r="C36" i="10"/>
  <c r="G36" i="3"/>
  <c r="H36" i="3"/>
  <c r="I36" i="3"/>
  <c r="H24" i="6" s="1"/>
  <c r="J36" i="3"/>
  <c r="G36" i="2"/>
  <c r="H36" i="2"/>
  <c r="I36" i="2"/>
  <c r="I36" i="1"/>
  <c r="J36" i="1"/>
  <c r="C36" i="4"/>
  <c r="D36" i="4"/>
  <c r="C25" i="10"/>
  <c r="G25" i="3"/>
  <c r="I25" i="1"/>
  <c r="J25" i="1"/>
  <c r="H25" i="3"/>
  <c r="J25" i="3"/>
  <c r="C25" i="4"/>
  <c r="C14" i="10"/>
  <c r="G14" i="3"/>
  <c r="I14" i="3"/>
  <c r="B24" i="6" s="1"/>
  <c r="C58" i="4"/>
  <c r="D58" i="4"/>
  <c r="C47" i="10"/>
  <c r="G47" i="3"/>
  <c r="H47" i="3"/>
  <c r="I47" i="3"/>
  <c r="K24" i="6" s="1"/>
  <c r="J47" i="3"/>
  <c r="G47" i="2"/>
  <c r="H47" i="2"/>
  <c r="I47" i="2"/>
  <c r="I47" i="1"/>
  <c r="J47" i="1"/>
  <c r="C47" i="4"/>
  <c r="D47" i="4"/>
  <c r="C69" i="5"/>
  <c r="D69" i="5" s="1"/>
  <c r="Q12" i="6" s="1"/>
  <c r="G67" i="3"/>
  <c r="H67" i="3"/>
  <c r="I67" i="3"/>
  <c r="J67" i="3"/>
  <c r="G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34" i="10"/>
  <c r="C45" i="10"/>
  <c r="C12" i="10"/>
  <c r="C23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E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E23" i="3"/>
  <c r="I24" i="3"/>
  <c r="G55" i="8"/>
  <c r="G56" i="8"/>
  <c r="G54" i="8"/>
  <c r="D60" i="5"/>
  <c r="D55" i="5"/>
  <c r="D54" i="5"/>
  <c r="D53" i="5"/>
  <c r="E34" i="3"/>
  <c r="G48" i="1"/>
  <c r="G10" i="8"/>
  <c r="B16" i="1"/>
  <c r="B17" i="1"/>
  <c r="B18" i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E15" i="3"/>
  <c r="G33" i="8"/>
  <c r="G32" i="8"/>
  <c r="E15" i="2"/>
  <c r="E13" i="1"/>
  <c r="D49" i="5"/>
  <c r="E59" i="3"/>
  <c r="D59" i="3"/>
  <c r="F59" i="3"/>
  <c r="G59" i="3"/>
  <c r="H59" i="3"/>
  <c r="I59" i="3"/>
  <c r="J59" i="3"/>
  <c r="C59" i="8"/>
  <c r="D23" i="2"/>
  <c r="F23" i="2"/>
  <c r="E35" i="3"/>
  <c r="E37" i="3"/>
  <c r="G57" i="3"/>
  <c r="E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F15" i="3"/>
  <c r="G15" i="3"/>
  <c r="H15" i="3"/>
  <c r="I15" i="3"/>
  <c r="J15" i="3"/>
  <c r="C15" i="3"/>
  <c r="E12" i="3"/>
  <c r="H23" i="1"/>
  <c r="E13" i="3"/>
  <c r="F23" i="3"/>
  <c r="D24" i="3"/>
  <c r="E24" i="3"/>
  <c r="F24" i="3"/>
  <c r="G24" i="3"/>
  <c r="H24" i="3"/>
  <c r="J24" i="3"/>
  <c r="E25" i="3"/>
  <c r="F25" i="3"/>
  <c r="D26" i="3"/>
  <c r="E26" i="3"/>
  <c r="F26" i="3"/>
  <c r="G26" i="3"/>
  <c r="H26" i="3"/>
  <c r="I26" i="3"/>
  <c r="J26" i="3"/>
  <c r="F12" i="3"/>
  <c r="D13" i="3"/>
  <c r="F13" i="3"/>
  <c r="G13" i="3"/>
  <c r="H13" i="3"/>
  <c r="I13" i="3"/>
  <c r="J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C58" i="2"/>
  <c r="N32" i="6" s="1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E57" i="3"/>
  <c r="F57" i="3"/>
  <c r="H57" i="3"/>
  <c r="I57" i="3"/>
  <c r="J57" i="3"/>
  <c r="F47" i="3"/>
  <c r="D48" i="3"/>
  <c r="E48" i="3"/>
  <c r="F48" i="3"/>
  <c r="G48" i="3"/>
  <c r="H48" i="3"/>
  <c r="I48" i="3"/>
  <c r="J48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J68" i="3"/>
  <c r="I68" i="3"/>
  <c r="H68" i="3"/>
  <c r="G68" i="3"/>
  <c r="F68" i="3"/>
  <c r="E68" i="3"/>
  <c r="D68" i="3"/>
  <c r="F67" i="3"/>
  <c r="E67" i="3"/>
  <c r="J70" i="3"/>
  <c r="I70" i="3"/>
  <c r="H70" i="3"/>
  <c r="G70" i="3"/>
  <c r="F70" i="3"/>
  <c r="E70" i="3"/>
  <c r="D70" i="3"/>
  <c r="F69" i="3"/>
  <c r="E69" i="3"/>
  <c r="C24" i="3"/>
  <c r="C35" i="3"/>
  <c r="F48" i="4"/>
  <c r="F46" i="4"/>
  <c r="G74" i="8"/>
  <c r="D73" i="8"/>
  <c r="G34" i="8"/>
  <c r="G35" i="8"/>
  <c r="G12" i="8"/>
  <c r="C74" i="8"/>
  <c r="G75" i="8"/>
  <c r="G73" i="8"/>
  <c r="Q26" i="6" l="1"/>
  <c r="Q22" i="6"/>
  <c r="Q28" i="6"/>
  <c r="Q30" i="6"/>
  <c r="K28" i="6"/>
  <c r="E22" i="6"/>
  <c r="B26" i="6"/>
  <c r="C73" i="10"/>
  <c r="B22" i="6"/>
  <c r="H22" i="6"/>
  <c r="K22" i="6"/>
  <c r="H28" i="6"/>
  <c r="J14" i="2"/>
  <c r="B10" i="6" s="1"/>
  <c r="E28" i="6"/>
  <c r="K69" i="3"/>
  <c r="Q6" i="6" s="1"/>
  <c r="D14" i="5"/>
  <c r="B12" i="6" s="1"/>
  <c r="I73" i="10"/>
  <c r="B46" i="7" s="1"/>
  <c r="B28" i="6"/>
  <c r="D73" i="10"/>
  <c r="D74" i="10"/>
  <c r="C74" i="10"/>
  <c r="I74" i="10"/>
  <c r="B10" i="10"/>
  <c r="B16" i="10" s="1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J68" i="2"/>
  <c r="J70" i="2"/>
  <c r="G69" i="4"/>
  <c r="Q8" i="6" s="1"/>
  <c r="G68" i="4"/>
  <c r="G67" i="4"/>
  <c r="K67" i="3"/>
  <c r="K67" i="1"/>
  <c r="K69" i="1"/>
  <c r="Q4" i="6" s="1"/>
  <c r="E69" i="11"/>
  <c r="E70" i="11"/>
  <c r="E67" i="11"/>
  <c r="J48" i="2"/>
  <c r="E26" i="6"/>
  <c r="J37" i="2"/>
  <c r="E30" i="6"/>
  <c r="K68" i="1"/>
  <c r="K15" i="1"/>
  <c r="J69" i="2"/>
  <c r="Q10" i="6" s="1"/>
  <c r="J67" i="2"/>
  <c r="B73" i="2"/>
  <c r="K70" i="3"/>
  <c r="B30" i="6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58" i="2"/>
  <c r="N10" i="6" s="1"/>
  <c r="J45" i="2"/>
  <c r="J36" i="2"/>
  <c r="H10" i="6" s="1"/>
  <c r="J35" i="2"/>
  <c r="J26" i="2"/>
  <c r="J24" i="2"/>
  <c r="K59" i="3"/>
  <c r="N30" i="6"/>
  <c r="D46" i="5"/>
  <c r="D36" i="5"/>
  <c r="H12" i="6" s="1"/>
  <c r="D25" i="5"/>
  <c r="E12" i="6" s="1"/>
  <c r="B73" i="5"/>
  <c r="D13" i="5"/>
  <c r="D12" i="5"/>
  <c r="D15" i="5"/>
  <c r="K45" i="3"/>
  <c r="K30" i="6"/>
  <c r="K48" i="3"/>
  <c r="K34" i="3"/>
  <c r="K35" i="3"/>
  <c r="K24" i="3"/>
  <c r="K26" i="3"/>
  <c r="K12" i="3"/>
  <c r="K45" i="1"/>
  <c r="K48" i="1"/>
  <c r="H26" i="6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26" i="6"/>
  <c r="K46" i="1"/>
  <c r="K47" i="1"/>
  <c r="K4" i="6" s="1"/>
  <c r="K35" i="1"/>
  <c r="H30" i="6"/>
  <c r="K12" i="1"/>
  <c r="C73" i="1"/>
  <c r="J56" i="2"/>
  <c r="J57" i="2"/>
  <c r="J47" i="2"/>
  <c r="K10" i="6" s="1"/>
  <c r="J46" i="2"/>
  <c r="J34" i="2"/>
  <c r="D73" i="2"/>
  <c r="E10" i="6"/>
  <c r="D74" i="2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K15" i="3"/>
  <c r="B6" i="6"/>
  <c r="K58" i="3"/>
  <c r="N6" i="6" s="1"/>
  <c r="K46" i="3"/>
  <c r="K47" i="3"/>
  <c r="K6" i="6" s="1"/>
  <c r="K37" i="3"/>
  <c r="K36" i="3"/>
  <c r="H6" i="6" s="1"/>
  <c r="K23" i="3"/>
  <c r="K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K68" i="3"/>
  <c r="D74" i="3"/>
  <c r="F73" i="3"/>
  <c r="F74" i="3"/>
  <c r="D73" i="3"/>
  <c r="E74" i="3"/>
  <c r="K56" i="3"/>
  <c r="E73" i="3"/>
  <c r="K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K18" i="6" l="1"/>
  <c r="B18" i="6"/>
  <c r="H64" i="6"/>
  <c r="Q64" i="6"/>
  <c r="K64" i="6"/>
  <c r="N64" i="6"/>
  <c r="Q18" i="6"/>
  <c r="F75" i="5"/>
  <c r="F80" i="10"/>
  <c r="F78" i="10"/>
  <c r="F81" i="10"/>
  <c r="F79" i="10"/>
  <c r="F73" i="5"/>
  <c r="E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E80" i="3"/>
  <c r="E78" i="3"/>
  <c r="N16" i="6"/>
  <c r="F75" i="11"/>
  <c r="F73" i="11"/>
  <c r="B28" i="7"/>
  <c r="G75" i="4"/>
  <c r="G73" i="4"/>
  <c r="N8" i="6"/>
  <c r="H73" i="1"/>
  <c r="H75" i="1"/>
  <c r="N4" i="6"/>
  <c r="B26" i="7"/>
  <c r="B22" i="7"/>
  <c r="E77" i="3"/>
  <c r="B6" i="7" s="1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<sst xmlns="http://schemas.openxmlformats.org/spreadsheetml/2006/main" count="941" uniqueCount="99">
  <si>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</si>
  <si>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</si>
  <si>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</si>
  <si>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</si>
  <si>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</si>
  <si>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</si>
  <si>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</si>
  <si>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</si>
  <si>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</si>
  <si>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</si>
  <si>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</si>
  <si>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</si>
  <si>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</si>
  <si>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</si>
  <si>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</si>
  <si>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</si>
  <si>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</si>
  <si>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</si>
  <si>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</si>
  <si>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</si>
  <si>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</si>
  <si>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</si>
  <si>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</si>
  <si>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</si>
  <si>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</si>
  <si>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</si>
  <si>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</si>
  <si>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</si>
  <si>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</si>
  <si>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</si>
  <si>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</si>
  <si>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</si>
  <si>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</si>
  <si>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</si>
  <si>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</si>
  <si>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</si>
  <si>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</si>
  <si>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</si>
  <si>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</si>
  <si>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</si>
  <si>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</si>
  <si>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</si>
  <si>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</si>
  <si>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</si>
  <si>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</si>
  <si>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</si>
  <si>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</si>
  <si>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</si>
  <si>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</si>
  <si>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</si>
  <si>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</si>
  <si>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</si>
  <si>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</si>
  <si>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</si>
  <si>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</si>
  <si>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</si>
  <si>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</si>
  <si>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</si>
  <si>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</si>
  <si>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</si>
  <si>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</si>
  <si>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</si>
  <si>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</si>
  <si>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</si>
  <si>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</si>
  <si>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</si>
  <si>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</si>
  <si>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</si>
  <si>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</si>
  <si>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</si>
  <si>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</si>
  <si>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</si>
  <si>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</si>
  <si>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</si>
  <si>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</si>
  <si>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</si>
  <si>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</si>
  <si>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</si>
  <si>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</si>
  <si>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</si>
  <si>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</si>
  <si>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</si>
  <si>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</si>
  <si>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</si>
  <si>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</si>
  <si>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</si>
  <si>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</si>
  <si>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</si>
  <si>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</si>
  <si>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</si>
  <si>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</si>
  <si>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</si>
  <si>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10.02.17 - 10.06.17</t>
  </si>
  <si>
    <t>10.09.17 - 10.13.17</t>
  </si>
  <si>
    <t>10.16.17 - 10.20.17</t>
  </si>
  <si>
    <t>10.23.17 - 10.27.17</t>
  </si>
  <si>
    <t>10.30.17 - 10.31.17</t>
  </si>
  <si>
    <t>October Monthly Totals</t>
  </si>
  <si>
    <t>World Financial Center/ BPT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</si>
</sst>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7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39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12" activePane="bottomLeft" state="frozen"/>
      <selection pane="bottomLeft" activeCell="N56" sqref="N56:N57"/>
    </sheetView>
  </sheetViews>
  <sheetFormatPr defaultRowHeight="13.5" x14ac:dyDescent="0.25"/>
  <cols>
    <col min="1" max="1" width="22.42578125" style="116" hidden="1" customWidth="1"/>
    <col min="2" max="2" width="20.42578125" style="116" hidden="1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1" t="s">
        <v>48</v>
      </c>
      <c r="B1" s="452"/>
      <c r="C1" s="100"/>
      <c r="D1" s="451" t="s">
        <v>48</v>
      </c>
      <c r="E1" s="452"/>
      <c r="F1" s="56"/>
      <c r="G1" s="451" t="s">
        <v>48</v>
      </c>
      <c r="H1" s="452"/>
      <c r="I1" s="101"/>
      <c r="J1" s="451" t="s">
        <v>48</v>
      </c>
      <c r="K1" s="452"/>
      <c r="L1" s="101"/>
      <c r="M1" s="451" t="s">
        <v>48</v>
      </c>
      <c r="N1" s="452"/>
      <c r="P1" s="451" t="s">
        <v>48</v>
      </c>
      <c r="Q1" s="452"/>
      <c r="R1" s="100"/>
    </row>
    <row r="2" spans="1:18" ht="15.75" customHeight="1" x14ac:dyDescent="0.25">
      <c r="A2" s="453" t="s">
        <v>92</v>
      </c>
      <c r="B2" s="454"/>
      <c r="C2" s="102"/>
      <c r="D2" s="453" t="s">
        <v>92</v>
      </c>
      <c r="E2" s="454"/>
      <c r="F2" s="103"/>
      <c r="G2" s="453" t="s">
        <v>93</v>
      </c>
      <c r="H2" s="454"/>
      <c r="I2" s="101"/>
      <c r="J2" s="453" t="s">
        <v>94</v>
      </c>
      <c r="K2" s="458"/>
      <c r="L2" s="101"/>
      <c r="M2" s="453" t="s">
        <v>95</v>
      </c>
      <c r="N2" s="458"/>
      <c r="P2" s="479" t="s">
        <v>96</v>
      </c>
      <c r="Q2" s="480"/>
      <c r="R2" s="102"/>
    </row>
    <row r="3" spans="1:18" ht="14.25" thickBot="1" x14ac:dyDescent="0.3">
      <c r="A3" s="455" t="s">
        <v>49</v>
      </c>
      <c r="B3" s="456"/>
      <c r="C3" s="100"/>
      <c r="D3" s="455" t="s">
        <v>49</v>
      </c>
      <c r="E3" s="456"/>
      <c r="F3" s="101"/>
      <c r="G3" s="455" t="s">
        <v>49</v>
      </c>
      <c r="H3" s="456"/>
      <c r="I3" s="101"/>
      <c r="J3" s="455" t="s">
        <v>49</v>
      </c>
      <c r="K3" s="457"/>
      <c r="L3" s="101"/>
      <c r="M3" s="455" t="s">
        <v>49</v>
      </c>
      <c r="N3" s="456"/>
      <c r="P3" s="455" t="s">
        <v>49</v>
      </c>
      <c r="Q3" s="456"/>
      <c r="R3" s="100"/>
    </row>
    <row r="4" spans="1:18" s="117" customFormat="1" ht="12.95" customHeight="1" x14ac:dyDescent="0.25">
      <c r="A4" s="461" t="s">
        <v>50</v>
      </c>
      <c r="B4" s="448">
        <f>SUM('NY Waterway'!K14)</f>
        <v>0</v>
      </c>
      <c r="C4" s="7"/>
      <c r="D4" s="461" t="s">
        <v>50</v>
      </c>
      <c r="E4" s="448">
        <f>SUM('NY Waterway'!K25)</f>
        <v>89625</v>
      </c>
      <c r="F4" s="104"/>
      <c r="G4" s="461" t="s">
        <v>50</v>
      </c>
      <c r="H4" s="448">
        <f>SUM('NY Waterway'!K36)</f>
        <v>78928</v>
      </c>
      <c r="I4" s="104"/>
      <c r="J4" s="461" t="s">
        <v>50</v>
      </c>
      <c r="K4" s="448">
        <f>SUM('NY Waterway'!K47)</f>
        <v>86152</v>
      </c>
      <c r="L4" s="104"/>
      <c r="M4" s="461" t="s">
        <v>50</v>
      </c>
      <c r="N4" s="448">
        <f>SUM('NY Waterway'!K58)</f>
        <v>81762</v>
      </c>
      <c r="P4" s="461" t="s">
        <v>50</v>
      </c>
      <c r="Q4" s="448">
        <f>SUM('NY Waterway'!K69)</f>
        <v>30159</v>
      </c>
      <c r="R4" s="7"/>
    </row>
    <row r="5" spans="1:18" s="117" customFormat="1" ht="12.95" customHeight="1" thickBot="1" x14ac:dyDescent="0.3">
      <c r="A5" s="462"/>
      <c r="B5" s="450"/>
      <c r="C5" s="8"/>
      <c r="D5" s="462"/>
      <c r="E5" s="450"/>
      <c r="F5" s="104"/>
      <c r="G5" s="462"/>
      <c r="H5" s="449"/>
      <c r="I5" s="104"/>
      <c r="J5" s="462"/>
      <c r="K5" s="449"/>
      <c r="L5" s="104"/>
      <c r="M5" s="462"/>
      <c r="N5" s="449"/>
      <c r="P5" s="462"/>
      <c r="Q5" s="449"/>
      <c r="R5" s="7"/>
    </row>
    <row r="6" spans="1:18" s="117" customFormat="1" ht="12.95" customHeight="1" x14ac:dyDescent="0.25">
      <c r="A6" s="446" t="s">
        <v>51</v>
      </c>
      <c r="B6" s="448">
        <f>SUM('Billy Bey'!K14)</f>
        <v>0</v>
      </c>
      <c r="C6" s="7"/>
      <c r="D6" s="446" t="s">
        <v>51</v>
      </c>
      <c r="E6" s="448">
        <f>SUM('Billy Bey'!K25)</f>
        <v>57640</v>
      </c>
      <c r="F6" s="104"/>
      <c r="G6" s="446" t="s">
        <v>51</v>
      </c>
      <c r="H6" s="442">
        <f>SUM('Billy Bey'!K36)</f>
        <v>56277</v>
      </c>
      <c r="I6" s="104"/>
      <c r="J6" s="446" t="s">
        <v>51</v>
      </c>
      <c r="K6" s="442">
        <f>SUM('Billy Bey'!K47)</f>
        <v>58302</v>
      </c>
      <c r="L6" s="104"/>
      <c r="M6" s="446" t="s">
        <v>51</v>
      </c>
      <c r="N6" s="442">
        <f>SUM('Billy Bey'!K58)</f>
        <v>56700</v>
      </c>
      <c r="P6" s="446" t="s">
        <v>51</v>
      </c>
      <c r="Q6" s="442">
        <f>SUM('Billy Bey'!K69)</f>
        <v>17544</v>
      </c>
      <c r="R6" s="9"/>
    </row>
    <row r="7" spans="1:18" s="117" customFormat="1" ht="12.95" customHeight="1" thickBot="1" x14ac:dyDescent="0.3">
      <c r="A7" s="459"/>
      <c r="B7" s="450"/>
      <c r="C7" s="8"/>
      <c r="D7" s="459"/>
      <c r="E7" s="450"/>
      <c r="F7" s="104"/>
      <c r="G7" s="459"/>
      <c r="H7" s="460"/>
      <c r="I7" s="104"/>
      <c r="J7" s="459"/>
      <c r="K7" s="460"/>
      <c r="L7" s="104"/>
      <c r="M7" s="459"/>
      <c r="N7" s="460"/>
      <c r="P7" s="459"/>
      <c r="Q7" s="460"/>
      <c r="R7" s="9"/>
    </row>
    <row r="8" spans="1:18" s="117" customFormat="1" ht="12.95" customHeight="1" x14ac:dyDescent="0.25">
      <c r="A8" s="461" t="s">
        <v>52</v>
      </c>
      <c r="B8" s="448">
        <f>SUM(SeaStreak!G14)</f>
        <v>0</v>
      </c>
      <c r="C8" s="7"/>
      <c r="D8" s="461" t="s">
        <v>52</v>
      </c>
      <c r="E8" s="448">
        <f>SUM(SeaStreak!G25)</f>
        <v>19746</v>
      </c>
      <c r="F8" s="104"/>
      <c r="G8" s="461" t="s">
        <v>52</v>
      </c>
      <c r="H8" s="448">
        <f>SUM(SeaStreak!G36)</f>
        <v>18233</v>
      </c>
      <c r="I8" s="104"/>
      <c r="J8" s="461" t="s">
        <v>52</v>
      </c>
      <c r="K8" s="448">
        <f>SUM(SeaStreak!G47)</f>
        <v>19724</v>
      </c>
      <c r="L8" s="104"/>
      <c r="M8" s="461" t="s">
        <v>52</v>
      </c>
      <c r="N8" s="448">
        <f>SUM(SeaStreak!G58)</f>
        <v>19094</v>
      </c>
      <c r="P8" s="461" t="s">
        <v>52</v>
      </c>
      <c r="Q8" s="448">
        <f>SUM(SeaStreak!G69)</f>
        <v>7134</v>
      </c>
      <c r="R8" s="7"/>
    </row>
    <row r="9" spans="1:18" s="117" customFormat="1" ht="12.95" customHeight="1" thickBot="1" x14ac:dyDescent="0.3">
      <c r="A9" s="463"/>
      <c r="B9" s="450"/>
      <c r="C9" s="105"/>
      <c r="D9" s="463"/>
      <c r="E9" s="449"/>
      <c r="F9" s="104"/>
      <c r="G9" s="463"/>
      <c r="H9" s="449"/>
      <c r="I9" s="104"/>
      <c r="J9" s="463"/>
      <c r="K9" s="449"/>
      <c r="L9" s="104"/>
      <c r="M9" s="463"/>
      <c r="N9" s="449"/>
      <c r="P9" s="463"/>
      <c r="Q9" s="449"/>
      <c r="R9" s="7"/>
    </row>
    <row r="10" spans="1:18" s="117" customFormat="1" ht="12.95" customHeight="1" x14ac:dyDescent="0.25">
      <c r="A10" s="446" t="s">
        <v>53</v>
      </c>
      <c r="B10" s="448">
        <f>SUM('New York Water Taxi'!J14)</f>
        <v>0</v>
      </c>
      <c r="C10" s="9"/>
      <c r="D10" s="446" t="s">
        <v>53</v>
      </c>
      <c r="E10" s="442">
        <f>SUM('New York Water Taxi'!J25)</f>
        <v>4800</v>
      </c>
      <c r="F10" s="104"/>
      <c r="G10" s="446" t="s">
        <v>53</v>
      </c>
      <c r="H10" s="442">
        <f>SUM('New York Water Taxi'!J36)</f>
        <v>5369</v>
      </c>
      <c r="I10" s="104"/>
      <c r="J10" s="446" t="s">
        <v>53</v>
      </c>
      <c r="K10" s="442">
        <f>SUM('New York Water Taxi'!J47)</f>
        <v>4911</v>
      </c>
      <c r="L10" s="104"/>
      <c r="M10" s="446" t="s">
        <v>53</v>
      </c>
      <c r="N10" s="442">
        <f>SUM('New York Water Taxi'!J58)</f>
        <v>4066</v>
      </c>
      <c r="P10" s="446" t="s">
        <v>53</v>
      </c>
      <c r="Q10" s="442">
        <f>SUM('New York Water Taxi'!J69)</f>
        <v>1312</v>
      </c>
      <c r="R10" s="9"/>
    </row>
    <row r="11" spans="1:18" s="117" customFormat="1" ht="12.95" customHeight="1" thickBot="1" x14ac:dyDescent="0.3">
      <c r="A11" s="464"/>
      <c r="B11" s="450"/>
      <c r="C11" s="106"/>
      <c r="D11" s="464"/>
      <c r="E11" s="443"/>
      <c r="F11" s="104"/>
      <c r="G11" s="464"/>
      <c r="H11" s="460"/>
      <c r="I11" s="104"/>
      <c r="J11" s="464"/>
      <c r="K11" s="460"/>
      <c r="L11" s="104"/>
      <c r="M11" s="464"/>
      <c r="N11" s="460"/>
      <c r="P11" s="464"/>
      <c r="Q11" s="460"/>
      <c r="R11" s="9"/>
    </row>
    <row r="12" spans="1:18" s="117" customFormat="1" ht="12.95" customHeight="1" x14ac:dyDescent="0.25">
      <c r="A12" s="444" t="s">
        <v>34</v>
      </c>
      <c r="B12" s="448">
        <f>SUM('Liberty Landing Ferry'!D14)</f>
        <v>0</v>
      </c>
      <c r="C12" s="9"/>
      <c r="D12" s="444" t="s">
        <v>34</v>
      </c>
      <c r="E12" s="442">
        <f>SUM('Liberty Landing Ferry'!D25)</f>
        <v>2840</v>
      </c>
      <c r="F12" s="104"/>
      <c r="G12" s="444" t="s">
        <v>34</v>
      </c>
      <c r="H12" s="442">
        <f>SUM('Liberty Landing Ferry'!D36)</f>
        <v>2980</v>
      </c>
      <c r="I12" s="104"/>
      <c r="J12" s="444" t="s">
        <v>34</v>
      </c>
      <c r="K12" s="442">
        <f>SUM('Liberty Landing Ferry'!D47)</f>
        <v>3283</v>
      </c>
      <c r="L12" s="104"/>
      <c r="M12" s="444" t="s">
        <v>34</v>
      </c>
      <c r="N12" s="442">
        <f>SUM('Liberty Landing Ferry'!D58)</f>
        <v>2556</v>
      </c>
      <c r="P12" s="444" t="s">
        <v>34</v>
      </c>
      <c r="Q12" s="442">
        <f>SUM('Liberty Landing Ferry'!D69)</f>
        <v>1167</v>
      </c>
      <c r="R12" s="9"/>
    </row>
    <row r="13" spans="1:18" s="117" customFormat="1" ht="12.95" customHeight="1" thickBot="1" x14ac:dyDescent="0.3">
      <c r="A13" s="445"/>
      <c r="B13" s="450"/>
      <c r="C13" s="106"/>
      <c r="D13" s="445"/>
      <c r="E13" s="443"/>
      <c r="F13" s="104"/>
      <c r="G13" s="445"/>
      <c r="H13" s="460"/>
      <c r="I13" s="104"/>
      <c r="J13" s="445"/>
      <c r="K13" s="460"/>
      <c r="L13" s="104"/>
      <c r="M13" s="445"/>
      <c r="N13" s="460"/>
      <c r="P13" s="445"/>
      <c r="Q13" s="460"/>
      <c r="R13" s="9"/>
    </row>
    <row r="14" spans="1:18" s="257" customFormat="1" ht="12.95" customHeight="1" x14ac:dyDescent="0.25">
      <c r="A14" s="444" t="s">
        <v>81</v>
      </c>
      <c r="B14" s="442">
        <f>'NYC Ferry'!Z14</f>
        <v>0</v>
      </c>
      <c r="C14" s="106"/>
      <c r="D14" s="444" t="s">
        <v>81</v>
      </c>
      <c r="E14" s="442">
        <f>'NYC Ferry'!Z25</f>
        <v>68293</v>
      </c>
      <c r="F14" s="256"/>
      <c r="G14" s="444" t="s">
        <v>81</v>
      </c>
      <c r="H14" s="442">
        <f>'NYC Ferry'!Z36</f>
        <v>64614</v>
      </c>
      <c r="I14" s="256"/>
      <c r="J14" s="444" t="s">
        <v>81</v>
      </c>
      <c r="K14" s="442">
        <f>'NYC Ferry'!Z47</f>
        <v>61423</v>
      </c>
      <c r="L14" s="256"/>
      <c r="M14" s="444" t="s">
        <v>81</v>
      </c>
      <c r="N14" s="442">
        <f>'NYC Ferry'!Z58</f>
        <v>54484</v>
      </c>
      <c r="P14" s="444" t="s">
        <v>73</v>
      </c>
      <c r="Q14" s="442">
        <f>'NYC Ferry'!Z69</f>
        <v>19815</v>
      </c>
      <c r="R14" s="9"/>
    </row>
    <row r="15" spans="1:18" s="257" customFormat="1" ht="12.95" customHeight="1" thickBot="1" x14ac:dyDescent="0.3">
      <c r="A15" s="445"/>
      <c r="B15" s="443"/>
      <c r="C15" s="106"/>
      <c r="D15" s="445"/>
      <c r="E15" s="443"/>
      <c r="F15" s="256"/>
      <c r="G15" s="445"/>
      <c r="H15" s="443"/>
      <c r="I15" s="256"/>
      <c r="J15" s="445"/>
      <c r="K15" s="443"/>
      <c r="L15" s="256"/>
      <c r="M15" s="445"/>
      <c r="N15" s="443"/>
      <c r="P15" s="445"/>
      <c r="Q15" s="443"/>
      <c r="R15" s="9"/>
    </row>
    <row r="16" spans="1:18" s="257" customFormat="1" ht="12.95" customHeight="1" x14ac:dyDescent="0.25">
      <c r="A16" s="444" t="s">
        <v>75</v>
      </c>
      <c r="B16" s="442">
        <f>'Water Tours'!E14</f>
        <v>0</v>
      </c>
      <c r="C16" s="106"/>
      <c r="D16" s="444" t="s">
        <v>75</v>
      </c>
      <c r="E16" s="442">
        <f>'Water Tours'!E25</f>
        <v>0</v>
      </c>
      <c r="F16" s="256"/>
      <c r="G16" s="444" t="s">
        <v>75</v>
      </c>
      <c r="H16" s="442">
        <f>'Water Tours'!E36</f>
        <v>0</v>
      </c>
      <c r="I16" s="256"/>
      <c r="J16" s="444" t="s">
        <v>75</v>
      </c>
      <c r="K16" s="442">
        <f>'Water Tours'!E47</f>
        <v>0</v>
      </c>
      <c r="L16" s="256"/>
      <c r="M16" s="444" t="s">
        <v>75</v>
      </c>
      <c r="N16" s="442">
        <f>'Water Tours'!E58</f>
        <v>0</v>
      </c>
      <c r="P16" s="444" t="s">
        <v>75</v>
      </c>
      <c r="Q16" s="442">
        <f>'Water Tours'!E69</f>
        <v>0</v>
      </c>
      <c r="R16" s="9"/>
    </row>
    <row r="17" spans="1:20" s="257" customFormat="1" ht="12.95" customHeight="1" thickBot="1" x14ac:dyDescent="0.3">
      <c r="A17" s="445"/>
      <c r="B17" s="443"/>
      <c r="C17" s="106"/>
      <c r="D17" s="445"/>
      <c r="E17" s="443"/>
      <c r="F17" s="256"/>
      <c r="G17" s="445"/>
      <c r="H17" s="443"/>
      <c r="I17" s="256"/>
      <c r="J17" s="445"/>
      <c r="K17" s="443"/>
      <c r="L17" s="256"/>
      <c r="M17" s="445"/>
      <c r="N17" s="443"/>
      <c r="P17" s="445"/>
      <c r="Q17" s="443"/>
      <c r="R17" s="9"/>
    </row>
    <row r="18" spans="1:20" s="108" customFormat="1" ht="12.95" customHeight="1" thickBot="1" x14ac:dyDescent="0.25">
      <c r="A18" s="465" t="s">
        <v>19</v>
      </c>
      <c r="B18" s="467">
        <f>SUM(B4:B17)</f>
        <v>0</v>
      </c>
      <c r="C18" s="10"/>
      <c r="D18" s="465" t="s">
        <v>19</v>
      </c>
      <c r="E18" s="467">
        <f>SUM(E4:E17)</f>
        <v>242944</v>
      </c>
      <c r="F18" s="107"/>
      <c r="G18" s="465" t="s">
        <v>19</v>
      </c>
      <c r="H18" s="467">
        <f>SUM(H4:H17)</f>
        <v>226401</v>
      </c>
      <c r="I18" s="107"/>
      <c r="J18" s="465" t="s">
        <v>19</v>
      </c>
      <c r="K18" s="467">
        <f>SUM(K4:K17)</f>
        <v>233795</v>
      </c>
      <c r="L18" s="107"/>
      <c r="M18" s="465" t="s">
        <v>19</v>
      </c>
      <c r="N18" s="467">
        <f>SUM(N4:N17)</f>
        <v>218662</v>
      </c>
      <c r="P18" s="465" t="s">
        <v>19</v>
      </c>
      <c r="Q18" s="467">
        <f>SUM(Q4:Q17)</f>
        <v>77131</v>
      </c>
      <c r="R18" s="10"/>
      <c r="S18" s="141" t="s">
        <v>61</v>
      </c>
      <c r="T18" s="121">
        <f>AVERAGE('Billy Bey'!E80, 'Liberty Landing Ferry'!F76, 'New York Water Taxi'!K76, 'NY Waterway'!H76, SeaStreak!G76,'NYC Ferry'!F81,'Water Tours'!F76)</f>
        <v>26087.428571428572</v>
      </c>
    </row>
    <row r="19" spans="1:20" s="108" customFormat="1" ht="12.95" customHeight="1" thickBot="1" x14ac:dyDescent="0.3">
      <c r="A19" s="466"/>
      <c r="B19" s="468"/>
      <c r="C19" s="109"/>
      <c r="D19" s="466"/>
      <c r="E19" s="468"/>
      <c r="F19" s="107"/>
      <c r="G19" s="466"/>
      <c r="H19" s="468"/>
      <c r="I19" s="107"/>
      <c r="J19" s="466"/>
      <c r="K19" s="468"/>
      <c r="L19" s="107"/>
      <c r="M19" s="466"/>
      <c r="N19" s="468"/>
      <c r="P19" s="466"/>
      <c r="Q19" s="481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0" t="s">
        <v>54</v>
      </c>
      <c r="B21" s="471"/>
      <c r="C21" s="100"/>
      <c r="D21" s="470" t="s">
        <v>54</v>
      </c>
      <c r="E21" s="471"/>
      <c r="F21" s="101"/>
      <c r="G21" s="470" t="s">
        <v>54</v>
      </c>
      <c r="H21" s="471"/>
      <c r="I21" s="101"/>
      <c r="J21" s="470" t="s">
        <v>54</v>
      </c>
      <c r="K21" s="472"/>
      <c r="L21" s="101"/>
      <c r="M21" s="470" t="s">
        <v>54</v>
      </c>
      <c r="N21" s="471"/>
      <c r="P21" s="470" t="s">
        <v>54</v>
      </c>
      <c r="Q21" s="471"/>
      <c r="R21" s="100"/>
    </row>
    <row r="22" spans="1:20" ht="12.95" customHeight="1" x14ac:dyDescent="0.25">
      <c r="A22" s="461" t="s">
        <v>10</v>
      </c>
      <c r="B22" s="448">
        <f>SUM('Billy Bey'!G14,'Billy Bey'!H14, 'Billy Bey'!J14, 'New York Water Taxi'!G14:I14, 'NY Waterway'!I14:J14, SeaStreak!C14:D14,'NYC Ferry'!C14,'NYC Ferry'!M14,'NYC Ferry'!T14,'NYC Ferry'!Y14)</f>
        <v>0</v>
      </c>
      <c r="C22" s="7"/>
      <c r="D22" s="461" t="s">
        <v>10</v>
      </c>
      <c r="E22" s="448">
        <f>SUM('Billy Bey'!G25,'Billy Bey'!H25, 'Billy Bey'!J25, 'New York Water Taxi'!G25:I25, 'NY Waterway'!I25:J25, SeaStreak!C25:D25,'NYC Ferry'!C25,'NYC Ferry'!M25,'NYC Ferry'!T25,'NYC Ferry'!Y25)</f>
        <v>72758</v>
      </c>
      <c r="F22" s="101"/>
      <c r="G22" s="461" t="s">
        <v>10</v>
      </c>
      <c r="H22" s="448">
        <f>SUM('Billy Bey'!G36,'Billy Bey'!H36, 'Billy Bey'!J36, 'New York Water Taxi'!G36:I36, 'NY Waterway'!I36:J36, SeaStreak!C36:D36,'NYC Ferry'!C36,'NYC Ferry'!M36,'NYC Ferry'!T36,'NYC Ferry'!Y36)</f>
        <v>67018</v>
      </c>
      <c r="I22" s="101"/>
      <c r="J22" s="461" t="s">
        <v>10</v>
      </c>
      <c r="K22" s="448">
        <f>SUM('Billy Bey'!G47,'Billy Bey'!H47, 'Billy Bey'!J47, 'New York Water Taxi'!G47:I47, 'NY Waterway'!I47:J47, SeaStreak!C47:D47,'NYC Ferry'!C47,'NYC Ferry'!M47,'NYC Ferry'!T47,'NYC Ferry'!Y47)</f>
        <v>70285</v>
      </c>
      <c r="L22" s="101"/>
      <c r="M22" s="461" t="s">
        <v>10</v>
      </c>
      <c r="N22" s="448">
        <f>SUM('Billy Bey'!G58,'Billy Bey'!H58, 'Billy Bey'!J58, 'New York Water Taxi'!G58:I58, 'NY Waterway'!I58:J58, SeaStreak!C58:D58,'NYC Ferry'!C58,'NYC Ferry'!M58,'NYC Ferry'!T58,'NYC Ferry'!Y58)</f>
        <v>67091</v>
      </c>
      <c r="P22" s="461" t="s">
        <v>10</v>
      </c>
      <c r="Q22" s="448">
        <f>SUM('Billy Bey'!G69,'Billy Bey'!H69, 'Billy Bey'!J69, 'New York Water Taxi'!G69:I69, 'NY Waterway'!I69:J69, SeaStreak!C69:D69,'NYC Ferry'!C69,'NYC Ferry'!M69,'NYC Ferry'!T69,'NYC Ferry'!Y69)</f>
        <v>25458</v>
      </c>
      <c r="R22" s="7"/>
    </row>
    <row r="23" spans="1:20" ht="12.95" customHeight="1" thickBot="1" x14ac:dyDescent="0.3">
      <c r="A23" s="462"/>
      <c r="B23" s="449"/>
      <c r="C23" s="8"/>
      <c r="D23" s="462"/>
      <c r="E23" s="450"/>
      <c r="F23" s="101"/>
      <c r="G23" s="462"/>
      <c r="H23" s="450"/>
      <c r="I23" s="101"/>
      <c r="J23" s="462"/>
      <c r="K23" s="450"/>
      <c r="L23" s="101"/>
      <c r="M23" s="462"/>
      <c r="N23" s="450"/>
      <c r="P23" s="462"/>
      <c r="Q23" s="450"/>
      <c r="R23" s="8"/>
    </row>
    <row r="24" spans="1:20" ht="12.95" customHeight="1" x14ac:dyDescent="0.25">
      <c r="A24" s="446" t="s">
        <v>76</v>
      </c>
      <c r="B24" s="448">
        <f>'Billy Bey'!I14</f>
        <v>0</v>
      </c>
      <c r="C24" s="8"/>
      <c r="D24" s="446" t="s">
        <v>76</v>
      </c>
      <c r="E24" s="448">
        <f>'Billy Bey'!I25</f>
        <v>1535</v>
      </c>
      <c r="F24" s="101"/>
      <c r="G24" s="446" t="s">
        <v>76</v>
      </c>
      <c r="H24" s="448">
        <f>'Billy Bey'!I36</f>
        <v>1470</v>
      </c>
      <c r="I24" s="101"/>
      <c r="J24" s="446" t="s">
        <v>76</v>
      </c>
      <c r="K24" s="448">
        <f>'Billy Bey'!I47</f>
        <v>1526</v>
      </c>
      <c r="L24" s="101"/>
      <c r="M24" s="446" t="s">
        <v>76</v>
      </c>
      <c r="N24" s="448">
        <f>'Billy Bey'!I58</f>
        <v>1472</v>
      </c>
      <c r="P24" s="446" t="s">
        <v>76</v>
      </c>
      <c r="Q24" s="448">
        <f>'Billy Bey'!I69</f>
        <v>721</v>
      </c>
      <c r="R24" s="8"/>
    </row>
    <row r="25" spans="1:20" ht="12.95" customHeight="1" thickBot="1" x14ac:dyDescent="0.3">
      <c r="A25" s="447"/>
      <c r="B25" s="449"/>
      <c r="C25" s="8"/>
      <c r="D25" s="447"/>
      <c r="E25" s="450"/>
      <c r="F25" s="101"/>
      <c r="G25" s="447"/>
      <c r="H25" s="450"/>
      <c r="I25" s="101"/>
      <c r="J25" s="447"/>
      <c r="K25" s="450"/>
      <c r="L25" s="101"/>
      <c r="M25" s="447"/>
      <c r="N25" s="450"/>
      <c r="P25" s="447"/>
      <c r="Q25" s="450"/>
      <c r="R25" s="8"/>
    </row>
    <row r="26" spans="1:20" ht="12.95" customHeight="1" x14ac:dyDescent="0.25">
      <c r="A26" s="446" t="s">
        <v>8</v>
      </c>
      <c r="B26" s="442">
        <f>SUM('Billy Bey'!C14:D14, 'New York Water Taxi'!E14, 'NY Waterway'!C14:G14,'Water Tours'!D14)</f>
        <v>0</v>
      </c>
      <c r="C26" s="9"/>
      <c r="D26" s="446" t="s">
        <v>8</v>
      </c>
      <c r="E26" s="442">
        <f>SUM('Billy Bey'!C25:D25, 'New York Water Taxi'!E25, 'NY Waterway'!C25:G25,'Water Tours'!D25)</f>
        <v>70032</v>
      </c>
      <c r="F26" s="101"/>
      <c r="G26" s="446" t="s">
        <v>8</v>
      </c>
      <c r="H26" s="442">
        <f>SUM('Billy Bey'!C36:D36, 'New York Water Taxi'!E36, 'NY Waterway'!C36:G36,'Water Tours'!D36)</f>
        <v>61166</v>
      </c>
      <c r="I26" s="101"/>
      <c r="J26" s="446" t="s">
        <v>8</v>
      </c>
      <c r="K26" s="442">
        <f>SUM('Billy Bey'!C47:D47, 'NY Waterway'!C47:G47, 'New York Water Taxi'!E47,'Water Tours'!D47)</f>
        <v>66958</v>
      </c>
      <c r="L26" s="101"/>
      <c r="M26" s="446" t="s">
        <v>8</v>
      </c>
      <c r="N26" s="442">
        <f>SUM('Billy Bey'!C58:D58, 'NY Waterway'!C58:G58, 'New York Water Taxi'!E58,'Water Tours'!D58)</f>
        <v>62697</v>
      </c>
      <c r="P26" s="446" t="s">
        <v>8</v>
      </c>
      <c r="Q26" s="442">
        <f>SUM('Billy Bey'!C69:D69, 'NY Waterway'!C69:G69, 'New York Water Taxi'!E69,'Water Tours'!D69)</f>
        <v>23065</v>
      </c>
      <c r="R26" s="9"/>
    </row>
    <row r="27" spans="1:20" ht="12.95" customHeight="1" thickBot="1" x14ac:dyDescent="0.3">
      <c r="A27" s="447"/>
      <c r="B27" s="460"/>
      <c r="C27" s="103"/>
      <c r="D27" s="447"/>
      <c r="E27" s="460"/>
      <c r="F27" s="101"/>
      <c r="G27" s="447"/>
      <c r="H27" s="469"/>
      <c r="I27" s="101"/>
      <c r="J27" s="447"/>
      <c r="K27" s="469"/>
      <c r="L27" s="101"/>
      <c r="M27" s="447"/>
      <c r="N27" s="469"/>
      <c r="P27" s="447"/>
      <c r="Q27" s="469"/>
      <c r="R27" s="103"/>
    </row>
    <row r="28" spans="1:20" ht="12.95" customHeight="1" x14ac:dyDescent="0.25">
      <c r="A28" s="461" t="s">
        <v>14</v>
      </c>
      <c r="B28" s="448">
        <f>SUM(SeaStreak!E14:F14,'NYC Ferry'!D14,'NYC Ferry'!X14)</f>
        <v>0</v>
      </c>
      <c r="C28" s="7"/>
      <c r="D28" s="461" t="s">
        <v>14</v>
      </c>
      <c r="E28" s="448">
        <f>SUM(SeaStreak!E25:F25,'NYC Ferry'!D25,'NYC Ferry'!X25)</f>
        <v>18621</v>
      </c>
      <c r="F28" s="101"/>
      <c r="G28" s="461" t="s">
        <v>14</v>
      </c>
      <c r="H28" s="448">
        <f>SUM(SeaStreak!E36:F36,'NYC Ferry'!D36,'NYC Ferry'!X36)</f>
        <v>17482</v>
      </c>
      <c r="I28" s="101"/>
      <c r="J28" s="461" t="s">
        <v>14</v>
      </c>
      <c r="K28" s="448">
        <f>SUM(SeaStreak!E47:F47,'NYC Ferry'!D47,'NYC Ferry'!X47)</f>
        <v>17931</v>
      </c>
      <c r="L28" s="101"/>
      <c r="M28" s="461" t="s">
        <v>14</v>
      </c>
      <c r="N28" s="448">
        <f>SUM(SeaStreak!E58:F58,'NYC Ferry'!D58,'NYC Ferry'!X58)</f>
        <v>16136</v>
      </c>
      <c r="P28" s="461" t="s">
        <v>14</v>
      </c>
      <c r="Q28" s="448">
        <f>SUM(SeaStreak!E69:F69,'NYC Ferry'!D69,'NYC Ferry'!X69)</f>
        <v>6043</v>
      </c>
      <c r="R28" s="7"/>
    </row>
    <row r="29" spans="1:20" ht="12.95" customHeight="1" thickBot="1" x14ac:dyDescent="0.3">
      <c r="A29" s="463"/>
      <c r="B29" s="449"/>
      <c r="C29" s="105"/>
      <c r="D29" s="463"/>
      <c r="E29" s="473"/>
      <c r="F29" s="101"/>
      <c r="G29" s="463"/>
      <c r="H29" s="473"/>
      <c r="I29" s="101"/>
      <c r="J29" s="463"/>
      <c r="K29" s="473"/>
      <c r="L29" s="101"/>
      <c r="M29" s="463"/>
      <c r="N29" s="473"/>
      <c r="P29" s="463"/>
      <c r="Q29" s="473"/>
      <c r="R29" s="105"/>
    </row>
    <row r="30" spans="1:20" ht="12.95" customHeight="1" x14ac:dyDescent="0.25">
      <c r="A30" s="446" t="s">
        <v>9</v>
      </c>
      <c r="B30" s="442">
        <f>SUM('Billy Bey'!E14:F14, 'Liberty Landing Ferry'!C14, 'NY Waterway'!H14)</f>
        <v>0</v>
      </c>
      <c r="C30" s="9"/>
      <c r="D30" s="446" t="s">
        <v>9</v>
      </c>
      <c r="E30" s="440">
        <f>SUM('Billy Bey'!E25:F25, 'Liberty Landing Ferry'!C25, 'NY Waterway'!H25)</f>
        <v>37949</v>
      </c>
      <c r="F30" s="101"/>
      <c r="G30" s="446" t="s">
        <v>9</v>
      </c>
      <c r="H30" s="442">
        <f>SUM('Billy Bey'!E36:F36, 'Liberty Landing Ferry'!C36, 'NY Waterway'!H36)</f>
        <v>38454</v>
      </c>
      <c r="I30" s="101"/>
      <c r="J30" s="446" t="s">
        <v>9</v>
      </c>
      <c r="K30" s="442">
        <f>SUM('Billy Bey'!E47:F47, 'Liberty Landing Ferry'!C47, 'NY Waterway'!H47)</f>
        <v>39170</v>
      </c>
      <c r="L30" s="101"/>
      <c r="M30" s="446" t="s">
        <v>9</v>
      </c>
      <c r="N30" s="442">
        <f>SUM('Billy Bey'!E58:F58, 'Liberty Landing Ferry'!C58, 'NY Waterway'!H58)</f>
        <v>37065</v>
      </c>
      <c r="P30" s="446" t="s">
        <v>9</v>
      </c>
      <c r="Q30" s="442">
        <f>SUM('Billy Bey'!E69:F69, 'Liberty Landing Ferry'!C69, 'NY Waterway'!H69)</f>
        <v>9898</v>
      </c>
      <c r="R30" s="9"/>
    </row>
    <row r="31" spans="1:20" ht="12.95" customHeight="1" thickBot="1" x14ac:dyDescent="0.3">
      <c r="A31" s="464"/>
      <c r="B31" s="460"/>
      <c r="C31" s="106"/>
      <c r="D31" s="464"/>
      <c r="E31" s="443"/>
      <c r="F31" s="101"/>
      <c r="G31" s="464"/>
      <c r="H31" s="443"/>
      <c r="I31" s="101"/>
      <c r="J31" s="464"/>
      <c r="K31" s="443"/>
      <c r="L31" s="101"/>
      <c r="M31" s="464"/>
      <c r="N31" s="443"/>
      <c r="P31" s="464"/>
      <c r="Q31" s="443"/>
      <c r="R31" s="106"/>
      <c r="S31" s="115"/>
      <c r="T31" s="115"/>
    </row>
    <row r="32" spans="1:20" s="115" customFormat="1" ht="12.95" customHeight="1" x14ac:dyDescent="0.2">
      <c r="A32" s="446" t="s">
        <v>7</v>
      </c>
      <c r="B32" s="440">
        <f>SUM('New York Water Taxi'!C14)</f>
        <v>0</v>
      </c>
      <c r="C32" s="10"/>
      <c r="D32" s="446" t="s">
        <v>7</v>
      </c>
      <c r="E32" s="440">
        <f>SUM('New York Water Taxi'!C25)</f>
        <v>718</v>
      </c>
      <c r="F32" s="114"/>
      <c r="G32" s="446" t="s">
        <v>7</v>
      </c>
      <c r="H32" s="440">
        <f>SUM('New York Water Taxi'!C36)</f>
        <v>836</v>
      </c>
      <c r="I32" s="114"/>
      <c r="J32" s="446" t="s">
        <v>7</v>
      </c>
      <c r="K32" s="440">
        <f>SUM('New York Water Taxi'!C47)</f>
        <v>753</v>
      </c>
      <c r="L32" s="114"/>
      <c r="M32" s="446" t="s">
        <v>7</v>
      </c>
      <c r="N32" s="440">
        <f>SUM('New York Water Taxi'!C58)</f>
        <v>936</v>
      </c>
      <c r="P32" s="446" t="s">
        <v>7</v>
      </c>
      <c r="Q32" s="440">
        <f>SUM('New York Water Taxi'!C69)</f>
        <v>333</v>
      </c>
      <c r="R32" s="11"/>
    </row>
    <row r="33" spans="1:20" s="115" customFormat="1" ht="12.95" customHeight="1" thickBot="1" x14ac:dyDescent="0.3">
      <c r="A33" s="464"/>
      <c r="B33" s="437"/>
      <c r="C33" s="109"/>
      <c r="D33" s="464"/>
      <c r="E33" s="474"/>
      <c r="F33" s="114"/>
      <c r="G33" s="464"/>
      <c r="H33" s="474"/>
      <c r="I33" s="114"/>
      <c r="J33" s="464"/>
      <c r="K33" s="474"/>
      <c r="L33" s="114"/>
      <c r="M33" s="464"/>
      <c r="N33" s="474"/>
      <c r="P33" s="464"/>
      <c r="Q33" s="474"/>
      <c r="R33" s="12"/>
      <c r="S33" s="116"/>
      <c r="T33" s="116"/>
    </row>
    <row r="34" spans="1:20" ht="12.75" customHeight="1" x14ac:dyDescent="0.25">
      <c r="A34" s="446" t="s">
        <v>35</v>
      </c>
      <c r="B34" s="440">
        <f>SUM('New York Water Taxi'!A14)</f>
        <v>0</v>
      </c>
      <c r="C34" s="101"/>
      <c r="D34" s="446" t="s">
        <v>35</v>
      </c>
      <c r="E34" s="440">
        <f>SUM('New York Water Taxi'!D25)</f>
        <v>0</v>
      </c>
      <c r="F34" s="101"/>
      <c r="G34" s="446" t="s">
        <v>35</v>
      </c>
      <c r="H34" s="440">
        <f>SUM('New York Water Taxi'!D36)</f>
        <v>0</v>
      </c>
      <c r="I34" s="101"/>
      <c r="J34" s="446" t="s">
        <v>35</v>
      </c>
      <c r="K34" s="440">
        <f>SUM('New York Water Taxi'!D47)</f>
        <v>0</v>
      </c>
      <c r="L34" s="101"/>
      <c r="M34" s="446" t="s">
        <v>35</v>
      </c>
      <c r="N34" s="440">
        <f>SUM('New York Water Taxi'!D58)</f>
        <v>0</v>
      </c>
      <c r="P34" s="446" t="s">
        <v>35</v>
      </c>
      <c r="Q34" s="440">
        <f>SUM('New York Water Taxi'!D69)</f>
        <v>0</v>
      </c>
      <c r="R34" s="11"/>
    </row>
    <row r="35" spans="1:20" ht="14.25" thickBot="1" x14ac:dyDescent="0.3">
      <c r="A35" s="464"/>
      <c r="B35" s="437"/>
      <c r="C35" s="101"/>
      <c r="D35" s="464"/>
      <c r="E35" s="475"/>
      <c r="F35" s="101"/>
      <c r="G35" s="464"/>
      <c r="H35" s="475"/>
      <c r="I35" s="101"/>
      <c r="J35" s="464"/>
      <c r="K35" s="475"/>
      <c r="L35" s="101"/>
      <c r="M35" s="464"/>
      <c r="N35" s="475"/>
      <c r="P35" s="464"/>
      <c r="Q35" s="475"/>
      <c r="R35" s="118"/>
    </row>
    <row r="36" spans="1:20" ht="12.75" customHeight="1" x14ac:dyDescent="0.25">
      <c r="A36" s="446" t="s">
        <v>69</v>
      </c>
      <c r="B36" s="440">
        <f>SUM('New York Water Taxi'!F14)</f>
        <v>0</v>
      </c>
      <c r="C36" s="101"/>
      <c r="D36" s="446" t="s">
        <v>69</v>
      </c>
      <c r="E36" s="440">
        <f>SUM('New York Water Taxi'!F25)</f>
        <v>0</v>
      </c>
      <c r="F36" s="101"/>
      <c r="G36" s="446" t="s">
        <v>69</v>
      </c>
      <c r="H36" s="440">
        <f>SUM('New York Water Taxi'!F36)</f>
        <v>0</v>
      </c>
      <c r="I36" s="101"/>
      <c r="J36" s="446" t="s">
        <v>69</v>
      </c>
      <c r="K36" s="440">
        <f>SUM('New York Water Taxi'!F47)</f>
        <v>0</v>
      </c>
      <c r="L36" s="101"/>
      <c r="M36" s="446" t="s">
        <v>69</v>
      </c>
      <c r="N36" s="440">
        <f>SUM('New York Water Taxi'!F58)</f>
        <v>0</v>
      </c>
      <c r="P36" s="446" t="s">
        <v>69</v>
      </c>
      <c r="Q36" s="440">
        <f>SUM('New York Water Taxi'!F69)</f>
        <v>0</v>
      </c>
      <c r="R36" s="11"/>
    </row>
    <row r="37" spans="1:20" ht="14.25" customHeight="1" thickBot="1" x14ac:dyDescent="0.3">
      <c r="A37" s="464"/>
      <c r="B37" s="437"/>
      <c r="C37" s="101"/>
      <c r="D37" s="464"/>
      <c r="E37" s="482"/>
      <c r="F37" s="101"/>
      <c r="G37" s="464"/>
      <c r="H37" s="482"/>
      <c r="I37" s="101"/>
      <c r="J37" s="464"/>
      <c r="K37" s="437"/>
      <c r="L37" s="101"/>
      <c r="M37" s="464"/>
      <c r="N37" s="437"/>
      <c r="P37" s="464"/>
      <c r="Q37" s="437"/>
      <c r="R37" s="11"/>
    </row>
    <row r="38" spans="1:20" x14ac:dyDescent="0.25">
      <c r="A38" s="441" t="s">
        <v>70</v>
      </c>
      <c r="B38" s="440">
        <f>SUM('NYC Ferry'!E14+'NYC Ferry'!S14)</f>
        <v>0</v>
      </c>
      <c r="C38" s="101"/>
      <c r="D38" s="441" t="s">
        <v>70</v>
      </c>
      <c r="E38" s="440">
        <f>SUM('NYC Ferry'!E25+'NYC Ferry'!S25)</f>
        <v>8753</v>
      </c>
      <c r="F38" s="101"/>
      <c r="G38" s="441" t="s">
        <v>70</v>
      </c>
      <c r="H38" s="440">
        <f>SUM('NYC Ferry'!E36+'NYC Ferry'!S36)</f>
        <v>7523</v>
      </c>
      <c r="I38" s="101"/>
      <c r="J38" s="441" t="s">
        <v>70</v>
      </c>
      <c r="K38" s="440">
        <f>SUM('NYC Ferry'!E47+'NYC Ferry'!S47)</f>
        <v>7112</v>
      </c>
      <c r="L38" s="101"/>
      <c r="M38" s="441" t="s">
        <v>70</v>
      </c>
      <c r="N38" s="440">
        <f>SUM('NYC Ferry'!E58+'NYC Ferry'!S58)</f>
        <v>6883</v>
      </c>
      <c r="P38" s="441" t="s">
        <v>70</v>
      </c>
      <c r="Q38" s="440">
        <f>SUM('NYC Ferry'!E69+'NYC Ferry'!S69)</f>
        <v>2351</v>
      </c>
      <c r="R38" s="11"/>
    </row>
    <row r="39" spans="1:20" ht="14.25" thickBot="1" x14ac:dyDescent="0.3">
      <c r="A39" s="439"/>
      <c r="B39" s="437"/>
      <c r="C39" s="101"/>
      <c r="D39" s="439"/>
      <c r="E39" s="437"/>
      <c r="F39" s="101"/>
      <c r="G39" s="439"/>
      <c r="H39" s="437"/>
      <c r="I39" s="101"/>
      <c r="J39" s="439"/>
      <c r="K39" s="437"/>
      <c r="L39" s="101"/>
      <c r="M39" s="439"/>
      <c r="N39" s="437"/>
      <c r="P39" s="439"/>
      <c r="Q39" s="437"/>
      <c r="R39" s="11"/>
    </row>
    <row r="40" spans="1:20" ht="12.75" customHeight="1" x14ac:dyDescent="0.25">
      <c r="A40" s="441" t="s">
        <v>71</v>
      </c>
      <c r="B40" s="440">
        <f>SUM('NYC Ferry'!F14)</f>
        <v>0</v>
      </c>
      <c r="C40" s="101"/>
      <c r="D40" s="441" t="s">
        <v>71</v>
      </c>
      <c r="E40" s="440">
        <f>SUM('NYC Ferry'!F25)</f>
        <v>2215</v>
      </c>
      <c r="F40" s="101"/>
      <c r="G40" s="441" t="s">
        <v>71</v>
      </c>
      <c r="H40" s="440">
        <f>SUM('NYC Ferry'!F36)</f>
        <v>3367</v>
      </c>
      <c r="I40" s="101"/>
      <c r="J40" s="441" t="s">
        <v>71</v>
      </c>
      <c r="K40" s="440">
        <f>SUM('NYC Ferry'!F47)</f>
        <v>2602</v>
      </c>
      <c r="L40" s="101"/>
      <c r="M40" s="441" t="s">
        <v>71</v>
      </c>
      <c r="N40" s="440">
        <f>SUM('NYC Ferry'!F58)</f>
        <v>2364</v>
      </c>
      <c r="P40" s="441" t="s">
        <v>71</v>
      </c>
      <c r="Q40" s="440">
        <f>SUM('NYC Ferry'!F69)</f>
        <v>829</v>
      </c>
      <c r="R40" s="11"/>
    </row>
    <row r="41" spans="1:20" ht="13.5" customHeight="1" thickBot="1" x14ac:dyDescent="0.3">
      <c r="A41" s="439"/>
      <c r="B41" s="437"/>
      <c r="C41" s="101"/>
      <c r="D41" s="439"/>
      <c r="E41" s="437"/>
      <c r="F41" s="101"/>
      <c r="G41" s="439"/>
      <c r="H41" s="437"/>
      <c r="I41" s="101"/>
      <c r="J41" s="439"/>
      <c r="K41" s="437"/>
      <c r="L41" s="101"/>
      <c r="M41" s="439"/>
      <c r="N41" s="437"/>
      <c r="P41" s="439"/>
      <c r="Q41" s="437"/>
      <c r="R41" s="11"/>
    </row>
    <row r="42" spans="1:20" ht="12.75" customHeight="1" x14ac:dyDescent="0.25">
      <c r="A42" s="441" t="s">
        <v>11</v>
      </c>
      <c r="B42" s="440">
        <f>SUM('NYC Ferry'!G14)</f>
        <v>0</v>
      </c>
      <c r="C42" s="101"/>
      <c r="D42" s="441" t="s">
        <v>11</v>
      </c>
      <c r="E42" s="440">
        <f>SUM('NYC Ferry'!G25)</f>
        <v>7241</v>
      </c>
      <c r="F42" s="101"/>
      <c r="G42" s="441" t="s">
        <v>11</v>
      </c>
      <c r="H42" s="440">
        <f>SUM('NYC Ferry'!G36)</f>
        <v>6423</v>
      </c>
      <c r="I42" s="101"/>
      <c r="J42" s="441" t="s">
        <v>11</v>
      </c>
      <c r="K42" s="440">
        <f>SUM('NYC Ferry'!G47)</f>
        <v>6749</v>
      </c>
      <c r="L42" s="101"/>
      <c r="M42" s="441" t="s">
        <v>11</v>
      </c>
      <c r="N42" s="440">
        <f>SUM('NYC Ferry'!G58)</f>
        <v>6283</v>
      </c>
      <c r="P42" s="441" t="s">
        <v>11</v>
      </c>
      <c r="Q42" s="440">
        <f>SUM('NYC Ferry'!G69)</f>
        <v>2301</v>
      </c>
      <c r="R42" s="11"/>
    </row>
    <row r="43" spans="1:20" ht="13.5" customHeight="1" thickBot="1" x14ac:dyDescent="0.3">
      <c r="A43" s="439"/>
      <c r="B43" s="437"/>
      <c r="C43" s="101"/>
      <c r="D43" s="439"/>
      <c r="E43" s="437"/>
      <c r="F43" s="101"/>
      <c r="G43" s="439"/>
      <c r="H43" s="437"/>
      <c r="I43" s="101"/>
      <c r="J43" s="439"/>
      <c r="K43" s="437"/>
      <c r="L43" s="101"/>
      <c r="M43" s="439"/>
      <c r="N43" s="437"/>
      <c r="P43" s="439"/>
      <c r="Q43" s="437"/>
      <c r="R43" s="11"/>
    </row>
    <row r="44" spans="1:20" ht="12.75" customHeight="1" x14ac:dyDescent="0.25">
      <c r="A44" s="441" t="s">
        <v>12</v>
      </c>
      <c r="B44" s="440">
        <f>SUM('NYC Ferry'!H14)</f>
        <v>0</v>
      </c>
      <c r="C44" s="101"/>
      <c r="D44" s="441" t="s">
        <v>12</v>
      </c>
      <c r="E44" s="440">
        <f>SUM('NYC Ferry'!H25)</f>
        <v>3615</v>
      </c>
      <c r="F44" s="101"/>
      <c r="G44" s="441" t="s">
        <v>12</v>
      </c>
      <c r="H44" s="440">
        <f>SUM('NYC Ferry'!H36)</f>
        <v>3234</v>
      </c>
      <c r="I44" s="101"/>
      <c r="J44" s="441" t="s">
        <v>12</v>
      </c>
      <c r="K44" s="440">
        <f>SUM('NYC Ferry'!H47)</f>
        <v>3321</v>
      </c>
      <c r="L44" s="101"/>
      <c r="M44" s="441" t="s">
        <v>12</v>
      </c>
      <c r="N44" s="440">
        <f>SUM('NYC Ferry'!H58)</f>
        <v>3294</v>
      </c>
      <c r="P44" s="441" t="s">
        <v>12</v>
      </c>
      <c r="Q44" s="440">
        <f>SUM('NYC Ferry'!H69)</f>
        <v>1127</v>
      </c>
      <c r="R44" s="11"/>
    </row>
    <row r="45" spans="1:20" ht="13.5" customHeight="1" thickBot="1" x14ac:dyDescent="0.3">
      <c r="A45" s="439"/>
      <c r="B45" s="437"/>
      <c r="C45" s="101"/>
      <c r="D45" s="439"/>
      <c r="E45" s="437"/>
      <c r="F45" s="101"/>
      <c r="G45" s="439"/>
      <c r="H45" s="437"/>
      <c r="I45" s="101"/>
      <c r="J45" s="439"/>
      <c r="K45" s="437"/>
      <c r="L45" s="101"/>
      <c r="M45" s="439"/>
      <c r="N45" s="437"/>
      <c r="P45" s="439"/>
      <c r="Q45" s="437"/>
      <c r="R45" s="11"/>
    </row>
    <row r="46" spans="1:20" ht="12.75" customHeight="1" x14ac:dyDescent="0.25">
      <c r="A46" s="441" t="s">
        <v>72</v>
      </c>
      <c r="B46" s="440">
        <f>SUM('NYC Ferry'!I14,'NYC Ferry'!W14)</f>
        <v>0</v>
      </c>
      <c r="C46" s="101"/>
      <c r="D46" s="441" t="s">
        <v>72</v>
      </c>
      <c r="E46" s="440">
        <f>SUM('NYC Ferry'!I25,'NYC Ferry'!W25)</f>
        <v>5785</v>
      </c>
      <c r="F46" s="101"/>
      <c r="G46" s="441" t="s">
        <v>72</v>
      </c>
      <c r="H46" s="440">
        <f>SUM('NYC Ferry'!I36,'NYC Ferry'!W36)</f>
        <v>5348</v>
      </c>
      <c r="I46" s="101"/>
      <c r="J46" s="441" t="s">
        <v>72</v>
      </c>
      <c r="K46" s="440">
        <f>SUM('NYC Ferry'!I47,'NYC Ferry'!W47)</f>
        <v>5430</v>
      </c>
      <c r="L46" s="101"/>
      <c r="M46" s="441" t="s">
        <v>72</v>
      </c>
      <c r="N46" s="440">
        <f>SUM('NYC Ferry'!I58,'NYC Ferry'!W58)</f>
        <v>4480</v>
      </c>
      <c r="P46" s="441" t="s">
        <v>72</v>
      </c>
      <c r="Q46" s="440">
        <f>SUM('NYC Ferry'!I69,'NYC Ferry'!W69)</f>
        <v>1693</v>
      </c>
      <c r="R46" s="11"/>
    </row>
    <row r="47" spans="1:20" ht="13.5" customHeight="1" thickBot="1" x14ac:dyDescent="0.3">
      <c r="A47" s="439"/>
      <c r="B47" s="437"/>
      <c r="C47" s="101"/>
      <c r="D47" s="439"/>
      <c r="E47" s="437"/>
      <c r="F47" s="101"/>
      <c r="G47" s="439"/>
      <c r="H47" s="437"/>
      <c r="I47" s="101"/>
      <c r="J47" s="439"/>
      <c r="K47" s="437"/>
      <c r="L47" s="101"/>
      <c r="M47" s="439"/>
      <c r="N47" s="437"/>
      <c r="P47" s="439"/>
      <c r="Q47" s="437"/>
      <c r="R47" s="11"/>
    </row>
    <row r="48" spans="1:20" ht="12.75" customHeight="1" x14ac:dyDescent="0.25">
      <c r="A48" s="441" t="s">
        <v>87</v>
      </c>
      <c r="B48" s="440">
        <f>SUM('NYC Ferry'!P14)</f>
        <v>0</v>
      </c>
      <c r="C48" s="101"/>
      <c r="D48" s="441" t="s">
        <v>87</v>
      </c>
      <c r="E48" s="440">
        <f>SUM('NYC Ferry'!P25)</f>
        <v>1242</v>
      </c>
      <c r="F48" s="101"/>
      <c r="G48" s="441" t="s">
        <v>87</v>
      </c>
      <c r="H48" s="440">
        <f>SUM('NYC Ferry'!P36)</f>
        <v>972</v>
      </c>
      <c r="I48" s="101"/>
      <c r="J48" s="441" t="s">
        <v>87</v>
      </c>
      <c r="K48" s="440">
        <f>SUM('NYC Ferry'!P47)</f>
        <v>1081</v>
      </c>
      <c r="L48" s="101"/>
      <c r="M48" s="441" t="s">
        <v>87</v>
      </c>
      <c r="N48" s="440">
        <f>SUM('NYC Ferry'!P58)</f>
        <v>967</v>
      </c>
      <c r="P48" s="441" t="s">
        <v>87</v>
      </c>
      <c r="Q48" s="440">
        <f>SUM('NYC Ferry'!P69)</f>
        <v>235</v>
      </c>
      <c r="R48" s="11"/>
    </row>
    <row r="49" spans="1:18" ht="13.5" customHeight="1" thickBot="1" x14ac:dyDescent="0.3">
      <c r="A49" s="439"/>
      <c r="B49" s="437"/>
      <c r="C49" s="101"/>
      <c r="D49" s="439"/>
      <c r="E49" s="437"/>
      <c r="F49" s="101"/>
      <c r="G49" s="439"/>
      <c r="H49" s="437"/>
      <c r="I49" s="101"/>
      <c r="J49" s="439"/>
      <c r="K49" s="437"/>
      <c r="L49" s="101"/>
      <c r="M49" s="439"/>
      <c r="N49" s="437"/>
      <c r="P49" s="439"/>
      <c r="Q49" s="437"/>
      <c r="R49" s="11"/>
    </row>
    <row r="50" spans="1:18" ht="13.5" customHeight="1" x14ac:dyDescent="0.25">
      <c r="A50" s="441" t="s">
        <v>86</v>
      </c>
      <c r="B50" s="440">
        <f>SUM('NYC Ferry'!N14)</f>
        <v>0</v>
      </c>
      <c r="C50" s="101"/>
      <c r="D50" s="441" t="s">
        <v>86</v>
      </c>
      <c r="E50" s="440">
        <f>SUM('NYC Ferry'!N25)</f>
        <v>1469</v>
      </c>
      <c r="F50" s="101"/>
      <c r="G50" s="441" t="s">
        <v>86</v>
      </c>
      <c r="H50" s="436">
        <f>SUM('NYC Ferry'!N36)</f>
        <v>1904</v>
      </c>
      <c r="I50" s="101"/>
      <c r="J50" s="441" t="s">
        <v>86</v>
      </c>
      <c r="K50" s="436">
        <f>SUM('NYC Ferry'!N47)</f>
        <v>1133</v>
      </c>
      <c r="L50" s="101"/>
      <c r="M50" s="441" t="s">
        <v>86</v>
      </c>
      <c r="N50" s="440">
        <f>SUM('NYC Ferry'!N58)</f>
        <v>924</v>
      </c>
      <c r="P50" s="441" t="s">
        <v>86</v>
      </c>
      <c r="Q50" s="440">
        <f>SUM('NYC Ferry'!N69)</f>
        <v>323</v>
      </c>
      <c r="R50" s="11"/>
    </row>
    <row r="51" spans="1:18" ht="13.5" customHeight="1" thickBot="1" x14ac:dyDescent="0.3">
      <c r="A51" s="439"/>
      <c r="B51" s="437"/>
      <c r="C51" s="101"/>
      <c r="D51" s="439"/>
      <c r="E51" s="437"/>
      <c r="F51" s="101"/>
      <c r="G51" s="439"/>
      <c r="H51" s="482"/>
      <c r="I51" s="101"/>
      <c r="J51" s="439"/>
      <c r="K51" s="482"/>
      <c r="L51" s="101"/>
      <c r="M51" s="439"/>
      <c r="N51" s="437"/>
      <c r="P51" s="439"/>
      <c r="Q51" s="437"/>
      <c r="R51" s="11"/>
    </row>
    <row r="52" spans="1:18" ht="12.75" customHeight="1" x14ac:dyDescent="0.25">
      <c r="A52" s="441" t="s">
        <v>13</v>
      </c>
      <c r="B52" s="440">
        <f>SUM('NYC Ferry'!R14)</f>
        <v>0</v>
      </c>
      <c r="C52" s="101"/>
      <c r="D52" s="441" t="s">
        <v>13</v>
      </c>
      <c r="E52" s="440">
        <f>SUM('NYC Ferry'!R25)</f>
        <v>937</v>
      </c>
      <c r="F52" s="101"/>
      <c r="G52" s="441" t="s">
        <v>13</v>
      </c>
      <c r="H52" s="440">
        <f>SUM('NYC Ferry'!R36)</f>
        <v>1218</v>
      </c>
      <c r="I52" s="101"/>
      <c r="J52" s="441" t="s">
        <v>13</v>
      </c>
      <c r="K52" s="440">
        <f>SUM('NYC Ferry'!R47)</f>
        <v>685</v>
      </c>
      <c r="L52" s="101"/>
      <c r="M52" s="441" t="s">
        <v>13</v>
      </c>
      <c r="N52" s="440">
        <f>SUM('NYC Ferry'!R58)</f>
        <v>653</v>
      </c>
      <c r="P52" s="441" t="s">
        <v>13</v>
      </c>
      <c r="Q52" s="440">
        <f>SUM('NYC Ferry'!R69)</f>
        <v>191</v>
      </c>
      <c r="R52" s="11"/>
    </row>
    <row r="53" spans="1:18" ht="13.5" customHeight="1" thickBot="1" x14ac:dyDescent="0.3">
      <c r="A53" s="439"/>
      <c r="B53" s="437"/>
      <c r="C53" s="101"/>
      <c r="D53" s="439"/>
      <c r="E53" s="437"/>
      <c r="F53" s="101"/>
      <c r="G53" s="439"/>
      <c r="H53" s="437"/>
      <c r="I53" s="101"/>
      <c r="J53" s="439"/>
      <c r="K53" s="437"/>
      <c r="L53" s="101"/>
      <c r="M53" s="439"/>
      <c r="N53" s="437"/>
      <c r="P53" s="439"/>
      <c r="Q53" s="437"/>
      <c r="R53" s="11"/>
    </row>
    <row r="54" spans="1:18" ht="13.5" customHeight="1" x14ac:dyDescent="0.25">
      <c r="A54" s="438" t="s">
        <v>32</v>
      </c>
      <c r="B54" s="440">
        <f>SUM('NYC Ferry'!J14)</f>
        <v>0</v>
      </c>
      <c r="C54" s="101"/>
      <c r="D54" s="438" t="s">
        <v>32</v>
      </c>
      <c r="E54" s="440">
        <f>SUM('NYC Ferry'!J25 + 'NYC Ferry'!Q25)</f>
        <v>0</v>
      </c>
      <c r="F54" s="101"/>
      <c r="G54" s="438" t="s">
        <v>32</v>
      </c>
      <c r="H54" s="436">
        <f>SUM('NYC Ferry'!J36)</f>
        <v>0</v>
      </c>
      <c r="I54" s="101"/>
      <c r="J54" s="438" t="s">
        <v>32</v>
      </c>
      <c r="K54" s="436">
        <f>SUM('NYC Ferry'!J47 + 'NYC Ferry'!Q47)</f>
        <v>0</v>
      </c>
      <c r="L54" s="101"/>
      <c r="M54" s="438" t="s">
        <v>32</v>
      </c>
      <c r="N54" s="436">
        <f>SUM('NYC Ferry'!J58)</f>
        <v>0</v>
      </c>
      <c r="P54" s="438" t="s">
        <v>32</v>
      </c>
      <c r="Q54" s="436">
        <f>SUM('NYC Ferry'!J69)</f>
        <v>0</v>
      </c>
      <c r="R54" s="11"/>
    </row>
    <row r="55" spans="1:18" ht="13.5" customHeight="1" thickBot="1" x14ac:dyDescent="0.3">
      <c r="A55" s="439"/>
      <c r="B55" s="437"/>
      <c r="C55" s="101"/>
      <c r="D55" s="439"/>
      <c r="E55" s="437"/>
      <c r="F55" s="101"/>
      <c r="G55" s="439"/>
      <c r="H55" s="437"/>
      <c r="I55" s="101"/>
      <c r="J55" s="439"/>
      <c r="K55" s="437"/>
      <c r="L55" s="101"/>
      <c r="M55" s="439"/>
      <c r="N55" s="437"/>
      <c r="P55" s="439"/>
      <c r="Q55" s="437"/>
      <c r="R55" s="11"/>
    </row>
    <row r="56" spans="1:18" ht="13.5" customHeight="1" x14ac:dyDescent="0.25">
      <c r="A56" s="438" t="s">
        <v>82</v>
      </c>
      <c r="B56" s="440">
        <f>'NYC Ferry'!L14+'NYC Ferry'!O14</f>
        <v>0</v>
      </c>
      <c r="C56" s="101"/>
      <c r="D56" s="438" t="s">
        <v>82</v>
      </c>
      <c r="E56" s="440">
        <f>'NYC Ferry'!L25+'NYC Ferry'!O25</f>
        <v>1572</v>
      </c>
      <c r="F56" s="101"/>
      <c r="G56" s="438" t="s">
        <v>82</v>
      </c>
      <c r="H56" s="436">
        <f>'NYC Ferry'!L36 + 'NYC Ferry'!O36</f>
        <v>2109</v>
      </c>
      <c r="I56" s="101"/>
      <c r="J56" s="438" t="s">
        <v>82</v>
      </c>
      <c r="K56" s="436">
        <f>'NYC Ferry'!L47 + 'NYC Ferry'!O47</f>
        <v>1409</v>
      </c>
      <c r="L56" s="101"/>
      <c r="M56" s="438" t="s">
        <v>82</v>
      </c>
      <c r="N56" s="436">
        <f>'NYC Ferry'!L58 + 'NYC Ferry'!O58</f>
        <v>1134</v>
      </c>
      <c r="P56" s="438" t="s">
        <v>82</v>
      </c>
      <c r="Q56" s="436">
        <f>'NYC Ferry'!L69 + 'NYC Ferry'!O69</f>
        <v>420</v>
      </c>
      <c r="R56" s="11"/>
    </row>
    <row r="57" spans="1:18" ht="13.5" customHeight="1" thickBot="1" x14ac:dyDescent="0.3">
      <c r="A57" s="439"/>
      <c r="B57" s="437"/>
      <c r="C57" s="101"/>
      <c r="D57" s="439"/>
      <c r="E57" s="437"/>
      <c r="F57" s="101"/>
      <c r="G57" s="439"/>
      <c r="H57" s="437"/>
      <c r="I57" s="101"/>
      <c r="J57" s="439"/>
      <c r="K57" s="437"/>
      <c r="L57" s="101"/>
      <c r="M57" s="439"/>
      <c r="N57" s="437"/>
      <c r="P57" s="439"/>
      <c r="Q57" s="437"/>
      <c r="R57" s="11"/>
    </row>
    <row r="58" spans="1:18" ht="13.5" customHeight="1" x14ac:dyDescent="0.25">
      <c r="A58" s="438" t="s">
        <v>79</v>
      </c>
      <c r="B58" s="440">
        <f>'NYC Ferry'!K14</f>
        <v>0</v>
      </c>
      <c r="C58" s="101"/>
      <c r="D58" s="438" t="s">
        <v>79</v>
      </c>
      <c r="E58" s="440">
        <f>'NYC Ferry'!K25</f>
        <v>3968</v>
      </c>
      <c r="F58" s="101"/>
      <c r="G58" s="438" t="s">
        <v>79</v>
      </c>
      <c r="H58" s="436">
        <f>'NYC Ferry'!K36</f>
        <v>3853</v>
      </c>
      <c r="I58" s="101"/>
      <c r="J58" s="438" t="s">
        <v>79</v>
      </c>
      <c r="K58" s="436">
        <f>'NYC Ferry'!K47</f>
        <v>3160</v>
      </c>
      <c r="L58" s="101"/>
      <c r="M58" s="438" t="s">
        <v>79</v>
      </c>
      <c r="N58" s="436">
        <f>'NYC Ferry'!K58</f>
        <v>2570</v>
      </c>
      <c r="P58" s="438" t="s">
        <v>79</v>
      </c>
      <c r="Q58" s="436">
        <f>'NYC Ferry'!K69</f>
        <v>751</v>
      </c>
      <c r="R58" s="11"/>
    </row>
    <row r="59" spans="1:18" ht="13.5" customHeight="1" thickBot="1" x14ac:dyDescent="0.3">
      <c r="A59" s="439"/>
      <c r="B59" s="437"/>
      <c r="C59" s="101"/>
      <c r="D59" s="439"/>
      <c r="E59" s="437"/>
      <c r="F59" s="101"/>
      <c r="G59" s="439"/>
      <c r="H59" s="437"/>
      <c r="I59" s="101"/>
      <c r="J59" s="439"/>
      <c r="K59" s="437"/>
      <c r="L59" s="101"/>
      <c r="M59" s="439"/>
      <c r="N59" s="437"/>
      <c r="P59" s="439"/>
      <c r="Q59" s="437"/>
      <c r="R59" s="11"/>
    </row>
    <row r="60" spans="1:18" ht="13.5" customHeight="1" x14ac:dyDescent="0.25">
      <c r="A60" s="438" t="s">
        <v>90</v>
      </c>
      <c r="B60" s="440">
        <f>SUM('NYC Ferry'!U14)</f>
        <v>0</v>
      </c>
      <c r="C60" s="101"/>
      <c r="D60" s="438" t="s">
        <v>90</v>
      </c>
      <c r="E60" s="440">
        <f>SUM('NYC Ferry'!U25)</f>
        <v>2438</v>
      </c>
      <c r="F60" s="101"/>
      <c r="G60" s="438" t="s">
        <v>90</v>
      </c>
      <c r="H60" s="436">
        <f>SUM('NYC Ferry'!U36)</f>
        <v>1992</v>
      </c>
      <c r="I60" s="101"/>
      <c r="J60" s="438" t="s">
        <v>90</v>
      </c>
      <c r="K60" s="436">
        <f>SUM('NYC Ferry'!U47)</f>
        <v>2159</v>
      </c>
      <c r="L60" s="101"/>
      <c r="M60" s="438" t="s">
        <v>90</v>
      </c>
      <c r="N60" s="436">
        <f>SUM('NYC Ferry'!U58)</f>
        <v>1982</v>
      </c>
      <c r="P60" s="438" t="s">
        <v>90</v>
      </c>
      <c r="Q60" s="436">
        <f>SUM('NYC Ferry'!U69)</f>
        <v>731</v>
      </c>
      <c r="R60" s="11"/>
    </row>
    <row r="61" spans="1:18" ht="13.5" customHeight="1" thickBot="1" x14ac:dyDescent="0.3">
      <c r="A61" s="439"/>
      <c r="B61" s="437"/>
      <c r="C61" s="101"/>
      <c r="D61" s="439"/>
      <c r="E61" s="437"/>
      <c r="F61" s="101"/>
      <c r="G61" s="439"/>
      <c r="H61" s="437"/>
      <c r="I61" s="101"/>
      <c r="J61" s="439"/>
      <c r="K61" s="437"/>
      <c r="L61" s="101"/>
      <c r="M61" s="439"/>
      <c r="N61" s="437"/>
      <c r="P61" s="439"/>
      <c r="Q61" s="437"/>
      <c r="R61" s="11"/>
    </row>
    <row r="62" spans="1:18" ht="13.5" customHeight="1" x14ac:dyDescent="0.25">
      <c r="A62" s="438" t="s">
        <v>91</v>
      </c>
      <c r="B62" s="440">
        <f>SUM('NYC Ferry'!V14)</f>
        <v>0</v>
      </c>
      <c r="C62" s="101"/>
      <c r="D62" s="438" t="s">
        <v>91</v>
      </c>
      <c r="E62" s="440">
        <f>SUM('NYC Ferry'!V25)</f>
        <v>2096</v>
      </c>
      <c r="F62" s="101"/>
      <c r="G62" s="438" t="s">
        <v>91</v>
      </c>
      <c r="H62" s="436">
        <f>SUM('NYC Ferry'!V36)</f>
        <v>2032</v>
      </c>
      <c r="I62" s="101"/>
      <c r="J62" s="438" t="s">
        <v>91</v>
      </c>
      <c r="K62" s="436">
        <f>SUM('NYC Ferry'!V47)</f>
        <v>2331</v>
      </c>
      <c r="L62" s="101"/>
      <c r="M62" s="438" t="s">
        <v>91</v>
      </c>
      <c r="N62" s="436">
        <f>SUM('NYC Ferry'!V58)</f>
        <v>1731</v>
      </c>
      <c r="P62" s="438" t="s">
        <v>91</v>
      </c>
      <c r="Q62" s="436">
        <f>SUM('NYC Ferry'!V69)</f>
        <v>661</v>
      </c>
      <c r="R62" s="11"/>
    </row>
    <row r="63" spans="1:18" ht="13.5" customHeight="1" thickBot="1" x14ac:dyDescent="0.3">
      <c r="A63" s="439"/>
      <c r="B63" s="437"/>
      <c r="C63" s="101"/>
      <c r="D63" s="439"/>
      <c r="E63" s="437"/>
      <c r="F63" s="101"/>
      <c r="G63" s="439"/>
      <c r="H63" s="437"/>
      <c r="I63" s="101"/>
      <c r="J63" s="439"/>
      <c r="K63" s="437"/>
      <c r="L63" s="101"/>
      <c r="M63" s="439"/>
      <c r="N63" s="437"/>
      <c r="P63" s="439"/>
      <c r="Q63" s="437"/>
      <c r="R63" s="11"/>
    </row>
    <row r="64" spans="1:18" ht="13.5" customHeight="1" x14ac:dyDescent="0.25">
      <c r="A64" s="476" t="s">
        <v>19</v>
      </c>
      <c r="B64" s="467">
        <f>SUM(B22:B63)</f>
        <v>0</v>
      </c>
      <c r="C64" s="101"/>
      <c r="D64" s="476" t="s">
        <v>19</v>
      </c>
      <c r="E64" s="467">
        <f>SUM(E22:E63)</f>
        <v>242944</v>
      </c>
      <c r="F64" s="101"/>
      <c r="G64" s="476" t="s">
        <v>19</v>
      </c>
      <c r="H64" s="467">
        <f>SUM(H22:H63)</f>
        <v>226401</v>
      </c>
      <c r="I64" s="101"/>
      <c r="J64" s="478" t="s">
        <v>19</v>
      </c>
      <c r="K64" s="467">
        <f>SUM(K22:K63)</f>
        <v>233795</v>
      </c>
      <c r="L64" s="101"/>
      <c r="M64" s="476" t="s">
        <v>19</v>
      </c>
      <c r="N64" s="467">
        <f>SUM(N22:N63)</f>
        <v>218662</v>
      </c>
      <c r="P64" s="478" t="s">
        <v>19</v>
      </c>
      <c r="Q64" s="467">
        <f>SUM(Q22:Q63)</f>
        <v>77131</v>
      </c>
      <c r="R64" s="11"/>
    </row>
    <row r="65" spans="1:18" ht="13.5" customHeight="1" thickBot="1" x14ac:dyDescent="0.3">
      <c r="A65" s="477"/>
      <c r="B65" s="468"/>
      <c r="C65" s="101"/>
      <c r="D65" s="477"/>
      <c r="E65" s="468"/>
      <c r="F65" s="101"/>
      <c r="G65" s="477"/>
      <c r="H65" s="468"/>
      <c r="I65" s="101"/>
      <c r="J65" s="477"/>
      <c r="K65" s="468"/>
      <c r="L65" s="101"/>
      <c r="M65" s="477"/>
      <c r="N65" s="468"/>
      <c r="P65" s="477"/>
      <c r="Q65" s="468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N30 C33:N35 C32:D32 F32:G32 I32:N32 F65:G65 L65:M65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16" t="s">
        <v>77</v>
      </c>
      <c r="D1" s="516" t="s">
        <v>8</v>
      </c>
      <c r="E1" s="520" t="s">
        <v>19</v>
      </c>
    </row>
    <row r="2" spans="1:6" ht="14.25" customHeight="1" thickBot="1" x14ac:dyDescent="0.3">
      <c r="A2" s="32"/>
      <c r="B2" s="201"/>
      <c r="C2" s="518"/>
      <c r="D2" s="518"/>
      <c r="E2" s="521"/>
    </row>
    <row r="3" spans="1:6" ht="14.25" customHeight="1" x14ac:dyDescent="0.25">
      <c r="A3" s="502" t="s">
        <v>57</v>
      </c>
      <c r="B3" s="504" t="s">
        <v>58</v>
      </c>
      <c r="C3" s="525" t="s">
        <v>74</v>
      </c>
      <c r="D3" s="525" t="s">
        <v>8</v>
      </c>
      <c r="E3" s="521"/>
    </row>
    <row r="4" spans="1:6" ht="15" customHeight="1" thickBot="1" x14ac:dyDescent="0.3">
      <c r="A4" s="503"/>
      <c r="B4" s="505"/>
      <c r="C4" s="526"/>
      <c r="D4" s="526"/>
      <c r="E4" s="521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06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07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07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07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06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07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07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08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06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07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07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08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06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07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07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08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06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07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07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08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06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07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07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08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13" t="s">
        <v>84</v>
      </c>
      <c r="F72" s="515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16" t="s">
        <v>52</v>
      </c>
      <c r="D1" s="517"/>
      <c r="E1" s="516"/>
      <c r="F1" s="523"/>
      <c r="G1" s="520" t="s">
        <v>19</v>
      </c>
    </row>
    <row r="2" spans="1:7" ht="15" customHeight="1" thickBot="1" x14ac:dyDescent="0.3">
      <c r="B2" s="157"/>
      <c r="C2" s="518"/>
      <c r="D2" s="519"/>
      <c r="E2" s="518"/>
      <c r="F2" s="524"/>
      <c r="G2" s="521"/>
    </row>
    <row r="3" spans="1:7" x14ac:dyDescent="0.25">
      <c r="A3" s="575" t="s">
        <v>57</v>
      </c>
      <c r="B3" s="576" t="s">
        <v>58</v>
      </c>
      <c r="C3" s="525" t="s">
        <v>55</v>
      </c>
      <c r="D3" s="573" t="s">
        <v>56</v>
      </c>
      <c r="E3" s="525"/>
      <c r="F3" s="573"/>
      <c r="G3" s="521"/>
    </row>
    <row r="4" spans="1:7" ht="14.25" customHeight="1" thickBot="1" x14ac:dyDescent="0.3">
      <c r="A4" s="526"/>
      <c r="B4" s="577"/>
      <c r="C4" s="526"/>
      <c r="D4" s="574"/>
      <c r="E4" s="526"/>
      <c r="F4" s="574"/>
      <c r="G4" s="521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6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07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07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08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6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07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07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08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6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07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07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08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06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07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07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08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6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07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07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08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6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07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07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08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3" t="s">
        <v>67</v>
      </c>
      <c r="F72" s="514"/>
      <c r="G72" s="515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0" t="s">
        <v>29</v>
      </c>
      <c r="F73" s="501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2" t="s">
        <v>30</v>
      </c>
      <c r="F74" s="572"/>
      <c r="G74" s="120">
        <f>SUM(G58, G47, G36, G25, G14, G69)</f>
        <v>0</v>
      </c>
    </row>
    <row r="75" spans="1:7" ht="30" customHeight="1" x14ac:dyDescent="0.25">
      <c r="E75" s="500" t="s">
        <v>68</v>
      </c>
      <c r="F75" s="501"/>
      <c r="G75" s="120">
        <f>AVERAGE(G12, G23, G34, G45, G56, G67)</f>
        <v>0</v>
      </c>
    </row>
    <row r="76" spans="1:7" ht="30" customHeight="1" x14ac:dyDescent="0.25">
      <c r="E76" s="572" t="s">
        <v>22</v>
      </c>
      <c r="F76" s="572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opLeftCell="A4"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3" t="s">
        <v>97</v>
      </c>
      <c r="B1" s="484"/>
    </row>
    <row r="2" spans="1:2" ht="15.75" thickBot="1" x14ac:dyDescent="0.3">
      <c r="A2" s="485"/>
      <c r="B2" s="486"/>
    </row>
    <row r="3" spans="1:2" ht="15.75" thickBot="1" x14ac:dyDescent="0.3">
      <c r="A3" s="470" t="s">
        <v>49</v>
      </c>
      <c r="B3" s="487"/>
    </row>
    <row r="4" spans="1:2" ht="12.75" customHeight="1" x14ac:dyDescent="0.25">
      <c r="A4" s="461" t="s">
        <v>50</v>
      </c>
      <c r="B4" s="448">
        <f>SUM('NY Waterway'!H74)</f>
        <v>424973</v>
      </c>
    </row>
    <row r="5" spans="1:2" ht="13.5" customHeight="1" thickBot="1" x14ac:dyDescent="0.3">
      <c r="A5" s="462"/>
      <c r="B5" s="449"/>
    </row>
    <row r="6" spans="1:2" ht="12.75" customHeight="1" x14ac:dyDescent="0.25">
      <c r="A6" s="446" t="s">
        <v>51</v>
      </c>
      <c r="B6" s="442">
        <f>SUM('Billy Bey'!E77)</f>
        <v>270941</v>
      </c>
    </row>
    <row r="7" spans="1:2" ht="13.5" customHeight="1" thickBot="1" x14ac:dyDescent="0.3">
      <c r="A7" s="488"/>
      <c r="B7" s="460"/>
    </row>
    <row r="8" spans="1:2" ht="12.75" customHeight="1" x14ac:dyDescent="0.25">
      <c r="A8" s="461" t="s">
        <v>52</v>
      </c>
      <c r="B8" s="448">
        <f>SUM(SeaStreak!G74)</f>
        <v>91589</v>
      </c>
    </row>
    <row r="9" spans="1:2" ht="13.5" customHeight="1" thickBot="1" x14ac:dyDescent="0.3">
      <c r="A9" s="489"/>
      <c r="B9" s="449"/>
    </row>
    <row r="10" spans="1:2" ht="12.75" customHeight="1" x14ac:dyDescent="0.25">
      <c r="A10" s="446" t="s">
        <v>53</v>
      </c>
      <c r="B10" s="442">
        <f>SUM('New York Water Taxi'!K74)</f>
        <v>43589</v>
      </c>
    </row>
    <row r="11" spans="1:2" ht="13.5" customHeight="1" thickBot="1" x14ac:dyDescent="0.3">
      <c r="A11" s="490"/>
      <c r="B11" s="460"/>
    </row>
    <row r="12" spans="1:2" ht="12.75" customHeight="1" x14ac:dyDescent="0.25">
      <c r="A12" s="444" t="s">
        <v>34</v>
      </c>
      <c r="B12" s="442">
        <f>SUM('Liberty Landing Ferry'!F74)</f>
        <v>20429</v>
      </c>
    </row>
    <row r="13" spans="1:2" ht="13.5" customHeight="1" thickBot="1" x14ac:dyDescent="0.3">
      <c r="A13" s="491"/>
      <c r="B13" s="460"/>
    </row>
    <row r="14" spans="1:2" ht="13.5" customHeight="1" x14ac:dyDescent="0.25">
      <c r="A14" s="444" t="s">
        <v>81</v>
      </c>
      <c r="B14" s="442">
        <f>'NYC Ferry'!F78</f>
        <v>405101</v>
      </c>
    </row>
    <row r="15" spans="1:2" ht="13.5" customHeight="1" thickBot="1" x14ac:dyDescent="0.3">
      <c r="A15" s="491"/>
      <c r="B15" s="460"/>
    </row>
    <row r="16" spans="1:2" ht="13.5" customHeight="1" x14ac:dyDescent="0.25">
      <c r="A16" s="444" t="s">
        <v>75</v>
      </c>
      <c r="B16" s="442">
        <f>'Water Tours'!F74</f>
        <v>0</v>
      </c>
    </row>
    <row r="17" spans="1:2" ht="13.5" customHeight="1" thickBot="1" x14ac:dyDescent="0.3">
      <c r="A17" s="491"/>
      <c r="B17" s="460"/>
    </row>
    <row r="18" spans="1:2" x14ac:dyDescent="0.25">
      <c r="A18" s="465" t="s">
        <v>19</v>
      </c>
      <c r="B18" s="467">
        <f>SUM(B4:B17)</f>
        <v>1256622</v>
      </c>
    </row>
    <row r="19" spans="1:2" ht="15.75" thickBot="1" x14ac:dyDescent="0.3">
      <c r="A19" s="492"/>
      <c r="B19" s="493"/>
    </row>
    <row r="20" spans="1:2" ht="15.75" thickBot="1" x14ac:dyDescent="0.3">
      <c r="A20" s="54"/>
      <c r="B20" s="55"/>
    </row>
    <row r="21" spans="1:2" ht="15.75" thickBot="1" x14ac:dyDescent="0.3">
      <c r="A21" s="470" t="s">
        <v>54</v>
      </c>
      <c r="B21" s="487"/>
    </row>
    <row r="22" spans="1:2" x14ac:dyDescent="0.25">
      <c r="A22" s="461" t="s">
        <v>10</v>
      </c>
      <c r="B22" s="448">
        <f>SUM('Billy Bey'!F73, 'New York Water Taxi'!E74, 'NY Waterway'!D74, SeaStreak!B74,'NYC Ferry'!C73)</f>
        <v>359567</v>
      </c>
    </row>
    <row r="23" spans="1:2" ht="15.75" thickBot="1" x14ac:dyDescent="0.3">
      <c r="A23" s="462"/>
      <c r="B23" s="450"/>
    </row>
    <row r="24" spans="1:2" x14ac:dyDescent="0.25">
      <c r="A24" s="461" t="s">
        <v>76</v>
      </c>
      <c r="B24" s="448">
        <f>'Water Tours'!C74</f>
        <v>0</v>
      </c>
    </row>
    <row r="25" spans="1:2" ht="15.75" thickBot="1" x14ac:dyDescent="0.3">
      <c r="A25" s="462"/>
      <c r="B25" s="450"/>
    </row>
    <row r="26" spans="1:2" x14ac:dyDescent="0.25">
      <c r="A26" s="446" t="s">
        <v>8</v>
      </c>
      <c r="B26" s="442">
        <f>SUM('Billy Bey'!D73, 'NY Waterway'!B74, 'New York Water Taxi'!D74,'Water Tours'!D74)</f>
        <v>345121</v>
      </c>
    </row>
    <row r="27" spans="1:2" ht="15.75" thickBot="1" x14ac:dyDescent="0.3">
      <c r="A27" s="488"/>
      <c r="B27" s="494"/>
    </row>
    <row r="28" spans="1:2" x14ac:dyDescent="0.25">
      <c r="A28" s="461" t="s">
        <v>14</v>
      </c>
      <c r="B28" s="448">
        <f>SUM(SeaStreak!C74,'NYC Ferry'!D73)</f>
        <v>96895</v>
      </c>
    </row>
    <row r="29" spans="1:2" ht="15.75" thickBot="1" x14ac:dyDescent="0.3">
      <c r="A29" s="489"/>
      <c r="B29" s="495"/>
    </row>
    <row r="30" spans="1:2" ht="12.75" customHeight="1" x14ac:dyDescent="0.25">
      <c r="A30" s="446" t="s">
        <v>9</v>
      </c>
      <c r="B30" s="448">
        <f>SUM('Billy Bey'!E73, 'Liberty Landing Ferry'!B74, 'NY Waterway'!C74)</f>
        <v>194617</v>
      </c>
    </row>
    <row r="31" spans="1:2" ht="15.75" thickBot="1" x14ac:dyDescent="0.3">
      <c r="A31" s="490"/>
      <c r="B31" s="495"/>
    </row>
    <row r="32" spans="1:2" x14ac:dyDescent="0.25">
      <c r="A32" s="446" t="s">
        <v>7</v>
      </c>
      <c r="B32" s="440">
        <f>SUM('New York Water Taxi'!B74)</f>
        <v>5334</v>
      </c>
    </row>
    <row r="33" spans="1:6" ht="15.75" thickBot="1" x14ac:dyDescent="0.3">
      <c r="A33" s="490"/>
      <c r="B33" s="474"/>
    </row>
    <row r="34" spans="1:6" x14ac:dyDescent="0.25">
      <c r="A34" s="446" t="s">
        <v>35</v>
      </c>
      <c r="B34" s="440">
        <f>SUM('New York Water Taxi'!C74)</f>
        <v>0</v>
      </c>
    </row>
    <row r="35" spans="1:6" ht="15.75" thickBot="1" x14ac:dyDescent="0.3">
      <c r="A35" s="490"/>
      <c r="B35" s="496"/>
    </row>
    <row r="36" spans="1:6" ht="13.5" customHeight="1" x14ac:dyDescent="0.25">
      <c r="A36" s="441" t="s">
        <v>70</v>
      </c>
      <c r="B36" s="440">
        <f>SUM('NYC Ferry'!E73)</f>
        <v>53038</v>
      </c>
    </row>
    <row r="37" spans="1:6" ht="14.25" customHeight="1" thickBot="1" x14ac:dyDescent="0.3">
      <c r="A37" s="439"/>
      <c r="B37" s="437"/>
    </row>
    <row r="38" spans="1:6" ht="14.25" customHeight="1" x14ac:dyDescent="0.25">
      <c r="A38" s="441" t="s">
        <v>69</v>
      </c>
      <c r="B38" s="440">
        <f>SUM('New York Water Taxi'!F74)</f>
        <v>0</v>
      </c>
    </row>
    <row r="39" spans="1:6" ht="14.25" customHeight="1" thickBot="1" x14ac:dyDescent="0.3">
      <c r="A39" s="439"/>
      <c r="B39" s="482"/>
    </row>
    <row r="40" spans="1:6" ht="13.5" customHeight="1" x14ac:dyDescent="0.25">
      <c r="A40" s="441" t="s">
        <v>71</v>
      </c>
      <c r="B40" s="440">
        <f>SUM('NYC Ferry'!F73)</f>
        <v>14514</v>
      </c>
    </row>
    <row r="41" spans="1:6" ht="14.25" customHeight="1" thickBot="1" x14ac:dyDescent="0.3">
      <c r="A41" s="439"/>
      <c r="B41" s="437"/>
    </row>
    <row r="42" spans="1:6" ht="13.5" customHeight="1" x14ac:dyDescent="0.25">
      <c r="A42" s="441" t="s">
        <v>11</v>
      </c>
      <c r="B42" s="436">
        <f>SUM('NYC Ferry'!G73)</f>
        <v>41097</v>
      </c>
    </row>
    <row r="43" spans="1:6" ht="14.25" customHeight="1" thickBot="1" x14ac:dyDescent="0.3">
      <c r="A43" s="439"/>
      <c r="B43" s="436"/>
    </row>
    <row r="44" spans="1:6" ht="13.5" customHeight="1" x14ac:dyDescent="0.25">
      <c r="A44" s="441" t="s">
        <v>12</v>
      </c>
      <c r="B44" s="440">
        <f>SUM('NYC Ferry'!H73)</f>
        <v>18747</v>
      </c>
    </row>
    <row r="45" spans="1:6" ht="14.25" customHeight="1" thickBot="1" x14ac:dyDescent="0.3">
      <c r="A45" s="439"/>
      <c r="B45" s="437"/>
    </row>
    <row r="46" spans="1:6" ht="13.5" customHeight="1" x14ac:dyDescent="0.25">
      <c r="A46" s="441" t="s">
        <v>31</v>
      </c>
      <c r="B46" s="436">
        <f>SUM('NYC Ferry'!I73)</f>
        <v>34940</v>
      </c>
    </row>
    <row r="47" spans="1:6" ht="14.25" customHeight="1" thickBot="1" x14ac:dyDescent="0.3">
      <c r="A47" s="439"/>
      <c r="B47" s="437"/>
    </row>
    <row r="48" spans="1:6" ht="14.25" customHeight="1" x14ac:dyDescent="0.25">
      <c r="A48" s="441" t="s">
        <v>32</v>
      </c>
      <c r="B48" s="436">
        <f>SUM('NYC Ferry'!J73)</f>
        <v>7126</v>
      </c>
      <c r="F48" s="6"/>
    </row>
    <row r="49" spans="1:2" ht="14.25" customHeight="1" thickBot="1" x14ac:dyDescent="0.3">
      <c r="A49" s="439"/>
      <c r="B49" s="437"/>
    </row>
    <row r="50" spans="1:2" ht="14.25" customHeight="1" x14ac:dyDescent="0.25">
      <c r="A50" s="441" t="s">
        <v>87</v>
      </c>
      <c r="B50" s="436">
        <f>SUM('NYC Ferry'!N73)</f>
        <v>6641</v>
      </c>
    </row>
    <row r="51" spans="1:2" ht="14.25" customHeight="1" thickBot="1" x14ac:dyDescent="0.3">
      <c r="A51" s="439"/>
      <c r="B51" s="437"/>
    </row>
    <row r="52" spans="1:2" ht="14.25" customHeight="1" x14ac:dyDescent="0.25">
      <c r="A52" s="441" t="s">
        <v>86</v>
      </c>
      <c r="B52" s="436">
        <f>'NYC Ferry'!M73</f>
        <v>10686</v>
      </c>
    </row>
    <row r="53" spans="1:2" ht="14.25" customHeight="1" thickBot="1" x14ac:dyDescent="0.3">
      <c r="A53" s="439"/>
      <c r="B53" s="437"/>
    </row>
    <row r="54" spans="1:2" ht="14.25" customHeight="1" x14ac:dyDescent="0.25">
      <c r="A54" s="498" t="s">
        <v>89</v>
      </c>
      <c r="B54" s="436">
        <f>SUM('NYC Ferry'!O73)</f>
        <v>6252</v>
      </c>
    </row>
    <row r="55" spans="1:2" ht="14.25" customHeight="1" thickBot="1" x14ac:dyDescent="0.3">
      <c r="A55" s="499"/>
      <c r="B55" s="437"/>
    </row>
    <row r="56" spans="1:2" ht="14.25" customHeight="1" x14ac:dyDescent="0.25">
      <c r="A56" s="441" t="s">
        <v>80</v>
      </c>
      <c r="B56" s="436">
        <f>SUM('NYC Ferry'!L73)</f>
        <v>10182</v>
      </c>
    </row>
    <row r="57" spans="1:2" ht="14.25" customHeight="1" thickBot="1" x14ac:dyDescent="0.3">
      <c r="A57" s="439"/>
      <c r="B57" s="437"/>
    </row>
    <row r="58" spans="1:2" ht="14.25" customHeight="1" x14ac:dyDescent="0.25">
      <c r="A58" s="441" t="s">
        <v>79</v>
      </c>
      <c r="B58" s="436">
        <f>SUM('NYC Ferry'!K73)</f>
        <v>21908</v>
      </c>
    </row>
    <row r="59" spans="1:2" ht="14.25" customHeight="1" thickBot="1" x14ac:dyDescent="0.3">
      <c r="A59" s="439"/>
      <c r="B59" s="437"/>
    </row>
    <row r="60" spans="1:2" ht="14.25" customHeight="1" x14ac:dyDescent="0.25">
      <c r="A60" s="441" t="s">
        <v>90</v>
      </c>
      <c r="B60" s="436">
        <f>SUM('NYC Ferry'!P73)</f>
        <v>15781</v>
      </c>
    </row>
    <row r="61" spans="1:2" ht="14.25" customHeight="1" thickBot="1" x14ac:dyDescent="0.3">
      <c r="A61" s="439"/>
      <c r="B61" s="437"/>
    </row>
    <row r="62" spans="1:2" ht="14.25" customHeight="1" x14ac:dyDescent="0.25">
      <c r="A62" s="441" t="s">
        <v>91</v>
      </c>
      <c r="B62" s="436">
        <f>SUM('NYC Ferry'!Q73)</f>
        <v>14176</v>
      </c>
    </row>
    <row r="63" spans="1:2" ht="14.25" customHeight="1" thickBot="1" x14ac:dyDescent="0.3">
      <c r="A63" s="439"/>
      <c r="B63" s="437"/>
    </row>
    <row r="64" spans="1:2" x14ac:dyDescent="0.25">
      <c r="A64" s="476" t="s">
        <v>19</v>
      </c>
      <c r="B64" s="467">
        <f>SUM(B22:B63)</f>
        <v>1256622</v>
      </c>
    </row>
    <row r="65" spans="1:10" ht="15.75" thickBot="1" x14ac:dyDescent="0.3">
      <c r="A65" s="497"/>
      <c r="B65" s="493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D60" sqref="D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0"/>
      <c r="C1" s="517" t="s">
        <v>8</v>
      </c>
      <c r="D1" s="523"/>
      <c r="E1" s="516" t="s">
        <v>98</v>
      </c>
      <c r="F1" s="523"/>
      <c r="G1" s="516" t="s">
        <v>10</v>
      </c>
      <c r="H1" s="517"/>
      <c r="I1" s="517"/>
      <c r="J1" s="517"/>
      <c r="K1" s="520" t="s">
        <v>19</v>
      </c>
    </row>
    <row r="2" spans="1:12" ht="15" customHeight="1" thickBot="1" x14ac:dyDescent="0.3">
      <c r="A2" s="32"/>
      <c r="B2" s="201"/>
      <c r="C2" s="519"/>
      <c r="D2" s="524"/>
      <c r="E2" s="518"/>
      <c r="F2" s="524"/>
      <c r="G2" s="518"/>
      <c r="H2" s="519"/>
      <c r="I2" s="519"/>
      <c r="J2" s="519"/>
      <c r="K2" s="521"/>
    </row>
    <row r="3" spans="1:12" ht="15" customHeight="1" x14ac:dyDescent="0.25">
      <c r="A3" s="502" t="s">
        <v>57</v>
      </c>
      <c r="B3" s="504" t="s">
        <v>58</v>
      </c>
      <c r="C3" s="509" t="s">
        <v>15</v>
      </c>
      <c r="D3" s="511" t="s">
        <v>16</v>
      </c>
      <c r="E3" s="525" t="s">
        <v>15</v>
      </c>
      <c r="F3" s="511" t="s">
        <v>16</v>
      </c>
      <c r="G3" s="525" t="s">
        <v>15</v>
      </c>
      <c r="H3" s="527" t="s">
        <v>17</v>
      </c>
      <c r="I3" s="527" t="s">
        <v>18</v>
      </c>
      <c r="J3" s="527" t="s">
        <v>16</v>
      </c>
      <c r="K3" s="521"/>
    </row>
    <row r="4" spans="1:12" ht="15.75" thickBot="1" x14ac:dyDescent="0.3">
      <c r="A4" s="503"/>
      <c r="B4" s="505"/>
      <c r="C4" s="510"/>
      <c r="D4" s="512"/>
      <c r="E4" s="526"/>
      <c r="F4" s="512"/>
      <c r="G4" s="526"/>
      <c r="H4" s="528"/>
      <c r="I4" s="528"/>
      <c r="J4" s="528"/>
      <c r="K4" s="522"/>
    </row>
    <row r="5" spans="1:12" s="2" customFormat="1" ht="15.75" hidden="1" thickBot="1" x14ac:dyDescent="0.3">
      <c r="A5" s="33" t="s">
        <v>3</v>
      </c>
      <c r="B5" s="202">
        <v>42856</v>
      </c>
      <c r="C5" s="167"/>
      <c r="D5" s="15"/>
      <c r="E5" s="14"/>
      <c r="F5" s="15"/>
      <c r="G5" s="14"/>
      <c r="H5" s="16"/>
      <c r="I5" s="16"/>
      <c r="J5" s="16"/>
      <c r="K5" s="20">
        <f t="shared" ref="K5:K11" si="0">SUM(C5:J5)</f>
        <v>0</v>
      </c>
    </row>
    <row r="6" spans="1:12" s="2" customFormat="1" ht="15.75" hidden="1" thickBot="1" x14ac:dyDescent="0.3">
      <c r="A6" s="33" t="s">
        <v>4</v>
      </c>
      <c r="B6" s="217">
        <v>42948</v>
      </c>
      <c r="C6" s="168"/>
      <c r="D6" s="15"/>
      <c r="E6" s="14"/>
      <c r="F6" s="15"/>
      <c r="G6" s="14"/>
      <c r="H6" s="16"/>
      <c r="I6" s="16"/>
      <c r="J6" s="16"/>
      <c r="K6" s="20">
        <f t="shared" si="0"/>
        <v>0</v>
      </c>
    </row>
    <row r="7" spans="1:12" s="2" customFormat="1" ht="15.75" hidden="1" outlineLevel="1" thickBot="1" x14ac:dyDescent="0.3">
      <c r="A7" s="33" t="s">
        <v>5</v>
      </c>
      <c r="B7" s="217">
        <f>B6+1</f>
        <v>42949</v>
      </c>
      <c r="C7" s="168"/>
      <c r="D7" s="22"/>
      <c r="E7" s="21"/>
      <c r="F7" s="22"/>
      <c r="G7" s="21"/>
      <c r="H7" s="23"/>
      <c r="I7" s="23"/>
      <c r="J7" s="76"/>
      <c r="K7" s="20">
        <f t="shared" si="0"/>
        <v>0</v>
      </c>
    </row>
    <row r="8" spans="1:12" s="2" customFormat="1" ht="15.75" hidden="1" outlineLevel="1" thickBot="1" x14ac:dyDescent="0.3">
      <c r="A8" s="33" t="s">
        <v>6</v>
      </c>
      <c r="B8" s="228">
        <f>B7+1</f>
        <v>42950</v>
      </c>
      <c r="C8" s="175"/>
      <c r="D8" s="27"/>
      <c r="E8" s="26"/>
      <c r="F8" s="27"/>
      <c r="G8" s="26"/>
      <c r="H8" s="28"/>
      <c r="I8" s="28"/>
      <c r="J8" s="77"/>
      <c r="K8" s="20">
        <f t="shared" si="0"/>
        <v>0</v>
      </c>
      <c r="L8" s="178"/>
    </row>
    <row r="9" spans="1:12" s="2" customFormat="1" ht="15.75" hidden="1" outlineLevel="1" thickBot="1" x14ac:dyDescent="0.3">
      <c r="A9" s="33" t="s">
        <v>0</v>
      </c>
      <c r="B9" s="228">
        <v>42979</v>
      </c>
      <c r="C9" s="175"/>
      <c r="D9" s="27"/>
      <c r="E9" s="26"/>
      <c r="F9" s="27"/>
      <c r="G9" s="26"/>
      <c r="H9" s="28"/>
      <c r="I9" s="28"/>
      <c r="J9" s="77"/>
      <c r="K9" s="20">
        <f>SUM(C9:J9)</f>
        <v>0</v>
      </c>
      <c r="L9" s="178"/>
    </row>
    <row r="10" spans="1:12" s="2" customFormat="1" ht="13.5" hidden="1" customHeight="1" outlineLevel="1" thickBot="1" x14ac:dyDescent="0.3">
      <c r="A10" s="33" t="s">
        <v>1</v>
      </c>
      <c r="B10" s="217">
        <f>B9+1</f>
        <v>42980</v>
      </c>
      <c r="C10" s="175"/>
      <c r="D10" s="27"/>
      <c r="E10" s="26"/>
      <c r="F10" s="27"/>
      <c r="G10" s="26"/>
      <c r="H10" s="28"/>
      <c r="I10" s="28"/>
      <c r="J10" s="77"/>
      <c r="K10" s="20">
        <f t="shared" si="0"/>
        <v>0</v>
      </c>
      <c r="L10" s="178"/>
    </row>
    <row r="11" spans="1:12" s="2" customFormat="1" ht="15" customHeight="1" outlineLevel="1" thickBot="1" x14ac:dyDescent="0.3">
      <c r="A11" s="33" t="s">
        <v>2</v>
      </c>
      <c r="B11" s="217">
        <v>43009</v>
      </c>
      <c r="C11" s="175"/>
      <c r="D11" s="27"/>
      <c r="E11" s="26">
        <v>3157</v>
      </c>
      <c r="F11" s="27"/>
      <c r="G11" s="26"/>
      <c r="H11" s="28"/>
      <c r="I11" s="28"/>
      <c r="J11" s="77"/>
      <c r="K11" s="20">
        <f t="shared" si="0"/>
        <v>3157</v>
      </c>
      <c r="L11" s="178"/>
    </row>
    <row r="12" spans="1:12" s="3" customFormat="1" ht="15" customHeight="1" outlineLevel="1" thickBot="1" x14ac:dyDescent="0.3">
      <c r="A12" s="189" t="s">
        <v>21</v>
      </c>
      <c r="B12" s="506" t="s">
        <v>24</v>
      </c>
      <c r="C12" s="190">
        <f t="shared" ref="C12:K12" si="1">SUM(C5:C11)</f>
        <v>0</v>
      </c>
      <c r="D12" s="122">
        <f t="shared" si="1"/>
        <v>0</v>
      </c>
      <c r="E12" s="122">
        <f t="shared" si="1"/>
        <v>3157</v>
      </c>
      <c r="F12" s="122">
        <f t="shared" si="1"/>
        <v>0</v>
      </c>
      <c r="G12" s="122">
        <f t="shared" si="1"/>
        <v>0</v>
      </c>
      <c r="H12" s="122">
        <f>SUM(H5:H11)</f>
        <v>0</v>
      </c>
      <c r="I12" s="122">
        <f t="shared" si="1"/>
        <v>0</v>
      </c>
      <c r="J12" s="122">
        <f t="shared" si="1"/>
        <v>0</v>
      </c>
      <c r="K12" s="188">
        <f t="shared" si="1"/>
        <v>3157</v>
      </c>
    </row>
    <row r="13" spans="1:12" s="3" customFormat="1" ht="15" customHeight="1" outlineLevel="1" thickBot="1" x14ac:dyDescent="0.3">
      <c r="A13" s="127" t="s">
        <v>23</v>
      </c>
      <c r="B13" s="507"/>
      <c r="C13" s="191" t="e">
        <f t="shared" ref="C13:K13" si="2">AVERAGE(C5:C11)</f>
        <v>#DIV/0!</v>
      </c>
      <c r="D13" s="124" t="e">
        <f t="shared" si="2"/>
        <v>#DIV/0!</v>
      </c>
      <c r="E13" s="124">
        <f t="shared" si="2"/>
        <v>3157</v>
      </c>
      <c r="F13" s="124" t="e">
        <f t="shared" si="2"/>
        <v>#DIV/0!</v>
      </c>
      <c r="G13" s="124" t="e">
        <f t="shared" si="2"/>
        <v>#DIV/0!</v>
      </c>
      <c r="H13" s="124" t="e">
        <f t="shared" si="2"/>
        <v>#DIV/0!</v>
      </c>
      <c r="I13" s="124" t="e">
        <f t="shared" si="2"/>
        <v>#DIV/0!</v>
      </c>
      <c r="J13" s="124" t="e">
        <f t="shared" si="2"/>
        <v>#DIV/0!</v>
      </c>
      <c r="K13" s="124">
        <f t="shared" si="2"/>
        <v>451</v>
      </c>
    </row>
    <row r="14" spans="1:12" s="3" customFormat="1" ht="15" customHeight="1" thickBot="1" x14ac:dyDescent="0.3">
      <c r="A14" s="34" t="s">
        <v>20</v>
      </c>
      <c r="B14" s="507"/>
      <c r="C14" s="192">
        <f>SUM(C5:C9)</f>
        <v>0</v>
      </c>
      <c r="D14" s="49">
        <f>SUM(D5:D9)</f>
        <v>0</v>
      </c>
      <c r="E14" s="49">
        <f>SUM(E5:E9)</f>
        <v>0</v>
      </c>
      <c r="F14" s="49">
        <f>SUM(F5:F9)</f>
        <v>0</v>
      </c>
      <c r="G14" s="49">
        <f t="shared" ref="G14:I14" si="3">SUM(G5:G9)</f>
        <v>0</v>
      </c>
      <c r="H14" s="49">
        <f>SUM(H5:H9)</f>
        <v>0</v>
      </c>
      <c r="I14" s="49">
        <f t="shared" si="3"/>
        <v>0</v>
      </c>
      <c r="J14" s="49">
        <f>SUM(J5:J9)</f>
        <v>0</v>
      </c>
      <c r="K14" s="49">
        <f>SUM(K5:K9)</f>
        <v>0</v>
      </c>
    </row>
    <row r="15" spans="1:12" s="3" customFormat="1" ht="15" customHeight="1" thickBot="1" x14ac:dyDescent="0.3">
      <c r="A15" s="34" t="s">
        <v>22</v>
      </c>
      <c r="B15" s="507"/>
      <c r="C15" s="193" t="e">
        <f>AVERAGE(C5:C9)</f>
        <v>#DIV/0!</v>
      </c>
      <c r="D15" s="51" t="e">
        <f t="shared" ref="D15:K15" si="4">AVERAGE(D5:D9)</f>
        <v>#DIV/0!</v>
      </c>
      <c r="E15" s="51" t="e">
        <f>AVERAGE(E5:E9)</f>
        <v>#DIV/0!</v>
      </c>
      <c r="F15" s="51" t="e">
        <f t="shared" si="4"/>
        <v>#DIV/0!</v>
      </c>
      <c r="G15" s="51" t="e">
        <f t="shared" si="4"/>
        <v>#DIV/0!</v>
      </c>
      <c r="H15" s="51" t="e">
        <f t="shared" si="4"/>
        <v>#DIV/0!</v>
      </c>
      <c r="I15" s="51" t="e">
        <f t="shared" si="4"/>
        <v>#DIV/0!</v>
      </c>
      <c r="J15" s="51" t="e">
        <f t="shared" si="4"/>
        <v>#DIV/0!</v>
      </c>
      <c r="K15" s="275">
        <f t="shared" si="4"/>
        <v>0</v>
      </c>
    </row>
    <row r="16" spans="1:12" s="3" customFormat="1" ht="15" customHeight="1" x14ac:dyDescent="0.25">
      <c r="A16" s="33" t="s">
        <v>3</v>
      </c>
      <c r="B16" s="202">
        <f>B11+1</f>
        <v>43010</v>
      </c>
      <c r="C16" s="167">
        <v>481</v>
      </c>
      <c r="D16" s="15">
        <v>167</v>
      </c>
      <c r="E16" s="14">
        <v>3194</v>
      </c>
      <c r="F16" s="15">
        <v>2686</v>
      </c>
      <c r="G16" s="14">
        <v>1432</v>
      </c>
      <c r="H16" s="16">
        <v>566</v>
      </c>
      <c r="I16" s="16">
        <v>304</v>
      </c>
      <c r="J16" s="75">
        <v>2639</v>
      </c>
      <c r="K16" s="20">
        <f t="shared" ref="K16:K21" si="5">SUM(C16:J16)</f>
        <v>11469</v>
      </c>
    </row>
    <row r="17" spans="1:11" s="3" customFormat="1" ht="15" customHeight="1" x14ac:dyDescent="0.25">
      <c r="A17" s="33" t="s">
        <v>4</v>
      </c>
      <c r="B17" s="203">
        <f>B16+1</f>
        <v>43011</v>
      </c>
      <c r="C17" s="167">
        <v>513</v>
      </c>
      <c r="D17" s="15">
        <v>173</v>
      </c>
      <c r="E17" s="14">
        <v>3382</v>
      </c>
      <c r="F17" s="15">
        <v>2829</v>
      </c>
      <c r="G17" s="14">
        <v>1469</v>
      </c>
      <c r="H17" s="16">
        <v>668</v>
      </c>
      <c r="I17" s="16">
        <v>319</v>
      </c>
      <c r="J17" s="75">
        <v>3062</v>
      </c>
      <c r="K17" s="25">
        <f t="shared" si="5"/>
        <v>12415</v>
      </c>
    </row>
    <row r="18" spans="1:11" s="3" customFormat="1" ht="15" customHeight="1" x14ac:dyDescent="0.25">
      <c r="A18" s="33" t="s">
        <v>5</v>
      </c>
      <c r="B18" s="203">
        <f t="shared" ref="B18:B22" si="6">B17+1</f>
        <v>43012</v>
      </c>
      <c r="C18" s="167">
        <v>516</v>
      </c>
      <c r="D18" s="15">
        <v>187</v>
      </c>
      <c r="E18" s="14">
        <v>3295</v>
      </c>
      <c r="F18" s="15">
        <v>2520</v>
      </c>
      <c r="G18" s="14">
        <v>1360</v>
      </c>
      <c r="H18" s="16">
        <v>641</v>
      </c>
      <c r="I18" s="16">
        <v>337</v>
      </c>
      <c r="J18" s="75">
        <v>2626</v>
      </c>
      <c r="K18" s="25">
        <f t="shared" si="5"/>
        <v>11482</v>
      </c>
    </row>
    <row r="19" spans="1:11" s="3" customFormat="1" ht="15" customHeight="1" x14ac:dyDescent="0.25">
      <c r="A19" s="33" t="s">
        <v>6</v>
      </c>
      <c r="B19" s="204">
        <f t="shared" si="6"/>
        <v>43013</v>
      </c>
      <c r="C19" s="167">
        <v>612</v>
      </c>
      <c r="D19" s="15">
        <v>373</v>
      </c>
      <c r="E19" s="14">
        <v>3377</v>
      </c>
      <c r="F19" s="15">
        <v>1947</v>
      </c>
      <c r="G19" s="14">
        <v>1593</v>
      </c>
      <c r="H19" s="16">
        <v>682</v>
      </c>
      <c r="I19" s="16">
        <v>325</v>
      </c>
      <c r="J19" s="75">
        <v>2666</v>
      </c>
      <c r="K19" s="25">
        <f t="shared" si="5"/>
        <v>11575</v>
      </c>
    </row>
    <row r="20" spans="1:11" s="3" customFormat="1" ht="15" customHeight="1" x14ac:dyDescent="0.25">
      <c r="A20" s="33" t="s">
        <v>0</v>
      </c>
      <c r="B20" s="204">
        <f t="shared" si="6"/>
        <v>43014</v>
      </c>
      <c r="C20" s="168">
        <v>513</v>
      </c>
      <c r="D20" s="15">
        <v>231</v>
      </c>
      <c r="E20" s="14">
        <v>3449</v>
      </c>
      <c r="F20" s="15">
        <v>2376</v>
      </c>
      <c r="G20" s="14">
        <v>1229</v>
      </c>
      <c r="H20" s="16">
        <v>444</v>
      </c>
      <c r="I20" s="16">
        <v>250</v>
      </c>
      <c r="J20" s="75">
        <v>2207</v>
      </c>
      <c r="K20" s="25">
        <f t="shared" si="5"/>
        <v>10699</v>
      </c>
    </row>
    <row r="21" spans="1:11" s="3" customFormat="1" ht="15" customHeight="1" outlineLevel="1" x14ac:dyDescent="0.25">
      <c r="A21" s="33" t="s">
        <v>1</v>
      </c>
      <c r="B21" s="217">
        <f t="shared" si="6"/>
        <v>43015</v>
      </c>
      <c r="C21" s="168"/>
      <c r="D21" s="22"/>
      <c r="E21" s="21">
        <v>3282</v>
      </c>
      <c r="F21" s="22"/>
      <c r="G21" s="21"/>
      <c r="H21" s="23"/>
      <c r="I21" s="23"/>
      <c r="J21" s="76"/>
      <c r="K21" s="25">
        <f t="shared" si="5"/>
        <v>3282</v>
      </c>
    </row>
    <row r="22" spans="1:11" s="3" customFormat="1" ht="15" customHeight="1" outlineLevel="1" thickBot="1" x14ac:dyDescent="0.3">
      <c r="A22" s="33" t="s">
        <v>2</v>
      </c>
      <c r="B22" s="203">
        <f t="shared" si="6"/>
        <v>43016</v>
      </c>
      <c r="C22" s="175"/>
      <c r="D22" s="27"/>
      <c r="E22" s="26">
        <v>2235</v>
      </c>
      <c r="F22" s="27"/>
      <c r="G22" s="26"/>
      <c r="H22" s="28"/>
      <c r="I22" s="28"/>
      <c r="J22" s="77"/>
      <c r="K22" s="70">
        <f t="shared" ref="K22" si="7">SUM(C22:J22)</f>
        <v>2235</v>
      </c>
    </row>
    <row r="23" spans="1:11" s="3" customFormat="1" ht="15" customHeight="1" outlineLevel="1" thickBot="1" x14ac:dyDescent="0.3">
      <c r="A23" s="189" t="s">
        <v>21</v>
      </c>
      <c r="B23" s="506" t="s">
        <v>25</v>
      </c>
      <c r="C23" s="190">
        <f>SUM(C16:C22)</f>
        <v>2635</v>
      </c>
      <c r="D23" s="122">
        <f t="shared" ref="D23:K23" si="8">SUM(D16:D22)</f>
        <v>1131</v>
      </c>
      <c r="E23" s="122">
        <f t="shared" si="8"/>
        <v>22214</v>
      </c>
      <c r="F23" s="122">
        <f t="shared" si="8"/>
        <v>12358</v>
      </c>
      <c r="G23" s="122">
        <f t="shared" si="8"/>
        <v>7083</v>
      </c>
      <c r="H23" s="122">
        <f t="shared" si="8"/>
        <v>3001</v>
      </c>
      <c r="I23" s="122">
        <f t="shared" si="8"/>
        <v>1535</v>
      </c>
      <c r="J23" s="122">
        <f t="shared" si="8"/>
        <v>13200</v>
      </c>
      <c r="K23" s="188">
        <f t="shared" si="8"/>
        <v>63157</v>
      </c>
    </row>
    <row r="24" spans="1:11" s="3" customFormat="1" ht="15" customHeight="1" outlineLevel="1" thickBot="1" x14ac:dyDescent="0.3">
      <c r="A24" s="127" t="s">
        <v>23</v>
      </c>
      <c r="B24" s="507"/>
      <c r="C24" s="191">
        <f>AVERAGE(C16:C22)</f>
        <v>527</v>
      </c>
      <c r="D24" s="124">
        <f t="shared" ref="D24:K24" si="9">AVERAGE(D16:D22)</f>
        <v>226.2</v>
      </c>
      <c r="E24" s="124">
        <f t="shared" si="9"/>
        <v>3173.4285714285716</v>
      </c>
      <c r="F24" s="124">
        <f t="shared" si="9"/>
        <v>2471.6</v>
      </c>
      <c r="G24" s="124">
        <f t="shared" si="9"/>
        <v>1416.6</v>
      </c>
      <c r="H24" s="124">
        <f t="shared" si="9"/>
        <v>600.20000000000005</v>
      </c>
      <c r="I24" s="124">
        <f t="shared" si="9"/>
        <v>307</v>
      </c>
      <c r="J24" s="124">
        <f t="shared" si="9"/>
        <v>2640</v>
      </c>
      <c r="K24" s="124">
        <f t="shared" si="9"/>
        <v>9022.4285714285706</v>
      </c>
    </row>
    <row r="25" spans="1:11" s="3" customFormat="1" ht="15" customHeight="1" thickBot="1" x14ac:dyDescent="0.3">
      <c r="A25" s="34" t="s">
        <v>20</v>
      </c>
      <c r="B25" s="507"/>
      <c r="C25" s="192">
        <f>SUM(C16:C20)</f>
        <v>2635</v>
      </c>
      <c r="D25" s="49">
        <f t="shared" ref="D25:J25" si="10">SUM(D16:D20)</f>
        <v>1131</v>
      </c>
      <c r="E25" s="49">
        <f t="shared" si="10"/>
        <v>16697</v>
      </c>
      <c r="F25" s="49">
        <f t="shared" si="10"/>
        <v>12358</v>
      </c>
      <c r="G25" s="49">
        <f t="shared" si="10"/>
        <v>7083</v>
      </c>
      <c r="H25" s="49">
        <f t="shared" si="10"/>
        <v>3001</v>
      </c>
      <c r="I25" s="49">
        <f>SUM(I16:I20)</f>
        <v>1535</v>
      </c>
      <c r="J25" s="49">
        <f t="shared" si="10"/>
        <v>13200</v>
      </c>
      <c r="K25" s="49">
        <f>SUM(K16:K20)</f>
        <v>57640</v>
      </c>
    </row>
    <row r="26" spans="1:11" s="3" customFormat="1" ht="15" customHeight="1" thickBot="1" x14ac:dyDescent="0.3">
      <c r="A26" s="34" t="s">
        <v>22</v>
      </c>
      <c r="B26" s="508"/>
      <c r="C26" s="193">
        <f>AVERAGE(C16:C20)</f>
        <v>527</v>
      </c>
      <c r="D26" s="51">
        <f t="shared" ref="D26:K26" si="11">AVERAGE(D16:D20)</f>
        <v>226.2</v>
      </c>
      <c r="E26" s="51">
        <f t="shared" si="11"/>
        <v>3339.4</v>
      </c>
      <c r="F26" s="51">
        <f t="shared" si="11"/>
        <v>2471.6</v>
      </c>
      <c r="G26" s="51">
        <f t="shared" si="11"/>
        <v>1416.6</v>
      </c>
      <c r="H26" s="51">
        <f t="shared" si="11"/>
        <v>600.20000000000005</v>
      </c>
      <c r="I26" s="51">
        <f t="shared" si="11"/>
        <v>307</v>
      </c>
      <c r="J26" s="51">
        <f t="shared" si="11"/>
        <v>2640</v>
      </c>
      <c r="K26" s="275">
        <f t="shared" si="11"/>
        <v>11528</v>
      </c>
    </row>
    <row r="27" spans="1:11" s="3" customFormat="1" ht="15" customHeight="1" x14ac:dyDescent="0.25">
      <c r="A27" s="33" t="s">
        <v>3</v>
      </c>
      <c r="B27" s="205">
        <f>B22+1</f>
        <v>43017</v>
      </c>
      <c r="C27" s="167">
        <v>301</v>
      </c>
      <c r="D27" s="15">
        <v>154</v>
      </c>
      <c r="E27" s="14">
        <v>3142</v>
      </c>
      <c r="F27" s="15">
        <v>1707</v>
      </c>
      <c r="G27" s="14">
        <v>990</v>
      </c>
      <c r="H27" s="16">
        <v>397</v>
      </c>
      <c r="I27" s="16">
        <v>218</v>
      </c>
      <c r="J27" s="75">
        <v>1941</v>
      </c>
      <c r="K27" s="20">
        <f t="shared" ref="K27:K33" si="12">SUM(C27:J27)</f>
        <v>8850</v>
      </c>
    </row>
    <row r="28" spans="1:11" s="3" customFormat="1" ht="15" customHeight="1" x14ac:dyDescent="0.25">
      <c r="A28" s="33" t="s">
        <v>4</v>
      </c>
      <c r="B28" s="432">
        <f>B27+1</f>
        <v>43018</v>
      </c>
      <c r="C28" s="435">
        <v>480</v>
      </c>
      <c r="D28" s="15">
        <v>253</v>
      </c>
      <c r="E28" s="14">
        <v>3478</v>
      </c>
      <c r="F28" s="15">
        <v>3114</v>
      </c>
      <c r="G28" s="14">
        <v>1533</v>
      </c>
      <c r="H28" s="16">
        <v>695</v>
      </c>
      <c r="I28" s="16">
        <v>335</v>
      </c>
      <c r="J28" s="75">
        <v>3053</v>
      </c>
      <c r="K28" s="25">
        <f t="shared" si="12"/>
        <v>12941</v>
      </c>
    </row>
    <row r="29" spans="1:11" s="3" customFormat="1" ht="15" customHeight="1" x14ac:dyDescent="0.25">
      <c r="A29" s="33" t="s">
        <v>5</v>
      </c>
      <c r="B29" s="432">
        <f t="shared" ref="B29:B33" si="13">B28+1</f>
        <v>43019</v>
      </c>
      <c r="C29" s="435">
        <v>496</v>
      </c>
      <c r="D29" s="15">
        <v>208</v>
      </c>
      <c r="E29" s="14">
        <v>3862</v>
      </c>
      <c r="F29" s="15">
        <v>2662</v>
      </c>
      <c r="G29" s="14">
        <v>1460</v>
      </c>
      <c r="H29" s="16">
        <v>668</v>
      </c>
      <c r="I29" s="16">
        <v>326</v>
      </c>
      <c r="J29" s="75">
        <v>2697</v>
      </c>
      <c r="K29" s="25">
        <f t="shared" si="12"/>
        <v>12379</v>
      </c>
    </row>
    <row r="30" spans="1:11" s="3" customFormat="1" ht="15" customHeight="1" x14ac:dyDescent="0.25">
      <c r="A30" s="33" t="s">
        <v>6</v>
      </c>
      <c r="B30" s="432">
        <f t="shared" si="13"/>
        <v>43020</v>
      </c>
      <c r="C30" s="435">
        <v>500</v>
      </c>
      <c r="D30" s="15">
        <v>166</v>
      </c>
      <c r="E30" s="14">
        <v>3610</v>
      </c>
      <c r="F30" s="15">
        <v>2596</v>
      </c>
      <c r="G30" s="14">
        <v>1407</v>
      </c>
      <c r="H30" s="16">
        <v>574</v>
      </c>
      <c r="I30" s="16">
        <v>317</v>
      </c>
      <c r="J30" s="75">
        <v>2553</v>
      </c>
      <c r="K30" s="25">
        <f t="shared" si="12"/>
        <v>11723</v>
      </c>
    </row>
    <row r="31" spans="1:11" s="3" customFormat="1" ht="15" customHeight="1" x14ac:dyDescent="0.25">
      <c r="A31" s="33" t="s">
        <v>0</v>
      </c>
      <c r="B31" s="432">
        <f t="shared" si="13"/>
        <v>43021</v>
      </c>
      <c r="C31" s="435">
        <v>493</v>
      </c>
      <c r="D31" s="15">
        <v>194</v>
      </c>
      <c r="E31" s="14">
        <v>3549</v>
      </c>
      <c r="F31" s="15">
        <v>2247</v>
      </c>
      <c r="G31" s="14">
        <v>1031</v>
      </c>
      <c r="H31" s="16">
        <v>457</v>
      </c>
      <c r="I31" s="16">
        <v>274</v>
      </c>
      <c r="J31" s="75">
        <v>2139</v>
      </c>
      <c r="K31" s="25">
        <f t="shared" si="12"/>
        <v>10384</v>
      </c>
    </row>
    <row r="32" spans="1:11" s="3" customFormat="1" ht="15" customHeight="1" outlineLevel="1" x14ac:dyDescent="0.25">
      <c r="A32" s="33" t="s">
        <v>1</v>
      </c>
      <c r="B32" s="206">
        <f t="shared" si="13"/>
        <v>43022</v>
      </c>
      <c r="C32" s="433"/>
      <c r="D32" s="22"/>
      <c r="E32" s="21">
        <v>2584</v>
      </c>
      <c r="F32" s="22"/>
      <c r="G32" s="21"/>
      <c r="H32" s="23"/>
      <c r="I32" s="23"/>
      <c r="J32" s="76"/>
      <c r="K32" s="25">
        <f t="shared" si="12"/>
        <v>2584</v>
      </c>
    </row>
    <row r="33" spans="1:12" s="3" customFormat="1" ht="15" customHeight="1" outlineLevel="1" thickBot="1" x14ac:dyDescent="0.3">
      <c r="A33" s="33" t="s">
        <v>2</v>
      </c>
      <c r="B33" s="206">
        <f t="shared" si="13"/>
        <v>43023</v>
      </c>
      <c r="C33" s="434"/>
      <c r="D33" s="27"/>
      <c r="E33" s="21">
        <v>2666</v>
      </c>
      <c r="F33" s="27"/>
      <c r="G33" s="26"/>
      <c r="H33" s="28"/>
      <c r="I33" s="28"/>
      <c r="J33" s="77"/>
      <c r="K33" s="70">
        <f t="shared" si="12"/>
        <v>2666</v>
      </c>
    </row>
    <row r="34" spans="1:12" s="3" customFormat="1" ht="15" customHeight="1" outlineLevel="1" thickBot="1" x14ac:dyDescent="0.3">
      <c r="A34" s="189" t="s">
        <v>21</v>
      </c>
      <c r="B34" s="506" t="s">
        <v>26</v>
      </c>
      <c r="C34" s="190">
        <f>SUM(C27:C33)</f>
        <v>2270</v>
      </c>
      <c r="D34" s="122">
        <f t="shared" ref="D34:K34" si="14">SUM(D27:D33)</f>
        <v>975</v>
      </c>
      <c r="E34" s="188">
        <f>SUM(E27:E33)</f>
        <v>22891</v>
      </c>
      <c r="F34" s="122">
        <f t="shared" si="14"/>
        <v>12326</v>
      </c>
      <c r="G34" s="122">
        <f t="shared" si="14"/>
        <v>6421</v>
      </c>
      <c r="H34" s="122">
        <f t="shared" si="14"/>
        <v>2791</v>
      </c>
      <c r="I34" s="122">
        <f t="shared" si="14"/>
        <v>1470</v>
      </c>
      <c r="J34" s="122">
        <f t="shared" si="14"/>
        <v>12383</v>
      </c>
      <c r="K34" s="276">
        <f t="shared" si="14"/>
        <v>61527</v>
      </c>
    </row>
    <row r="35" spans="1:12" s="3" customFormat="1" ht="15" customHeight="1" outlineLevel="1" thickBot="1" x14ac:dyDescent="0.3">
      <c r="A35" s="127" t="s">
        <v>23</v>
      </c>
      <c r="B35" s="507"/>
      <c r="C35" s="191">
        <f>AVERAGE(C27:C33)</f>
        <v>454</v>
      </c>
      <c r="D35" s="124">
        <f t="shared" ref="D35:K35" si="15">AVERAGE(D27:D33)</f>
        <v>195</v>
      </c>
      <c r="E35" s="124">
        <f>AVERAGE(E27:E33)</f>
        <v>3270.1428571428573</v>
      </c>
      <c r="F35" s="124">
        <f t="shared" si="15"/>
        <v>2465.1999999999998</v>
      </c>
      <c r="G35" s="124">
        <f t="shared" si="15"/>
        <v>1284.2</v>
      </c>
      <c r="H35" s="124">
        <f t="shared" si="15"/>
        <v>558.20000000000005</v>
      </c>
      <c r="I35" s="124">
        <f t="shared" si="15"/>
        <v>294</v>
      </c>
      <c r="J35" s="124">
        <f t="shared" si="15"/>
        <v>2476.6</v>
      </c>
      <c r="K35" s="125">
        <f t="shared" si="15"/>
        <v>8789.5714285714294</v>
      </c>
    </row>
    <row r="36" spans="1:12" s="3" customFormat="1" ht="15" customHeight="1" thickBot="1" x14ac:dyDescent="0.3">
      <c r="A36" s="34" t="s">
        <v>20</v>
      </c>
      <c r="B36" s="507"/>
      <c r="C36" s="192">
        <f>SUM(C27:C31)</f>
        <v>2270</v>
      </c>
      <c r="D36" s="49">
        <f t="shared" ref="D36:K36" si="16">SUM(D27:D31)</f>
        <v>975</v>
      </c>
      <c r="E36" s="49">
        <f>SUM(E27:E31)</f>
        <v>17641</v>
      </c>
      <c r="F36" s="49">
        <f t="shared" si="16"/>
        <v>12326</v>
      </c>
      <c r="G36" s="49">
        <f t="shared" si="16"/>
        <v>6421</v>
      </c>
      <c r="H36" s="49">
        <f t="shared" si="16"/>
        <v>2791</v>
      </c>
      <c r="I36" s="49">
        <f t="shared" si="16"/>
        <v>1470</v>
      </c>
      <c r="J36" s="49">
        <f t="shared" si="16"/>
        <v>12383</v>
      </c>
      <c r="K36" s="50">
        <f t="shared" si="16"/>
        <v>56277</v>
      </c>
      <c r="L36" s="266"/>
    </row>
    <row r="37" spans="1:12" s="3" customFormat="1" ht="15" customHeight="1" thickBot="1" x14ac:dyDescent="0.3">
      <c r="A37" s="34" t="s">
        <v>22</v>
      </c>
      <c r="B37" s="508"/>
      <c r="C37" s="193">
        <f>AVERAGE(C27:C31)</f>
        <v>454</v>
      </c>
      <c r="D37" s="51">
        <f t="shared" ref="D37:K37" si="17">AVERAGE(D27:D31)</f>
        <v>195</v>
      </c>
      <c r="E37" s="51">
        <f>AVERAGE(E27:E31)</f>
        <v>3528.2</v>
      </c>
      <c r="F37" s="51">
        <f t="shared" si="17"/>
        <v>2465.1999999999998</v>
      </c>
      <c r="G37" s="51">
        <f t="shared" si="17"/>
        <v>1284.2</v>
      </c>
      <c r="H37" s="51">
        <f t="shared" si="17"/>
        <v>558.20000000000005</v>
      </c>
      <c r="I37" s="51">
        <f t="shared" si="17"/>
        <v>294</v>
      </c>
      <c r="J37" s="51">
        <f t="shared" si="17"/>
        <v>2476.6</v>
      </c>
      <c r="K37" s="277">
        <f t="shared" si="17"/>
        <v>11255.4</v>
      </c>
    </row>
    <row r="38" spans="1:12" s="3" customFormat="1" ht="15" customHeight="1" x14ac:dyDescent="0.25">
      <c r="A38" s="33" t="s">
        <v>3</v>
      </c>
      <c r="B38" s="207">
        <f>B33+1</f>
        <v>43024</v>
      </c>
      <c r="C38" s="167">
        <v>505</v>
      </c>
      <c r="D38" s="15">
        <v>163</v>
      </c>
      <c r="E38" s="14">
        <v>3174</v>
      </c>
      <c r="F38" s="15">
        <v>2579</v>
      </c>
      <c r="G38" s="14">
        <v>1475</v>
      </c>
      <c r="H38" s="16">
        <v>670</v>
      </c>
      <c r="I38" s="16">
        <v>338</v>
      </c>
      <c r="J38" s="75">
        <v>2625</v>
      </c>
      <c r="K38" s="20">
        <f t="shared" ref="K38:K44" si="18">SUM(C38:J38)</f>
        <v>11529</v>
      </c>
    </row>
    <row r="39" spans="1:12" s="3" customFormat="1" ht="15" customHeight="1" x14ac:dyDescent="0.25">
      <c r="A39" s="33" t="s">
        <v>4</v>
      </c>
      <c r="B39" s="208">
        <f>B38+1</f>
        <v>43025</v>
      </c>
      <c r="C39" s="167">
        <v>483</v>
      </c>
      <c r="D39" s="15">
        <v>166</v>
      </c>
      <c r="E39" s="14">
        <v>3293</v>
      </c>
      <c r="F39" s="15">
        <v>2551</v>
      </c>
      <c r="G39" s="14">
        <v>1346</v>
      </c>
      <c r="H39" s="16">
        <v>550</v>
      </c>
      <c r="I39" s="16">
        <v>350</v>
      </c>
      <c r="J39" s="75">
        <v>2748</v>
      </c>
      <c r="K39" s="25">
        <f t="shared" si="18"/>
        <v>11487</v>
      </c>
    </row>
    <row r="40" spans="1:12" s="3" customFormat="1" ht="15" customHeight="1" x14ac:dyDescent="0.25">
      <c r="A40" s="33" t="s">
        <v>5</v>
      </c>
      <c r="B40" s="208">
        <f t="shared" ref="B40:B44" si="19">B39+1</f>
        <v>43026</v>
      </c>
      <c r="C40" s="167">
        <v>493</v>
      </c>
      <c r="D40" s="15">
        <v>201</v>
      </c>
      <c r="E40" s="14">
        <v>3346</v>
      </c>
      <c r="F40" s="15">
        <v>3445</v>
      </c>
      <c r="G40" s="14">
        <v>1404</v>
      </c>
      <c r="H40" s="16">
        <v>629</v>
      </c>
      <c r="I40" s="16">
        <v>314</v>
      </c>
      <c r="J40" s="75">
        <v>2724</v>
      </c>
      <c r="K40" s="25">
        <f t="shared" si="18"/>
        <v>12556</v>
      </c>
    </row>
    <row r="41" spans="1:12" s="3" customFormat="1" ht="15" customHeight="1" x14ac:dyDescent="0.25">
      <c r="A41" s="33" t="s">
        <v>6</v>
      </c>
      <c r="B41" s="208">
        <f t="shared" si="19"/>
        <v>43027</v>
      </c>
      <c r="C41" s="167">
        <v>484</v>
      </c>
      <c r="D41" s="15">
        <v>205</v>
      </c>
      <c r="E41" s="14">
        <v>3350</v>
      </c>
      <c r="F41" s="15">
        <v>2646</v>
      </c>
      <c r="G41" s="14">
        <v>1765</v>
      </c>
      <c r="H41" s="16">
        <v>592</v>
      </c>
      <c r="I41" s="16">
        <v>290</v>
      </c>
      <c r="J41" s="75">
        <v>2706</v>
      </c>
      <c r="K41" s="25">
        <f t="shared" si="18"/>
        <v>12038</v>
      </c>
    </row>
    <row r="42" spans="1:12" s="3" customFormat="1" ht="15" customHeight="1" x14ac:dyDescent="0.25">
      <c r="A42" s="33" t="s">
        <v>0</v>
      </c>
      <c r="B42" s="208">
        <f t="shared" si="19"/>
        <v>43028</v>
      </c>
      <c r="C42" s="168">
        <v>517</v>
      </c>
      <c r="D42" s="15">
        <v>197</v>
      </c>
      <c r="E42" s="14">
        <v>3312</v>
      </c>
      <c r="F42" s="15">
        <v>2340</v>
      </c>
      <c r="G42" s="14">
        <v>1361</v>
      </c>
      <c r="H42" s="16">
        <v>430</v>
      </c>
      <c r="I42" s="16">
        <v>234</v>
      </c>
      <c r="J42" s="75">
        <v>2301</v>
      </c>
      <c r="K42" s="25">
        <f t="shared" si="18"/>
        <v>10692</v>
      </c>
    </row>
    <row r="43" spans="1:12" s="3" customFormat="1" ht="15" customHeight="1" outlineLevel="1" x14ac:dyDescent="0.25">
      <c r="A43" s="33" t="s">
        <v>1</v>
      </c>
      <c r="B43" s="208">
        <f t="shared" si="19"/>
        <v>43029</v>
      </c>
      <c r="C43" s="168"/>
      <c r="D43" s="22"/>
      <c r="E43" s="21">
        <v>3716</v>
      </c>
      <c r="F43" s="22"/>
      <c r="G43" s="21"/>
      <c r="H43" s="23"/>
      <c r="I43" s="23"/>
      <c r="J43" s="76"/>
      <c r="K43" s="25">
        <f t="shared" si="18"/>
        <v>3716</v>
      </c>
      <c r="L43" s="145"/>
    </row>
    <row r="44" spans="1:12" s="3" customFormat="1" ht="15" customHeight="1" outlineLevel="1" thickBot="1" x14ac:dyDescent="0.3">
      <c r="A44" s="33" t="s">
        <v>2</v>
      </c>
      <c r="B44" s="208">
        <f t="shared" si="19"/>
        <v>43030</v>
      </c>
      <c r="C44" s="175"/>
      <c r="D44" s="27"/>
      <c r="E44" s="26">
        <v>3204</v>
      </c>
      <c r="F44" s="27"/>
      <c r="G44" s="26"/>
      <c r="H44" s="28"/>
      <c r="I44" s="28"/>
      <c r="J44" s="77"/>
      <c r="K44" s="70">
        <f t="shared" si="18"/>
        <v>3204</v>
      </c>
      <c r="L44" s="145"/>
    </row>
    <row r="45" spans="1:12" s="3" customFormat="1" ht="15" customHeight="1" outlineLevel="1" thickBot="1" x14ac:dyDescent="0.3">
      <c r="A45" s="189" t="s">
        <v>21</v>
      </c>
      <c r="B45" s="506" t="s">
        <v>27</v>
      </c>
      <c r="C45" s="190">
        <f t="shared" ref="C45:K45" si="20">SUM(C38:C44)</f>
        <v>2482</v>
      </c>
      <c r="D45" s="122">
        <f t="shared" si="20"/>
        <v>932</v>
      </c>
      <c r="E45" s="122">
        <f>SUM(E38:E44)</f>
        <v>23395</v>
      </c>
      <c r="F45" s="122">
        <f t="shared" si="20"/>
        <v>13561</v>
      </c>
      <c r="G45" s="122">
        <f t="shared" si="20"/>
        <v>7351</v>
      </c>
      <c r="H45" s="122">
        <f t="shared" si="20"/>
        <v>2871</v>
      </c>
      <c r="I45" s="122">
        <f t="shared" si="20"/>
        <v>1526</v>
      </c>
      <c r="J45" s="122">
        <f t="shared" si="20"/>
        <v>13104</v>
      </c>
      <c r="K45" s="276">
        <f t="shared" si="20"/>
        <v>65222</v>
      </c>
    </row>
    <row r="46" spans="1:12" s="3" customFormat="1" ht="15" customHeight="1" outlineLevel="1" thickBot="1" x14ac:dyDescent="0.3">
      <c r="A46" s="127" t="s">
        <v>23</v>
      </c>
      <c r="B46" s="507"/>
      <c r="C46" s="191">
        <f t="shared" ref="C46:K46" si="21">AVERAGE(C38:C44)</f>
        <v>496.4</v>
      </c>
      <c r="D46" s="124">
        <f t="shared" si="21"/>
        <v>186.4</v>
      </c>
      <c r="E46" s="124">
        <f t="shared" si="21"/>
        <v>3342.1428571428573</v>
      </c>
      <c r="F46" s="124">
        <f t="shared" si="21"/>
        <v>2712.2</v>
      </c>
      <c r="G46" s="124">
        <f t="shared" si="21"/>
        <v>1470.2</v>
      </c>
      <c r="H46" s="124">
        <f t="shared" si="21"/>
        <v>574.20000000000005</v>
      </c>
      <c r="I46" s="124">
        <f t="shared" si="21"/>
        <v>305.2</v>
      </c>
      <c r="J46" s="124">
        <f t="shared" si="21"/>
        <v>2620.8000000000002</v>
      </c>
      <c r="K46" s="125">
        <f t="shared" si="21"/>
        <v>9317.4285714285706</v>
      </c>
    </row>
    <row r="47" spans="1:12" s="3" customFormat="1" ht="15" customHeight="1" thickBot="1" x14ac:dyDescent="0.3">
      <c r="A47" s="34" t="s">
        <v>20</v>
      </c>
      <c r="B47" s="507"/>
      <c r="C47" s="192">
        <f t="shared" ref="C47:K47" si="22">SUM(C38:C42)</f>
        <v>2482</v>
      </c>
      <c r="D47" s="49">
        <f t="shared" si="22"/>
        <v>932</v>
      </c>
      <c r="E47" s="49">
        <f t="shared" si="22"/>
        <v>16475</v>
      </c>
      <c r="F47" s="49">
        <f t="shared" si="22"/>
        <v>13561</v>
      </c>
      <c r="G47" s="49">
        <f t="shared" si="22"/>
        <v>7351</v>
      </c>
      <c r="H47" s="49">
        <f t="shared" si="22"/>
        <v>2871</v>
      </c>
      <c r="I47" s="49">
        <f t="shared" si="22"/>
        <v>1526</v>
      </c>
      <c r="J47" s="49">
        <f t="shared" si="22"/>
        <v>13104</v>
      </c>
      <c r="K47" s="50">
        <f t="shared" si="22"/>
        <v>58302</v>
      </c>
    </row>
    <row r="48" spans="1:12" s="3" customFormat="1" ht="15" customHeight="1" thickBot="1" x14ac:dyDescent="0.3">
      <c r="A48" s="34" t="s">
        <v>22</v>
      </c>
      <c r="B48" s="508"/>
      <c r="C48" s="193">
        <f t="shared" ref="C48:K48" si="23">AVERAGE(C38:C42)</f>
        <v>496.4</v>
      </c>
      <c r="D48" s="51">
        <f t="shared" si="23"/>
        <v>186.4</v>
      </c>
      <c r="E48" s="51">
        <f t="shared" si="23"/>
        <v>3295</v>
      </c>
      <c r="F48" s="51">
        <f t="shared" si="23"/>
        <v>2712.2</v>
      </c>
      <c r="G48" s="51">
        <f t="shared" si="23"/>
        <v>1470.2</v>
      </c>
      <c r="H48" s="51">
        <f t="shared" si="23"/>
        <v>574.20000000000005</v>
      </c>
      <c r="I48" s="51">
        <f t="shared" si="23"/>
        <v>305.2</v>
      </c>
      <c r="J48" s="51">
        <f t="shared" si="23"/>
        <v>2620.8000000000002</v>
      </c>
      <c r="K48" s="277">
        <f t="shared" si="23"/>
        <v>11660.4</v>
      </c>
    </row>
    <row r="49" spans="1:11" s="3" customFormat="1" ht="15" customHeight="1" x14ac:dyDescent="0.25">
      <c r="A49" s="33" t="s">
        <v>3</v>
      </c>
      <c r="B49" s="207">
        <f>B44+1</f>
        <v>43031</v>
      </c>
      <c r="C49" s="194">
        <v>501</v>
      </c>
      <c r="D49" s="63">
        <v>205</v>
      </c>
      <c r="E49" s="62">
        <v>3456</v>
      </c>
      <c r="F49" s="63">
        <v>2593</v>
      </c>
      <c r="G49" s="62">
        <v>1522</v>
      </c>
      <c r="H49" s="64">
        <v>601</v>
      </c>
      <c r="I49" s="64">
        <v>308</v>
      </c>
      <c r="J49" s="144">
        <v>2770</v>
      </c>
      <c r="K49" s="20">
        <f t="shared" ref="K49:K55" si="24">SUM(C49:J49)</f>
        <v>11956</v>
      </c>
    </row>
    <row r="50" spans="1:11" s="3" customFormat="1" ht="15" customHeight="1" x14ac:dyDescent="0.25">
      <c r="A50" s="177" t="s">
        <v>4</v>
      </c>
      <c r="B50" s="208">
        <f>B49+1</f>
        <v>43032</v>
      </c>
      <c r="C50" s="168">
        <v>467</v>
      </c>
      <c r="D50" s="22">
        <v>161</v>
      </c>
      <c r="E50" s="21">
        <v>1701</v>
      </c>
      <c r="F50" s="22">
        <v>2523</v>
      </c>
      <c r="G50" s="21">
        <v>1382</v>
      </c>
      <c r="H50" s="23">
        <v>623</v>
      </c>
      <c r="I50" s="23">
        <v>308</v>
      </c>
      <c r="J50" s="76">
        <v>2767</v>
      </c>
      <c r="K50" s="25">
        <f t="shared" si="24"/>
        <v>9932</v>
      </c>
    </row>
    <row r="51" spans="1:11" s="3" customFormat="1" ht="15" customHeight="1" x14ac:dyDescent="0.25">
      <c r="A51" s="177" t="s">
        <v>5</v>
      </c>
      <c r="B51" s="208">
        <f t="shared" ref="B51:B55" si="25">B50+1</f>
        <v>43033</v>
      </c>
      <c r="C51" s="167">
        <v>513</v>
      </c>
      <c r="D51" s="15">
        <v>192</v>
      </c>
      <c r="E51" s="14">
        <v>2940</v>
      </c>
      <c r="F51" s="15">
        <v>3414</v>
      </c>
      <c r="G51" s="14">
        <v>1510</v>
      </c>
      <c r="H51" s="16">
        <v>623</v>
      </c>
      <c r="I51" s="16">
        <v>301</v>
      </c>
      <c r="J51" s="75">
        <v>2356</v>
      </c>
      <c r="K51" s="25">
        <f t="shared" si="24"/>
        <v>11849</v>
      </c>
    </row>
    <row r="52" spans="1:11" s="3" customFormat="1" ht="15" customHeight="1" x14ac:dyDescent="0.25">
      <c r="A52" s="177" t="s">
        <v>6</v>
      </c>
      <c r="B52" s="208">
        <f t="shared" si="25"/>
        <v>43034</v>
      </c>
      <c r="C52" s="167">
        <v>481</v>
      </c>
      <c r="D52" s="15">
        <v>201</v>
      </c>
      <c r="E52" s="14">
        <v>3966</v>
      </c>
      <c r="F52" s="15">
        <v>2566</v>
      </c>
      <c r="G52" s="14">
        <v>1525</v>
      </c>
      <c r="H52" s="16">
        <v>593</v>
      </c>
      <c r="I52" s="16">
        <v>293</v>
      </c>
      <c r="J52" s="75">
        <v>2765</v>
      </c>
      <c r="K52" s="25">
        <f t="shared" si="24"/>
        <v>12390</v>
      </c>
    </row>
    <row r="53" spans="1:11" s="3" customFormat="1" ht="15.75" thickBot="1" x14ac:dyDescent="0.3">
      <c r="A53" s="33" t="s">
        <v>0</v>
      </c>
      <c r="B53" s="210">
        <f t="shared" si="25"/>
        <v>43035</v>
      </c>
      <c r="C53" s="168">
        <v>428</v>
      </c>
      <c r="D53" s="15">
        <v>202</v>
      </c>
      <c r="E53" s="14">
        <v>3475</v>
      </c>
      <c r="F53" s="15">
        <v>2270</v>
      </c>
      <c r="G53" s="14">
        <v>1260</v>
      </c>
      <c r="H53" s="16">
        <v>400</v>
      </c>
      <c r="I53" s="16">
        <v>262</v>
      </c>
      <c r="J53" s="75">
        <v>2276</v>
      </c>
      <c r="K53" s="246">
        <f t="shared" si="24"/>
        <v>10573</v>
      </c>
    </row>
    <row r="54" spans="1:11" s="3" customFormat="1" ht="15.75" outlineLevel="1" thickBot="1" x14ac:dyDescent="0.3">
      <c r="A54" s="33" t="s">
        <v>1</v>
      </c>
      <c r="B54" s="210">
        <f t="shared" si="25"/>
        <v>43036</v>
      </c>
      <c r="C54" s="168"/>
      <c r="D54" s="22"/>
      <c r="E54" s="21">
        <v>3180</v>
      </c>
      <c r="F54" s="22"/>
      <c r="G54" s="21"/>
      <c r="H54" s="23"/>
      <c r="I54" s="23"/>
      <c r="J54" s="23"/>
      <c r="K54" s="227">
        <f t="shared" si="24"/>
        <v>3180</v>
      </c>
    </row>
    <row r="55" spans="1:11" s="3" customFormat="1" ht="15.75" outlineLevel="1" thickBot="1" x14ac:dyDescent="0.3">
      <c r="A55" s="177" t="s">
        <v>2</v>
      </c>
      <c r="B55" s="210">
        <f t="shared" si="25"/>
        <v>43037</v>
      </c>
      <c r="C55" s="175"/>
      <c r="D55" s="27"/>
      <c r="E55" s="26">
        <v>454</v>
      </c>
      <c r="F55" s="27"/>
      <c r="G55" s="26"/>
      <c r="H55" s="28"/>
      <c r="I55" s="28"/>
      <c r="J55" s="28"/>
      <c r="K55" s="227">
        <f t="shared" si="24"/>
        <v>454</v>
      </c>
    </row>
    <row r="56" spans="1:11" s="3" customFormat="1" ht="15" customHeight="1" outlineLevel="1" thickBot="1" x14ac:dyDescent="0.3">
      <c r="A56" s="189" t="s">
        <v>21</v>
      </c>
      <c r="B56" s="506" t="s">
        <v>28</v>
      </c>
      <c r="C56" s="190">
        <f t="shared" ref="C56:K56" si="26">SUM(C49:C55)</f>
        <v>2390</v>
      </c>
      <c r="D56" s="122">
        <f t="shared" si="26"/>
        <v>961</v>
      </c>
      <c r="E56" s="122">
        <f>SUM(E49:E55)</f>
        <v>19172</v>
      </c>
      <c r="F56" s="122">
        <f t="shared" si="26"/>
        <v>13366</v>
      </c>
      <c r="G56" s="122">
        <f t="shared" si="26"/>
        <v>7199</v>
      </c>
      <c r="H56" s="122">
        <f t="shared" si="26"/>
        <v>2840</v>
      </c>
      <c r="I56" s="122">
        <f t="shared" si="26"/>
        <v>1472</v>
      </c>
      <c r="J56" s="122">
        <f t="shared" si="26"/>
        <v>12934</v>
      </c>
      <c r="K56" s="123">
        <f t="shared" si="26"/>
        <v>60334</v>
      </c>
    </row>
    <row r="57" spans="1:11" s="3" customFormat="1" ht="15" customHeight="1" outlineLevel="1" thickBot="1" x14ac:dyDescent="0.3">
      <c r="A57" s="127" t="s">
        <v>23</v>
      </c>
      <c r="B57" s="507"/>
      <c r="C57" s="191">
        <f t="shared" ref="C57:K57" si="27">AVERAGE(C49:C55)</f>
        <v>478</v>
      </c>
      <c r="D57" s="124">
        <f t="shared" si="27"/>
        <v>192.2</v>
      </c>
      <c r="E57" s="124">
        <f t="shared" si="27"/>
        <v>2738.8571428571427</v>
      </c>
      <c r="F57" s="124">
        <f t="shared" si="27"/>
        <v>2673.2</v>
      </c>
      <c r="G57" s="124">
        <f t="shared" si="27"/>
        <v>1439.8</v>
      </c>
      <c r="H57" s="124">
        <f t="shared" si="27"/>
        <v>568</v>
      </c>
      <c r="I57" s="124">
        <f t="shared" si="27"/>
        <v>294.39999999999998</v>
      </c>
      <c r="J57" s="124">
        <f t="shared" si="27"/>
        <v>2586.8000000000002</v>
      </c>
      <c r="K57" s="125">
        <f t="shared" si="27"/>
        <v>8619.1428571428569</v>
      </c>
    </row>
    <row r="58" spans="1:11" s="3" customFormat="1" ht="15" customHeight="1" thickBot="1" x14ac:dyDescent="0.3">
      <c r="A58" s="34" t="s">
        <v>20</v>
      </c>
      <c r="B58" s="507"/>
      <c r="C58" s="192">
        <f t="shared" ref="C58:K58" si="28">SUM(C49:C53)</f>
        <v>2390</v>
      </c>
      <c r="D58" s="49">
        <f t="shared" si="28"/>
        <v>961</v>
      </c>
      <c r="E58" s="49">
        <f>SUM(E49:E53)</f>
        <v>15538</v>
      </c>
      <c r="F58" s="49">
        <f t="shared" si="28"/>
        <v>13366</v>
      </c>
      <c r="G58" s="49">
        <f t="shared" si="28"/>
        <v>7199</v>
      </c>
      <c r="H58" s="49">
        <f t="shared" si="28"/>
        <v>2840</v>
      </c>
      <c r="I58" s="49">
        <f t="shared" si="28"/>
        <v>1472</v>
      </c>
      <c r="J58" s="49">
        <f t="shared" si="28"/>
        <v>12934</v>
      </c>
      <c r="K58" s="50">
        <f t="shared" si="28"/>
        <v>56700</v>
      </c>
    </row>
    <row r="59" spans="1:11" s="3" customFormat="1" ht="15.75" thickBot="1" x14ac:dyDescent="0.3">
      <c r="A59" s="34" t="s">
        <v>22</v>
      </c>
      <c r="B59" s="508"/>
      <c r="C59" s="193">
        <f t="shared" ref="C59:K59" si="29">AVERAGE(C49:C53)</f>
        <v>478</v>
      </c>
      <c r="D59" s="51">
        <f t="shared" si="29"/>
        <v>192.2</v>
      </c>
      <c r="E59" s="51">
        <f>AVERAGE(E49:E53)</f>
        <v>3107.6</v>
      </c>
      <c r="F59" s="51">
        <f t="shared" si="29"/>
        <v>2673.2</v>
      </c>
      <c r="G59" s="51">
        <f t="shared" si="29"/>
        <v>1439.8</v>
      </c>
      <c r="H59" s="51">
        <f t="shared" si="29"/>
        <v>568</v>
      </c>
      <c r="I59" s="51">
        <f t="shared" si="29"/>
        <v>294.39999999999998</v>
      </c>
      <c r="J59" s="51">
        <f t="shared" si="29"/>
        <v>2586.8000000000002</v>
      </c>
      <c r="K59" s="52">
        <f t="shared" si="29"/>
        <v>11340</v>
      </c>
    </row>
    <row r="60" spans="1:11" s="3" customFormat="1" ht="15.75" thickBot="1" x14ac:dyDescent="0.3">
      <c r="A60" s="177" t="s">
        <v>3</v>
      </c>
      <c r="B60" s="207">
        <f>B55+1</f>
        <v>43038</v>
      </c>
      <c r="C60" s="194">
        <v>440</v>
      </c>
      <c r="D60" s="63">
        <v>147</v>
      </c>
      <c r="E60" s="62">
        <v>3061</v>
      </c>
      <c r="F60" s="63"/>
      <c r="G60" s="62">
        <v>1369</v>
      </c>
      <c r="H60" s="64">
        <v>640</v>
      </c>
      <c r="I60" s="64">
        <v>409</v>
      </c>
      <c r="J60" s="64">
        <v>2727</v>
      </c>
      <c r="K60" s="71">
        <f>SUM(C60:J60)</f>
        <v>8793</v>
      </c>
    </row>
    <row r="61" spans="1:11" s="3" customFormat="1" ht="15.75" thickBot="1" x14ac:dyDescent="0.3">
      <c r="A61" s="177" t="s">
        <v>4</v>
      </c>
      <c r="B61" s="208">
        <f>B60+1</f>
        <v>43039</v>
      </c>
      <c r="C61" s="167">
        <v>599</v>
      </c>
      <c r="D61" s="15">
        <v>186</v>
      </c>
      <c r="E61" s="14">
        <v>3479</v>
      </c>
      <c r="F61" s="15"/>
      <c r="G61" s="14">
        <v>1298</v>
      </c>
      <c r="H61" s="16">
        <v>475</v>
      </c>
      <c r="I61" s="16">
        <v>312</v>
      </c>
      <c r="J61" s="16">
        <v>2402</v>
      </c>
      <c r="K61" s="71">
        <f>SUM(C61:J61)</f>
        <v>8751</v>
      </c>
    </row>
    <row r="62" spans="1:11" s="3" customFormat="1" ht="15.75" hidden="1" thickBot="1" x14ac:dyDescent="0.3">
      <c r="A62" s="177" t="s">
        <v>5</v>
      </c>
      <c r="B62" s="209"/>
      <c r="C62" s="167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.75" hidden="1" thickBot="1" x14ac:dyDescent="0.3">
      <c r="A63" s="177" t="s">
        <v>6</v>
      </c>
      <c r="B63" s="209"/>
      <c r="C63" s="167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.75" hidden="1" thickBot="1" x14ac:dyDescent="0.3">
      <c r="A64" s="177" t="s">
        <v>0</v>
      </c>
      <c r="B64" s="209"/>
      <c r="C64" s="168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.75" hidden="1" outlineLevel="1" thickBot="1" x14ac:dyDescent="0.3">
      <c r="A65" s="177" t="s">
        <v>1</v>
      </c>
      <c r="B65" s="209"/>
      <c r="C65" s="168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5.75" hidden="1" outlineLevel="1" thickBot="1" x14ac:dyDescent="0.3">
      <c r="A66" s="177" t="s">
        <v>2</v>
      </c>
      <c r="B66" s="211"/>
      <c r="C66" s="195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5.75" outlineLevel="1" thickBot="1" x14ac:dyDescent="0.3">
      <c r="A67" s="189" t="s">
        <v>21</v>
      </c>
      <c r="B67" s="506" t="s">
        <v>33</v>
      </c>
      <c r="C67" s="196">
        <f t="shared" ref="C67:J67" si="30">SUM(C60:C66)</f>
        <v>1039</v>
      </c>
      <c r="D67" s="134">
        <f t="shared" si="30"/>
        <v>333</v>
      </c>
      <c r="E67" s="133">
        <f t="shared" si="30"/>
        <v>6540</v>
      </c>
      <c r="F67" s="134">
        <f t="shared" si="30"/>
        <v>0</v>
      </c>
      <c r="G67" s="133">
        <f t="shared" si="30"/>
        <v>2667</v>
      </c>
      <c r="H67" s="135">
        <f t="shared" si="30"/>
        <v>1115</v>
      </c>
      <c r="I67" s="135">
        <f t="shared" si="30"/>
        <v>721</v>
      </c>
      <c r="J67" s="135">
        <f t="shared" si="30"/>
        <v>5129</v>
      </c>
      <c r="K67" s="137">
        <f>SUM(K60:K66)</f>
        <v>17544</v>
      </c>
    </row>
    <row r="68" spans="1:11" s="3" customFormat="1" ht="15.75" outlineLevel="1" thickBot="1" x14ac:dyDescent="0.3">
      <c r="A68" s="127" t="s">
        <v>23</v>
      </c>
      <c r="B68" s="507"/>
      <c r="C68" s="197">
        <f t="shared" ref="C68:K68" si="31">AVERAGE(C60:C66)</f>
        <v>519.5</v>
      </c>
      <c r="D68" s="129">
        <f t="shared" si="31"/>
        <v>166.5</v>
      </c>
      <c r="E68" s="128">
        <f t="shared" si="31"/>
        <v>3270</v>
      </c>
      <c r="F68" s="129" t="e">
        <f t="shared" si="31"/>
        <v>#DIV/0!</v>
      </c>
      <c r="G68" s="128">
        <f t="shared" si="31"/>
        <v>1333.5</v>
      </c>
      <c r="H68" s="130">
        <f t="shared" si="31"/>
        <v>557.5</v>
      </c>
      <c r="I68" s="130">
        <f t="shared" si="31"/>
        <v>360.5</v>
      </c>
      <c r="J68" s="130">
        <f t="shared" si="31"/>
        <v>2564.5</v>
      </c>
      <c r="K68" s="132">
        <f t="shared" si="31"/>
        <v>8772</v>
      </c>
    </row>
    <row r="69" spans="1:11" s="3" customFormat="1" ht="15.75" thickBot="1" x14ac:dyDescent="0.3">
      <c r="A69" s="34" t="s">
        <v>20</v>
      </c>
      <c r="B69" s="507"/>
      <c r="C69" s="198">
        <f t="shared" ref="C69:K69" si="32">SUM(C60:C64)</f>
        <v>1039</v>
      </c>
      <c r="D69" s="36">
        <f t="shared" si="32"/>
        <v>333</v>
      </c>
      <c r="E69" s="35">
        <f t="shared" si="32"/>
        <v>6540</v>
      </c>
      <c r="F69" s="36">
        <f t="shared" si="32"/>
        <v>0</v>
      </c>
      <c r="G69" s="35">
        <f t="shared" si="32"/>
        <v>2667</v>
      </c>
      <c r="H69" s="37">
        <f t="shared" si="32"/>
        <v>1115</v>
      </c>
      <c r="I69" s="37">
        <f t="shared" si="32"/>
        <v>721</v>
      </c>
      <c r="J69" s="37">
        <f t="shared" si="32"/>
        <v>5129</v>
      </c>
      <c r="K69" s="39">
        <f t="shared" si="32"/>
        <v>17544</v>
      </c>
    </row>
    <row r="70" spans="1:11" s="3" customFormat="1" ht="15.75" thickBot="1" x14ac:dyDescent="0.3">
      <c r="A70" s="34" t="s">
        <v>22</v>
      </c>
      <c r="B70" s="508"/>
      <c r="C70" s="199">
        <f t="shared" ref="C70:K70" si="33">AVERAGE(C60:C64)</f>
        <v>519.5</v>
      </c>
      <c r="D70" s="41">
        <f t="shared" si="33"/>
        <v>166.5</v>
      </c>
      <c r="E70" s="40">
        <f t="shared" si="33"/>
        <v>3270</v>
      </c>
      <c r="F70" s="41" t="e">
        <f t="shared" si="33"/>
        <v>#DIV/0!</v>
      </c>
      <c r="G70" s="40">
        <f t="shared" si="33"/>
        <v>1333.5</v>
      </c>
      <c r="H70" s="42">
        <f t="shared" si="33"/>
        <v>557.5</v>
      </c>
      <c r="I70" s="42">
        <f t="shared" si="33"/>
        <v>360.5</v>
      </c>
      <c r="J70" s="42">
        <f t="shared" si="33"/>
        <v>2564.5</v>
      </c>
      <c r="K70" s="44">
        <f t="shared" si="33"/>
        <v>8772</v>
      </c>
    </row>
    <row r="71" spans="1:11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5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29</v>
      </c>
      <c r="D73" s="46">
        <f>SUM(C56:D56, C45:D45, C34:D34, C23:D23, C12:D12, C67:D67  )</f>
        <v>15148</v>
      </c>
      <c r="E73" s="46">
        <f>SUM(E56:F56, E45:F45, E34:F34, E23:F23, E12:F12, E67:F67 )</f>
        <v>148980</v>
      </c>
      <c r="F73" s="46">
        <f>SUM(G56:J56, G45:J45, G34:J34, G23:J23, G12:J12, G67:J67)</f>
        <v>106813</v>
      </c>
    </row>
    <row r="74" spans="1:11" ht="29.25" customHeight="1" x14ac:dyDescent="0.25">
      <c r="C74" s="53" t="s">
        <v>30</v>
      </c>
      <c r="D74" s="46">
        <f>SUM(C58:D58, C47:D47, C36:D36, C25:D25, C14:D14, C69:D69 )</f>
        <v>15148</v>
      </c>
      <c r="E74" s="46">
        <f>SUM(E58:F58, E47:F47, E36:F36, E25:F25, E14:F14, E69:F69)</f>
        <v>124502</v>
      </c>
      <c r="F74" s="46">
        <f>SUM(G58:J58, G47:J47, G36:J36, G25:J25, G14:J14, G69:J69)</f>
        <v>106813</v>
      </c>
    </row>
    <row r="75" spans="1:11" ht="30" customHeight="1" x14ac:dyDescent="0.25"/>
    <row r="76" spans="1:11" ht="30" customHeight="1" x14ac:dyDescent="0.25">
      <c r="C76" s="513" t="s">
        <v>62</v>
      </c>
      <c r="D76" s="514"/>
      <c r="E76" s="515"/>
    </row>
    <row r="77" spans="1:11" x14ac:dyDescent="0.25">
      <c r="C77" s="500" t="s">
        <v>29</v>
      </c>
      <c r="D77" s="501"/>
      <c r="E77" s="120">
        <f>SUM(K56, K45, K34, K23, K12, K67)</f>
        <v>270941</v>
      </c>
    </row>
    <row r="78" spans="1:11" x14ac:dyDescent="0.25">
      <c r="C78" s="500" t="s">
        <v>30</v>
      </c>
      <c r="D78" s="501"/>
      <c r="E78" s="119">
        <f>SUM(K14, K25, K36, K47, K58, K69)</f>
        <v>246463</v>
      </c>
    </row>
    <row r="79" spans="1:11" x14ac:dyDescent="0.25">
      <c r="C79" s="500" t="s">
        <v>68</v>
      </c>
      <c r="D79" s="501"/>
      <c r="E79" s="120">
        <f>AVERAGE(K56, K45, K34, K23, K12, K67)</f>
        <v>45156.833333333336</v>
      </c>
    </row>
    <row r="80" spans="1:11" x14ac:dyDescent="0.25">
      <c r="C80" s="500" t="s">
        <v>22</v>
      </c>
      <c r="D80" s="501"/>
      <c r="E80" s="119">
        <f>AVERAGE(K14, K25, K36, K47, K58, K69)</f>
        <v>41077.166666666664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G12 C56 C45 C23:C26 C34:C37" emptyCellReference="1"/>
    <ignoredError sqref="D13:H13 I13:I15 I23 I46:I48 I24 D57:H57 I57:I58 C57:C58 C59:D59 C46:C48 D46:H48 I45 D56 I56 D23:D26 I34:I37 D34 J56 J46:J48 J59 J57:J58 J15 J25:J26 J36:J37 C13 D15 F15:H15 F23:H26 D37 D36 F36:H36 F37:H37 D35 F35:H35 D58 F58:H58 F59:I59 F56:H56 J24 J23 J13 J45 J34:J35 D45 F45:H45 F34:H34 G14 C15 I26" evalError="1" emptyCellReference="1"/>
    <ignoredError sqref="K59 D67:I71" evalError="1"/>
    <ignoredError sqref="K22 K23 K12" formulaRange="1" emptyCellReference="1"/>
    <ignoredError sqref="K56:K58 K13 K24 E23:E26 K15 K26:K48" evalError="1" formulaRange="1" emptyCellReference="1"/>
    <ignoredError sqref="E36:E37 E58:E59 K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O43" activePane="bottomRight" state="frozen"/>
      <selection pane="topRight" activeCell="C1" sqref="C1"/>
      <selection pane="bottomLeft" activeCell="A5" sqref="A5"/>
      <selection pane="bottomRight" activeCell="Y61" sqref="Y61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8" customWidth="1"/>
    <col min="15" max="18" width="11.7109375" style="1" customWidth="1"/>
    <col min="19" max="25" width="11.7109375" style="388" customWidth="1"/>
    <col min="26" max="26" width="10.7109375" style="1" customWidth="1"/>
  </cols>
  <sheetData>
    <row r="1" spans="1:27" x14ac:dyDescent="0.25">
      <c r="A1" s="554" t="s">
        <v>57</v>
      </c>
      <c r="B1" s="504" t="s">
        <v>58</v>
      </c>
      <c r="C1" s="545" t="s">
        <v>78</v>
      </c>
      <c r="D1" s="546"/>
      <c r="E1" s="546"/>
      <c r="F1" s="546"/>
      <c r="G1" s="546"/>
      <c r="H1" s="546"/>
      <c r="I1" s="546"/>
      <c r="J1" s="547"/>
      <c r="K1" s="502" t="s">
        <v>79</v>
      </c>
      <c r="L1" s="541"/>
      <c r="M1" s="542"/>
      <c r="N1" s="502" t="s">
        <v>85</v>
      </c>
      <c r="O1" s="529"/>
      <c r="P1" s="529"/>
      <c r="Q1" s="529"/>
      <c r="R1" s="529"/>
      <c r="S1" s="529"/>
      <c r="T1" s="530"/>
      <c r="U1" s="502" t="s">
        <v>90</v>
      </c>
      <c r="V1" s="529"/>
      <c r="W1" s="529"/>
      <c r="X1" s="529"/>
      <c r="Y1" s="530"/>
      <c r="Z1" s="540"/>
    </row>
    <row r="2" spans="1:27" ht="15.75" thickBot="1" x14ac:dyDescent="0.3">
      <c r="A2" s="555"/>
      <c r="B2" s="557"/>
      <c r="C2" s="548"/>
      <c r="D2" s="549"/>
      <c r="E2" s="549"/>
      <c r="F2" s="549"/>
      <c r="G2" s="549"/>
      <c r="H2" s="549"/>
      <c r="I2" s="549"/>
      <c r="J2" s="550"/>
      <c r="K2" s="503"/>
      <c r="L2" s="543"/>
      <c r="M2" s="544"/>
      <c r="N2" s="531"/>
      <c r="O2" s="532"/>
      <c r="P2" s="532"/>
      <c r="Q2" s="532"/>
      <c r="R2" s="532"/>
      <c r="S2" s="532"/>
      <c r="T2" s="533"/>
      <c r="U2" s="531"/>
      <c r="V2" s="532"/>
      <c r="W2" s="532"/>
      <c r="X2" s="532"/>
      <c r="Y2" s="533"/>
      <c r="Z2" s="540"/>
    </row>
    <row r="3" spans="1:27" ht="15" customHeight="1" x14ac:dyDescent="0.25">
      <c r="A3" s="555"/>
      <c r="B3" s="557"/>
      <c r="C3" s="516" t="s">
        <v>10</v>
      </c>
      <c r="D3" s="558" t="s">
        <v>14</v>
      </c>
      <c r="E3" s="558" t="s">
        <v>70</v>
      </c>
      <c r="F3" s="558" t="s">
        <v>71</v>
      </c>
      <c r="G3" s="558" t="s">
        <v>11</v>
      </c>
      <c r="H3" s="558" t="s">
        <v>12</v>
      </c>
      <c r="I3" s="558" t="s">
        <v>72</v>
      </c>
      <c r="J3" s="523" t="s">
        <v>32</v>
      </c>
      <c r="K3" s="516" t="s">
        <v>79</v>
      </c>
      <c r="L3" s="558" t="s">
        <v>80</v>
      </c>
      <c r="M3" s="523" t="s">
        <v>10</v>
      </c>
      <c r="N3" s="534" t="s">
        <v>86</v>
      </c>
      <c r="O3" s="536" t="s">
        <v>80</v>
      </c>
      <c r="P3" s="536" t="s">
        <v>87</v>
      </c>
      <c r="Q3" s="536" t="s">
        <v>88</v>
      </c>
      <c r="R3" s="536" t="s">
        <v>89</v>
      </c>
      <c r="S3" s="536" t="s">
        <v>70</v>
      </c>
      <c r="T3" s="538" t="s">
        <v>10</v>
      </c>
      <c r="U3" s="534" t="s">
        <v>90</v>
      </c>
      <c r="V3" s="536" t="s">
        <v>91</v>
      </c>
      <c r="W3" s="536" t="s">
        <v>72</v>
      </c>
      <c r="X3" s="536" t="s">
        <v>14</v>
      </c>
      <c r="Y3" s="538" t="s">
        <v>10</v>
      </c>
      <c r="Z3" s="540"/>
    </row>
    <row r="4" spans="1:27" ht="15.75" thickBot="1" x14ac:dyDescent="0.3">
      <c r="A4" s="556"/>
      <c r="B4" s="505"/>
      <c r="C4" s="518"/>
      <c r="D4" s="559"/>
      <c r="E4" s="559"/>
      <c r="F4" s="559"/>
      <c r="G4" s="559"/>
      <c r="H4" s="559"/>
      <c r="I4" s="559"/>
      <c r="J4" s="524"/>
      <c r="K4" s="518"/>
      <c r="L4" s="559"/>
      <c r="M4" s="524"/>
      <c r="N4" s="535"/>
      <c r="O4" s="537"/>
      <c r="P4" s="537"/>
      <c r="Q4" s="537"/>
      <c r="R4" s="537"/>
      <c r="S4" s="537"/>
      <c r="T4" s="539"/>
      <c r="U4" s="535"/>
      <c r="V4" s="537"/>
      <c r="W4" s="537"/>
      <c r="X4" s="537"/>
      <c r="Y4" s="539"/>
      <c r="Z4" s="540"/>
    </row>
    <row r="5" spans="1:27" ht="15.75" hidden="1" thickBot="1" x14ac:dyDescent="0.3">
      <c r="A5" s="177" t="s">
        <v>3</v>
      </c>
      <c r="B5" s="231">
        <v>42856</v>
      </c>
      <c r="C5" s="218"/>
      <c r="D5" s="309"/>
      <c r="E5" s="309"/>
      <c r="F5" s="309"/>
      <c r="G5" s="309"/>
      <c r="H5" s="309"/>
      <c r="I5" s="309"/>
      <c r="J5" s="232"/>
      <c r="K5" s="218"/>
      <c r="L5" s="309"/>
      <c r="M5" s="347"/>
      <c r="N5" s="365"/>
      <c r="O5" s="310"/>
      <c r="P5" s="310"/>
      <c r="Q5" s="310"/>
      <c r="R5" s="310"/>
      <c r="S5" s="310"/>
      <c r="T5" s="347"/>
      <c r="U5" s="365"/>
      <c r="V5" s="310"/>
      <c r="W5" s="310"/>
      <c r="X5" s="310"/>
      <c r="Y5" s="347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28">
        <v>42948</v>
      </c>
      <c r="C6" s="218"/>
      <c r="D6" s="309"/>
      <c r="E6" s="309"/>
      <c r="F6" s="309"/>
      <c r="G6" s="309"/>
      <c r="H6" s="309"/>
      <c r="I6" s="309"/>
      <c r="J6" s="232"/>
      <c r="K6" s="218"/>
      <c r="L6" s="309"/>
      <c r="M6" s="347"/>
      <c r="N6" s="365"/>
      <c r="O6" s="310"/>
      <c r="P6" s="310"/>
      <c r="Q6" s="310"/>
      <c r="R6" s="310"/>
      <c r="S6" s="310"/>
      <c r="T6" s="347"/>
      <c r="U6" s="365"/>
      <c r="V6" s="310"/>
      <c r="W6" s="310"/>
      <c r="X6" s="310"/>
      <c r="Y6" s="347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28">
        <f>B6+1</f>
        <v>42949</v>
      </c>
      <c r="C7" s="264"/>
      <c r="D7" s="310"/>
      <c r="E7" s="310"/>
      <c r="F7" s="310"/>
      <c r="G7" s="310"/>
      <c r="H7" s="310"/>
      <c r="I7" s="310"/>
      <c r="J7" s="234"/>
      <c r="K7" s="233"/>
      <c r="L7" s="310"/>
      <c r="M7" s="347"/>
      <c r="N7" s="365"/>
      <c r="O7" s="310"/>
      <c r="P7" s="310"/>
      <c r="Q7" s="310"/>
      <c r="R7" s="310"/>
      <c r="S7" s="310"/>
      <c r="T7" s="347"/>
      <c r="U7" s="365"/>
      <c r="V7" s="310"/>
      <c r="W7" s="310"/>
      <c r="X7" s="310"/>
      <c r="Y7" s="347"/>
      <c r="Z7" s="244">
        <f t="shared" si="1"/>
        <v>0</v>
      </c>
    </row>
    <row r="8" spans="1:27" ht="15.75" hidden="1" thickBot="1" x14ac:dyDescent="0.3">
      <c r="A8" s="177" t="s">
        <v>6</v>
      </c>
      <c r="B8" s="228">
        <f>B7+1</f>
        <v>42950</v>
      </c>
      <c r="C8" s="258"/>
      <c r="D8" s="311"/>
      <c r="E8" s="311"/>
      <c r="F8" s="311"/>
      <c r="G8" s="311"/>
      <c r="H8" s="311"/>
      <c r="I8" s="311"/>
      <c r="J8" s="236"/>
      <c r="K8" s="235"/>
      <c r="L8" s="311"/>
      <c r="M8" s="348"/>
      <c r="N8" s="365"/>
      <c r="O8" s="310"/>
      <c r="P8" s="310"/>
      <c r="Q8" s="310"/>
      <c r="R8" s="310"/>
      <c r="S8" s="310"/>
      <c r="T8" s="347"/>
      <c r="U8" s="365"/>
      <c r="V8" s="310"/>
      <c r="W8" s="310"/>
      <c r="X8" s="310"/>
      <c r="Y8" s="347"/>
      <c r="Z8" s="244">
        <f t="shared" si="1"/>
        <v>0</v>
      </c>
    </row>
    <row r="9" spans="1:27" ht="15.75" hidden="1" thickBot="1" x14ac:dyDescent="0.3">
      <c r="A9" s="177" t="s">
        <v>0</v>
      </c>
      <c r="B9" s="228">
        <v>42979</v>
      </c>
      <c r="C9" s="258"/>
      <c r="D9" s="311"/>
      <c r="E9" s="311"/>
      <c r="F9" s="311"/>
      <c r="G9" s="311"/>
      <c r="H9" s="311"/>
      <c r="I9" s="311"/>
      <c r="J9" s="236"/>
      <c r="K9" s="235"/>
      <c r="L9" s="311"/>
      <c r="M9" s="348"/>
      <c r="N9" s="365"/>
      <c r="O9" s="310"/>
      <c r="P9" s="310"/>
      <c r="Q9" s="310"/>
      <c r="R9" s="310"/>
      <c r="S9" s="310"/>
      <c r="T9" s="347"/>
      <c r="U9" s="365"/>
      <c r="V9" s="310"/>
      <c r="W9" s="310"/>
      <c r="X9" s="310"/>
      <c r="Y9" s="347"/>
      <c r="Z9" s="244">
        <f t="shared" si="1"/>
        <v>0</v>
      </c>
    </row>
    <row r="10" spans="1:27" ht="14.25" hidden="1" customHeight="1" thickBot="1" x14ac:dyDescent="0.3">
      <c r="A10" s="177" t="s">
        <v>1</v>
      </c>
      <c r="B10" s="228">
        <f>B9+1</f>
        <v>42980</v>
      </c>
      <c r="C10" s="258"/>
      <c r="D10" s="311"/>
      <c r="E10" s="311"/>
      <c r="F10" s="311"/>
      <c r="G10" s="311"/>
      <c r="H10" s="311"/>
      <c r="I10" s="311"/>
      <c r="J10" s="236"/>
      <c r="K10" s="235"/>
      <c r="L10" s="311"/>
      <c r="M10" s="348"/>
      <c r="N10" s="365"/>
      <c r="O10" s="310"/>
      <c r="P10" s="310"/>
      <c r="Q10" s="310"/>
      <c r="R10" s="310"/>
      <c r="S10" s="310"/>
      <c r="T10" s="347"/>
      <c r="U10" s="365"/>
      <c r="V10" s="310"/>
      <c r="W10" s="310"/>
      <c r="X10" s="310"/>
      <c r="Y10" s="347"/>
      <c r="Z10" s="244">
        <f t="shared" si="1"/>
        <v>0</v>
      </c>
    </row>
    <row r="11" spans="1:27" ht="15.75" thickBot="1" x14ac:dyDescent="0.3">
      <c r="A11" s="177" t="s">
        <v>2</v>
      </c>
      <c r="B11" s="228">
        <v>43009</v>
      </c>
      <c r="C11" s="258">
        <v>882</v>
      </c>
      <c r="D11" s="311">
        <v>1379</v>
      </c>
      <c r="E11" s="311">
        <v>1720</v>
      </c>
      <c r="F11" s="311">
        <v>272</v>
      </c>
      <c r="G11" s="311">
        <v>1197</v>
      </c>
      <c r="H11" s="311">
        <v>542</v>
      </c>
      <c r="I11" s="311">
        <v>924</v>
      </c>
      <c r="J11" s="236">
        <v>479</v>
      </c>
      <c r="K11" s="235">
        <v>1009</v>
      </c>
      <c r="L11" s="311">
        <v>183</v>
      </c>
      <c r="M11" s="349">
        <v>813</v>
      </c>
      <c r="N11" s="365">
        <v>669</v>
      </c>
      <c r="O11" s="310">
        <v>172</v>
      </c>
      <c r="P11" s="310">
        <v>249</v>
      </c>
      <c r="Q11" s="310">
        <v>407</v>
      </c>
      <c r="R11" s="310">
        <v>315</v>
      </c>
      <c r="S11" s="310">
        <v>814</v>
      </c>
      <c r="T11" s="347">
        <v>741</v>
      </c>
      <c r="U11" s="365">
        <v>942</v>
      </c>
      <c r="V11" s="310">
        <v>745</v>
      </c>
      <c r="W11" s="310">
        <v>779</v>
      </c>
      <c r="X11" s="310">
        <v>595</v>
      </c>
      <c r="Y11" s="347">
        <v>1037</v>
      </c>
      <c r="Z11" s="244">
        <f t="shared" si="1"/>
        <v>16865</v>
      </c>
    </row>
    <row r="12" spans="1:27" ht="15.75" thickBot="1" x14ac:dyDescent="0.3">
      <c r="A12" s="189" t="s">
        <v>21</v>
      </c>
      <c r="B12" s="506" t="s">
        <v>24</v>
      </c>
      <c r="C12" s="304">
        <f t="shared" ref="C12:Z12" si="2">SUM(C5:C11)</f>
        <v>882</v>
      </c>
      <c r="D12" s="312">
        <f t="shared" si="2"/>
        <v>1379</v>
      </c>
      <c r="E12" s="312">
        <f t="shared" si="2"/>
        <v>1720</v>
      </c>
      <c r="F12" s="312">
        <f t="shared" si="2"/>
        <v>272</v>
      </c>
      <c r="G12" s="312">
        <f t="shared" si="2"/>
        <v>1197</v>
      </c>
      <c r="H12" s="312">
        <f t="shared" si="2"/>
        <v>542</v>
      </c>
      <c r="I12" s="312">
        <f t="shared" si="2"/>
        <v>924</v>
      </c>
      <c r="J12" s="339">
        <f t="shared" si="2"/>
        <v>479</v>
      </c>
      <c r="K12" s="304">
        <f>SUM(K5:K11)</f>
        <v>1009</v>
      </c>
      <c r="L12" s="312">
        <f t="shared" ref="L12" si="3">SUM(L5:L11)</f>
        <v>183</v>
      </c>
      <c r="M12" s="350">
        <f>SUM(M5:M11)</f>
        <v>813</v>
      </c>
      <c r="N12" s="366">
        <f t="shared" ref="N12:T12" si="4">SUM(N5:N11)</f>
        <v>669</v>
      </c>
      <c r="O12" s="337">
        <f t="shared" si="4"/>
        <v>172</v>
      </c>
      <c r="P12" s="337">
        <f t="shared" si="4"/>
        <v>249</v>
      </c>
      <c r="Q12" s="337">
        <f t="shared" si="4"/>
        <v>407</v>
      </c>
      <c r="R12" s="337">
        <f t="shared" si="4"/>
        <v>315</v>
      </c>
      <c r="S12" s="337">
        <f t="shared" si="4"/>
        <v>814</v>
      </c>
      <c r="T12" s="367">
        <f t="shared" si="4"/>
        <v>741</v>
      </c>
      <c r="U12" s="366">
        <f t="shared" ref="U12:Y12" si="5">SUM(U5:U11)</f>
        <v>942</v>
      </c>
      <c r="V12" s="337">
        <f t="shared" si="5"/>
        <v>745</v>
      </c>
      <c r="W12" s="337">
        <f t="shared" si="5"/>
        <v>779</v>
      </c>
      <c r="X12" s="337">
        <f t="shared" si="5"/>
        <v>595</v>
      </c>
      <c r="Y12" s="367">
        <f t="shared" si="5"/>
        <v>1037</v>
      </c>
      <c r="Z12" s="190">
        <f t="shared" si="2"/>
        <v>16865</v>
      </c>
      <c r="AA12" s="6"/>
    </row>
    <row r="13" spans="1:27" ht="15.75" thickBot="1" x14ac:dyDescent="0.3">
      <c r="A13" s="127" t="s">
        <v>23</v>
      </c>
      <c r="B13" s="507"/>
      <c r="C13" s="305">
        <f t="shared" ref="C13:Z13" si="6">AVERAGE(C5:C11)</f>
        <v>882</v>
      </c>
      <c r="D13" s="313">
        <f t="shared" si="6"/>
        <v>1379</v>
      </c>
      <c r="E13" s="313">
        <f t="shared" si="6"/>
        <v>1720</v>
      </c>
      <c r="F13" s="313">
        <f t="shared" si="6"/>
        <v>272</v>
      </c>
      <c r="G13" s="313">
        <f t="shared" si="6"/>
        <v>1197</v>
      </c>
      <c r="H13" s="313">
        <f t="shared" si="6"/>
        <v>542</v>
      </c>
      <c r="I13" s="313">
        <f t="shared" si="6"/>
        <v>924</v>
      </c>
      <c r="J13" s="340">
        <f t="shared" si="6"/>
        <v>479</v>
      </c>
      <c r="K13" s="305">
        <f>AVERAGE(K5:K11)</f>
        <v>1009</v>
      </c>
      <c r="L13" s="313">
        <f t="shared" ref="L13" si="7">AVERAGE(L5:L11)</f>
        <v>183</v>
      </c>
      <c r="M13" s="351">
        <f>AVERAGE(M5:M11)</f>
        <v>813</v>
      </c>
      <c r="N13" s="366">
        <f t="shared" ref="N13:T13" si="8">AVERAGE(N5:N11)</f>
        <v>669</v>
      </c>
      <c r="O13" s="337">
        <f t="shared" si="8"/>
        <v>172</v>
      </c>
      <c r="P13" s="337">
        <f t="shared" si="8"/>
        <v>249</v>
      </c>
      <c r="Q13" s="337">
        <f t="shared" si="8"/>
        <v>407</v>
      </c>
      <c r="R13" s="337">
        <f t="shared" si="8"/>
        <v>315</v>
      </c>
      <c r="S13" s="337">
        <f t="shared" si="8"/>
        <v>814</v>
      </c>
      <c r="T13" s="367">
        <f t="shared" si="8"/>
        <v>741</v>
      </c>
      <c r="U13" s="366">
        <f t="shared" ref="U13:Y13" si="9">AVERAGE(U5:U11)</f>
        <v>942</v>
      </c>
      <c r="V13" s="337">
        <f t="shared" si="9"/>
        <v>745</v>
      </c>
      <c r="W13" s="337">
        <f t="shared" si="9"/>
        <v>779</v>
      </c>
      <c r="X13" s="337">
        <f t="shared" si="9"/>
        <v>595</v>
      </c>
      <c r="Y13" s="367">
        <f t="shared" si="9"/>
        <v>1037</v>
      </c>
      <c r="Z13" s="191">
        <f t="shared" si="6"/>
        <v>2409.2857142857142</v>
      </c>
    </row>
    <row r="14" spans="1:27" ht="15.75" thickBot="1" x14ac:dyDescent="0.3">
      <c r="A14" s="34" t="s">
        <v>20</v>
      </c>
      <c r="B14" s="507"/>
      <c r="C14" s="306">
        <f t="shared" ref="C14:J14" si="10">SUM(C5:C9)</f>
        <v>0</v>
      </c>
      <c r="D14" s="314">
        <f t="shared" si="10"/>
        <v>0</v>
      </c>
      <c r="E14" s="314">
        <f t="shared" si="10"/>
        <v>0</v>
      </c>
      <c r="F14" s="314">
        <f t="shared" si="10"/>
        <v>0</v>
      </c>
      <c r="G14" s="314">
        <f t="shared" si="10"/>
        <v>0</v>
      </c>
      <c r="H14" s="314">
        <f t="shared" si="10"/>
        <v>0</v>
      </c>
      <c r="I14" s="314">
        <f t="shared" si="10"/>
        <v>0</v>
      </c>
      <c r="J14" s="341">
        <f t="shared" si="10"/>
        <v>0</v>
      </c>
      <c r="K14" s="306">
        <f>SUM(K5:K9)</f>
        <v>0</v>
      </c>
      <c r="L14" s="314">
        <f>SUM(L5:L9)</f>
        <v>0</v>
      </c>
      <c r="M14" s="352">
        <f>SUM(M5:M9)</f>
        <v>0</v>
      </c>
      <c r="N14" s="368">
        <f t="shared" ref="N14:T14" si="11">SUM(N5:N9)</f>
        <v>0</v>
      </c>
      <c r="O14" s="338">
        <f t="shared" si="11"/>
        <v>0</v>
      </c>
      <c r="P14" s="338">
        <f t="shared" si="11"/>
        <v>0</v>
      </c>
      <c r="Q14" s="338">
        <f t="shared" si="11"/>
        <v>0</v>
      </c>
      <c r="R14" s="338">
        <f t="shared" si="11"/>
        <v>0</v>
      </c>
      <c r="S14" s="338">
        <f t="shared" si="11"/>
        <v>0</v>
      </c>
      <c r="T14" s="369">
        <f t="shared" si="11"/>
        <v>0</v>
      </c>
      <c r="U14" s="368">
        <f t="shared" ref="U14:Y14" si="12">SUM(U5:U9)</f>
        <v>0</v>
      </c>
      <c r="V14" s="338">
        <f t="shared" si="12"/>
        <v>0</v>
      </c>
      <c r="W14" s="338">
        <f t="shared" si="12"/>
        <v>0</v>
      </c>
      <c r="X14" s="338">
        <f t="shared" si="12"/>
        <v>0</v>
      </c>
      <c r="Y14" s="369">
        <f t="shared" si="12"/>
        <v>0</v>
      </c>
      <c r="Z14" s="192">
        <f>SUM(Z5:Z9)</f>
        <v>0</v>
      </c>
      <c r="AA14" s="6"/>
    </row>
    <row r="15" spans="1:27" ht="15.75" thickBot="1" x14ac:dyDescent="0.3">
      <c r="A15" s="34" t="s">
        <v>22</v>
      </c>
      <c r="B15" s="507"/>
      <c r="C15" s="307" t="e">
        <f t="shared" ref="C15:Z15" si="13">AVERAGE(C5:C9)</f>
        <v>#DIV/0!</v>
      </c>
      <c r="D15" s="315" t="e">
        <f t="shared" si="13"/>
        <v>#DIV/0!</v>
      </c>
      <c r="E15" s="315" t="e">
        <f t="shared" si="13"/>
        <v>#DIV/0!</v>
      </c>
      <c r="F15" s="315" t="e">
        <f t="shared" si="13"/>
        <v>#DIV/0!</v>
      </c>
      <c r="G15" s="315" t="e">
        <f t="shared" si="13"/>
        <v>#DIV/0!</v>
      </c>
      <c r="H15" s="315" t="e">
        <f t="shared" si="13"/>
        <v>#DIV/0!</v>
      </c>
      <c r="I15" s="315" t="e">
        <f t="shared" si="13"/>
        <v>#DIV/0!</v>
      </c>
      <c r="J15" s="342" t="e">
        <f t="shared" si="13"/>
        <v>#DIV/0!</v>
      </c>
      <c r="K15" s="307" t="e">
        <f>AVERAGE(K5:K9)</f>
        <v>#DIV/0!</v>
      </c>
      <c r="L15" s="315" t="e">
        <f t="shared" ref="L15" si="14">AVERAGE(L5:L9)</f>
        <v>#DIV/0!</v>
      </c>
      <c r="M15" s="353" t="e">
        <f>AVERAGE(M5:M9)</f>
        <v>#DIV/0!</v>
      </c>
      <c r="N15" s="368" t="e">
        <f t="shared" ref="N15:T15" si="15">AVERAGE(N5:N9)</f>
        <v>#DIV/0!</v>
      </c>
      <c r="O15" s="338" t="e">
        <f t="shared" si="15"/>
        <v>#DIV/0!</v>
      </c>
      <c r="P15" s="338" t="e">
        <f t="shared" si="15"/>
        <v>#DIV/0!</v>
      </c>
      <c r="Q15" s="338" t="e">
        <f t="shared" si="15"/>
        <v>#DIV/0!</v>
      </c>
      <c r="R15" s="338" t="e">
        <f t="shared" si="15"/>
        <v>#DIV/0!</v>
      </c>
      <c r="S15" s="338" t="e">
        <f t="shared" si="15"/>
        <v>#DIV/0!</v>
      </c>
      <c r="T15" s="369" t="e">
        <f t="shared" si="15"/>
        <v>#DIV/0!</v>
      </c>
      <c r="U15" s="368" t="e">
        <f t="shared" ref="U15:Y15" si="16">AVERAGE(U5:U9)</f>
        <v>#DIV/0!</v>
      </c>
      <c r="V15" s="338" t="e">
        <f t="shared" si="16"/>
        <v>#DIV/0!</v>
      </c>
      <c r="W15" s="338" t="e">
        <f t="shared" si="16"/>
        <v>#DIV/0!</v>
      </c>
      <c r="X15" s="338" t="e">
        <f t="shared" si="16"/>
        <v>#DIV/0!</v>
      </c>
      <c r="Y15" s="369" t="e">
        <f t="shared" si="16"/>
        <v>#DIV/0!</v>
      </c>
      <c r="Z15" s="193">
        <f t="shared" si="13"/>
        <v>0</v>
      </c>
    </row>
    <row r="16" spans="1:27" ht="15.75" thickBot="1" x14ac:dyDescent="0.3">
      <c r="A16" s="177" t="s">
        <v>3</v>
      </c>
      <c r="B16" s="231">
        <f>B11+1</f>
        <v>43010</v>
      </c>
      <c r="C16" s="259">
        <v>1353</v>
      </c>
      <c r="D16" s="309">
        <v>1326</v>
      </c>
      <c r="E16" s="309">
        <v>1146</v>
      </c>
      <c r="F16" s="309">
        <v>482</v>
      </c>
      <c r="G16" s="309">
        <v>1414</v>
      </c>
      <c r="H16" s="309">
        <v>681</v>
      </c>
      <c r="I16" s="309">
        <v>521</v>
      </c>
      <c r="J16" s="232"/>
      <c r="K16" s="218">
        <v>659</v>
      </c>
      <c r="L16" s="309">
        <v>182</v>
      </c>
      <c r="M16" s="354">
        <v>719</v>
      </c>
      <c r="N16" s="365">
        <v>220</v>
      </c>
      <c r="O16" s="310">
        <v>86</v>
      </c>
      <c r="P16" s="310">
        <v>174</v>
      </c>
      <c r="Q16" s="310"/>
      <c r="R16" s="310">
        <v>192</v>
      </c>
      <c r="S16" s="310">
        <v>475</v>
      </c>
      <c r="T16" s="347">
        <v>576</v>
      </c>
      <c r="U16" s="365">
        <v>432</v>
      </c>
      <c r="V16" s="310">
        <v>425</v>
      </c>
      <c r="W16" s="310">
        <v>519</v>
      </c>
      <c r="X16" s="310">
        <v>634</v>
      </c>
      <c r="Y16" s="347">
        <v>642</v>
      </c>
      <c r="Z16" s="244">
        <f>SUM(C16:Y16)</f>
        <v>12858</v>
      </c>
    </row>
    <row r="17" spans="1:27" ht="15.75" thickBot="1" x14ac:dyDescent="0.3">
      <c r="A17" s="177" t="s">
        <v>4</v>
      </c>
      <c r="B17" s="237">
        <f>B16+1</f>
        <v>43011</v>
      </c>
      <c r="C17" s="259">
        <v>1212</v>
      </c>
      <c r="D17" s="309">
        <v>1261</v>
      </c>
      <c r="E17" s="309">
        <v>1112</v>
      </c>
      <c r="F17" s="309">
        <v>448</v>
      </c>
      <c r="G17" s="309">
        <v>1457</v>
      </c>
      <c r="H17" s="309">
        <v>719</v>
      </c>
      <c r="I17" s="309">
        <v>539</v>
      </c>
      <c r="J17" s="232"/>
      <c r="K17" s="218">
        <v>650</v>
      </c>
      <c r="L17" s="309">
        <v>189</v>
      </c>
      <c r="M17" s="354">
        <v>687</v>
      </c>
      <c r="N17" s="365">
        <v>240</v>
      </c>
      <c r="O17" s="310">
        <v>84</v>
      </c>
      <c r="P17" s="310">
        <v>184</v>
      </c>
      <c r="Q17" s="310"/>
      <c r="R17" s="310">
        <v>187</v>
      </c>
      <c r="S17" s="310">
        <v>344</v>
      </c>
      <c r="T17" s="347">
        <v>572</v>
      </c>
      <c r="U17" s="365">
        <v>419</v>
      </c>
      <c r="V17" s="310">
        <v>374</v>
      </c>
      <c r="W17" s="310">
        <v>559</v>
      </c>
      <c r="X17" s="310">
        <v>641</v>
      </c>
      <c r="Y17" s="347">
        <v>511</v>
      </c>
      <c r="Z17" s="244">
        <f>SUM(C17:Y17)</f>
        <v>12389</v>
      </c>
    </row>
    <row r="18" spans="1:27" ht="15.75" thickBot="1" x14ac:dyDescent="0.3">
      <c r="A18" s="177" t="s">
        <v>5</v>
      </c>
      <c r="B18" s="237">
        <f t="shared" ref="B18:B22" si="17">B17+1</f>
        <v>43012</v>
      </c>
      <c r="C18" s="264">
        <v>1246</v>
      </c>
      <c r="D18" s="310">
        <v>1299</v>
      </c>
      <c r="E18" s="310">
        <v>1281</v>
      </c>
      <c r="F18" s="310">
        <v>450</v>
      </c>
      <c r="G18" s="310">
        <v>1411</v>
      </c>
      <c r="H18" s="310">
        <v>742</v>
      </c>
      <c r="I18" s="310">
        <v>529</v>
      </c>
      <c r="J18" s="234"/>
      <c r="K18" s="233">
        <v>792</v>
      </c>
      <c r="L18" s="310">
        <v>230</v>
      </c>
      <c r="M18" s="347">
        <v>840</v>
      </c>
      <c r="N18" s="365">
        <v>330</v>
      </c>
      <c r="O18" s="310">
        <v>102</v>
      </c>
      <c r="P18" s="310">
        <v>213</v>
      </c>
      <c r="Q18" s="310"/>
      <c r="R18" s="310">
        <v>170</v>
      </c>
      <c r="S18" s="310">
        <v>461</v>
      </c>
      <c r="T18" s="347">
        <v>670</v>
      </c>
      <c r="U18" s="365">
        <v>490</v>
      </c>
      <c r="V18" s="310">
        <v>382</v>
      </c>
      <c r="W18" s="310">
        <v>579</v>
      </c>
      <c r="X18" s="310">
        <v>629</v>
      </c>
      <c r="Y18" s="347">
        <v>668</v>
      </c>
      <c r="Z18" s="244">
        <f t="shared" ref="Z18:Z20" si="18">SUM(C18:Y18)</f>
        <v>13514</v>
      </c>
    </row>
    <row r="19" spans="1:27" ht="15.75" thickBot="1" x14ac:dyDescent="0.3">
      <c r="A19" s="177" t="s">
        <v>6</v>
      </c>
      <c r="B19" s="238">
        <f t="shared" si="17"/>
        <v>43013</v>
      </c>
      <c r="C19" s="264">
        <v>1268</v>
      </c>
      <c r="D19" s="310">
        <v>1292</v>
      </c>
      <c r="E19" s="310">
        <v>1342</v>
      </c>
      <c r="F19" s="310">
        <v>408</v>
      </c>
      <c r="G19" s="310">
        <v>1387</v>
      </c>
      <c r="H19" s="310">
        <v>729</v>
      </c>
      <c r="I19" s="310">
        <v>669</v>
      </c>
      <c r="J19" s="234"/>
      <c r="K19" s="233">
        <v>906</v>
      </c>
      <c r="L19" s="310">
        <v>240</v>
      </c>
      <c r="M19" s="347">
        <v>794</v>
      </c>
      <c r="N19" s="365">
        <v>309</v>
      </c>
      <c r="O19" s="310">
        <v>91</v>
      </c>
      <c r="P19" s="310">
        <v>202</v>
      </c>
      <c r="Q19" s="310"/>
      <c r="R19" s="310">
        <v>174</v>
      </c>
      <c r="S19" s="310">
        <v>408</v>
      </c>
      <c r="T19" s="347">
        <v>687</v>
      </c>
      <c r="U19" s="365">
        <v>513</v>
      </c>
      <c r="V19" s="310">
        <v>422</v>
      </c>
      <c r="W19" s="310">
        <v>672</v>
      </c>
      <c r="X19" s="310">
        <v>685</v>
      </c>
      <c r="Y19" s="347">
        <v>654</v>
      </c>
      <c r="Z19" s="244">
        <f t="shared" si="18"/>
        <v>13852</v>
      </c>
    </row>
    <row r="20" spans="1:27" ht="15.75" thickBot="1" x14ac:dyDescent="0.3">
      <c r="A20" s="177" t="s">
        <v>0</v>
      </c>
      <c r="B20" s="238">
        <f t="shared" si="17"/>
        <v>43014</v>
      </c>
      <c r="C20" s="259">
        <v>1322</v>
      </c>
      <c r="D20" s="309">
        <v>1503</v>
      </c>
      <c r="E20" s="309">
        <v>1527</v>
      </c>
      <c r="F20" s="309">
        <v>427</v>
      </c>
      <c r="G20" s="309">
        <v>1572</v>
      </c>
      <c r="H20" s="309">
        <v>744</v>
      </c>
      <c r="I20" s="309">
        <v>652</v>
      </c>
      <c r="J20" s="232"/>
      <c r="K20" s="218">
        <v>961</v>
      </c>
      <c r="L20" s="309">
        <v>232</v>
      </c>
      <c r="M20" s="354">
        <v>927</v>
      </c>
      <c r="N20" s="365">
        <v>370</v>
      </c>
      <c r="O20" s="310">
        <v>136</v>
      </c>
      <c r="P20" s="310">
        <v>469</v>
      </c>
      <c r="Q20" s="310"/>
      <c r="R20" s="310">
        <v>214</v>
      </c>
      <c r="S20" s="310">
        <v>657</v>
      </c>
      <c r="T20" s="347">
        <v>956</v>
      </c>
      <c r="U20" s="365">
        <v>584</v>
      </c>
      <c r="V20" s="310">
        <v>493</v>
      </c>
      <c r="W20" s="310">
        <v>546</v>
      </c>
      <c r="X20" s="310">
        <v>648</v>
      </c>
      <c r="Y20" s="347">
        <v>740</v>
      </c>
      <c r="Z20" s="244">
        <f t="shared" si="18"/>
        <v>15680</v>
      </c>
    </row>
    <row r="21" spans="1:27" ht="15.75" thickBot="1" x14ac:dyDescent="0.3">
      <c r="A21" s="177" t="s">
        <v>1</v>
      </c>
      <c r="B21" s="228">
        <f t="shared" si="17"/>
        <v>43015</v>
      </c>
      <c r="C21" s="258">
        <v>1477</v>
      </c>
      <c r="D21" s="310">
        <v>1905</v>
      </c>
      <c r="E21" s="310">
        <v>2316</v>
      </c>
      <c r="F21" s="310">
        <v>307</v>
      </c>
      <c r="G21" s="310">
        <v>2197</v>
      </c>
      <c r="H21" s="310">
        <v>757</v>
      </c>
      <c r="I21" s="310">
        <v>1107</v>
      </c>
      <c r="J21" s="234">
        <v>546</v>
      </c>
      <c r="K21" s="233">
        <v>1230</v>
      </c>
      <c r="L21" s="310">
        <v>216</v>
      </c>
      <c r="M21" s="347">
        <v>1130</v>
      </c>
      <c r="N21" s="365">
        <v>929</v>
      </c>
      <c r="O21" s="310">
        <v>185</v>
      </c>
      <c r="P21" s="310">
        <v>337</v>
      </c>
      <c r="Q21" s="310">
        <v>404</v>
      </c>
      <c r="R21" s="310">
        <v>390</v>
      </c>
      <c r="S21" s="310">
        <v>783</v>
      </c>
      <c r="T21" s="347">
        <v>984</v>
      </c>
      <c r="U21" s="365">
        <v>1075</v>
      </c>
      <c r="V21" s="310">
        <v>773</v>
      </c>
      <c r="W21" s="310">
        <v>811</v>
      </c>
      <c r="X21" s="310">
        <v>806</v>
      </c>
      <c r="Y21" s="347">
        <v>1053</v>
      </c>
      <c r="Z21" s="244">
        <f>SUM(C21:Y21)</f>
        <v>21718</v>
      </c>
    </row>
    <row r="22" spans="1:27" ht="15.75" thickBot="1" x14ac:dyDescent="0.3">
      <c r="A22" s="177" t="s">
        <v>2</v>
      </c>
      <c r="B22" s="237">
        <f t="shared" si="17"/>
        <v>43016</v>
      </c>
      <c r="C22" s="258">
        <v>739</v>
      </c>
      <c r="D22" s="311">
        <v>916</v>
      </c>
      <c r="E22" s="311">
        <v>1279</v>
      </c>
      <c r="F22" s="311">
        <v>774</v>
      </c>
      <c r="G22" s="311">
        <v>909</v>
      </c>
      <c r="H22" s="311">
        <v>339</v>
      </c>
      <c r="I22" s="311">
        <v>749</v>
      </c>
      <c r="J22" s="236">
        <v>243</v>
      </c>
      <c r="K22" s="235">
        <v>818</v>
      </c>
      <c r="L22" s="311">
        <v>296</v>
      </c>
      <c r="M22" s="348">
        <v>708</v>
      </c>
      <c r="N22" s="365">
        <v>429</v>
      </c>
      <c r="O22" s="310">
        <v>305</v>
      </c>
      <c r="P22" s="310">
        <v>189</v>
      </c>
      <c r="Q22" s="310">
        <v>202</v>
      </c>
      <c r="R22" s="310">
        <v>186</v>
      </c>
      <c r="S22" s="310">
        <v>545</v>
      </c>
      <c r="T22" s="347">
        <v>584</v>
      </c>
      <c r="U22" s="365">
        <v>394</v>
      </c>
      <c r="V22" s="310">
        <v>434</v>
      </c>
      <c r="W22" s="310">
        <v>404</v>
      </c>
      <c r="X22" s="310">
        <v>375</v>
      </c>
      <c r="Y22" s="347">
        <v>543</v>
      </c>
      <c r="Z22" s="244">
        <f>SUM(C22:Y22)</f>
        <v>12360</v>
      </c>
    </row>
    <row r="23" spans="1:27" ht="15.75" thickBot="1" x14ac:dyDescent="0.3">
      <c r="A23" s="189" t="s">
        <v>21</v>
      </c>
      <c r="B23" s="506" t="s">
        <v>25</v>
      </c>
      <c r="C23" s="304">
        <f>SUM(C16:C22)</f>
        <v>8617</v>
      </c>
      <c r="D23" s="312">
        <f>SUM(D16:D22)</f>
        <v>9502</v>
      </c>
      <c r="E23" s="312">
        <f t="shared" ref="E23:Z23" si="19">SUM(E16:E22)</f>
        <v>10003</v>
      </c>
      <c r="F23" s="312">
        <f t="shared" si="19"/>
        <v>3296</v>
      </c>
      <c r="G23" s="312">
        <f t="shared" si="19"/>
        <v>10347</v>
      </c>
      <c r="H23" s="312">
        <f t="shared" si="19"/>
        <v>4711</v>
      </c>
      <c r="I23" s="312">
        <f t="shared" si="19"/>
        <v>4766</v>
      </c>
      <c r="J23" s="339">
        <f t="shared" si="19"/>
        <v>789</v>
      </c>
      <c r="K23" s="304">
        <f>SUM(K16:K22)</f>
        <v>6016</v>
      </c>
      <c r="L23" s="312">
        <f t="shared" ref="L23" si="20">SUM(L16:L22)</f>
        <v>1585</v>
      </c>
      <c r="M23" s="350">
        <f>SUM(M16:M22)</f>
        <v>5805</v>
      </c>
      <c r="N23" s="366">
        <f t="shared" ref="N23:T23" si="21">SUM(N16:N22)</f>
        <v>2827</v>
      </c>
      <c r="O23" s="337">
        <f t="shared" si="21"/>
        <v>989</v>
      </c>
      <c r="P23" s="337">
        <f t="shared" si="21"/>
        <v>1768</v>
      </c>
      <c r="Q23" s="337">
        <f t="shared" si="21"/>
        <v>606</v>
      </c>
      <c r="R23" s="337">
        <f t="shared" si="21"/>
        <v>1513</v>
      </c>
      <c r="S23" s="337">
        <f t="shared" si="21"/>
        <v>3673</v>
      </c>
      <c r="T23" s="367">
        <f t="shared" si="21"/>
        <v>5029</v>
      </c>
      <c r="U23" s="366">
        <f t="shared" ref="U23:Y23" si="22">SUM(U16:U22)</f>
        <v>3907</v>
      </c>
      <c r="V23" s="337">
        <f t="shared" si="22"/>
        <v>3303</v>
      </c>
      <c r="W23" s="337">
        <f t="shared" si="22"/>
        <v>4090</v>
      </c>
      <c r="X23" s="337">
        <f t="shared" si="22"/>
        <v>4418</v>
      </c>
      <c r="Y23" s="367">
        <f t="shared" si="22"/>
        <v>4811</v>
      </c>
      <c r="Z23" s="190">
        <f t="shared" si="19"/>
        <v>102371</v>
      </c>
      <c r="AA23" s="6"/>
    </row>
    <row r="24" spans="1:27" ht="15.75" thickBot="1" x14ac:dyDescent="0.3">
      <c r="A24" s="127" t="s">
        <v>23</v>
      </c>
      <c r="B24" s="507"/>
      <c r="C24" s="305">
        <f>AVERAGE(C16:C22)</f>
        <v>1231</v>
      </c>
      <c r="D24" s="313">
        <f>AVERAGE(D16:D22)</f>
        <v>1357.4285714285713</v>
      </c>
      <c r="E24" s="313">
        <f t="shared" ref="E24:Z24" si="23">AVERAGE(E16:E22)</f>
        <v>1429</v>
      </c>
      <c r="F24" s="313">
        <f t="shared" si="23"/>
        <v>470.85714285714283</v>
      </c>
      <c r="G24" s="313">
        <f t="shared" si="23"/>
        <v>1478.1428571428571</v>
      </c>
      <c r="H24" s="313">
        <f t="shared" si="23"/>
        <v>673</v>
      </c>
      <c r="I24" s="313">
        <f t="shared" si="23"/>
        <v>680.85714285714289</v>
      </c>
      <c r="J24" s="340">
        <f t="shared" si="23"/>
        <v>394.5</v>
      </c>
      <c r="K24" s="305">
        <f>AVERAGE(K16:K22)</f>
        <v>859.42857142857144</v>
      </c>
      <c r="L24" s="313">
        <f t="shared" ref="L24" si="24">AVERAGE(L16:L22)</f>
        <v>226.42857142857142</v>
      </c>
      <c r="M24" s="351">
        <f>AVERAGE(M16:M22)</f>
        <v>829.28571428571433</v>
      </c>
      <c r="N24" s="366">
        <f t="shared" ref="N24:T24" si="25">AVERAGE(N16:N22)</f>
        <v>403.85714285714283</v>
      </c>
      <c r="O24" s="337">
        <f t="shared" si="25"/>
        <v>141.28571428571428</v>
      </c>
      <c r="P24" s="337">
        <f t="shared" si="25"/>
        <v>252.57142857142858</v>
      </c>
      <c r="Q24" s="337">
        <f t="shared" si="25"/>
        <v>303</v>
      </c>
      <c r="R24" s="337">
        <f t="shared" si="25"/>
        <v>216.14285714285714</v>
      </c>
      <c r="S24" s="337">
        <f t="shared" si="25"/>
        <v>524.71428571428567</v>
      </c>
      <c r="T24" s="367">
        <f t="shared" si="25"/>
        <v>718.42857142857144</v>
      </c>
      <c r="U24" s="366">
        <f t="shared" ref="U24:Y24" si="26">AVERAGE(U16:U22)</f>
        <v>558.14285714285711</v>
      </c>
      <c r="V24" s="337">
        <f t="shared" si="26"/>
        <v>471.85714285714283</v>
      </c>
      <c r="W24" s="337">
        <f t="shared" si="26"/>
        <v>584.28571428571433</v>
      </c>
      <c r="X24" s="337">
        <f t="shared" si="26"/>
        <v>631.14285714285711</v>
      </c>
      <c r="Y24" s="367">
        <f t="shared" si="26"/>
        <v>687.28571428571433</v>
      </c>
      <c r="Z24" s="191">
        <f t="shared" si="23"/>
        <v>14624.428571428571</v>
      </c>
    </row>
    <row r="25" spans="1:27" ht="15.75" thickBot="1" x14ac:dyDescent="0.3">
      <c r="A25" s="34" t="s">
        <v>20</v>
      </c>
      <c r="B25" s="507"/>
      <c r="C25" s="306">
        <f t="shared" ref="C25:I25" si="27">SUM(C16:C20)</f>
        <v>6401</v>
      </c>
      <c r="D25" s="314">
        <f t="shared" si="27"/>
        <v>6681</v>
      </c>
      <c r="E25" s="314">
        <f t="shared" si="27"/>
        <v>6408</v>
      </c>
      <c r="F25" s="314">
        <f t="shared" si="27"/>
        <v>2215</v>
      </c>
      <c r="G25" s="314">
        <f t="shared" si="27"/>
        <v>7241</v>
      </c>
      <c r="H25" s="314">
        <f t="shared" si="27"/>
        <v>3615</v>
      </c>
      <c r="I25" s="314">
        <f t="shared" si="27"/>
        <v>2910</v>
      </c>
      <c r="J25" s="341">
        <f t="shared" ref="J25" si="28">SUM(J16:J20)</f>
        <v>0</v>
      </c>
      <c r="K25" s="306">
        <f>SUM(K16:K20)</f>
        <v>3968</v>
      </c>
      <c r="L25" s="314">
        <f t="shared" ref="L25" si="29">SUM(L16:L20)</f>
        <v>1073</v>
      </c>
      <c r="M25" s="352">
        <f>SUM(M16:M20)</f>
        <v>3967</v>
      </c>
      <c r="N25" s="368">
        <f t="shared" ref="N25:T25" si="30">SUM(N16:N20)</f>
        <v>1469</v>
      </c>
      <c r="O25" s="338">
        <f t="shared" si="30"/>
        <v>499</v>
      </c>
      <c r="P25" s="338">
        <f>SUM(P16:P20)</f>
        <v>1242</v>
      </c>
      <c r="Q25" s="338">
        <f t="shared" si="30"/>
        <v>0</v>
      </c>
      <c r="R25" s="338">
        <f t="shared" si="30"/>
        <v>937</v>
      </c>
      <c r="S25" s="338">
        <f>SUM(S16:S20)</f>
        <v>2345</v>
      </c>
      <c r="T25" s="369">
        <f t="shared" si="30"/>
        <v>3461</v>
      </c>
      <c r="U25" s="368">
        <f t="shared" ref="U25:Y25" si="31">SUM(U16:U20)</f>
        <v>2438</v>
      </c>
      <c r="V25" s="338">
        <f t="shared" si="31"/>
        <v>2096</v>
      </c>
      <c r="W25" s="338">
        <f>SUM(W16:W20)</f>
        <v>2875</v>
      </c>
      <c r="X25" s="338">
        <f>SUM(X16:X20)</f>
        <v>3237</v>
      </c>
      <c r="Y25" s="369">
        <f t="shared" si="31"/>
        <v>3215</v>
      </c>
      <c r="Z25" s="192">
        <f>SUM(Z16:Z20)</f>
        <v>68293</v>
      </c>
    </row>
    <row r="26" spans="1:27" ht="15.75" thickBot="1" x14ac:dyDescent="0.3">
      <c r="A26" s="34" t="s">
        <v>22</v>
      </c>
      <c r="B26" s="508"/>
      <c r="C26" s="307">
        <f>AVERAGE(C16:C20)</f>
        <v>1280.2</v>
      </c>
      <c r="D26" s="315">
        <f>AVERAGE(D16:D20)</f>
        <v>1336.2</v>
      </c>
      <c r="E26" s="315">
        <f t="shared" ref="E26:Z26" si="32">AVERAGE(E16:E20)</f>
        <v>1281.5999999999999</v>
      </c>
      <c r="F26" s="315">
        <f t="shared" si="32"/>
        <v>443</v>
      </c>
      <c r="G26" s="315">
        <f t="shared" si="32"/>
        <v>1448.2</v>
      </c>
      <c r="H26" s="315">
        <f t="shared" si="32"/>
        <v>723</v>
      </c>
      <c r="I26" s="315">
        <f t="shared" si="32"/>
        <v>582</v>
      </c>
      <c r="J26" s="342" t="e">
        <f t="shared" si="32"/>
        <v>#DIV/0!</v>
      </c>
      <c r="K26" s="307">
        <f>AVERAGE(K16:K20)</f>
        <v>793.6</v>
      </c>
      <c r="L26" s="315">
        <f t="shared" ref="L26" si="33">AVERAGE(L16:L20)</f>
        <v>214.6</v>
      </c>
      <c r="M26" s="353">
        <f>AVERAGE(M16:M20)</f>
        <v>793.4</v>
      </c>
      <c r="N26" s="368">
        <f t="shared" ref="N26:T26" si="34">AVERAGE(N16:N20)</f>
        <v>293.8</v>
      </c>
      <c r="O26" s="338">
        <f t="shared" si="34"/>
        <v>99.8</v>
      </c>
      <c r="P26" s="338">
        <f t="shared" si="34"/>
        <v>248.4</v>
      </c>
      <c r="Q26" s="338" t="e">
        <f t="shared" si="34"/>
        <v>#DIV/0!</v>
      </c>
      <c r="R26" s="338">
        <f t="shared" si="34"/>
        <v>187.4</v>
      </c>
      <c r="S26" s="338">
        <f t="shared" si="34"/>
        <v>469</v>
      </c>
      <c r="T26" s="369">
        <f t="shared" si="34"/>
        <v>692.2</v>
      </c>
      <c r="U26" s="368">
        <f t="shared" ref="U26:Y26" si="35">AVERAGE(U16:U20)</f>
        <v>487.6</v>
      </c>
      <c r="V26" s="338">
        <f t="shared" si="35"/>
        <v>419.2</v>
      </c>
      <c r="W26" s="338">
        <f t="shared" si="35"/>
        <v>575</v>
      </c>
      <c r="X26" s="338">
        <f t="shared" si="35"/>
        <v>647.4</v>
      </c>
      <c r="Y26" s="369">
        <f t="shared" si="35"/>
        <v>643</v>
      </c>
      <c r="Z26" s="193">
        <f t="shared" si="32"/>
        <v>13658.6</v>
      </c>
    </row>
    <row r="27" spans="1:27" ht="15.75" thickBot="1" x14ac:dyDescent="0.3">
      <c r="A27" s="177" t="s">
        <v>3</v>
      </c>
      <c r="B27" s="205">
        <f>B22+1</f>
        <v>43017</v>
      </c>
      <c r="C27" s="260">
        <v>877</v>
      </c>
      <c r="D27" s="316">
        <v>855</v>
      </c>
      <c r="E27" s="316">
        <v>649</v>
      </c>
      <c r="F27" s="316">
        <v>495</v>
      </c>
      <c r="G27" s="316">
        <v>849</v>
      </c>
      <c r="H27" s="316">
        <v>459</v>
      </c>
      <c r="I27" s="316">
        <v>297</v>
      </c>
      <c r="J27" s="240"/>
      <c r="K27" s="239">
        <v>578</v>
      </c>
      <c r="L27" s="316">
        <v>207</v>
      </c>
      <c r="M27" s="355">
        <v>429</v>
      </c>
      <c r="N27" s="370">
        <v>130</v>
      </c>
      <c r="O27" s="221">
        <v>99</v>
      </c>
      <c r="P27" s="221">
        <v>110</v>
      </c>
      <c r="Q27" s="221"/>
      <c r="R27" s="221">
        <v>68</v>
      </c>
      <c r="S27" s="221">
        <v>200</v>
      </c>
      <c r="T27" s="357">
        <v>398</v>
      </c>
      <c r="U27" s="365">
        <v>261</v>
      </c>
      <c r="V27" s="310">
        <v>253</v>
      </c>
      <c r="W27" s="310">
        <v>381</v>
      </c>
      <c r="X27" s="310">
        <v>368</v>
      </c>
      <c r="Y27" s="347">
        <v>392</v>
      </c>
      <c r="Z27" s="244">
        <f t="shared" ref="Z27:Z31" si="36">SUM(C27:Y27)</f>
        <v>8355</v>
      </c>
    </row>
    <row r="28" spans="1:27" ht="15.75" thickBot="1" x14ac:dyDescent="0.3">
      <c r="A28" s="177" t="s">
        <v>4</v>
      </c>
      <c r="B28" s="206">
        <f>B27+1</f>
        <v>43018</v>
      </c>
      <c r="C28" s="260">
        <v>1912</v>
      </c>
      <c r="D28" s="316">
        <v>2007</v>
      </c>
      <c r="E28" s="316">
        <v>1440</v>
      </c>
      <c r="F28" s="316">
        <v>1713</v>
      </c>
      <c r="G28" s="316">
        <v>1715</v>
      </c>
      <c r="H28" s="316">
        <v>813</v>
      </c>
      <c r="I28" s="316">
        <v>1057</v>
      </c>
      <c r="J28" s="240"/>
      <c r="K28" s="239">
        <v>1607</v>
      </c>
      <c r="L28" s="316">
        <v>539</v>
      </c>
      <c r="M28" s="355">
        <v>1206</v>
      </c>
      <c r="N28" s="370">
        <v>1044</v>
      </c>
      <c r="O28" s="221">
        <v>551</v>
      </c>
      <c r="P28" s="221">
        <v>312</v>
      </c>
      <c r="Q28" s="221"/>
      <c r="R28" s="221">
        <v>741</v>
      </c>
      <c r="S28" s="221">
        <v>599</v>
      </c>
      <c r="T28" s="357">
        <v>1343</v>
      </c>
      <c r="U28" s="365">
        <v>516</v>
      </c>
      <c r="V28" s="310">
        <v>630</v>
      </c>
      <c r="W28" s="310">
        <v>756</v>
      </c>
      <c r="X28" s="310">
        <v>808</v>
      </c>
      <c r="Y28" s="347">
        <v>757</v>
      </c>
      <c r="Z28" s="244">
        <f t="shared" si="36"/>
        <v>22066</v>
      </c>
    </row>
    <row r="29" spans="1:27" ht="15.75" thickBot="1" x14ac:dyDescent="0.3">
      <c r="A29" s="177" t="s">
        <v>5</v>
      </c>
      <c r="B29" s="206">
        <f t="shared" ref="B29:B33" si="37">B28+1</f>
        <v>43019</v>
      </c>
      <c r="C29" s="260">
        <v>1061</v>
      </c>
      <c r="D29" s="316">
        <v>1085</v>
      </c>
      <c r="E29" s="316">
        <v>848</v>
      </c>
      <c r="F29" s="316">
        <v>378</v>
      </c>
      <c r="G29" s="316">
        <v>1292</v>
      </c>
      <c r="H29" s="316">
        <v>675</v>
      </c>
      <c r="I29" s="316">
        <v>441</v>
      </c>
      <c r="J29" s="240"/>
      <c r="K29" s="239">
        <v>588</v>
      </c>
      <c r="L29" s="316">
        <v>170</v>
      </c>
      <c r="M29" s="355">
        <v>564</v>
      </c>
      <c r="N29" s="370">
        <v>215</v>
      </c>
      <c r="O29" s="221">
        <v>91</v>
      </c>
      <c r="P29" s="221">
        <v>185</v>
      </c>
      <c r="Q29" s="221"/>
      <c r="R29" s="221">
        <v>138</v>
      </c>
      <c r="S29" s="221">
        <v>319</v>
      </c>
      <c r="T29" s="357">
        <v>456</v>
      </c>
      <c r="U29" s="365">
        <v>394</v>
      </c>
      <c r="V29" s="310">
        <v>389</v>
      </c>
      <c r="W29" s="310">
        <v>451</v>
      </c>
      <c r="X29" s="310">
        <v>570</v>
      </c>
      <c r="Y29" s="347">
        <v>461</v>
      </c>
      <c r="Z29" s="244">
        <f>SUM(C29:Y29)</f>
        <v>10771</v>
      </c>
    </row>
    <row r="30" spans="1:27" ht="15.75" thickBot="1" x14ac:dyDescent="0.3">
      <c r="A30" s="177" t="s">
        <v>6</v>
      </c>
      <c r="B30" s="206">
        <f t="shared" si="37"/>
        <v>43020</v>
      </c>
      <c r="C30" s="264">
        <v>1092</v>
      </c>
      <c r="D30" s="310">
        <v>1162</v>
      </c>
      <c r="E30" s="310">
        <v>1039</v>
      </c>
      <c r="F30" s="310">
        <v>367</v>
      </c>
      <c r="G30" s="310">
        <v>1251</v>
      </c>
      <c r="H30" s="310">
        <v>681</v>
      </c>
      <c r="I30" s="310">
        <v>428</v>
      </c>
      <c r="J30" s="234"/>
      <c r="K30" s="233">
        <v>473</v>
      </c>
      <c r="L30" s="310">
        <v>127</v>
      </c>
      <c r="M30" s="347">
        <v>498</v>
      </c>
      <c r="N30" s="365">
        <v>218</v>
      </c>
      <c r="O30" s="310">
        <v>61</v>
      </c>
      <c r="P30" s="310">
        <v>184</v>
      </c>
      <c r="Q30" s="310"/>
      <c r="R30" s="310">
        <v>112</v>
      </c>
      <c r="S30" s="310">
        <v>328</v>
      </c>
      <c r="T30" s="347">
        <v>490</v>
      </c>
      <c r="U30" s="365">
        <v>394</v>
      </c>
      <c r="V30" s="310">
        <v>330</v>
      </c>
      <c r="W30" s="310">
        <v>512</v>
      </c>
      <c r="X30" s="310">
        <v>606</v>
      </c>
      <c r="Y30" s="347">
        <v>466</v>
      </c>
      <c r="Z30" s="244">
        <f t="shared" si="36"/>
        <v>10819</v>
      </c>
    </row>
    <row r="31" spans="1:27" ht="15.75" thickBot="1" x14ac:dyDescent="0.3">
      <c r="A31" s="177" t="s">
        <v>0</v>
      </c>
      <c r="B31" s="206">
        <f t="shared" si="37"/>
        <v>43021</v>
      </c>
      <c r="C31" s="260">
        <v>1172</v>
      </c>
      <c r="D31" s="316">
        <v>1197</v>
      </c>
      <c r="E31" s="316">
        <v>1668</v>
      </c>
      <c r="F31" s="316">
        <v>414</v>
      </c>
      <c r="G31" s="316">
        <v>1316</v>
      </c>
      <c r="H31" s="316">
        <v>606</v>
      </c>
      <c r="I31" s="316">
        <v>496</v>
      </c>
      <c r="J31" s="240"/>
      <c r="K31" s="239">
        <v>607</v>
      </c>
      <c r="L31" s="316">
        <v>158</v>
      </c>
      <c r="M31" s="355">
        <v>619</v>
      </c>
      <c r="N31" s="370">
        <v>297</v>
      </c>
      <c r="O31" s="221">
        <v>106</v>
      </c>
      <c r="P31" s="221">
        <v>181</v>
      </c>
      <c r="Q31" s="221"/>
      <c r="R31" s="221">
        <v>159</v>
      </c>
      <c r="S31" s="221">
        <v>433</v>
      </c>
      <c r="T31" s="357">
        <v>652</v>
      </c>
      <c r="U31" s="365">
        <v>427</v>
      </c>
      <c r="V31" s="310">
        <v>430</v>
      </c>
      <c r="W31" s="310">
        <v>529</v>
      </c>
      <c r="X31" s="310">
        <v>548</v>
      </c>
      <c r="Y31" s="347">
        <v>588</v>
      </c>
      <c r="Z31" s="244">
        <f t="shared" si="36"/>
        <v>12603</v>
      </c>
    </row>
    <row r="32" spans="1:27" ht="15.75" thickBot="1" x14ac:dyDescent="0.3">
      <c r="A32" s="177" t="s">
        <v>1</v>
      </c>
      <c r="B32" s="206">
        <f t="shared" si="37"/>
        <v>43022</v>
      </c>
      <c r="C32" s="261">
        <v>834</v>
      </c>
      <c r="D32" s="221">
        <v>1400</v>
      </c>
      <c r="E32" s="221">
        <v>1743</v>
      </c>
      <c r="F32" s="221">
        <v>225</v>
      </c>
      <c r="G32" s="221">
        <v>1667</v>
      </c>
      <c r="H32" s="221">
        <v>449</v>
      </c>
      <c r="I32" s="221">
        <v>724</v>
      </c>
      <c r="J32" s="241">
        <v>169</v>
      </c>
      <c r="K32" s="356">
        <v>625</v>
      </c>
      <c r="L32" s="221">
        <v>145</v>
      </c>
      <c r="M32" s="357">
        <v>598</v>
      </c>
      <c r="N32" s="370">
        <v>355</v>
      </c>
      <c r="O32" s="221">
        <v>227</v>
      </c>
      <c r="P32" s="221">
        <v>221</v>
      </c>
      <c r="Q32" s="221">
        <v>152</v>
      </c>
      <c r="R32" s="221">
        <v>228</v>
      </c>
      <c r="S32" s="221">
        <v>870</v>
      </c>
      <c r="T32" s="357">
        <v>734</v>
      </c>
      <c r="U32" s="365">
        <v>695</v>
      </c>
      <c r="V32" s="310">
        <v>565</v>
      </c>
      <c r="W32" s="310">
        <v>655</v>
      </c>
      <c r="X32" s="310">
        <v>588</v>
      </c>
      <c r="Y32" s="347">
        <v>628</v>
      </c>
      <c r="Z32" s="244">
        <f>SUM(C32:Y32)</f>
        <v>14497</v>
      </c>
    </row>
    <row r="33" spans="1:27" ht="15.75" thickBot="1" x14ac:dyDescent="0.3">
      <c r="A33" s="177" t="s">
        <v>2</v>
      </c>
      <c r="B33" s="206">
        <f t="shared" si="37"/>
        <v>43023</v>
      </c>
      <c r="C33" s="262">
        <v>747</v>
      </c>
      <c r="D33" s="317">
        <v>1089</v>
      </c>
      <c r="E33" s="317">
        <v>1561</v>
      </c>
      <c r="F33" s="317">
        <v>345</v>
      </c>
      <c r="G33" s="221">
        <v>1289</v>
      </c>
      <c r="H33" s="317">
        <v>405</v>
      </c>
      <c r="I33" s="317">
        <v>661</v>
      </c>
      <c r="J33" s="242">
        <v>359</v>
      </c>
      <c r="K33" s="358">
        <v>861</v>
      </c>
      <c r="L33" s="317">
        <v>311</v>
      </c>
      <c r="M33" s="359">
        <v>818</v>
      </c>
      <c r="N33" s="370">
        <v>449</v>
      </c>
      <c r="O33" s="221">
        <v>299</v>
      </c>
      <c r="P33" s="221">
        <v>303</v>
      </c>
      <c r="Q33" s="221">
        <v>299</v>
      </c>
      <c r="R33" s="221">
        <v>280</v>
      </c>
      <c r="S33" s="221">
        <v>555</v>
      </c>
      <c r="T33" s="357">
        <v>714</v>
      </c>
      <c r="U33" s="370">
        <v>669</v>
      </c>
      <c r="V33" s="221">
        <v>588</v>
      </c>
      <c r="W33" s="221">
        <v>624</v>
      </c>
      <c r="X33" s="221">
        <v>505</v>
      </c>
      <c r="Y33" s="357">
        <v>701</v>
      </c>
      <c r="Z33" s="244">
        <f>SUM(C33:Y33)</f>
        <v>14432</v>
      </c>
    </row>
    <row r="34" spans="1:27" ht="15.75" thickBot="1" x14ac:dyDescent="0.3">
      <c r="A34" s="189" t="s">
        <v>21</v>
      </c>
      <c r="B34" s="506" t="s">
        <v>26</v>
      </c>
      <c r="C34" s="304">
        <f>SUM(C27:C33)</f>
        <v>7695</v>
      </c>
      <c r="D34" s="312">
        <f>SUM(D27:D33)</f>
        <v>8795</v>
      </c>
      <c r="E34" s="312">
        <f t="shared" ref="E34:Z34" si="38">SUM(E27:E33)</f>
        <v>8948</v>
      </c>
      <c r="F34" s="312">
        <f t="shared" si="38"/>
        <v>3937</v>
      </c>
      <c r="G34" s="312">
        <f t="shared" si="38"/>
        <v>9379</v>
      </c>
      <c r="H34" s="312">
        <f t="shared" si="38"/>
        <v>4088</v>
      </c>
      <c r="I34" s="312">
        <f t="shared" si="38"/>
        <v>4104</v>
      </c>
      <c r="J34" s="339">
        <f t="shared" si="38"/>
        <v>528</v>
      </c>
      <c r="K34" s="304">
        <f>SUM(K27:K33)</f>
        <v>5339</v>
      </c>
      <c r="L34" s="312">
        <f t="shared" ref="L34" si="39">SUM(L27:L33)</f>
        <v>1657</v>
      </c>
      <c r="M34" s="350">
        <f>SUM(M27:M33)</f>
        <v>4732</v>
      </c>
      <c r="N34" s="366">
        <f t="shared" ref="N34:T34" si="40">SUM(N27:N33)</f>
        <v>2708</v>
      </c>
      <c r="O34" s="337">
        <f t="shared" si="40"/>
        <v>1434</v>
      </c>
      <c r="P34" s="337">
        <f t="shared" si="40"/>
        <v>1496</v>
      </c>
      <c r="Q34" s="337">
        <f t="shared" si="40"/>
        <v>451</v>
      </c>
      <c r="R34" s="337">
        <f t="shared" si="40"/>
        <v>1726</v>
      </c>
      <c r="S34" s="337">
        <f t="shared" si="40"/>
        <v>3304</v>
      </c>
      <c r="T34" s="367">
        <f t="shared" si="40"/>
        <v>4787</v>
      </c>
      <c r="U34" s="366">
        <f t="shared" ref="U34:Y34" si="41">SUM(U27:U33)</f>
        <v>3356</v>
      </c>
      <c r="V34" s="337">
        <f t="shared" si="41"/>
        <v>3185</v>
      </c>
      <c r="W34" s="337">
        <f t="shared" si="41"/>
        <v>3908</v>
      </c>
      <c r="X34" s="337">
        <f t="shared" si="41"/>
        <v>3993</v>
      </c>
      <c r="Y34" s="367">
        <f t="shared" si="41"/>
        <v>3993</v>
      </c>
      <c r="Z34" s="339">
        <f t="shared" si="38"/>
        <v>93543</v>
      </c>
      <c r="AA34" s="6"/>
    </row>
    <row r="35" spans="1:27" ht="15.75" thickBot="1" x14ac:dyDescent="0.3">
      <c r="A35" s="127" t="s">
        <v>23</v>
      </c>
      <c r="B35" s="507"/>
      <c r="C35" s="305">
        <f t="shared" ref="C35:Z35" si="42">AVERAGE(C27:C33)</f>
        <v>1099.2857142857142</v>
      </c>
      <c r="D35" s="313">
        <f t="shared" si="42"/>
        <v>1256.4285714285713</v>
      </c>
      <c r="E35" s="313">
        <f t="shared" si="42"/>
        <v>1278.2857142857142</v>
      </c>
      <c r="F35" s="313">
        <f t="shared" si="42"/>
        <v>562.42857142857144</v>
      </c>
      <c r="G35" s="313">
        <f t="shared" si="42"/>
        <v>1339.8571428571429</v>
      </c>
      <c r="H35" s="313">
        <f t="shared" si="42"/>
        <v>584</v>
      </c>
      <c r="I35" s="313">
        <f t="shared" si="42"/>
        <v>586.28571428571433</v>
      </c>
      <c r="J35" s="340">
        <f t="shared" si="42"/>
        <v>264</v>
      </c>
      <c r="K35" s="305">
        <f>AVERAGE(K27:K33)</f>
        <v>762.71428571428567</v>
      </c>
      <c r="L35" s="313">
        <f t="shared" ref="L35" si="43">AVERAGE(L27:L33)</f>
        <v>236.71428571428572</v>
      </c>
      <c r="M35" s="351">
        <f>AVERAGE(M27:M33)</f>
        <v>676</v>
      </c>
      <c r="N35" s="366">
        <f t="shared" ref="N35:T35" si="44">AVERAGE(N27:N33)</f>
        <v>386.85714285714283</v>
      </c>
      <c r="O35" s="337">
        <f t="shared" si="44"/>
        <v>204.85714285714286</v>
      </c>
      <c r="P35" s="337">
        <f t="shared" si="44"/>
        <v>213.71428571428572</v>
      </c>
      <c r="Q35" s="337">
        <f t="shared" si="44"/>
        <v>225.5</v>
      </c>
      <c r="R35" s="337">
        <f t="shared" si="44"/>
        <v>246.57142857142858</v>
      </c>
      <c r="S35" s="337">
        <f t="shared" si="44"/>
        <v>472</v>
      </c>
      <c r="T35" s="367">
        <f t="shared" si="44"/>
        <v>683.85714285714289</v>
      </c>
      <c r="U35" s="366">
        <f t="shared" ref="U35:Y35" si="45">AVERAGE(U27:U33)</f>
        <v>479.42857142857144</v>
      </c>
      <c r="V35" s="337">
        <f t="shared" si="45"/>
        <v>455</v>
      </c>
      <c r="W35" s="337">
        <f t="shared" si="45"/>
        <v>558.28571428571433</v>
      </c>
      <c r="X35" s="337">
        <f t="shared" si="45"/>
        <v>570.42857142857144</v>
      </c>
      <c r="Y35" s="367">
        <f t="shared" si="45"/>
        <v>570.42857142857144</v>
      </c>
      <c r="Z35" s="340">
        <f t="shared" si="42"/>
        <v>13363.285714285714</v>
      </c>
    </row>
    <row r="36" spans="1:27" ht="15.75" thickBot="1" x14ac:dyDescent="0.3">
      <c r="A36" s="34" t="s">
        <v>20</v>
      </c>
      <c r="B36" s="507"/>
      <c r="C36" s="306">
        <f t="shared" ref="C36:J36" si="46">SUM(C27:C31)</f>
        <v>6114</v>
      </c>
      <c r="D36" s="314">
        <f>SUM(D27:D31)</f>
        <v>6306</v>
      </c>
      <c r="E36" s="314">
        <f>SUM(E27:E31)</f>
        <v>5644</v>
      </c>
      <c r="F36" s="314">
        <f>SUM(F27:F31)</f>
        <v>3367</v>
      </c>
      <c r="G36" s="314">
        <f>SUM(G27:G31)</f>
        <v>6423</v>
      </c>
      <c r="H36" s="314">
        <f t="shared" si="46"/>
        <v>3234</v>
      </c>
      <c r="I36" s="314">
        <f t="shared" si="46"/>
        <v>2719</v>
      </c>
      <c r="J36" s="341">
        <f t="shared" si="46"/>
        <v>0</v>
      </c>
      <c r="K36" s="306">
        <f>SUM(K27:K31)</f>
        <v>3853</v>
      </c>
      <c r="L36" s="314">
        <f t="shared" ref="L36" si="47">SUM(L27:L31)</f>
        <v>1201</v>
      </c>
      <c r="M36" s="352">
        <f>SUM(M27:M31)</f>
        <v>3316</v>
      </c>
      <c r="N36" s="368">
        <f t="shared" ref="N36:T36" si="48">SUM(N27:N31)</f>
        <v>1904</v>
      </c>
      <c r="O36" s="338">
        <f t="shared" si="48"/>
        <v>908</v>
      </c>
      <c r="P36" s="338">
        <f t="shared" si="48"/>
        <v>972</v>
      </c>
      <c r="Q36" s="338">
        <f t="shared" si="48"/>
        <v>0</v>
      </c>
      <c r="R36" s="338">
        <f t="shared" si="48"/>
        <v>1218</v>
      </c>
      <c r="S36" s="338">
        <f t="shared" si="48"/>
        <v>1879</v>
      </c>
      <c r="T36" s="369">
        <f t="shared" si="48"/>
        <v>3339</v>
      </c>
      <c r="U36" s="368">
        <f t="shared" ref="U36:Y36" si="49">SUM(U27:U31)</f>
        <v>1992</v>
      </c>
      <c r="V36" s="338">
        <f t="shared" si="49"/>
        <v>2032</v>
      </c>
      <c r="W36" s="338">
        <f t="shared" si="49"/>
        <v>2629</v>
      </c>
      <c r="X36" s="338">
        <f t="shared" si="49"/>
        <v>2900</v>
      </c>
      <c r="Y36" s="369">
        <f t="shared" si="49"/>
        <v>2664</v>
      </c>
      <c r="Z36" s="341">
        <f>SUM(Z27:Z31)</f>
        <v>64614</v>
      </c>
    </row>
    <row r="37" spans="1:27" ht="15.75" thickBot="1" x14ac:dyDescent="0.3">
      <c r="A37" s="34" t="s">
        <v>22</v>
      </c>
      <c r="B37" s="508"/>
      <c r="C37" s="307">
        <f t="shared" ref="C37:Z37" si="50">AVERAGE(C27:C31)</f>
        <v>1222.8</v>
      </c>
      <c r="D37" s="315">
        <f t="shared" si="50"/>
        <v>1261.2</v>
      </c>
      <c r="E37" s="315">
        <f t="shared" si="50"/>
        <v>1128.8</v>
      </c>
      <c r="F37" s="315">
        <f t="shared" si="50"/>
        <v>673.4</v>
      </c>
      <c r="G37" s="315">
        <f t="shared" si="50"/>
        <v>1284.5999999999999</v>
      </c>
      <c r="H37" s="315">
        <f t="shared" si="50"/>
        <v>646.79999999999995</v>
      </c>
      <c r="I37" s="315">
        <f t="shared" si="50"/>
        <v>543.79999999999995</v>
      </c>
      <c r="J37" s="342" t="e">
        <f t="shared" si="50"/>
        <v>#DIV/0!</v>
      </c>
      <c r="K37" s="307">
        <f>AVERAGE(K27:K31)</f>
        <v>770.6</v>
      </c>
      <c r="L37" s="315">
        <f t="shared" ref="L37" si="51">AVERAGE(L27:L31)</f>
        <v>240.2</v>
      </c>
      <c r="M37" s="353">
        <f>AVERAGE(M27:M31)</f>
        <v>663.2</v>
      </c>
      <c r="N37" s="368">
        <f t="shared" ref="N37:T37" si="52">AVERAGE(N27:N31)</f>
        <v>380.8</v>
      </c>
      <c r="O37" s="338">
        <f t="shared" si="52"/>
        <v>181.6</v>
      </c>
      <c r="P37" s="338">
        <f t="shared" si="52"/>
        <v>194.4</v>
      </c>
      <c r="Q37" s="338" t="e">
        <f t="shared" si="52"/>
        <v>#DIV/0!</v>
      </c>
      <c r="R37" s="338">
        <f t="shared" si="52"/>
        <v>243.6</v>
      </c>
      <c r="S37" s="338">
        <f t="shared" si="52"/>
        <v>375.8</v>
      </c>
      <c r="T37" s="369">
        <f t="shared" si="52"/>
        <v>667.8</v>
      </c>
      <c r="U37" s="368">
        <f t="shared" ref="U37:Y37" si="53">AVERAGE(U27:U31)</f>
        <v>398.4</v>
      </c>
      <c r="V37" s="338">
        <f t="shared" si="53"/>
        <v>406.4</v>
      </c>
      <c r="W37" s="338">
        <f t="shared" si="53"/>
        <v>525.79999999999995</v>
      </c>
      <c r="X37" s="338">
        <f t="shared" si="53"/>
        <v>580</v>
      </c>
      <c r="Y37" s="369">
        <f t="shared" si="53"/>
        <v>532.79999999999995</v>
      </c>
      <c r="Z37" s="342">
        <f t="shared" si="50"/>
        <v>12922.8</v>
      </c>
    </row>
    <row r="38" spans="1:27" ht="15.75" thickBot="1" x14ac:dyDescent="0.3">
      <c r="A38" s="177" t="s">
        <v>3</v>
      </c>
      <c r="B38" s="205">
        <f>B33+1</f>
        <v>43024</v>
      </c>
      <c r="C38" s="259">
        <v>1010</v>
      </c>
      <c r="D38" s="309">
        <v>1082</v>
      </c>
      <c r="E38" s="309">
        <v>745</v>
      </c>
      <c r="F38" s="309">
        <v>461</v>
      </c>
      <c r="G38" s="309">
        <v>1201</v>
      </c>
      <c r="H38" s="309">
        <v>569</v>
      </c>
      <c r="I38" s="309">
        <v>435</v>
      </c>
      <c r="J38" s="232"/>
      <c r="K38" s="218">
        <v>488</v>
      </c>
      <c r="L38" s="309">
        <v>146</v>
      </c>
      <c r="M38" s="354">
        <v>511</v>
      </c>
      <c r="N38" s="373">
        <v>160</v>
      </c>
      <c r="O38" s="309">
        <v>87</v>
      </c>
      <c r="P38" s="309">
        <v>161</v>
      </c>
      <c r="Q38" s="309"/>
      <c r="R38" s="309">
        <v>140</v>
      </c>
      <c r="S38" s="309">
        <v>339</v>
      </c>
      <c r="T38" s="354">
        <v>446</v>
      </c>
      <c r="U38" s="365">
        <v>377</v>
      </c>
      <c r="V38" s="310">
        <v>567</v>
      </c>
      <c r="W38" s="310">
        <v>427</v>
      </c>
      <c r="X38" s="310">
        <v>538</v>
      </c>
      <c r="Y38" s="347">
        <v>509</v>
      </c>
      <c r="Z38" s="244">
        <f>SUM(C38:Y38)</f>
        <v>10399</v>
      </c>
    </row>
    <row r="39" spans="1:27" ht="15.75" thickBot="1" x14ac:dyDescent="0.3">
      <c r="A39" s="177" t="s">
        <v>4</v>
      </c>
      <c r="B39" s="206">
        <f>B38+1</f>
        <v>43025</v>
      </c>
      <c r="C39" s="259">
        <v>1087</v>
      </c>
      <c r="D39" s="309">
        <v>1113</v>
      </c>
      <c r="E39" s="309">
        <v>1003</v>
      </c>
      <c r="F39" s="309">
        <v>439</v>
      </c>
      <c r="G39" s="309">
        <v>1313</v>
      </c>
      <c r="H39" s="309">
        <v>642</v>
      </c>
      <c r="I39" s="309">
        <v>444</v>
      </c>
      <c r="J39" s="232"/>
      <c r="K39" s="218">
        <v>568</v>
      </c>
      <c r="L39" s="309">
        <v>210</v>
      </c>
      <c r="M39" s="354">
        <v>590</v>
      </c>
      <c r="N39" s="373">
        <v>183</v>
      </c>
      <c r="O39" s="309">
        <v>70</v>
      </c>
      <c r="P39" s="309">
        <v>175</v>
      </c>
      <c r="Q39" s="309"/>
      <c r="R39" s="309">
        <v>117</v>
      </c>
      <c r="S39" s="309">
        <v>303</v>
      </c>
      <c r="T39" s="354">
        <v>396</v>
      </c>
      <c r="U39" s="365">
        <v>351</v>
      </c>
      <c r="V39" s="310">
        <v>422</v>
      </c>
      <c r="W39" s="310">
        <v>522</v>
      </c>
      <c r="X39" s="310">
        <v>518</v>
      </c>
      <c r="Y39" s="347">
        <v>492</v>
      </c>
      <c r="Z39" s="244">
        <f t="shared" ref="Z39:Z42" si="54">SUM(C39:Y39)</f>
        <v>10958</v>
      </c>
    </row>
    <row r="40" spans="1:27" ht="15.75" thickBot="1" x14ac:dyDescent="0.3">
      <c r="A40" s="177" t="s">
        <v>5</v>
      </c>
      <c r="B40" s="206">
        <f t="shared" ref="B40:B43" si="55">B39+1</f>
        <v>43026</v>
      </c>
      <c r="C40" s="259">
        <v>1220</v>
      </c>
      <c r="D40" s="309">
        <v>1418</v>
      </c>
      <c r="E40" s="309">
        <v>1134</v>
      </c>
      <c r="F40" s="309">
        <v>567</v>
      </c>
      <c r="G40" s="309">
        <v>1404</v>
      </c>
      <c r="H40" s="309">
        <v>671</v>
      </c>
      <c r="I40" s="309">
        <v>621</v>
      </c>
      <c r="J40" s="232"/>
      <c r="K40" s="218">
        <v>645</v>
      </c>
      <c r="L40" s="309">
        <v>200</v>
      </c>
      <c r="M40" s="354">
        <v>661</v>
      </c>
      <c r="N40" s="373">
        <v>144</v>
      </c>
      <c r="O40" s="309">
        <v>115</v>
      </c>
      <c r="P40" s="309">
        <v>189</v>
      </c>
      <c r="Q40" s="309"/>
      <c r="R40" s="309">
        <v>123</v>
      </c>
      <c r="S40" s="309">
        <v>258</v>
      </c>
      <c r="T40" s="354">
        <v>558</v>
      </c>
      <c r="U40" s="365">
        <v>399</v>
      </c>
      <c r="V40" s="310">
        <v>432</v>
      </c>
      <c r="W40" s="310">
        <v>554</v>
      </c>
      <c r="X40" s="310">
        <v>592</v>
      </c>
      <c r="Y40" s="347">
        <v>580</v>
      </c>
      <c r="Z40" s="244">
        <f t="shared" si="54"/>
        <v>12485</v>
      </c>
    </row>
    <row r="41" spans="1:27" ht="15.75" thickBot="1" x14ac:dyDescent="0.3">
      <c r="A41" s="177" t="s">
        <v>6</v>
      </c>
      <c r="B41" s="206">
        <f t="shared" si="55"/>
        <v>43027</v>
      </c>
      <c r="C41" s="264">
        <v>1350</v>
      </c>
      <c r="D41" s="310">
        <v>1398</v>
      </c>
      <c r="E41" s="310">
        <v>1073</v>
      </c>
      <c r="F41" s="310">
        <v>526</v>
      </c>
      <c r="G41" s="310">
        <v>1371</v>
      </c>
      <c r="H41" s="310">
        <v>734</v>
      </c>
      <c r="I41" s="310">
        <v>591</v>
      </c>
      <c r="J41" s="234"/>
      <c r="K41" s="233">
        <v>690</v>
      </c>
      <c r="L41" s="310">
        <v>203</v>
      </c>
      <c r="M41" s="347">
        <v>715</v>
      </c>
      <c r="N41" s="373">
        <v>293</v>
      </c>
      <c r="O41" s="309">
        <v>80</v>
      </c>
      <c r="P41" s="309">
        <v>199</v>
      </c>
      <c r="Q41" s="309"/>
      <c r="R41" s="309">
        <v>138</v>
      </c>
      <c r="S41" s="309">
        <v>381</v>
      </c>
      <c r="T41" s="354">
        <v>538</v>
      </c>
      <c r="U41" s="365">
        <v>516</v>
      </c>
      <c r="V41" s="310">
        <v>428</v>
      </c>
      <c r="W41" s="310">
        <v>563</v>
      </c>
      <c r="X41" s="310">
        <v>601</v>
      </c>
      <c r="Y41" s="347">
        <v>617</v>
      </c>
      <c r="Z41" s="244">
        <f t="shared" si="54"/>
        <v>13005</v>
      </c>
    </row>
    <row r="42" spans="1:27" ht="15.75" thickBot="1" x14ac:dyDescent="0.3">
      <c r="A42" s="177" t="s">
        <v>0</v>
      </c>
      <c r="B42" s="206">
        <f t="shared" si="55"/>
        <v>43028</v>
      </c>
      <c r="C42" s="259">
        <v>1326</v>
      </c>
      <c r="D42" s="309">
        <v>1500</v>
      </c>
      <c r="E42" s="309">
        <v>1405</v>
      </c>
      <c r="F42" s="309">
        <v>609</v>
      </c>
      <c r="G42" s="309">
        <v>1460</v>
      </c>
      <c r="H42" s="309">
        <v>705</v>
      </c>
      <c r="I42" s="309">
        <v>678</v>
      </c>
      <c r="J42" s="232"/>
      <c r="K42" s="218">
        <v>769</v>
      </c>
      <c r="L42" s="309">
        <v>187</v>
      </c>
      <c r="M42" s="354">
        <v>819</v>
      </c>
      <c r="N42" s="373">
        <v>353</v>
      </c>
      <c r="O42" s="309">
        <v>111</v>
      </c>
      <c r="P42" s="309">
        <v>357</v>
      </c>
      <c r="Q42" s="309"/>
      <c r="R42" s="309">
        <v>167</v>
      </c>
      <c r="S42" s="309">
        <v>471</v>
      </c>
      <c r="T42" s="354">
        <v>870</v>
      </c>
      <c r="U42" s="365">
        <v>516</v>
      </c>
      <c r="V42" s="310">
        <v>482</v>
      </c>
      <c r="W42" s="310">
        <v>595</v>
      </c>
      <c r="X42" s="310">
        <v>639</v>
      </c>
      <c r="Y42" s="347">
        <v>557</v>
      </c>
      <c r="Z42" s="244">
        <f t="shared" si="54"/>
        <v>14576</v>
      </c>
    </row>
    <row r="43" spans="1:27" ht="15.75" thickBot="1" x14ac:dyDescent="0.3">
      <c r="A43" s="177" t="s">
        <v>1</v>
      </c>
      <c r="B43" s="206">
        <f t="shared" si="55"/>
        <v>43029</v>
      </c>
      <c r="C43" s="259">
        <v>1348</v>
      </c>
      <c r="D43" s="310">
        <v>1838</v>
      </c>
      <c r="E43" s="310">
        <v>2026</v>
      </c>
      <c r="F43" s="310">
        <v>368</v>
      </c>
      <c r="G43" s="310">
        <v>1901</v>
      </c>
      <c r="H43" s="310">
        <v>544</v>
      </c>
      <c r="I43" s="310">
        <v>354</v>
      </c>
      <c r="J43" s="234">
        <v>776</v>
      </c>
      <c r="K43" s="233">
        <v>1190</v>
      </c>
      <c r="L43" s="310">
        <v>212</v>
      </c>
      <c r="M43" s="347">
        <v>973</v>
      </c>
      <c r="N43" s="373">
        <v>758</v>
      </c>
      <c r="O43" s="309">
        <v>199</v>
      </c>
      <c r="P43" s="309">
        <v>340</v>
      </c>
      <c r="Q43" s="309">
        <v>650</v>
      </c>
      <c r="R43" s="309">
        <v>399</v>
      </c>
      <c r="S43" s="309">
        <v>853</v>
      </c>
      <c r="T43" s="354">
        <v>956</v>
      </c>
      <c r="U43" s="365">
        <v>1038</v>
      </c>
      <c r="V43" s="310">
        <v>748</v>
      </c>
      <c r="W43" s="310">
        <v>923</v>
      </c>
      <c r="X43" s="310">
        <v>810</v>
      </c>
      <c r="Y43" s="347">
        <v>1009</v>
      </c>
      <c r="Z43" s="244">
        <f>SUM(C43:Y43)</f>
        <v>20213</v>
      </c>
    </row>
    <row r="44" spans="1:27" ht="15.75" thickBot="1" x14ac:dyDescent="0.3">
      <c r="A44" s="177" t="s">
        <v>2</v>
      </c>
      <c r="B44" s="206">
        <f>B43+1</f>
        <v>43030</v>
      </c>
      <c r="C44" s="258">
        <v>983</v>
      </c>
      <c r="D44" s="311">
        <v>1466</v>
      </c>
      <c r="E44" s="311">
        <v>1605</v>
      </c>
      <c r="F44" s="311">
        <v>527</v>
      </c>
      <c r="G44" s="310">
        <v>1148</v>
      </c>
      <c r="H44" s="311">
        <v>517</v>
      </c>
      <c r="I44" s="311">
        <v>922</v>
      </c>
      <c r="J44" s="236">
        <v>735</v>
      </c>
      <c r="K44" s="235">
        <v>978</v>
      </c>
      <c r="L44" s="311">
        <v>203</v>
      </c>
      <c r="M44" s="348">
        <v>800</v>
      </c>
      <c r="N44" s="374">
        <v>691</v>
      </c>
      <c r="O44" s="371">
        <v>200</v>
      </c>
      <c r="P44" s="371">
        <v>256</v>
      </c>
      <c r="Q44" s="371">
        <v>526</v>
      </c>
      <c r="R44" s="371">
        <v>386</v>
      </c>
      <c r="S44" s="371">
        <v>880</v>
      </c>
      <c r="T44" s="372">
        <v>851</v>
      </c>
      <c r="U44" s="374">
        <v>803</v>
      </c>
      <c r="V44" s="371">
        <v>709</v>
      </c>
      <c r="W44" s="371">
        <v>854</v>
      </c>
      <c r="X44" s="371">
        <v>580</v>
      </c>
      <c r="Y44" s="372">
        <v>1010</v>
      </c>
      <c r="Z44" s="244">
        <f>SUM(C44:Y44)</f>
        <v>17630</v>
      </c>
    </row>
    <row r="45" spans="1:27" ht="15.75" thickBot="1" x14ac:dyDescent="0.3">
      <c r="A45" s="189" t="s">
        <v>21</v>
      </c>
      <c r="B45" s="506" t="s">
        <v>27</v>
      </c>
      <c r="C45" s="304">
        <f t="shared" ref="C45:Z45" si="56">SUM(C38:C44)</f>
        <v>8324</v>
      </c>
      <c r="D45" s="312">
        <f t="shared" si="56"/>
        <v>9815</v>
      </c>
      <c r="E45" s="312">
        <f t="shared" si="56"/>
        <v>8991</v>
      </c>
      <c r="F45" s="312">
        <f t="shared" si="56"/>
        <v>3497</v>
      </c>
      <c r="G45" s="312">
        <f t="shared" si="56"/>
        <v>9798</v>
      </c>
      <c r="H45" s="312">
        <f t="shared" si="56"/>
        <v>4382</v>
      </c>
      <c r="I45" s="312">
        <f t="shared" si="56"/>
        <v>4045</v>
      </c>
      <c r="J45" s="339">
        <f t="shared" si="56"/>
        <v>1511</v>
      </c>
      <c r="K45" s="304">
        <f>SUM(K38:K44)</f>
        <v>5328</v>
      </c>
      <c r="L45" s="312">
        <f t="shared" ref="L45" si="57">SUM(L38:L44)</f>
        <v>1361</v>
      </c>
      <c r="M45" s="350">
        <f>SUM(M38:M44)</f>
        <v>5069</v>
      </c>
      <c r="N45" s="366">
        <f t="shared" ref="N45:T45" si="58">SUM(N38:N44)</f>
        <v>2582</v>
      </c>
      <c r="O45" s="337">
        <f t="shared" si="58"/>
        <v>862</v>
      </c>
      <c r="P45" s="337">
        <f t="shared" si="58"/>
        <v>1677</v>
      </c>
      <c r="Q45" s="337">
        <f t="shared" si="58"/>
        <v>1176</v>
      </c>
      <c r="R45" s="337">
        <f t="shared" si="58"/>
        <v>1470</v>
      </c>
      <c r="S45" s="337">
        <f t="shared" si="58"/>
        <v>3485</v>
      </c>
      <c r="T45" s="367">
        <f t="shared" si="58"/>
        <v>4615</v>
      </c>
      <c r="U45" s="366">
        <f t="shared" ref="U45:Y45" si="59">SUM(U38:U44)</f>
        <v>4000</v>
      </c>
      <c r="V45" s="337">
        <f t="shared" si="59"/>
        <v>3788</v>
      </c>
      <c r="W45" s="337">
        <f t="shared" si="59"/>
        <v>4438</v>
      </c>
      <c r="X45" s="337">
        <f t="shared" si="59"/>
        <v>4278</v>
      </c>
      <c r="Y45" s="367">
        <f t="shared" si="59"/>
        <v>4774</v>
      </c>
      <c r="Z45" s="339">
        <f t="shared" si="56"/>
        <v>99266</v>
      </c>
      <c r="AA45" s="6"/>
    </row>
    <row r="46" spans="1:27" ht="15.75" thickBot="1" x14ac:dyDescent="0.3">
      <c r="A46" s="127" t="s">
        <v>23</v>
      </c>
      <c r="B46" s="507"/>
      <c r="C46" s="305">
        <f t="shared" ref="C46:Z46" si="60">AVERAGE(C38:C44)</f>
        <v>1189.1428571428571</v>
      </c>
      <c r="D46" s="313">
        <f t="shared" si="60"/>
        <v>1402.1428571428571</v>
      </c>
      <c r="E46" s="313">
        <f t="shared" si="60"/>
        <v>1284.4285714285713</v>
      </c>
      <c r="F46" s="313">
        <f t="shared" si="60"/>
        <v>499.57142857142856</v>
      </c>
      <c r="G46" s="313">
        <f t="shared" si="60"/>
        <v>1399.7142857142858</v>
      </c>
      <c r="H46" s="313">
        <f t="shared" si="60"/>
        <v>626</v>
      </c>
      <c r="I46" s="313">
        <f t="shared" si="60"/>
        <v>577.85714285714289</v>
      </c>
      <c r="J46" s="340">
        <f t="shared" si="60"/>
        <v>755.5</v>
      </c>
      <c r="K46" s="305">
        <f>AVERAGE(K38:K44)</f>
        <v>761.14285714285711</v>
      </c>
      <c r="L46" s="313">
        <f t="shared" ref="L46" si="61">AVERAGE(L38:L44)</f>
        <v>194.42857142857142</v>
      </c>
      <c r="M46" s="351">
        <f>AVERAGE(M38:M44)</f>
        <v>724.14285714285711</v>
      </c>
      <c r="N46" s="366">
        <f t="shared" ref="N46:T46" si="62">AVERAGE(N38:N44)</f>
        <v>368.85714285714283</v>
      </c>
      <c r="O46" s="337">
        <f t="shared" si="62"/>
        <v>123.14285714285714</v>
      </c>
      <c r="P46" s="337">
        <f t="shared" si="62"/>
        <v>239.57142857142858</v>
      </c>
      <c r="Q46" s="337">
        <f t="shared" si="62"/>
        <v>588</v>
      </c>
      <c r="R46" s="337">
        <f t="shared" si="62"/>
        <v>210</v>
      </c>
      <c r="S46" s="337">
        <f t="shared" si="62"/>
        <v>497.85714285714283</v>
      </c>
      <c r="T46" s="367">
        <f t="shared" si="62"/>
        <v>659.28571428571433</v>
      </c>
      <c r="U46" s="366">
        <f t="shared" ref="U46:Y46" si="63">AVERAGE(U38:U44)</f>
        <v>571.42857142857144</v>
      </c>
      <c r="V46" s="337">
        <f t="shared" si="63"/>
        <v>541.14285714285711</v>
      </c>
      <c r="W46" s="337">
        <f t="shared" si="63"/>
        <v>634</v>
      </c>
      <c r="X46" s="337">
        <f t="shared" si="63"/>
        <v>611.14285714285711</v>
      </c>
      <c r="Y46" s="367">
        <f t="shared" si="63"/>
        <v>682</v>
      </c>
      <c r="Z46" s="340">
        <f t="shared" si="60"/>
        <v>14180.857142857143</v>
      </c>
    </row>
    <row r="47" spans="1:27" ht="15.75" thickBot="1" x14ac:dyDescent="0.3">
      <c r="A47" s="34" t="s">
        <v>20</v>
      </c>
      <c r="B47" s="507"/>
      <c r="C47" s="306">
        <f t="shared" ref="C47:Z47" si="64">SUM(C38:C42)</f>
        <v>5993</v>
      </c>
      <c r="D47" s="314">
        <f t="shared" si="64"/>
        <v>6511</v>
      </c>
      <c r="E47" s="314">
        <f t="shared" si="64"/>
        <v>5360</v>
      </c>
      <c r="F47" s="314">
        <f t="shared" si="64"/>
        <v>2602</v>
      </c>
      <c r="G47" s="314">
        <f t="shared" si="64"/>
        <v>6749</v>
      </c>
      <c r="H47" s="314">
        <f t="shared" si="64"/>
        <v>3321</v>
      </c>
      <c r="I47" s="314">
        <f t="shared" si="64"/>
        <v>2769</v>
      </c>
      <c r="J47" s="341">
        <f t="shared" si="64"/>
        <v>0</v>
      </c>
      <c r="K47" s="306">
        <f>SUM(K38:K42)</f>
        <v>3160</v>
      </c>
      <c r="L47" s="314">
        <f t="shared" ref="L47" si="65">SUM(L38:L42)</f>
        <v>946</v>
      </c>
      <c r="M47" s="352">
        <f>SUM(M38:M42)</f>
        <v>3296</v>
      </c>
      <c r="N47" s="368">
        <f t="shared" ref="N47:T47" si="66">SUM(N38:N42)</f>
        <v>1133</v>
      </c>
      <c r="O47" s="338">
        <f t="shared" si="66"/>
        <v>463</v>
      </c>
      <c r="P47" s="338">
        <f t="shared" si="66"/>
        <v>1081</v>
      </c>
      <c r="Q47" s="338">
        <f t="shared" si="66"/>
        <v>0</v>
      </c>
      <c r="R47" s="338">
        <f t="shared" si="66"/>
        <v>685</v>
      </c>
      <c r="S47" s="338">
        <f t="shared" si="66"/>
        <v>1752</v>
      </c>
      <c r="T47" s="369">
        <f t="shared" si="66"/>
        <v>2808</v>
      </c>
      <c r="U47" s="368">
        <f t="shared" ref="U47:Y47" si="67">SUM(U38:U42)</f>
        <v>2159</v>
      </c>
      <c r="V47" s="338">
        <f t="shared" si="67"/>
        <v>2331</v>
      </c>
      <c r="W47" s="338">
        <f t="shared" si="67"/>
        <v>2661</v>
      </c>
      <c r="X47" s="338">
        <f t="shared" si="67"/>
        <v>2888</v>
      </c>
      <c r="Y47" s="369">
        <f t="shared" si="67"/>
        <v>2755</v>
      </c>
      <c r="Z47" s="341">
        <f t="shared" si="64"/>
        <v>61423</v>
      </c>
    </row>
    <row r="48" spans="1:27" ht="15.75" thickBot="1" x14ac:dyDescent="0.3">
      <c r="A48" s="34" t="s">
        <v>22</v>
      </c>
      <c r="B48" s="508"/>
      <c r="C48" s="307">
        <f t="shared" ref="C48:Z48" si="68">AVERAGE(C38:C42)</f>
        <v>1198.5999999999999</v>
      </c>
      <c r="D48" s="315">
        <f t="shared" si="68"/>
        <v>1302.2</v>
      </c>
      <c r="E48" s="315">
        <f t="shared" si="68"/>
        <v>1072</v>
      </c>
      <c r="F48" s="315">
        <f t="shared" si="68"/>
        <v>520.4</v>
      </c>
      <c r="G48" s="315">
        <f t="shared" si="68"/>
        <v>1349.8</v>
      </c>
      <c r="H48" s="315">
        <f t="shared" si="68"/>
        <v>664.2</v>
      </c>
      <c r="I48" s="315">
        <f t="shared" si="68"/>
        <v>553.79999999999995</v>
      </c>
      <c r="J48" s="342" t="e">
        <f t="shared" si="68"/>
        <v>#DIV/0!</v>
      </c>
      <c r="K48" s="307">
        <f>AVERAGE(K38:K42)</f>
        <v>632</v>
      </c>
      <c r="L48" s="315">
        <f t="shared" ref="L48" si="69">AVERAGE(L38:L42)</f>
        <v>189.2</v>
      </c>
      <c r="M48" s="353">
        <f>AVERAGE(M38:M42)</f>
        <v>659.2</v>
      </c>
      <c r="N48" s="368">
        <f t="shared" ref="N48:T48" si="70">AVERAGE(N38:N42)</f>
        <v>226.6</v>
      </c>
      <c r="O48" s="338">
        <f t="shared" si="70"/>
        <v>92.6</v>
      </c>
      <c r="P48" s="338">
        <f t="shared" si="70"/>
        <v>216.2</v>
      </c>
      <c r="Q48" s="338" t="e">
        <f t="shared" si="70"/>
        <v>#DIV/0!</v>
      </c>
      <c r="R48" s="338">
        <f t="shared" si="70"/>
        <v>137</v>
      </c>
      <c r="S48" s="338">
        <f t="shared" si="70"/>
        <v>350.4</v>
      </c>
      <c r="T48" s="369">
        <f t="shared" si="70"/>
        <v>561.6</v>
      </c>
      <c r="U48" s="368">
        <f t="shared" ref="U48:Y48" si="71">AVERAGE(U38:U42)</f>
        <v>431.8</v>
      </c>
      <c r="V48" s="338">
        <f t="shared" si="71"/>
        <v>466.2</v>
      </c>
      <c r="W48" s="338">
        <f t="shared" si="71"/>
        <v>532.20000000000005</v>
      </c>
      <c r="X48" s="338">
        <f t="shared" si="71"/>
        <v>577.6</v>
      </c>
      <c r="Y48" s="369">
        <f t="shared" si="71"/>
        <v>551</v>
      </c>
      <c r="Z48" s="342">
        <f t="shared" si="68"/>
        <v>12284.6</v>
      </c>
    </row>
    <row r="49" spans="1:27" ht="15.75" thickBot="1" x14ac:dyDescent="0.3">
      <c r="A49" s="177" t="s">
        <v>3</v>
      </c>
      <c r="B49" s="205">
        <f>B44+1</f>
        <v>43031</v>
      </c>
      <c r="C49" s="263">
        <v>1286</v>
      </c>
      <c r="D49" s="318">
        <v>1259</v>
      </c>
      <c r="E49" s="318">
        <v>1192</v>
      </c>
      <c r="F49" s="318">
        <v>529</v>
      </c>
      <c r="G49" s="318">
        <v>1334</v>
      </c>
      <c r="H49" s="318">
        <v>703</v>
      </c>
      <c r="I49" s="318">
        <v>432</v>
      </c>
      <c r="J49" s="244"/>
      <c r="K49" s="243">
        <v>591</v>
      </c>
      <c r="L49" s="318">
        <v>174</v>
      </c>
      <c r="M49" s="360">
        <v>480</v>
      </c>
      <c r="N49" s="373">
        <v>204</v>
      </c>
      <c r="O49" s="309">
        <v>63</v>
      </c>
      <c r="P49" s="309">
        <v>163</v>
      </c>
      <c r="Q49" s="309"/>
      <c r="R49" s="309">
        <v>132</v>
      </c>
      <c r="S49" s="309">
        <v>374</v>
      </c>
      <c r="T49" s="354">
        <v>480</v>
      </c>
      <c r="U49" s="365">
        <v>452</v>
      </c>
      <c r="V49" s="310">
        <v>370</v>
      </c>
      <c r="W49" s="310">
        <v>501</v>
      </c>
      <c r="X49" s="310">
        <v>531</v>
      </c>
      <c r="Y49" s="347">
        <v>551</v>
      </c>
      <c r="Z49" s="244">
        <f t="shared" ref="Z49:Z53" si="72">SUM(C49:Y49)</f>
        <v>11801</v>
      </c>
    </row>
    <row r="50" spans="1:27" ht="15.75" thickBot="1" x14ac:dyDescent="0.3">
      <c r="A50" s="177" t="s">
        <v>4</v>
      </c>
      <c r="B50" s="206">
        <f>B49+1</f>
        <v>43032</v>
      </c>
      <c r="C50" s="264">
        <v>866</v>
      </c>
      <c r="D50" s="310">
        <v>813</v>
      </c>
      <c r="E50" s="310">
        <v>539</v>
      </c>
      <c r="F50" s="310">
        <v>371</v>
      </c>
      <c r="G50" s="310">
        <v>995</v>
      </c>
      <c r="H50" s="310">
        <v>510</v>
      </c>
      <c r="I50" s="310">
        <v>256</v>
      </c>
      <c r="J50" s="234"/>
      <c r="K50" s="233">
        <v>335</v>
      </c>
      <c r="L50" s="310">
        <v>124</v>
      </c>
      <c r="M50" s="347">
        <v>374</v>
      </c>
      <c r="N50" s="373">
        <v>100</v>
      </c>
      <c r="O50" s="309">
        <v>63</v>
      </c>
      <c r="P50" s="309">
        <v>154</v>
      </c>
      <c r="Q50" s="309"/>
      <c r="R50" s="309">
        <v>95</v>
      </c>
      <c r="S50" s="309">
        <v>208</v>
      </c>
      <c r="T50" s="354">
        <v>338</v>
      </c>
      <c r="U50" s="365">
        <v>332</v>
      </c>
      <c r="V50" s="310">
        <v>281</v>
      </c>
      <c r="W50" s="310">
        <v>357</v>
      </c>
      <c r="X50" s="310">
        <v>370</v>
      </c>
      <c r="Y50" s="347">
        <v>447</v>
      </c>
      <c r="Z50" s="244">
        <f t="shared" si="72"/>
        <v>7928</v>
      </c>
    </row>
    <row r="51" spans="1:27" ht="15.75" thickBot="1" x14ac:dyDescent="0.3">
      <c r="A51" s="177" t="s">
        <v>5</v>
      </c>
      <c r="B51" s="206">
        <f t="shared" ref="B51:B54" si="73">B50+1</f>
        <v>43033</v>
      </c>
      <c r="C51" s="264">
        <v>1170</v>
      </c>
      <c r="D51" s="310">
        <v>1197</v>
      </c>
      <c r="E51" s="310">
        <v>1043</v>
      </c>
      <c r="F51" s="310">
        <v>571</v>
      </c>
      <c r="G51" s="310">
        <v>1295</v>
      </c>
      <c r="H51" s="310">
        <v>646</v>
      </c>
      <c r="I51" s="310">
        <v>453</v>
      </c>
      <c r="J51" s="234"/>
      <c r="K51" s="233">
        <v>520</v>
      </c>
      <c r="L51" s="310">
        <v>198</v>
      </c>
      <c r="M51" s="347">
        <v>546</v>
      </c>
      <c r="N51" s="373">
        <v>196</v>
      </c>
      <c r="O51" s="309">
        <v>67</v>
      </c>
      <c r="P51" s="309">
        <v>196</v>
      </c>
      <c r="Q51" s="309"/>
      <c r="R51" s="309">
        <v>119</v>
      </c>
      <c r="S51" s="309">
        <v>381</v>
      </c>
      <c r="T51" s="354">
        <v>545</v>
      </c>
      <c r="U51" s="365">
        <v>363</v>
      </c>
      <c r="V51" s="310">
        <v>326</v>
      </c>
      <c r="W51" s="310">
        <v>537</v>
      </c>
      <c r="X51" s="310">
        <v>481</v>
      </c>
      <c r="Y51" s="347">
        <v>525</v>
      </c>
      <c r="Z51" s="244">
        <f t="shared" si="72"/>
        <v>11375</v>
      </c>
    </row>
    <row r="52" spans="1:27" ht="15.75" thickBot="1" x14ac:dyDescent="0.3">
      <c r="A52" s="177" t="s">
        <v>6</v>
      </c>
      <c r="B52" s="206">
        <f t="shared" si="73"/>
        <v>43034</v>
      </c>
      <c r="C52" s="264">
        <v>936</v>
      </c>
      <c r="D52" s="310">
        <v>1017</v>
      </c>
      <c r="E52" s="310">
        <v>809</v>
      </c>
      <c r="F52" s="310">
        <v>416</v>
      </c>
      <c r="G52" s="310">
        <v>1193</v>
      </c>
      <c r="H52" s="310">
        <v>637</v>
      </c>
      <c r="I52" s="310">
        <v>374</v>
      </c>
      <c r="J52" s="234"/>
      <c r="K52" s="233">
        <v>501</v>
      </c>
      <c r="L52" s="310">
        <v>150</v>
      </c>
      <c r="M52" s="347">
        <v>517</v>
      </c>
      <c r="N52" s="373">
        <v>179</v>
      </c>
      <c r="O52" s="309">
        <v>64</v>
      </c>
      <c r="P52" s="309">
        <v>262</v>
      </c>
      <c r="Q52" s="309"/>
      <c r="R52" s="309">
        <v>135</v>
      </c>
      <c r="S52" s="309">
        <v>292</v>
      </c>
      <c r="T52" s="354">
        <v>482</v>
      </c>
      <c r="U52" s="365">
        <v>388</v>
      </c>
      <c r="V52" s="310">
        <v>306</v>
      </c>
      <c r="W52" s="310">
        <v>478</v>
      </c>
      <c r="X52" s="310">
        <v>512</v>
      </c>
      <c r="Y52" s="347">
        <v>510</v>
      </c>
      <c r="Z52" s="244">
        <f t="shared" si="72"/>
        <v>10158</v>
      </c>
    </row>
    <row r="53" spans="1:27" ht="15.75" thickBot="1" x14ac:dyDescent="0.3">
      <c r="A53" s="177" t="s">
        <v>0</v>
      </c>
      <c r="B53" s="206">
        <f t="shared" si="73"/>
        <v>43035</v>
      </c>
      <c r="C53" s="259">
        <v>1354</v>
      </c>
      <c r="D53" s="309">
        <v>1209</v>
      </c>
      <c r="E53" s="309">
        <v>1575</v>
      </c>
      <c r="F53" s="309">
        <v>477</v>
      </c>
      <c r="G53" s="309">
        <v>1466</v>
      </c>
      <c r="H53" s="309">
        <v>798</v>
      </c>
      <c r="I53" s="309">
        <v>523</v>
      </c>
      <c r="J53" s="232"/>
      <c r="K53" s="218">
        <v>623</v>
      </c>
      <c r="L53" s="309">
        <v>161</v>
      </c>
      <c r="M53" s="354">
        <v>680</v>
      </c>
      <c r="N53" s="373">
        <v>245</v>
      </c>
      <c r="O53" s="309">
        <v>70</v>
      </c>
      <c r="P53" s="309">
        <v>192</v>
      </c>
      <c r="Q53" s="309"/>
      <c r="R53" s="309">
        <v>172</v>
      </c>
      <c r="S53" s="309">
        <v>470</v>
      </c>
      <c r="T53" s="354">
        <v>681</v>
      </c>
      <c r="U53" s="365">
        <v>447</v>
      </c>
      <c r="V53" s="310">
        <v>448</v>
      </c>
      <c r="W53" s="310">
        <v>569</v>
      </c>
      <c r="X53" s="310">
        <v>524</v>
      </c>
      <c r="Y53" s="347">
        <v>538</v>
      </c>
      <c r="Z53" s="244">
        <f t="shared" si="72"/>
        <v>13222</v>
      </c>
    </row>
    <row r="54" spans="1:27" ht="15.75" thickBot="1" x14ac:dyDescent="0.3">
      <c r="A54" s="177" t="s">
        <v>1</v>
      </c>
      <c r="B54" s="206">
        <f t="shared" si="73"/>
        <v>43036</v>
      </c>
      <c r="C54" s="233">
        <v>1205</v>
      </c>
      <c r="D54" s="310">
        <v>1469</v>
      </c>
      <c r="E54" s="310">
        <v>1702</v>
      </c>
      <c r="F54" s="310">
        <v>271</v>
      </c>
      <c r="G54" s="310">
        <v>1631</v>
      </c>
      <c r="H54" s="310">
        <v>530</v>
      </c>
      <c r="I54" s="310">
        <v>753</v>
      </c>
      <c r="J54" s="234">
        <v>709</v>
      </c>
      <c r="K54" s="233">
        <v>823</v>
      </c>
      <c r="L54" s="310">
        <v>142</v>
      </c>
      <c r="M54" s="347">
        <v>779</v>
      </c>
      <c r="N54" s="373">
        <v>621</v>
      </c>
      <c r="O54" s="309">
        <v>211</v>
      </c>
      <c r="P54" s="309">
        <v>195</v>
      </c>
      <c r="Q54" s="309">
        <v>461</v>
      </c>
      <c r="R54" s="309">
        <v>371</v>
      </c>
      <c r="S54" s="309">
        <v>998</v>
      </c>
      <c r="T54" s="354">
        <v>636</v>
      </c>
      <c r="U54" s="365">
        <v>775</v>
      </c>
      <c r="V54" s="310">
        <v>672</v>
      </c>
      <c r="W54" s="310">
        <v>784</v>
      </c>
      <c r="X54" s="310">
        <v>623</v>
      </c>
      <c r="Y54" s="347">
        <v>781</v>
      </c>
      <c r="Z54" s="244">
        <f>SUM(C54:Y54)</f>
        <v>17142</v>
      </c>
    </row>
    <row r="55" spans="1:27" ht="15.75" thickBot="1" x14ac:dyDescent="0.3">
      <c r="A55" s="177" t="s">
        <v>2</v>
      </c>
      <c r="B55" s="206">
        <f>B54+1</f>
        <v>43037</v>
      </c>
      <c r="C55" s="235">
        <v>102</v>
      </c>
      <c r="D55" s="311">
        <v>145</v>
      </c>
      <c r="E55" s="311">
        <v>114</v>
      </c>
      <c r="F55" s="311">
        <v>48</v>
      </c>
      <c r="G55" s="311">
        <v>161</v>
      </c>
      <c r="H55" s="311">
        <v>73</v>
      </c>
      <c r="I55" s="311">
        <v>68</v>
      </c>
      <c r="J55" s="236">
        <v>6</v>
      </c>
      <c r="K55" s="235">
        <v>72</v>
      </c>
      <c r="L55" s="311">
        <v>17</v>
      </c>
      <c r="M55" s="348">
        <v>65</v>
      </c>
      <c r="N55" s="374">
        <v>32</v>
      </c>
      <c r="O55" s="371">
        <v>15</v>
      </c>
      <c r="P55" s="371">
        <v>54</v>
      </c>
      <c r="Q55" s="371">
        <v>3</v>
      </c>
      <c r="R55" s="371">
        <v>13</v>
      </c>
      <c r="S55" s="371">
        <v>52</v>
      </c>
      <c r="T55" s="372">
        <v>128</v>
      </c>
      <c r="U55" s="374">
        <v>88</v>
      </c>
      <c r="V55" s="371">
        <v>91</v>
      </c>
      <c r="W55" s="371">
        <v>108</v>
      </c>
      <c r="X55" s="371">
        <v>82</v>
      </c>
      <c r="Y55" s="372">
        <v>78</v>
      </c>
      <c r="Z55" s="244">
        <f>SUM(C55:Y55)</f>
        <v>1615</v>
      </c>
    </row>
    <row r="56" spans="1:27" ht="15.75" thickBot="1" x14ac:dyDescent="0.3">
      <c r="A56" s="189" t="s">
        <v>21</v>
      </c>
      <c r="B56" s="506" t="s">
        <v>28</v>
      </c>
      <c r="C56" s="304">
        <f t="shared" ref="C56:Z56" si="74">SUM(C49:C55)</f>
        <v>6919</v>
      </c>
      <c r="D56" s="312">
        <f t="shared" si="74"/>
        <v>7109</v>
      </c>
      <c r="E56" s="312">
        <f>SUM(E49:E55)</f>
        <v>6974</v>
      </c>
      <c r="F56" s="312">
        <f t="shared" si="74"/>
        <v>2683</v>
      </c>
      <c r="G56" s="312">
        <f t="shared" si="74"/>
        <v>8075</v>
      </c>
      <c r="H56" s="312">
        <f t="shared" si="74"/>
        <v>3897</v>
      </c>
      <c r="I56" s="312">
        <f t="shared" si="74"/>
        <v>2859</v>
      </c>
      <c r="J56" s="339">
        <f t="shared" si="74"/>
        <v>715</v>
      </c>
      <c r="K56" s="304">
        <f>SUM(K49:K55)</f>
        <v>3465</v>
      </c>
      <c r="L56" s="312">
        <f t="shared" ref="L56" si="75">SUM(L49:L55)</f>
        <v>966</v>
      </c>
      <c r="M56" s="350">
        <f>SUM(M49:M55)</f>
        <v>3441</v>
      </c>
      <c r="N56" s="366">
        <f t="shared" ref="N56:T56" si="76">SUM(N49:N55)</f>
        <v>1577</v>
      </c>
      <c r="O56" s="337">
        <f t="shared" si="76"/>
        <v>553</v>
      </c>
      <c r="P56" s="337">
        <f t="shared" si="76"/>
        <v>1216</v>
      </c>
      <c r="Q56" s="337">
        <f t="shared" si="76"/>
        <v>464</v>
      </c>
      <c r="R56" s="337">
        <f t="shared" si="76"/>
        <v>1037</v>
      </c>
      <c r="S56" s="337">
        <f t="shared" si="76"/>
        <v>2775</v>
      </c>
      <c r="T56" s="367">
        <f t="shared" si="76"/>
        <v>3290</v>
      </c>
      <c r="U56" s="366">
        <f t="shared" ref="U56:Y56" si="77">SUM(U49:U55)</f>
        <v>2845</v>
      </c>
      <c r="V56" s="337">
        <f t="shared" si="77"/>
        <v>2494</v>
      </c>
      <c r="W56" s="337">
        <f t="shared" si="77"/>
        <v>3334</v>
      </c>
      <c r="X56" s="337">
        <f t="shared" si="77"/>
        <v>3123</v>
      </c>
      <c r="Y56" s="367">
        <f t="shared" si="77"/>
        <v>3430</v>
      </c>
      <c r="Z56" s="339">
        <f t="shared" si="74"/>
        <v>73241</v>
      </c>
      <c r="AA56" s="6"/>
    </row>
    <row r="57" spans="1:27" ht="15.75" thickBot="1" x14ac:dyDescent="0.3">
      <c r="A57" s="127" t="s">
        <v>23</v>
      </c>
      <c r="B57" s="507"/>
      <c r="C57" s="305">
        <f t="shared" ref="C57:Z57" si="78">AVERAGE(C49:C55)</f>
        <v>988.42857142857144</v>
      </c>
      <c r="D57" s="313">
        <f t="shared" si="78"/>
        <v>1015.5714285714286</v>
      </c>
      <c r="E57" s="313">
        <f t="shared" si="78"/>
        <v>996.28571428571433</v>
      </c>
      <c r="F57" s="313">
        <f t="shared" si="78"/>
        <v>383.28571428571428</v>
      </c>
      <c r="G57" s="313">
        <f t="shared" si="78"/>
        <v>1153.5714285714287</v>
      </c>
      <c r="H57" s="313">
        <f t="shared" si="78"/>
        <v>556.71428571428567</v>
      </c>
      <c r="I57" s="313">
        <f t="shared" si="78"/>
        <v>408.42857142857144</v>
      </c>
      <c r="J57" s="340">
        <f t="shared" si="78"/>
        <v>357.5</v>
      </c>
      <c r="K57" s="305">
        <f>AVERAGE(K49:K55)</f>
        <v>495</v>
      </c>
      <c r="L57" s="313">
        <f t="shared" ref="L57" si="79">AVERAGE(L49:L55)</f>
        <v>138</v>
      </c>
      <c r="M57" s="351">
        <f>AVERAGE(M49:M55)</f>
        <v>491.57142857142856</v>
      </c>
      <c r="N57" s="366">
        <f t="shared" ref="N57:T57" si="80">AVERAGE(N49:N55)</f>
        <v>225.28571428571428</v>
      </c>
      <c r="O57" s="337">
        <f t="shared" si="80"/>
        <v>79</v>
      </c>
      <c r="P57" s="337">
        <f t="shared" si="80"/>
        <v>173.71428571428572</v>
      </c>
      <c r="Q57" s="337">
        <f t="shared" si="80"/>
        <v>232</v>
      </c>
      <c r="R57" s="337">
        <f t="shared" si="80"/>
        <v>148.14285714285714</v>
      </c>
      <c r="S57" s="337">
        <f t="shared" si="80"/>
        <v>396.42857142857144</v>
      </c>
      <c r="T57" s="367">
        <f t="shared" si="80"/>
        <v>470</v>
      </c>
      <c r="U57" s="366">
        <f t="shared" ref="U57:Y57" si="81">AVERAGE(U49:U55)</f>
        <v>406.42857142857144</v>
      </c>
      <c r="V57" s="337">
        <f t="shared" si="81"/>
        <v>356.28571428571428</v>
      </c>
      <c r="W57" s="337">
        <f t="shared" si="81"/>
        <v>476.28571428571428</v>
      </c>
      <c r="X57" s="337">
        <f t="shared" si="81"/>
        <v>446.14285714285717</v>
      </c>
      <c r="Y57" s="367">
        <f t="shared" si="81"/>
        <v>490</v>
      </c>
      <c r="Z57" s="340">
        <f t="shared" si="78"/>
        <v>10463</v>
      </c>
    </row>
    <row r="58" spans="1:27" ht="15.75" thickBot="1" x14ac:dyDescent="0.3">
      <c r="A58" s="34" t="s">
        <v>20</v>
      </c>
      <c r="B58" s="507"/>
      <c r="C58" s="306">
        <f t="shared" ref="C58:Z58" si="82">SUM(C49:C53)</f>
        <v>5612</v>
      </c>
      <c r="D58" s="314">
        <f t="shared" si="82"/>
        <v>5495</v>
      </c>
      <c r="E58" s="314">
        <f t="shared" si="82"/>
        <v>5158</v>
      </c>
      <c r="F58" s="314">
        <f t="shared" si="82"/>
        <v>2364</v>
      </c>
      <c r="G58" s="314">
        <f t="shared" si="82"/>
        <v>6283</v>
      </c>
      <c r="H58" s="314">
        <f t="shared" si="82"/>
        <v>3294</v>
      </c>
      <c r="I58" s="314">
        <f t="shared" si="82"/>
        <v>2038</v>
      </c>
      <c r="J58" s="341">
        <f t="shared" si="82"/>
        <v>0</v>
      </c>
      <c r="K58" s="306">
        <f>SUM(K49:K53)</f>
        <v>2570</v>
      </c>
      <c r="L58" s="314">
        <f t="shared" ref="L58" si="83">SUM(L49:L53)</f>
        <v>807</v>
      </c>
      <c r="M58" s="352">
        <f>SUM(M49:M53)</f>
        <v>2597</v>
      </c>
      <c r="N58" s="368">
        <f t="shared" ref="N58:T58" si="84">SUM(N49:N53)</f>
        <v>924</v>
      </c>
      <c r="O58" s="338">
        <f t="shared" si="84"/>
        <v>327</v>
      </c>
      <c r="P58" s="338">
        <f t="shared" si="84"/>
        <v>967</v>
      </c>
      <c r="Q58" s="338">
        <f t="shared" si="84"/>
        <v>0</v>
      </c>
      <c r="R58" s="338">
        <f t="shared" si="84"/>
        <v>653</v>
      </c>
      <c r="S58" s="338">
        <f t="shared" si="84"/>
        <v>1725</v>
      </c>
      <c r="T58" s="369">
        <f t="shared" si="84"/>
        <v>2526</v>
      </c>
      <c r="U58" s="368">
        <f t="shared" ref="U58:Y58" si="85">SUM(U49:U53)</f>
        <v>1982</v>
      </c>
      <c r="V58" s="338">
        <f t="shared" si="85"/>
        <v>1731</v>
      </c>
      <c r="W58" s="338">
        <f t="shared" si="85"/>
        <v>2442</v>
      </c>
      <c r="X58" s="338">
        <f t="shared" si="85"/>
        <v>2418</v>
      </c>
      <c r="Y58" s="369">
        <f t="shared" si="85"/>
        <v>2571</v>
      </c>
      <c r="Z58" s="341">
        <f t="shared" si="82"/>
        <v>54484</v>
      </c>
    </row>
    <row r="59" spans="1:27" ht="15.75" thickBot="1" x14ac:dyDescent="0.3">
      <c r="A59" s="34" t="s">
        <v>22</v>
      </c>
      <c r="B59" s="508"/>
      <c r="C59" s="307">
        <f t="shared" ref="C59:Z59" si="86">AVERAGE(C49:C53)</f>
        <v>1122.4000000000001</v>
      </c>
      <c r="D59" s="315">
        <f t="shared" si="86"/>
        <v>1099</v>
      </c>
      <c r="E59" s="315">
        <f t="shared" si="86"/>
        <v>1031.5999999999999</v>
      </c>
      <c r="F59" s="315">
        <f t="shared" si="86"/>
        <v>472.8</v>
      </c>
      <c r="G59" s="315">
        <f t="shared" si="86"/>
        <v>1256.5999999999999</v>
      </c>
      <c r="H59" s="315">
        <f t="shared" si="86"/>
        <v>658.8</v>
      </c>
      <c r="I59" s="315">
        <f t="shared" si="86"/>
        <v>407.6</v>
      </c>
      <c r="J59" s="342" t="e">
        <f t="shared" si="86"/>
        <v>#DIV/0!</v>
      </c>
      <c r="K59" s="307">
        <f>AVERAGE(K49:K53)</f>
        <v>514</v>
      </c>
      <c r="L59" s="315">
        <f t="shared" ref="L59" si="87">AVERAGE(L49:L53)</f>
        <v>161.4</v>
      </c>
      <c r="M59" s="353">
        <f>AVERAGE(M49:M53)</f>
        <v>519.4</v>
      </c>
      <c r="N59" s="51">
        <f t="shared" ref="N59:T59" si="88">AVERAGE(N49:N53)</f>
        <v>184.8</v>
      </c>
      <c r="O59" s="315">
        <f t="shared" si="88"/>
        <v>65.400000000000006</v>
      </c>
      <c r="P59" s="315">
        <f t="shared" si="88"/>
        <v>193.4</v>
      </c>
      <c r="Q59" s="315" t="e">
        <f t="shared" si="88"/>
        <v>#DIV/0!</v>
      </c>
      <c r="R59" s="315">
        <f t="shared" si="88"/>
        <v>130.6</v>
      </c>
      <c r="S59" s="315">
        <f t="shared" si="88"/>
        <v>345</v>
      </c>
      <c r="T59" s="353">
        <f t="shared" si="88"/>
        <v>505.2</v>
      </c>
      <c r="U59" s="51">
        <f t="shared" ref="U59:Y59" si="89">AVERAGE(U49:U53)</f>
        <v>396.4</v>
      </c>
      <c r="V59" s="315">
        <f t="shared" si="89"/>
        <v>346.2</v>
      </c>
      <c r="W59" s="315">
        <f t="shared" si="89"/>
        <v>488.4</v>
      </c>
      <c r="X59" s="315">
        <f t="shared" si="89"/>
        <v>483.6</v>
      </c>
      <c r="Y59" s="353">
        <f t="shared" si="89"/>
        <v>514.20000000000005</v>
      </c>
      <c r="Z59" s="342">
        <f t="shared" si="86"/>
        <v>10896.8</v>
      </c>
    </row>
    <row r="60" spans="1:27" ht="15.75" thickBot="1" x14ac:dyDescent="0.3">
      <c r="A60" s="177" t="s">
        <v>3</v>
      </c>
      <c r="B60" s="377">
        <f>B55+1</f>
        <v>43038</v>
      </c>
      <c r="C60" s="243">
        <v>1029</v>
      </c>
      <c r="D60" s="318">
        <v>949</v>
      </c>
      <c r="E60" s="318">
        <v>959</v>
      </c>
      <c r="F60" s="318">
        <v>395</v>
      </c>
      <c r="G60" s="318">
        <v>1047</v>
      </c>
      <c r="H60" s="318">
        <v>530</v>
      </c>
      <c r="I60" s="318">
        <v>313</v>
      </c>
      <c r="J60" s="327"/>
      <c r="K60" s="243">
        <v>305</v>
      </c>
      <c r="L60" s="318">
        <v>145</v>
      </c>
      <c r="M60" s="360">
        <v>381</v>
      </c>
      <c r="N60" s="378">
        <v>181</v>
      </c>
      <c r="O60" s="318">
        <v>35</v>
      </c>
      <c r="P60" s="318">
        <v>105</v>
      </c>
      <c r="Q60" s="318"/>
      <c r="R60" s="318">
        <v>90</v>
      </c>
      <c r="S60" s="318">
        <v>190</v>
      </c>
      <c r="T60" s="379">
        <v>401</v>
      </c>
      <c r="U60" s="365">
        <v>365</v>
      </c>
      <c r="V60" s="310">
        <v>321</v>
      </c>
      <c r="W60" s="310">
        <v>489</v>
      </c>
      <c r="X60" s="310">
        <v>486</v>
      </c>
      <c r="Y60" s="347">
        <v>511</v>
      </c>
      <c r="Z60" s="244">
        <f t="shared" ref="Z60:Z64" si="90">SUM(C60:Y60)</f>
        <v>9227</v>
      </c>
    </row>
    <row r="61" spans="1:27" ht="15.75" thickBot="1" x14ac:dyDescent="0.3">
      <c r="A61" s="177" t="s">
        <v>4</v>
      </c>
      <c r="B61" s="206">
        <f>B60+1</f>
        <v>43039</v>
      </c>
      <c r="C61" s="233">
        <v>1182</v>
      </c>
      <c r="D61" s="310">
        <v>1115</v>
      </c>
      <c r="E61" s="310">
        <v>897</v>
      </c>
      <c r="F61" s="310">
        <v>434</v>
      </c>
      <c r="G61" s="310">
        <v>1254</v>
      </c>
      <c r="H61" s="310">
        <v>597</v>
      </c>
      <c r="I61" s="310">
        <v>373</v>
      </c>
      <c r="J61" s="308"/>
      <c r="K61" s="233">
        <v>446</v>
      </c>
      <c r="L61" s="310">
        <v>175</v>
      </c>
      <c r="M61" s="347">
        <v>522</v>
      </c>
      <c r="N61" s="365">
        <v>142</v>
      </c>
      <c r="O61" s="310">
        <v>65</v>
      </c>
      <c r="P61" s="310">
        <v>130</v>
      </c>
      <c r="Q61" s="310"/>
      <c r="R61" s="310">
        <v>101</v>
      </c>
      <c r="S61" s="310">
        <v>305</v>
      </c>
      <c r="T61" s="345">
        <v>530</v>
      </c>
      <c r="U61" s="365">
        <v>366</v>
      </c>
      <c r="V61" s="310">
        <v>340</v>
      </c>
      <c r="W61" s="310">
        <v>518</v>
      </c>
      <c r="X61" s="310">
        <v>535</v>
      </c>
      <c r="Y61" s="347">
        <v>561</v>
      </c>
      <c r="Z61" s="244">
        <f t="shared" si="90"/>
        <v>10588</v>
      </c>
    </row>
    <row r="62" spans="1:27" ht="15.75" hidden="1" thickBot="1" x14ac:dyDescent="0.3">
      <c r="A62" s="177" t="s">
        <v>5</v>
      </c>
      <c r="B62" s="206">
        <f>B61+1</f>
        <v>43040</v>
      </c>
      <c r="C62" s="308"/>
      <c r="D62" s="310"/>
      <c r="E62" s="310"/>
      <c r="F62" s="310"/>
      <c r="G62" s="310"/>
      <c r="H62" s="310"/>
      <c r="I62" s="310"/>
      <c r="J62" s="308"/>
      <c r="K62" s="233"/>
      <c r="L62" s="310"/>
      <c r="M62" s="347"/>
      <c r="N62" s="365"/>
      <c r="O62" s="310"/>
      <c r="P62" s="310"/>
      <c r="Q62" s="310"/>
      <c r="R62" s="310"/>
      <c r="S62" s="310"/>
      <c r="T62" s="345"/>
      <c r="U62" s="365"/>
      <c r="V62" s="310"/>
      <c r="W62" s="310"/>
      <c r="X62" s="310"/>
      <c r="Y62" s="347"/>
      <c r="Z62" s="244">
        <f t="shared" si="90"/>
        <v>0</v>
      </c>
    </row>
    <row r="63" spans="1:27" ht="15.75" hidden="1" thickBot="1" x14ac:dyDescent="0.3">
      <c r="A63" s="177" t="s">
        <v>6</v>
      </c>
      <c r="B63" s="206">
        <f>B62+1</f>
        <v>43041</v>
      </c>
      <c r="C63" s="233"/>
      <c r="D63" s="310"/>
      <c r="E63" s="310"/>
      <c r="F63" s="310"/>
      <c r="G63" s="310"/>
      <c r="H63" s="310"/>
      <c r="I63" s="310"/>
      <c r="J63" s="308"/>
      <c r="K63" s="233"/>
      <c r="L63" s="310"/>
      <c r="M63" s="347"/>
      <c r="N63" s="365"/>
      <c r="O63" s="310"/>
      <c r="P63" s="310"/>
      <c r="Q63" s="310"/>
      <c r="R63" s="310"/>
      <c r="S63" s="310"/>
      <c r="T63" s="347"/>
      <c r="U63" s="365"/>
      <c r="V63" s="310"/>
      <c r="W63" s="310"/>
      <c r="X63" s="310"/>
      <c r="Y63" s="347"/>
      <c r="Z63" s="244">
        <f t="shared" si="90"/>
        <v>0</v>
      </c>
    </row>
    <row r="64" spans="1:27" ht="15.75" hidden="1" thickBot="1" x14ac:dyDescent="0.3">
      <c r="A64" s="177" t="s">
        <v>0</v>
      </c>
      <c r="B64" s="206">
        <f t="shared" ref="B64:B66" si="91">B63+1</f>
        <v>43042</v>
      </c>
      <c r="C64" s="233"/>
      <c r="D64" s="310"/>
      <c r="E64" s="310"/>
      <c r="F64" s="310"/>
      <c r="G64" s="310"/>
      <c r="H64" s="310"/>
      <c r="I64" s="310"/>
      <c r="J64" s="308"/>
      <c r="K64" s="233"/>
      <c r="L64" s="310"/>
      <c r="M64" s="347"/>
      <c r="N64" s="365"/>
      <c r="O64" s="310"/>
      <c r="P64" s="310"/>
      <c r="Q64" s="310"/>
      <c r="R64" s="310"/>
      <c r="S64" s="310"/>
      <c r="T64" s="345"/>
      <c r="U64" s="365"/>
      <c r="V64" s="310"/>
      <c r="W64" s="310"/>
      <c r="X64" s="310"/>
      <c r="Y64" s="347"/>
      <c r="Z64" s="244">
        <f t="shared" si="90"/>
        <v>0</v>
      </c>
    </row>
    <row r="65" spans="1:29" ht="15.75" hidden="1" thickBot="1" x14ac:dyDescent="0.3">
      <c r="A65" s="177" t="s">
        <v>1</v>
      </c>
      <c r="B65" s="206">
        <f t="shared" si="91"/>
        <v>43043</v>
      </c>
      <c r="C65" s="233"/>
      <c r="D65" s="310"/>
      <c r="E65" s="310"/>
      <c r="F65" s="310"/>
      <c r="G65" s="310"/>
      <c r="H65" s="310"/>
      <c r="I65" s="310"/>
      <c r="J65" s="308"/>
      <c r="K65" s="233"/>
      <c r="L65" s="310"/>
      <c r="M65" s="347"/>
      <c r="N65" s="365"/>
      <c r="O65" s="310"/>
      <c r="P65" s="310"/>
      <c r="Q65" s="310"/>
      <c r="R65" s="310"/>
      <c r="S65" s="310"/>
      <c r="T65" s="345"/>
      <c r="U65" s="365"/>
      <c r="V65" s="310"/>
      <c r="W65" s="310"/>
      <c r="X65" s="310"/>
      <c r="Y65" s="347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1"/>
        <v>43044</v>
      </c>
      <c r="C66" s="245"/>
      <c r="D66" s="319"/>
      <c r="E66" s="319"/>
      <c r="F66" s="319"/>
      <c r="G66" s="319"/>
      <c r="H66" s="319"/>
      <c r="I66" s="319"/>
      <c r="J66" s="328"/>
      <c r="K66" s="245"/>
      <c r="L66" s="319"/>
      <c r="M66" s="349"/>
      <c r="N66" s="380"/>
      <c r="O66" s="311"/>
      <c r="P66" s="311"/>
      <c r="Q66" s="311"/>
      <c r="R66" s="311"/>
      <c r="S66" s="311"/>
      <c r="T66" s="346"/>
      <c r="U66" s="380"/>
      <c r="V66" s="311"/>
      <c r="W66" s="311"/>
      <c r="X66" s="311"/>
      <c r="Y66" s="311"/>
      <c r="Z66" s="244">
        <f>SUM(C66:Y66)</f>
        <v>0</v>
      </c>
    </row>
    <row r="67" spans="1:29" ht="15.75" thickBot="1" x14ac:dyDescent="0.3">
      <c r="A67" s="189" t="s">
        <v>21</v>
      </c>
      <c r="B67" s="506" t="s">
        <v>33</v>
      </c>
      <c r="C67" s="247">
        <f t="shared" ref="C67:J67" si="92">SUM(C60:C66)</f>
        <v>2211</v>
      </c>
      <c r="D67" s="320">
        <f t="shared" si="92"/>
        <v>2064</v>
      </c>
      <c r="E67" s="320">
        <f t="shared" si="92"/>
        <v>1856</v>
      </c>
      <c r="F67" s="320">
        <f t="shared" si="92"/>
        <v>829</v>
      </c>
      <c r="G67" s="320">
        <f t="shared" si="92"/>
        <v>2301</v>
      </c>
      <c r="H67" s="320">
        <f t="shared" si="92"/>
        <v>1127</v>
      </c>
      <c r="I67" s="320">
        <f t="shared" si="92"/>
        <v>686</v>
      </c>
      <c r="J67" s="329">
        <f t="shared" si="92"/>
        <v>0</v>
      </c>
      <c r="K67" s="247">
        <f>SUM(K60:K66)</f>
        <v>751</v>
      </c>
      <c r="L67" s="320">
        <f t="shared" ref="L67" si="93">SUM(L60:L66)</f>
        <v>320</v>
      </c>
      <c r="M67" s="361">
        <f>SUM(M60:M66)</f>
        <v>903</v>
      </c>
      <c r="N67" s="375">
        <f t="shared" ref="N67:T67" si="94">SUM(N60:N66)</f>
        <v>323</v>
      </c>
      <c r="O67" s="343">
        <f t="shared" si="94"/>
        <v>100</v>
      </c>
      <c r="P67" s="343">
        <f t="shared" si="94"/>
        <v>235</v>
      </c>
      <c r="Q67" s="343">
        <f t="shared" si="94"/>
        <v>0</v>
      </c>
      <c r="R67" s="343">
        <f t="shared" si="94"/>
        <v>191</v>
      </c>
      <c r="S67" s="343">
        <f t="shared" si="94"/>
        <v>495</v>
      </c>
      <c r="T67" s="343">
        <f t="shared" si="94"/>
        <v>931</v>
      </c>
      <c r="U67" s="375">
        <f t="shared" ref="U67:Y67" si="95">SUM(U60:U66)</f>
        <v>731</v>
      </c>
      <c r="V67" s="343">
        <f t="shared" si="95"/>
        <v>661</v>
      </c>
      <c r="W67" s="343">
        <f t="shared" si="95"/>
        <v>1007</v>
      </c>
      <c r="X67" s="343">
        <f t="shared" si="95"/>
        <v>1021</v>
      </c>
      <c r="Y67" s="343">
        <f t="shared" si="95"/>
        <v>1072</v>
      </c>
      <c r="Z67" s="248">
        <f>SUM(Z60:Z66)</f>
        <v>19815</v>
      </c>
    </row>
    <row r="68" spans="1:29" ht="15.75" thickBot="1" x14ac:dyDescent="0.3">
      <c r="A68" s="127" t="s">
        <v>23</v>
      </c>
      <c r="B68" s="507"/>
      <c r="C68" s="249">
        <f t="shared" ref="C68:Z68" si="96">AVERAGE(C60:C66)</f>
        <v>1105.5</v>
      </c>
      <c r="D68" s="321">
        <f t="shared" si="96"/>
        <v>1032</v>
      </c>
      <c r="E68" s="322">
        <f t="shared" si="96"/>
        <v>928</v>
      </c>
      <c r="F68" s="321">
        <f t="shared" si="96"/>
        <v>414.5</v>
      </c>
      <c r="G68" s="321">
        <f t="shared" si="96"/>
        <v>1150.5</v>
      </c>
      <c r="H68" s="321">
        <f t="shared" si="96"/>
        <v>563.5</v>
      </c>
      <c r="I68" s="321">
        <f t="shared" si="96"/>
        <v>343</v>
      </c>
      <c r="J68" s="330" t="e">
        <f t="shared" si="96"/>
        <v>#DIV/0!</v>
      </c>
      <c r="K68" s="249">
        <f>AVERAGE(K60:K66)</f>
        <v>375.5</v>
      </c>
      <c r="L68" s="321">
        <f t="shared" ref="L68" si="97">AVERAGE(L60:L66)</f>
        <v>160</v>
      </c>
      <c r="M68" s="362">
        <f>AVERAGE(M60:M66)</f>
        <v>451.5</v>
      </c>
      <c r="N68" s="375">
        <f t="shared" ref="N68:T68" si="98">AVERAGE(N60:N66)</f>
        <v>161.5</v>
      </c>
      <c r="O68" s="343">
        <f t="shared" si="98"/>
        <v>50</v>
      </c>
      <c r="P68" s="343">
        <f t="shared" si="98"/>
        <v>117.5</v>
      </c>
      <c r="Q68" s="343" t="e">
        <f t="shared" si="98"/>
        <v>#DIV/0!</v>
      </c>
      <c r="R68" s="343">
        <f t="shared" si="98"/>
        <v>95.5</v>
      </c>
      <c r="S68" s="343">
        <f t="shared" si="98"/>
        <v>247.5</v>
      </c>
      <c r="T68" s="343">
        <f t="shared" si="98"/>
        <v>465.5</v>
      </c>
      <c r="U68" s="375">
        <f t="shared" ref="U68:Y68" si="99">AVERAGE(U60:U66)</f>
        <v>365.5</v>
      </c>
      <c r="V68" s="343">
        <f t="shared" si="99"/>
        <v>330.5</v>
      </c>
      <c r="W68" s="343">
        <f t="shared" si="99"/>
        <v>503.5</v>
      </c>
      <c r="X68" s="343">
        <f t="shared" si="99"/>
        <v>510.5</v>
      </c>
      <c r="Y68" s="343">
        <f t="shared" si="99"/>
        <v>536</v>
      </c>
      <c r="Z68" s="250">
        <f t="shared" si="96"/>
        <v>2830.7142857142858</v>
      </c>
    </row>
    <row r="69" spans="1:29" ht="15.75" thickBot="1" x14ac:dyDescent="0.3">
      <c r="A69" s="34" t="s">
        <v>20</v>
      </c>
      <c r="B69" s="507"/>
      <c r="C69" s="251">
        <f t="shared" ref="C69:Z69" si="100">SUM(C60:C64)</f>
        <v>2211</v>
      </c>
      <c r="D69" s="323">
        <f t="shared" si="100"/>
        <v>2064</v>
      </c>
      <c r="E69" s="323">
        <f t="shared" si="100"/>
        <v>1856</v>
      </c>
      <c r="F69" s="323">
        <f t="shared" si="100"/>
        <v>829</v>
      </c>
      <c r="G69" s="323">
        <f t="shared" si="100"/>
        <v>2301</v>
      </c>
      <c r="H69" s="323">
        <f t="shared" si="100"/>
        <v>1127</v>
      </c>
      <c r="I69" s="323">
        <f t="shared" si="100"/>
        <v>686</v>
      </c>
      <c r="J69" s="331">
        <f t="shared" si="100"/>
        <v>0</v>
      </c>
      <c r="K69" s="251">
        <f>SUM(K60:K64)</f>
        <v>751</v>
      </c>
      <c r="L69" s="323">
        <f t="shared" ref="L69" si="101">SUM(L60:L64)</f>
        <v>320</v>
      </c>
      <c r="M69" s="363">
        <f>SUM(M60:M64)</f>
        <v>903</v>
      </c>
      <c r="N69" s="376">
        <f t="shared" ref="N69:T69" si="102">SUM(N60:N64)</f>
        <v>323</v>
      </c>
      <c r="O69" s="344">
        <f t="shared" si="102"/>
        <v>100</v>
      </c>
      <c r="P69" s="344">
        <f t="shared" si="102"/>
        <v>235</v>
      </c>
      <c r="Q69" s="344">
        <f t="shared" si="102"/>
        <v>0</v>
      </c>
      <c r="R69" s="344">
        <f t="shared" si="102"/>
        <v>191</v>
      </c>
      <c r="S69" s="344">
        <f t="shared" si="102"/>
        <v>495</v>
      </c>
      <c r="T69" s="344">
        <f t="shared" si="102"/>
        <v>931</v>
      </c>
      <c r="U69" s="376">
        <f t="shared" ref="U69:Y69" si="103">SUM(U60:U64)</f>
        <v>731</v>
      </c>
      <c r="V69" s="344">
        <f t="shared" si="103"/>
        <v>661</v>
      </c>
      <c r="W69" s="344">
        <f t="shared" si="103"/>
        <v>1007</v>
      </c>
      <c r="X69" s="344">
        <f t="shared" si="103"/>
        <v>1021</v>
      </c>
      <c r="Y69" s="344">
        <f t="shared" si="103"/>
        <v>1072</v>
      </c>
      <c r="Z69" s="252">
        <f t="shared" si="100"/>
        <v>19815</v>
      </c>
    </row>
    <row r="70" spans="1:29" ht="15.75" thickBot="1" x14ac:dyDescent="0.3">
      <c r="A70" s="34" t="s">
        <v>22</v>
      </c>
      <c r="B70" s="508"/>
      <c r="C70" s="253">
        <f t="shared" ref="C70:Z70" si="104">AVERAGE(C60:C64)</f>
        <v>1105.5</v>
      </c>
      <c r="D70" s="324">
        <f t="shared" si="104"/>
        <v>1032</v>
      </c>
      <c r="E70" s="324">
        <f t="shared" si="104"/>
        <v>928</v>
      </c>
      <c r="F70" s="324">
        <f t="shared" si="104"/>
        <v>414.5</v>
      </c>
      <c r="G70" s="324">
        <f t="shared" si="104"/>
        <v>1150.5</v>
      </c>
      <c r="H70" s="324">
        <f t="shared" si="104"/>
        <v>563.5</v>
      </c>
      <c r="I70" s="324">
        <f t="shared" si="104"/>
        <v>343</v>
      </c>
      <c r="J70" s="332" t="e">
        <f t="shared" si="104"/>
        <v>#DIV/0!</v>
      </c>
      <c r="K70" s="253">
        <f>AVERAGE(K60:K64)</f>
        <v>375.5</v>
      </c>
      <c r="L70" s="324">
        <f t="shared" ref="L70" si="105">AVERAGE(L60:L64)</f>
        <v>160</v>
      </c>
      <c r="M70" s="364">
        <f>AVERAGE(M60:M64)</f>
        <v>451.5</v>
      </c>
      <c r="N70" s="376">
        <f t="shared" ref="N70:T70" si="106">AVERAGE(N60:N64)</f>
        <v>161.5</v>
      </c>
      <c r="O70" s="344">
        <f t="shared" si="106"/>
        <v>50</v>
      </c>
      <c r="P70" s="344">
        <f t="shared" si="106"/>
        <v>117.5</v>
      </c>
      <c r="Q70" s="344" t="e">
        <f t="shared" si="106"/>
        <v>#DIV/0!</v>
      </c>
      <c r="R70" s="344">
        <f t="shared" si="106"/>
        <v>95.5</v>
      </c>
      <c r="S70" s="344">
        <f t="shared" si="106"/>
        <v>247.5</v>
      </c>
      <c r="T70" s="344">
        <f t="shared" si="106"/>
        <v>465.5</v>
      </c>
      <c r="U70" s="376">
        <f t="shared" ref="U70:Y70" si="107">AVERAGE(U60:U64)</f>
        <v>365.5</v>
      </c>
      <c r="V70" s="344">
        <f t="shared" si="107"/>
        <v>330.5</v>
      </c>
      <c r="W70" s="344">
        <f t="shared" si="107"/>
        <v>503.5</v>
      </c>
      <c r="X70" s="344">
        <f t="shared" si="107"/>
        <v>510.5</v>
      </c>
      <c r="Y70" s="344">
        <f t="shared" si="107"/>
        <v>536</v>
      </c>
      <c r="Z70" s="254">
        <f t="shared" si="104"/>
        <v>3963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6"/>
      <c r="O71" s="5"/>
      <c r="P71" s="5"/>
      <c r="Q71" s="5"/>
      <c r="R71" s="5"/>
      <c r="S71" s="5"/>
      <c r="T71" s="5"/>
      <c r="U71" s="336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4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1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93921</v>
      </c>
      <c r="D73" s="224">
        <f>SUM(D12,D23,D34,D45,D56,D67,X12,X23,X34,X45,X56,X67)</f>
        <v>56092</v>
      </c>
      <c r="E73" s="224">
        <f>SUM(E12,E23,E34,E45,E56,E67,S12,S23,S34,S45,S56,S67)</f>
        <v>53038</v>
      </c>
      <c r="F73" s="224">
        <f>SUM(F12,F23,F34,F45,F56, F67)</f>
        <v>14514</v>
      </c>
      <c r="G73" s="224">
        <f>SUM(G12,G23,G34,G45,G56, G67)</f>
        <v>41097</v>
      </c>
      <c r="H73" s="224">
        <f>SUM(H12,H23,H34,H45,H56,H67)</f>
        <v>18747</v>
      </c>
      <c r="I73" s="224">
        <f>SUM(I12,I23,I34,I45,I56,I67,W12,W23,W34,W45,W56,W67)</f>
        <v>34940</v>
      </c>
      <c r="J73" s="224">
        <f>SUM(J12,J23,J34,J45,J56,J67,Q12,Q23,Q34,Q45,Q56,Q67)</f>
        <v>7126</v>
      </c>
      <c r="K73" s="224">
        <f>SUM(K12,K23,K34,K45,K56,K67)</f>
        <v>21908</v>
      </c>
      <c r="L73" s="224">
        <f>SUM(L12,L23,L34,L45,L56,L67,O12,O23,O34,O45,O56,O67)</f>
        <v>10182</v>
      </c>
      <c r="M73" s="335">
        <f>SUM(N12,N23,N34,N45,N56,N67)</f>
        <v>10686</v>
      </c>
      <c r="N73" s="224">
        <f>SUM(P12,P23,P34,P45,P56,P67)</f>
        <v>6641</v>
      </c>
      <c r="O73" s="224">
        <f>SUM(R12,R23,R34,R45,R56,R67)</f>
        <v>6252</v>
      </c>
      <c r="P73" s="224">
        <f>SUM(U12,U23,U34,U45,U56,U67)</f>
        <v>15781</v>
      </c>
      <c r="Q73" s="224">
        <f>SUM(V12,V23,V34,V45,V56,V67)</f>
        <v>14176</v>
      </c>
      <c r="V73" s="391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65752</v>
      </c>
      <c r="D74" s="224">
        <f>SUM(D14,D25,D36,D47,D58,D69,X14,X25,X36,X47,X58,X69)</f>
        <v>39521</v>
      </c>
      <c r="E74" s="224">
        <f>SUM(E14,E25,E36,E47,E58,S14,S25,S36,S47,S58,S69)</f>
        <v>30766</v>
      </c>
      <c r="F74" s="224">
        <f>SUM(F14,F25,F36,F47,F58, F69)</f>
        <v>11377</v>
      </c>
      <c r="G74" s="224">
        <f>SUM(G14,G25,G36,G47,G58, G69)</f>
        <v>28997</v>
      </c>
      <c r="H74" s="224">
        <f>SUM(H14,H25,H36,H47,H58,H69)</f>
        <v>14591</v>
      </c>
      <c r="I74" s="224">
        <f>SUM(I14,I25,I36,I47,I58,I69,W14,W25,W36,W47,W58,W69)</f>
        <v>22736</v>
      </c>
      <c r="J74" s="224">
        <f>SUM(J14,J25,J36,J47,J58,J69,Q14,Q25,Q36,Q47,Q58,Q69)</f>
        <v>0</v>
      </c>
      <c r="K74" s="224">
        <f>SUM(K14,K25,K36,K47,K58,K69)</f>
        <v>14302</v>
      </c>
      <c r="L74" s="224">
        <f>SUM(L14,L25,L36,L47,L58,L69,O14,O25,O36,O47,O58,O69)</f>
        <v>6644</v>
      </c>
      <c r="M74" s="224">
        <f>SUM(N14,N25,N36,N47,N58,N69)</f>
        <v>5753</v>
      </c>
      <c r="N74" s="224">
        <f>SUM(P14,P25,P36,P47,P58,P69)</f>
        <v>4497</v>
      </c>
      <c r="O74" s="224">
        <f>SUM(R14,R25,R36,R47,R58,R69)</f>
        <v>3684</v>
      </c>
      <c r="P74" s="224">
        <f>SUM(U14,U25,U36,U47,U58,U69)</f>
        <v>9302</v>
      </c>
      <c r="Q74" s="224">
        <f>SUM(V14,V25,V36,V47,V58,V69)</f>
        <v>8851</v>
      </c>
      <c r="W74" s="333"/>
      <c r="X74" s="333"/>
      <c r="Y74" s="333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9"/>
    </row>
    <row r="77" spans="1:29" x14ac:dyDescent="0.25">
      <c r="B77" s="1"/>
      <c r="C77" s="1"/>
      <c r="D77" s="551" t="s">
        <v>83</v>
      </c>
      <c r="E77" s="552"/>
      <c r="F77" s="553"/>
      <c r="AA77" s="1"/>
      <c r="AB77" s="1"/>
      <c r="AC77" s="1"/>
    </row>
    <row r="78" spans="1:29" x14ac:dyDescent="0.25">
      <c r="D78" s="500" t="s">
        <v>19</v>
      </c>
      <c r="E78" s="501"/>
      <c r="F78" s="120">
        <f>Z12+Z23+Z34+Z45+Z56+Z67</f>
        <v>405101</v>
      </c>
      <c r="R78"/>
      <c r="S78" s="390"/>
      <c r="T78" s="390"/>
      <c r="U78" s="390"/>
      <c r="V78" s="390"/>
    </row>
    <row r="79" spans="1:29" x14ac:dyDescent="0.25">
      <c r="D79" s="500" t="s">
        <v>30</v>
      </c>
      <c r="E79" s="501"/>
      <c r="F79" s="119">
        <f>SUM(Z14, Z25, Z36, Z47, Z58, Z69)</f>
        <v>268629</v>
      </c>
      <c r="N79" s="389"/>
    </row>
    <row r="80" spans="1:29" x14ac:dyDescent="0.25">
      <c r="D80" s="500" t="s">
        <v>68</v>
      </c>
      <c r="E80" s="501"/>
      <c r="F80" s="120">
        <f>AVERAGE(Z56, Z45, Z34, Z23, Z12, Z67)</f>
        <v>67516.833333333328</v>
      </c>
    </row>
    <row r="81" spans="1:26" x14ac:dyDescent="0.25">
      <c r="A81"/>
      <c r="B81"/>
      <c r="C81"/>
      <c r="D81" s="500" t="s">
        <v>22</v>
      </c>
      <c r="E81" s="501"/>
      <c r="F81" s="119">
        <f>AVERAGE(Z14, Z25, Z36, Z47, Z58, Z69)</f>
        <v>44771.5</v>
      </c>
      <c r="G81"/>
      <c r="H81"/>
      <c r="I81"/>
      <c r="J81"/>
      <c r="K81"/>
      <c r="L81"/>
      <c r="M81" s="390"/>
      <c r="N81" s="390"/>
      <c r="O81"/>
      <c r="P81"/>
      <c r="Q81"/>
      <c r="W81" s="390"/>
      <c r="X81" s="390"/>
      <c r="Y81" s="390"/>
      <c r="Z81"/>
    </row>
  </sheetData>
  <mergeCells count="41"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D81:E81"/>
    <mergeCell ref="D77:F77"/>
    <mergeCell ref="B23:B26"/>
    <mergeCell ref="B34:B37"/>
    <mergeCell ref="B45:B48"/>
    <mergeCell ref="B56:B59"/>
    <mergeCell ref="B67:B70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C60" sqref="C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0" t="s">
        <v>9</v>
      </c>
      <c r="D1" s="520" t="s">
        <v>19</v>
      </c>
    </row>
    <row r="2" spans="1:4" ht="15" customHeight="1" thickBot="1" x14ac:dyDescent="0.3">
      <c r="A2" s="32"/>
      <c r="B2" s="201"/>
      <c r="C2" s="561"/>
      <c r="D2" s="521"/>
    </row>
    <row r="3" spans="1:4" ht="15" customHeight="1" x14ac:dyDescent="0.25">
      <c r="A3" s="502" t="s">
        <v>57</v>
      </c>
      <c r="B3" s="504" t="s">
        <v>58</v>
      </c>
      <c r="C3" s="525" t="s">
        <v>34</v>
      </c>
      <c r="D3" s="521"/>
    </row>
    <row r="4" spans="1:4" ht="14.25" thickBot="1" x14ac:dyDescent="0.3">
      <c r="A4" s="503"/>
      <c r="B4" s="505"/>
      <c r="C4" s="526"/>
      <c r="D4" s="521"/>
    </row>
    <row r="5" spans="1:4" s="57" customFormat="1" ht="14.25" hidden="1" thickBot="1" x14ac:dyDescent="0.3">
      <c r="A5" s="33" t="s">
        <v>3</v>
      </c>
      <c r="B5" s="202">
        <v>42856</v>
      </c>
      <c r="C5" s="14"/>
      <c r="D5" s="20"/>
    </row>
    <row r="6" spans="1:4" s="57" customFormat="1" ht="14.25" hidden="1" thickBot="1" x14ac:dyDescent="0.3">
      <c r="A6" s="33" t="s">
        <v>4</v>
      </c>
      <c r="B6" s="228">
        <v>42948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17">
        <f>B6+1</f>
        <v>42949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17">
        <f>B7+1</f>
        <v>42950</v>
      </c>
      <c r="C8" s="14"/>
      <c r="D8" s="20">
        <f t="shared" si="0"/>
        <v>0</v>
      </c>
    </row>
    <row r="9" spans="1:4" s="57" customFormat="1" ht="14.25" hidden="1" thickBot="1" x14ac:dyDescent="0.3">
      <c r="A9" s="33" t="s">
        <v>0</v>
      </c>
      <c r="B9" s="217">
        <v>42979</v>
      </c>
      <c r="C9" s="14"/>
      <c r="D9" s="20">
        <f t="shared" si="0"/>
        <v>0</v>
      </c>
    </row>
    <row r="10" spans="1:4" s="57" customFormat="1" ht="14.25" hidden="1" customHeight="1" outlineLevel="1" thickBot="1" x14ac:dyDescent="0.3">
      <c r="A10" s="33" t="s">
        <v>1</v>
      </c>
      <c r="B10" s="217">
        <f>B9+1</f>
        <v>42980</v>
      </c>
      <c r="C10" s="282"/>
      <c r="D10" s="20">
        <f t="shared" si="0"/>
        <v>0</v>
      </c>
    </row>
    <row r="11" spans="1:4" s="57" customFormat="1" ht="15" customHeight="1" outlineLevel="1" thickBot="1" x14ac:dyDescent="0.3">
      <c r="A11" s="33" t="s">
        <v>2</v>
      </c>
      <c r="B11" s="217">
        <v>43009</v>
      </c>
      <c r="C11" s="283">
        <v>910</v>
      </c>
      <c r="D11" s="20">
        <f t="shared" ref="D11" si="1">SUM(C11)</f>
        <v>910</v>
      </c>
    </row>
    <row r="12" spans="1:4" s="58" customFormat="1" ht="15" customHeight="1" outlineLevel="1" thickBot="1" x14ac:dyDescent="0.3">
      <c r="A12" s="189" t="s">
        <v>21</v>
      </c>
      <c r="B12" s="506" t="s">
        <v>24</v>
      </c>
      <c r="C12" s="284">
        <f>SUM(C5:C11)</f>
        <v>910</v>
      </c>
      <c r="D12" s="133">
        <f>SUM(D5:D11)</f>
        <v>910</v>
      </c>
    </row>
    <row r="13" spans="1:4" s="58" customFormat="1" ht="15" customHeight="1" outlineLevel="1" thickBot="1" x14ac:dyDescent="0.3">
      <c r="A13" s="127" t="s">
        <v>23</v>
      </c>
      <c r="B13" s="507"/>
      <c r="C13" s="285">
        <f>AVERAGE(C5:C11)</f>
        <v>910</v>
      </c>
      <c r="D13" s="128">
        <f>AVERAGE(D5:D11)</f>
        <v>151.66666666666666</v>
      </c>
    </row>
    <row r="14" spans="1:4" s="58" customFormat="1" ht="15" customHeight="1" thickBot="1" x14ac:dyDescent="0.3">
      <c r="A14" s="34" t="s">
        <v>20</v>
      </c>
      <c r="B14" s="507"/>
      <c r="C14" s="286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22</v>
      </c>
      <c r="B15" s="507"/>
      <c r="C15" s="287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2">
        <f>B11+1</f>
        <v>43010</v>
      </c>
      <c r="C16" s="278">
        <v>592</v>
      </c>
      <c r="D16" s="216">
        <f>SUM(C16)</f>
        <v>592</v>
      </c>
    </row>
    <row r="17" spans="1:5" s="58" customFormat="1" ht="15" customHeight="1" thickBot="1" x14ac:dyDescent="0.3">
      <c r="A17" s="33" t="s">
        <v>4</v>
      </c>
      <c r="B17" s="203">
        <f>B16+1</f>
        <v>43011</v>
      </c>
      <c r="C17" s="278">
        <v>573</v>
      </c>
      <c r="D17" s="71">
        <f t="shared" ref="D17:D22" si="2">SUM(C17)</f>
        <v>573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43012</v>
      </c>
      <c r="C18" s="278">
        <v>59</v>
      </c>
      <c r="D18" s="216">
        <f t="shared" si="2"/>
        <v>59</v>
      </c>
    </row>
    <row r="19" spans="1:5" s="58" customFormat="1" ht="15" customHeight="1" thickBot="1" x14ac:dyDescent="0.3">
      <c r="A19" s="33" t="s">
        <v>6</v>
      </c>
      <c r="B19" s="204">
        <f t="shared" si="3"/>
        <v>43013</v>
      </c>
      <c r="C19" s="278">
        <v>684</v>
      </c>
      <c r="D19" s="71">
        <f t="shared" si="2"/>
        <v>684</v>
      </c>
    </row>
    <row r="20" spans="1:5" s="58" customFormat="1" ht="15" customHeight="1" thickBot="1" x14ac:dyDescent="0.3">
      <c r="A20" s="33" t="s">
        <v>0</v>
      </c>
      <c r="B20" s="204">
        <f t="shared" si="3"/>
        <v>43014</v>
      </c>
      <c r="C20" s="278">
        <v>932</v>
      </c>
      <c r="D20" s="216">
        <f t="shared" si="2"/>
        <v>932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43015</v>
      </c>
      <c r="C21" s="282">
        <v>1311</v>
      </c>
      <c r="D21" s="71">
        <f t="shared" si="2"/>
        <v>1311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43016</v>
      </c>
      <c r="C22" s="283">
        <v>817</v>
      </c>
      <c r="D22" s="18">
        <f t="shared" si="2"/>
        <v>817</v>
      </c>
    </row>
    <row r="23" spans="1:5" s="58" customFormat="1" ht="15" customHeight="1" outlineLevel="1" thickBot="1" x14ac:dyDescent="0.3">
      <c r="A23" s="189" t="s">
        <v>21</v>
      </c>
      <c r="B23" s="506" t="s">
        <v>25</v>
      </c>
      <c r="C23" s="284">
        <f>SUM(C16:C22)</f>
        <v>4968</v>
      </c>
      <c r="D23" s="133">
        <f>SUM(D16:D22)</f>
        <v>4968</v>
      </c>
    </row>
    <row r="24" spans="1:5" s="58" customFormat="1" ht="15" customHeight="1" outlineLevel="1" thickBot="1" x14ac:dyDescent="0.3">
      <c r="A24" s="127" t="s">
        <v>23</v>
      </c>
      <c r="B24" s="507"/>
      <c r="C24" s="285">
        <f>AVERAGE(C16:C22)</f>
        <v>709.71428571428567</v>
      </c>
      <c r="D24" s="128">
        <f>AVERAGE(D16:D22)</f>
        <v>709.71428571428567</v>
      </c>
    </row>
    <row r="25" spans="1:5" s="58" customFormat="1" ht="15" customHeight="1" thickBot="1" x14ac:dyDescent="0.3">
      <c r="A25" s="34" t="s">
        <v>20</v>
      </c>
      <c r="B25" s="507"/>
      <c r="C25" s="286">
        <f>SUM(C16:C20)</f>
        <v>2840</v>
      </c>
      <c r="D25" s="35">
        <f>SUM(D16:D20)</f>
        <v>2840</v>
      </c>
    </row>
    <row r="26" spans="1:5" s="58" customFormat="1" ht="15" customHeight="1" thickBot="1" x14ac:dyDescent="0.3">
      <c r="A26" s="34" t="s">
        <v>22</v>
      </c>
      <c r="B26" s="508"/>
      <c r="C26" s="287">
        <f>AVERAGE(C16:C20)</f>
        <v>568</v>
      </c>
      <c r="D26" s="40">
        <f>AVERAGE(D16:D20)</f>
        <v>568</v>
      </c>
    </row>
    <row r="27" spans="1:5" s="58" customFormat="1" ht="15" customHeight="1" thickBot="1" x14ac:dyDescent="0.3">
      <c r="A27" s="33" t="s">
        <v>3</v>
      </c>
      <c r="B27" s="205">
        <f>B22+1</f>
        <v>43017</v>
      </c>
      <c r="C27" s="278">
        <v>474</v>
      </c>
      <c r="D27" s="216">
        <f>SUM(C27)</f>
        <v>474</v>
      </c>
    </row>
    <row r="28" spans="1:5" s="58" customFormat="1" ht="15" customHeight="1" thickBot="1" x14ac:dyDescent="0.3">
      <c r="A28" s="33" t="s">
        <v>4</v>
      </c>
      <c r="B28" s="206">
        <f>B27+1</f>
        <v>43018</v>
      </c>
      <c r="C28" s="278">
        <v>569</v>
      </c>
      <c r="D28" s="71">
        <f t="shared" ref="D28:D33" si="4">SUM(C28)</f>
        <v>569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43019</v>
      </c>
      <c r="C29" s="278">
        <v>599</v>
      </c>
      <c r="D29" s="216">
        <f t="shared" si="4"/>
        <v>599</v>
      </c>
    </row>
    <row r="30" spans="1:5" s="58" customFormat="1" ht="15" customHeight="1" thickBot="1" x14ac:dyDescent="0.3">
      <c r="A30" s="33" t="s">
        <v>6</v>
      </c>
      <c r="B30" s="206">
        <f t="shared" si="5"/>
        <v>43020</v>
      </c>
      <c r="C30" s="278">
        <v>594</v>
      </c>
      <c r="D30" s="71">
        <f t="shared" si="4"/>
        <v>594</v>
      </c>
    </row>
    <row r="31" spans="1:5" s="58" customFormat="1" ht="15" customHeight="1" thickBot="1" x14ac:dyDescent="0.3">
      <c r="A31" s="33" t="s">
        <v>0</v>
      </c>
      <c r="B31" s="206">
        <f t="shared" si="5"/>
        <v>43021</v>
      </c>
      <c r="C31" s="278">
        <v>744</v>
      </c>
      <c r="D31" s="216">
        <f t="shared" si="4"/>
        <v>744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43022</v>
      </c>
      <c r="C32" s="282">
        <v>807</v>
      </c>
      <c r="D32" s="71">
        <f t="shared" si="4"/>
        <v>807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43023</v>
      </c>
      <c r="C33" s="283">
        <v>790</v>
      </c>
      <c r="D33" s="18">
        <f t="shared" si="4"/>
        <v>790</v>
      </c>
    </row>
    <row r="34" spans="1:5" s="58" customFormat="1" ht="15" customHeight="1" outlineLevel="1" thickBot="1" x14ac:dyDescent="0.3">
      <c r="A34" s="189" t="s">
        <v>21</v>
      </c>
      <c r="B34" s="506" t="s">
        <v>26</v>
      </c>
      <c r="C34" s="284">
        <f>SUM(C27:C33)</f>
        <v>4577</v>
      </c>
      <c r="D34" s="133">
        <f>SUM(D27:D33)</f>
        <v>4577</v>
      </c>
    </row>
    <row r="35" spans="1:5" s="58" customFormat="1" ht="15" customHeight="1" outlineLevel="1" thickBot="1" x14ac:dyDescent="0.3">
      <c r="A35" s="127" t="s">
        <v>23</v>
      </c>
      <c r="B35" s="507"/>
      <c r="C35" s="285">
        <f>AVERAGE(C27:C33)</f>
        <v>653.85714285714289</v>
      </c>
      <c r="D35" s="128">
        <f>AVERAGE(D27:D33)</f>
        <v>653.85714285714289</v>
      </c>
    </row>
    <row r="36" spans="1:5" s="58" customFormat="1" ht="15" customHeight="1" thickBot="1" x14ac:dyDescent="0.3">
      <c r="A36" s="34" t="s">
        <v>20</v>
      </c>
      <c r="B36" s="507"/>
      <c r="C36" s="288">
        <f>SUM(C27:C31)</f>
        <v>2980</v>
      </c>
      <c r="D36" s="39">
        <f>SUM(D27:D31)</f>
        <v>2980</v>
      </c>
    </row>
    <row r="37" spans="1:5" s="58" customFormat="1" ht="15" customHeight="1" thickBot="1" x14ac:dyDescent="0.3">
      <c r="A37" s="34" t="s">
        <v>22</v>
      </c>
      <c r="B37" s="508"/>
      <c r="C37" s="289">
        <f>AVERAGE(C27:C31)</f>
        <v>596</v>
      </c>
      <c r="D37" s="44">
        <f>AVERAGE(D27:D31)</f>
        <v>596</v>
      </c>
    </row>
    <row r="38" spans="1:5" s="58" customFormat="1" ht="15" customHeight="1" thickBot="1" x14ac:dyDescent="0.3">
      <c r="A38" s="33" t="s">
        <v>3</v>
      </c>
      <c r="B38" s="207">
        <f>B33+1</f>
        <v>43024</v>
      </c>
      <c r="C38" s="278">
        <v>536</v>
      </c>
      <c r="D38" s="216">
        <f>SUM(C38)</f>
        <v>536</v>
      </c>
    </row>
    <row r="39" spans="1:5" s="58" customFormat="1" ht="15" customHeight="1" thickBot="1" x14ac:dyDescent="0.3">
      <c r="A39" s="33" t="s">
        <v>4</v>
      </c>
      <c r="B39" s="208">
        <f>B38+1</f>
        <v>43025</v>
      </c>
      <c r="C39" s="278">
        <v>632</v>
      </c>
      <c r="D39" s="71">
        <f t="shared" ref="D39:D44" si="6">SUM(C39)</f>
        <v>632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43026</v>
      </c>
      <c r="C40" s="278">
        <v>605</v>
      </c>
      <c r="D40" s="216">
        <f t="shared" si="6"/>
        <v>605</v>
      </c>
    </row>
    <row r="41" spans="1:5" s="58" customFormat="1" ht="15" customHeight="1" thickBot="1" x14ac:dyDescent="0.3">
      <c r="A41" s="33" t="s">
        <v>6</v>
      </c>
      <c r="B41" s="208">
        <f t="shared" si="7"/>
        <v>43027</v>
      </c>
      <c r="C41" s="278">
        <v>711</v>
      </c>
      <c r="D41" s="71">
        <f t="shared" si="6"/>
        <v>711</v>
      </c>
    </row>
    <row r="42" spans="1:5" s="58" customFormat="1" ht="15" customHeight="1" thickBot="1" x14ac:dyDescent="0.3">
      <c r="A42" s="33" t="s">
        <v>0</v>
      </c>
      <c r="B42" s="208">
        <f t="shared" si="7"/>
        <v>43028</v>
      </c>
      <c r="C42" s="278">
        <v>799</v>
      </c>
      <c r="D42" s="216">
        <f t="shared" si="6"/>
        <v>799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43029</v>
      </c>
      <c r="C43" s="282">
        <v>908</v>
      </c>
      <c r="D43" s="71">
        <f t="shared" si="6"/>
        <v>908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43030</v>
      </c>
      <c r="C44" s="283">
        <v>1008</v>
      </c>
      <c r="D44" s="18">
        <f t="shared" si="6"/>
        <v>1008</v>
      </c>
      <c r="E44" s="181"/>
    </row>
    <row r="45" spans="1:5" s="58" customFormat="1" ht="15" customHeight="1" outlineLevel="1" thickBot="1" x14ac:dyDescent="0.3">
      <c r="A45" s="189" t="s">
        <v>21</v>
      </c>
      <c r="B45" s="506" t="s">
        <v>27</v>
      </c>
      <c r="C45" s="284">
        <f>SUM(C38:C44)</f>
        <v>5199</v>
      </c>
      <c r="D45" s="133">
        <f>SUM(D38:D44)</f>
        <v>5199</v>
      </c>
      <c r="E45" s="181"/>
    </row>
    <row r="46" spans="1:5" s="58" customFormat="1" ht="15" customHeight="1" outlineLevel="1" thickBot="1" x14ac:dyDescent="0.3">
      <c r="A46" s="127" t="s">
        <v>23</v>
      </c>
      <c r="B46" s="507"/>
      <c r="C46" s="285">
        <f>AVERAGE(C38:C44)</f>
        <v>742.71428571428567</v>
      </c>
      <c r="D46" s="128">
        <f>AVERAGE(D38:D44)</f>
        <v>742.71428571428567</v>
      </c>
      <c r="E46" s="181"/>
    </row>
    <row r="47" spans="1:5" s="58" customFormat="1" ht="15" customHeight="1" thickBot="1" x14ac:dyDescent="0.3">
      <c r="A47" s="34" t="s">
        <v>20</v>
      </c>
      <c r="B47" s="507"/>
      <c r="C47" s="288">
        <f>SUM(C38:C42)</f>
        <v>3283</v>
      </c>
      <c r="D47" s="39">
        <f>SUM(D38:D42)</f>
        <v>3283</v>
      </c>
      <c r="E47" s="181"/>
    </row>
    <row r="48" spans="1:5" s="58" customFormat="1" ht="15" customHeight="1" thickBot="1" x14ac:dyDescent="0.3">
      <c r="A48" s="34" t="s">
        <v>22</v>
      </c>
      <c r="B48" s="508"/>
      <c r="C48" s="289">
        <f>AVERAGE(C38:C42)</f>
        <v>656.6</v>
      </c>
      <c r="D48" s="44">
        <f>AVERAGE(D38:D42)</f>
        <v>656.6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43031</v>
      </c>
      <c r="C49" s="290">
        <v>596</v>
      </c>
      <c r="D49" s="20">
        <f>SUM(C49)</f>
        <v>596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43032</v>
      </c>
      <c r="C50" s="278">
        <v>372</v>
      </c>
      <c r="D50" s="20">
        <f t="shared" ref="D50:D52" si="8">SUM(C50)</f>
        <v>372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9">B50+1</f>
        <v>43033</v>
      </c>
      <c r="C51" s="291">
        <v>524</v>
      </c>
      <c r="D51" s="20">
        <f t="shared" si="8"/>
        <v>524</v>
      </c>
      <c r="E51" s="181"/>
    </row>
    <row r="52" spans="1:5" s="58" customFormat="1" ht="13.5" customHeight="1" thickBot="1" x14ac:dyDescent="0.3">
      <c r="A52" s="177" t="s">
        <v>6</v>
      </c>
      <c r="B52" s="208">
        <f t="shared" si="9"/>
        <v>43034</v>
      </c>
      <c r="C52" s="278">
        <v>474</v>
      </c>
      <c r="D52" s="20">
        <f t="shared" si="8"/>
        <v>474</v>
      </c>
      <c r="E52" s="181"/>
    </row>
    <row r="53" spans="1:5" s="58" customFormat="1" ht="14.25" thickBot="1" x14ac:dyDescent="0.3">
      <c r="A53" s="33" t="s">
        <v>0</v>
      </c>
      <c r="B53" s="210">
        <f t="shared" si="9"/>
        <v>43035</v>
      </c>
      <c r="C53" s="278">
        <v>590</v>
      </c>
      <c r="D53" s="20">
        <f>SUM(C53)</f>
        <v>590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9"/>
        <v>43036</v>
      </c>
      <c r="C54" s="282">
        <v>850</v>
      </c>
      <c r="D54" s="20">
        <f>SUM(C54)</f>
        <v>850</v>
      </c>
      <c r="E54" s="181"/>
    </row>
    <row r="55" spans="1:5" s="58" customFormat="1" ht="14.25" outlineLevel="1" thickBot="1" x14ac:dyDescent="0.3">
      <c r="A55" s="177" t="s">
        <v>2</v>
      </c>
      <c r="B55" s="210">
        <f t="shared" si="9"/>
        <v>43037</v>
      </c>
      <c r="C55" s="283">
        <v>202</v>
      </c>
      <c r="D55" s="20">
        <f>SUM(C55)</f>
        <v>202</v>
      </c>
    </row>
    <row r="56" spans="1:5" s="58" customFormat="1" ht="15" customHeight="1" outlineLevel="1" thickBot="1" x14ac:dyDescent="0.3">
      <c r="A56" s="189" t="s">
        <v>21</v>
      </c>
      <c r="B56" s="506" t="s">
        <v>28</v>
      </c>
      <c r="C56" s="284">
        <f>SUM(C49:C55)</f>
        <v>3608</v>
      </c>
      <c r="D56" s="133">
        <f t="shared" ref="D56:D70" si="10">SUM(C56)</f>
        <v>3608</v>
      </c>
    </row>
    <row r="57" spans="1:5" s="58" customFormat="1" ht="15" customHeight="1" outlineLevel="1" thickBot="1" x14ac:dyDescent="0.3">
      <c r="A57" s="127" t="s">
        <v>23</v>
      </c>
      <c r="B57" s="507"/>
      <c r="C57" s="285">
        <f>AVERAGE(C49:C55)</f>
        <v>515.42857142857144</v>
      </c>
      <c r="D57" s="133">
        <f t="shared" si="10"/>
        <v>515.42857142857144</v>
      </c>
    </row>
    <row r="58" spans="1:5" s="58" customFormat="1" ht="15" customHeight="1" thickBot="1" x14ac:dyDescent="0.3">
      <c r="A58" s="34" t="s">
        <v>20</v>
      </c>
      <c r="B58" s="507"/>
      <c r="C58" s="286">
        <f>SUM(C49:C53)</f>
        <v>2556</v>
      </c>
      <c r="D58" s="35">
        <f t="shared" si="10"/>
        <v>2556</v>
      </c>
    </row>
    <row r="59" spans="1:5" s="58" customFormat="1" ht="14.25" thickBot="1" x14ac:dyDescent="0.3">
      <c r="A59" s="34" t="s">
        <v>22</v>
      </c>
      <c r="B59" s="508"/>
      <c r="C59" s="287">
        <f>AVERAGE(C49:C53)</f>
        <v>511.2</v>
      </c>
      <c r="D59" s="40">
        <f t="shared" si="10"/>
        <v>511.2</v>
      </c>
    </row>
    <row r="60" spans="1:5" s="58" customFormat="1" ht="14.25" thickBot="1" x14ac:dyDescent="0.3">
      <c r="A60" s="177" t="s">
        <v>3</v>
      </c>
      <c r="B60" s="207">
        <f>B55+1</f>
        <v>43038</v>
      </c>
      <c r="C60" s="278">
        <v>578</v>
      </c>
      <c r="D60" s="20">
        <f>SUM(C60)</f>
        <v>578</v>
      </c>
    </row>
    <row r="61" spans="1:5" s="58" customFormat="1" ht="14.25" thickBot="1" x14ac:dyDescent="0.3">
      <c r="A61" s="177" t="s">
        <v>4</v>
      </c>
      <c r="B61" s="208">
        <f>B60+1</f>
        <v>43039</v>
      </c>
      <c r="C61" s="278">
        <v>589</v>
      </c>
      <c r="D61" s="20">
        <f>SUM(C61)</f>
        <v>589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outlineLevel="1" thickBot="1" x14ac:dyDescent="0.3">
      <c r="A67" s="189" t="s">
        <v>21</v>
      </c>
      <c r="B67" s="507" t="s">
        <v>33</v>
      </c>
      <c r="C67" s="284">
        <f>SUM(C60:C66)</f>
        <v>1167</v>
      </c>
      <c r="D67" s="133">
        <f t="shared" si="10"/>
        <v>1167</v>
      </c>
    </row>
    <row r="68" spans="1:6" s="58" customFormat="1" ht="14.25" outlineLevel="1" thickBot="1" x14ac:dyDescent="0.3">
      <c r="A68" s="127" t="s">
        <v>23</v>
      </c>
      <c r="B68" s="507"/>
      <c r="C68" s="285">
        <f>AVERAGE(C60:C66)</f>
        <v>583.5</v>
      </c>
      <c r="D68" s="128">
        <f t="shared" si="10"/>
        <v>583.5</v>
      </c>
    </row>
    <row r="69" spans="1:6" s="58" customFormat="1" ht="14.25" thickBot="1" x14ac:dyDescent="0.3">
      <c r="A69" s="34" t="s">
        <v>20</v>
      </c>
      <c r="B69" s="507"/>
      <c r="C69" s="286">
        <f>SUM(C60:C64)</f>
        <v>1167</v>
      </c>
      <c r="D69" s="35">
        <f t="shared" si="10"/>
        <v>1167</v>
      </c>
    </row>
    <row r="70" spans="1:6" s="58" customFormat="1" ht="14.25" thickBot="1" x14ac:dyDescent="0.3">
      <c r="A70" s="34" t="s">
        <v>22</v>
      </c>
      <c r="B70" s="508"/>
      <c r="C70" s="287">
        <f>AVERAGE(C60:C64)</f>
        <v>583.5</v>
      </c>
      <c r="D70" s="40">
        <f t="shared" si="10"/>
        <v>583.5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13" t="s">
        <v>63</v>
      </c>
      <c r="E72" s="514"/>
      <c r="F72" s="515"/>
    </row>
    <row r="73" spans="1:6" ht="30" customHeight="1" x14ac:dyDescent="0.25">
      <c r="A73" s="53" t="s">
        <v>30</v>
      </c>
      <c r="B73" s="223">
        <f>SUM(C58:C58, C47:C47, C36:C36, C25:C25, C14:C14, C69:C69)</f>
        <v>12826</v>
      </c>
      <c r="D73" s="500" t="s">
        <v>30</v>
      </c>
      <c r="E73" s="501"/>
      <c r="F73" s="119">
        <f>SUM(D14, D25, D36, D47, D58, D69)</f>
        <v>12826</v>
      </c>
    </row>
    <row r="74" spans="1:6" ht="30" customHeight="1" x14ac:dyDescent="0.25">
      <c r="A74" s="53" t="s">
        <v>29</v>
      </c>
      <c r="B74" s="223">
        <f>SUM(C56:C56, C45:C45, C34:C34, C23:C23, C12:C12, C67:C67 )</f>
        <v>20429</v>
      </c>
      <c r="D74" s="500" t="s">
        <v>29</v>
      </c>
      <c r="E74" s="501"/>
      <c r="F74" s="120">
        <f>SUM(D56, D45, D34, D23, D12, D67)</f>
        <v>20429</v>
      </c>
    </row>
    <row r="75" spans="1:6" ht="30" customHeight="1" x14ac:dyDescent="0.25">
      <c r="D75" s="500" t="s">
        <v>22</v>
      </c>
      <c r="E75" s="501"/>
      <c r="F75" s="120">
        <f>AVERAGE(D14, D25, D36, D47, D58, D69)</f>
        <v>2137.6666666666665</v>
      </c>
    </row>
    <row r="76" spans="1:6" ht="30" customHeight="1" x14ac:dyDescent="0.25">
      <c r="D76" s="500" t="s">
        <v>68</v>
      </c>
      <c r="E76" s="501"/>
      <c r="F76" s="119">
        <f>AVERAGE(D56, D45, D34, D23, D12, D67)</f>
        <v>3404.8333333333335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42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16" t="s">
        <v>7</v>
      </c>
      <c r="D1" s="516" t="s">
        <v>35</v>
      </c>
      <c r="E1" s="516" t="s">
        <v>8</v>
      </c>
      <c r="F1" s="516" t="s">
        <v>69</v>
      </c>
      <c r="G1" s="516" t="s">
        <v>10</v>
      </c>
      <c r="H1" s="529"/>
      <c r="I1" s="530"/>
      <c r="J1" s="562" t="s">
        <v>19</v>
      </c>
    </row>
    <row r="2" spans="1:11" ht="15" customHeight="1" thickBot="1" x14ac:dyDescent="0.3">
      <c r="A2" s="32"/>
      <c r="B2" s="201"/>
      <c r="C2" s="518"/>
      <c r="D2" s="518"/>
      <c r="E2" s="518"/>
      <c r="F2" s="518"/>
      <c r="G2" s="565"/>
      <c r="H2" s="566"/>
      <c r="I2" s="567"/>
      <c r="J2" s="540"/>
    </row>
    <row r="3" spans="1:11" ht="13.5" customHeight="1" x14ac:dyDescent="0.25">
      <c r="A3" s="502" t="s">
        <v>57</v>
      </c>
      <c r="B3" s="504" t="s">
        <v>58</v>
      </c>
      <c r="C3" s="525" t="s">
        <v>7</v>
      </c>
      <c r="D3" s="525" t="s">
        <v>36</v>
      </c>
      <c r="E3" s="563" t="s">
        <v>8</v>
      </c>
      <c r="F3" s="563" t="s">
        <v>69</v>
      </c>
      <c r="G3" s="568" t="s">
        <v>10</v>
      </c>
      <c r="H3" s="564" t="s">
        <v>37</v>
      </c>
      <c r="I3" s="555" t="s">
        <v>38</v>
      </c>
      <c r="J3" s="540"/>
    </row>
    <row r="4" spans="1:11" ht="15" customHeight="1" thickBot="1" x14ac:dyDescent="0.3">
      <c r="A4" s="503"/>
      <c r="B4" s="505"/>
      <c r="C4" s="526"/>
      <c r="D4" s="526"/>
      <c r="E4" s="503"/>
      <c r="F4" s="503"/>
      <c r="G4" s="526"/>
      <c r="H4" s="503"/>
      <c r="I4" s="556"/>
      <c r="J4" s="540"/>
    </row>
    <row r="5" spans="1:11" s="57" customFormat="1" ht="14.25" hidden="1" thickBot="1" x14ac:dyDescent="0.3">
      <c r="A5" s="33" t="s">
        <v>3</v>
      </c>
      <c r="B5" s="202">
        <v>42856</v>
      </c>
      <c r="C5" s="301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v>42948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7">
        <v>42949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7">
        <v>42950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hidden="1" thickBot="1" x14ac:dyDescent="0.3">
      <c r="A9" s="33" t="s">
        <v>0</v>
      </c>
      <c r="B9" s="217">
        <v>42979</v>
      </c>
      <c r="C9" s="325"/>
      <c r="D9" s="273"/>
      <c r="E9" s="17"/>
      <c r="F9" s="274"/>
      <c r="G9" s="14"/>
      <c r="H9" s="17"/>
      <c r="I9" s="18"/>
      <c r="J9" s="66">
        <f>SUM(C9:I9)</f>
        <v>0</v>
      </c>
      <c r="K9" s="178"/>
    </row>
    <row r="10" spans="1:11" s="57" customFormat="1" ht="13.5" hidden="1" customHeight="1" outlineLevel="1" thickBot="1" x14ac:dyDescent="0.3">
      <c r="A10" s="33" t="s">
        <v>1</v>
      </c>
      <c r="B10" s="217">
        <f>B9+1</f>
        <v>42980</v>
      </c>
      <c r="C10" s="387"/>
      <c r="D10" s="325"/>
      <c r="E10" s="24"/>
      <c r="F10" s="381"/>
      <c r="G10" s="21"/>
      <c r="H10" s="24"/>
      <c r="I10" s="25"/>
      <c r="J10" s="66">
        <f>SUM(C10:I10)</f>
        <v>0</v>
      </c>
      <c r="K10" s="178"/>
    </row>
    <row r="11" spans="1:11" s="57" customFormat="1" ht="15" customHeight="1" outlineLevel="1" thickBot="1" x14ac:dyDescent="0.3">
      <c r="A11" s="33" t="s">
        <v>2</v>
      </c>
      <c r="B11" s="217">
        <v>43009</v>
      </c>
      <c r="C11" s="326">
        <v>233</v>
      </c>
      <c r="D11" s="326"/>
      <c r="E11" s="29">
        <v>338</v>
      </c>
      <c r="F11" s="382"/>
      <c r="G11" s="26">
        <v>274</v>
      </c>
      <c r="H11" s="29">
        <v>149</v>
      </c>
      <c r="I11" s="30">
        <v>2101</v>
      </c>
      <c r="J11" s="66">
        <f>SUM(C11:I11)</f>
        <v>3095</v>
      </c>
      <c r="K11" s="178"/>
    </row>
    <row r="12" spans="1:11" s="58" customFormat="1" ht="15" customHeight="1" outlineLevel="1" thickBot="1" x14ac:dyDescent="0.3">
      <c r="A12" s="189" t="s">
        <v>21</v>
      </c>
      <c r="B12" s="506" t="s">
        <v>24</v>
      </c>
      <c r="C12" s="133">
        <f>SUM(C5:C11)</f>
        <v>233</v>
      </c>
      <c r="D12" s="133">
        <f t="shared" ref="D12:J12" si="1">SUM(D5:D11)</f>
        <v>0</v>
      </c>
      <c r="E12" s="136">
        <f>SUM(E5:E11)</f>
        <v>338</v>
      </c>
      <c r="F12" s="133">
        <f t="shared" ref="F12" si="2">SUM(F5:F11)</f>
        <v>0</v>
      </c>
      <c r="G12" s="133">
        <f t="shared" si="1"/>
        <v>274</v>
      </c>
      <c r="H12" s="136">
        <f t="shared" si="1"/>
        <v>149</v>
      </c>
      <c r="I12" s="137">
        <f t="shared" si="1"/>
        <v>2101</v>
      </c>
      <c r="J12" s="196">
        <f t="shared" si="1"/>
        <v>3095</v>
      </c>
    </row>
    <row r="13" spans="1:11" s="58" customFormat="1" ht="15" customHeight="1" outlineLevel="1" thickBot="1" x14ac:dyDescent="0.3">
      <c r="A13" s="127" t="s">
        <v>23</v>
      </c>
      <c r="B13" s="507"/>
      <c r="C13" s="128">
        <f>AVERAGE(C5:C11)</f>
        <v>233</v>
      </c>
      <c r="D13" s="128" t="e">
        <f t="shared" ref="D13:J13" si="3">AVERAGE(D5:D11)</f>
        <v>#DIV/0!</v>
      </c>
      <c r="E13" s="131">
        <f>AVERAGE(E5:E11)</f>
        <v>338</v>
      </c>
      <c r="F13" s="128" t="e">
        <f>AVERAGE(F5:F11)</f>
        <v>#DIV/0!</v>
      </c>
      <c r="G13" s="128">
        <f>AVERAGE(G5:G11)</f>
        <v>274</v>
      </c>
      <c r="H13" s="131">
        <f>AVERAGE(H5:H11)</f>
        <v>149</v>
      </c>
      <c r="I13" s="132">
        <f>AVERAGE(I5:I11)</f>
        <v>2101</v>
      </c>
      <c r="J13" s="197">
        <f t="shared" si="3"/>
        <v>442.14285714285717</v>
      </c>
    </row>
    <row r="14" spans="1:11" s="58" customFormat="1" ht="15" customHeight="1" thickBot="1" x14ac:dyDescent="0.3">
      <c r="A14" s="34" t="s">
        <v>20</v>
      </c>
      <c r="B14" s="507"/>
      <c r="C14" s="35">
        <f>SUM(C5:C9)</f>
        <v>0</v>
      </c>
      <c r="D14" s="35">
        <f t="shared" ref="D14" si="4">SUM(D5:D9)</f>
        <v>0</v>
      </c>
      <c r="E14" s="38">
        <f t="shared" ref="E14:J14" si="5">SUM(E5:E9)</f>
        <v>0</v>
      </c>
      <c r="F14" s="35">
        <f t="shared" si="5"/>
        <v>0</v>
      </c>
      <c r="G14" s="35">
        <f t="shared" si="5"/>
        <v>0</v>
      </c>
      <c r="H14" s="38">
        <f t="shared" si="5"/>
        <v>0</v>
      </c>
      <c r="I14" s="39">
        <f t="shared" si="5"/>
        <v>0</v>
      </c>
      <c r="J14" s="198">
        <f t="shared" si="5"/>
        <v>0</v>
      </c>
    </row>
    <row r="15" spans="1:11" s="58" customFormat="1" ht="15" customHeight="1" thickBot="1" x14ac:dyDescent="0.3">
      <c r="A15" s="34" t="s">
        <v>22</v>
      </c>
      <c r="B15" s="507"/>
      <c r="C15" s="40" t="e">
        <f>AVERAGE(C5:C9)</f>
        <v>#DIV/0!</v>
      </c>
      <c r="D15" s="40" t="e">
        <f t="shared" ref="D15:J15" si="6">AVERAGE(D5:D9)</f>
        <v>#DIV/0!</v>
      </c>
      <c r="E15" s="43" t="e">
        <f t="shared" si="6"/>
        <v>#DIV/0!</v>
      </c>
      <c r="F15" s="40" t="e">
        <f t="shared" ref="F15" si="7">AVERAGE(F5:F9)</f>
        <v>#DIV/0!</v>
      </c>
      <c r="G15" s="40" t="e">
        <f t="shared" si="6"/>
        <v>#DIV/0!</v>
      </c>
      <c r="H15" s="43" t="e">
        <f t="shared" si="6"/>
        <v>#DIV/0!</v>
      </c>
      <c r="I15" s="44" t="e">
        <f>AVERAGE(I5:I9)</f>
        <v>#DIV/0!</v>
      </c>
      <c r="J15" s="199">
        <f t="shared" si="6"/>
        <v>0</v>
      </c>
    </row>
    <row r="16" spans="1:11" s="58" customFormat="1" ht="15" customHeight="1" thickBot="1" x14ac:dyDescent="0.3">
      <c r="A16" s="33" t="s">
        <v>3</v>
      </c>
      <c r="B16" s="202">
        <f>B11+1</f>
        <v>43010</v>
      </c>
      <c r="C16" s="273">
        <v>156</v>
      </c>
      <c r="D16" s="273"/>
      <c r="E16" s="300">
        <v>250</v>
      </c>
      <c r="F16" s="274"/>
      <c r="G16" s="299">
        <v>242</v>
      </c>
      <c r="H16" s="239">
        <v>85</v>
      </c>
      <c r="I16" s="265">
        <v>223</v>
      </c>
      <c r="J16" s="19">
        <f>SUM(C16:I16)</f>
        <v>956</v>
      </c>
    </row>
    <row r="17" spans="1:10" s="58" customFormat="1" ht="15" customHeight="1" thickBot="1" x14ac:dyDescent="0.3">
      <c r="A17" s="33" t="s">
        <v>4</v>
      </c>
      <c r="B17" s="203">
        <f>B16+1</f>
        <v>43011</v>
      </c>
      <c r="C17" s="273">
        <v>118</v>
      </c>
      <c r="D17" s="273"/>
      <c r="E17" s="300">
        <v>222</v>
      </c>
      <c r="F17" s="274"/>
      <c r="G17" s="299">
        <v>153</v>
      </c>
      <c r="H17" s="300">
        <v>57</v>
      </c>
      <c r="I17" s="265">
        <v>267</v>
      </c>
      <c r="J17" s="66">
        <f>SUM(C17:I17)</f>
        <v>817</v>
      </c>
    </row>
    <row r="18" spans="1:10" s="58" customFormat="1" ht="15" customHeight="1" thickBot="1" x14ac:dyDescent="0.3">
      <c r="A18" s="33" t="s">
        <v>5</v>
      </c>
      <c r="B18" s="203">
        <f t="shared" ref="B18:B22" si="8">B17+1</f>
        <v>43012</v>
      </c>
      <c r="C18" s="273">
        <v>104</v>
      </c>
      <c r="D18" s="273"/>
      <c r="E18" s="300">
        <v>285</v>
      </c>
      <c r="F18" s="274"/>
      <c r="G18" s="299">
        <v>181</v>
      </c>
      <c r="H18" s="300">
        <v>90</v>
      </c>
      <c r="I18" s="265">
        <v>219</v>
      </c>
      <c r="J18" s="66">
        <f>SUM(C18:I18)</f>
        <v>879</v>
      </c>
    </row>
    <row r="19" spans="1:10" s="58" customFormat="1" ht="15" customHeight="1" thickBot="1" x14ac:dyDescent="0.3">
      <c r="A19" s="33" t="s">
        <v>6</v>
      </c>
      <c r="B19" s="204">
        <f t="shared" si="8"/>
        <v>43013</v>
      </c>
      <c r="C19" s="273">
        <v>152</v>
      </c>
      <c r="D19" s="273"/>
      <c r="E19" s="17">
        <v>293</v>
      </c>
      <c r="F19" s="274"/>
      <c r="G19" s="14">
        <v>226</v>
      </c>
      <c r="H19" s="17">
        <v>99</v>
      </c>
      <c r="I19" s="18">
        <v>300</v>
      </c>
      <c r="J19" s="66">
        <f>SUM(C19:I19)</f>
        <v>1070</v>
      </c>
    </row>
    <row r="20" spans="1:10" s="58" customFormat="1" ht="15" customHeight="1" thickBot="1" x14ac:dyDescent="0.3">
      <c r="A20" s="33" t="s">
        <v>0</v>
      </c>
      <c r="B20" s="204">
        <f t="shared" si="8"/>
        <v>43014</v>
      </c>
      <c r="C20" s="325">
        <v>188</v>
      </c>
      <c r="D20" s="273"/>
      <c r="E20" s="17">
        <v>250</v>
      </c>
      <c r="F20" s="274"/>
      <c r="G20" s="14">
        <v>225</v>
      </c>
      <c r="H20" s="17">
        <v>95</v>
      </c>
      <c r="I20" s="18">
        <v>320</v>
      </c>
      <c r="J20" s="66">
        <f t="shared" ref="J20:J21" si="9">SUM(C20:I20)</f>
        <v>1078</v>
      </c>
    </row>
    <row r="21" spans="1:10" s="58" customFormat="1" ht="15" customHeight="1" outlineLevel="1" thickBot="1" x14ac:dyDescent="0.3">
      <c r="A21" s="33" t="s">
        <v>1</v>
      </c>
      <c r="B21" s="217">
        <f t="shared" si="8"/>
        <v>43015</v>
      </c>
      <c r="C21" s="325">
        <v>307</v>
      </c>
      <c r="D21" s="325"/>
      <c r="E21" s="24">
        <v>428</v>
      </c>
      <c r="F21" s="381"/>
      <c r="G21" s="21">
        <v>232</v>
      </c>
      <c r="H21" s="24">
        <v>114</v>
      </c>
      <c r="I21" s="25">
        <v>2377</v>
      </c>
      <c r="J21" s="66">
        <f t="shared" si="9"/>
        <v>3458</v>
      </c>
    </row>
    <row r="22" spans="1:10" s="58" customFormat="1" ht="15" customHeight="1" outlineLevel="1" thickBot="1" x14ac:dyDescent="0.3">
      <c r="A22" s="33" t="s">
        <v>2</v>
      </c>
      <c r="B22" s="203">
        <f t="shared" si="8"/>
        <v>43016</v>
      </c>
      <c r="C22" s="326">
        <v>95</v>
      </c>
      <c r="D22" s="326"/>
      <c r="E22" s="29">
        <v>207</v>
      </c>
      <c r="F22" s="382"/>
      <c r="G22" s="26">
        <v>180</v>
      </c>
      <c r="H22" s="29">
        <v>61</v>
      </c>
      <c r="I22" s="30">
        <v>1927</v>
      </c>
      <c r="J22" s="66">
        <f>SUM(C22:I22)</f>
        <v>2470</v>
      </c>
    </row>
    <row r="23" spans="1:10" s="58" customFormat="1" ht="15" customHeight="1" outlineLevel="1" thickBot="1" x14ac:dyDescent="0.3">
      <c r="A23" s="189" t="s">
        <v>21</v>
      </c>
      <c r="B23" s="506" t="s">
        <v>25</v>
      </c>
      <c r="C23" s="133">
        <f t="shared" ref="C23:F23" si="10">SUM(C16:C22)</f>
        <v>1120</v>
      </c>
      <c r="D23" s="133">
        <f t="shared" si="10"/>
        <v>0</v>
      </c>
      <c r="E23" s="136">
        <f>SUM(E16:E22)</f>
        <v>1935</v>
      </c>
      <c r="F23" s="136">
        <f t="shared" si="10"/>
        <v>0</v>
      </c>
      <c r="G23" s="133">
        <f>SUM(G16:G22)</f>
        <v>1439</v>
      </c>
      <c r="H23" s="136">
        <f>SUM(H16:H22)</f>
        <v>601</v>
      </c>
      <c r="I23" s="303">
        <f>SUM(I16:I22)</f>
        <v>5633</v>
      </c>
      <c r="J23" s="196">
        <f>SUM(J16:J22)</f>
        <v>10728</v>
      </c>
    </row>
    <row r="24" spans="1:10" s="58" customFormat="1" ht="15" customHeight="1" outlineLevel="1" thickBot="1" x14ac:dyDescent="0.3">
      <c r="A24" s="127" t="s">
        <v>23</v>
      </c>
      <c r="B24" s="507"/>
      <c r="C24" s="128">
        <f>AVERAGE(C16:C22)</f>
        <v>160</v>
      </c>
      <c r="D24" s="128" t="e">
        <f t="shared" ref="D24:J24" si="11">AVERAGE(D16:D22)</f>
        <v>#DIV/0!</v>
      </c>
      <c r="E24" s="131">
        <f>AVERAGE(E16:E22)</f>
        <v>276.42857142857144</v>
      </c>
      <c r="F24" s="131" t="e">
        <f t="shared" si="11"/>
        <v>#DIV/0!</v>
      </c>
      <c r="G24" s="128">
        <f t="shared" si="11"/>
        <v>205.57142857142858</v>
      </c>
      <c r="H24" s="131">
        <f t="shared" si="11"/>
        <v>85.857142857142861</v>
      </c>
      <c r="I24" s="302">
        <f>AVERAGE(I16:I22)</f>
        <v>804.71428571428567</v>
      </c>
      <c r="J24" s="197">
        <f t="shared" si="11"/>
        <v>1532.5714285714287</v>
      </c>
    </row>
    <row r="25" spans="1:10" s="58" customFormat="1" ht="15" customHeight="1" thickBot="1" x14ac:dyDescent="0.3">
      <c r="A25" s="34" t="s">
        <v>20</v>
      </c>
      <c r="B25" s="507"/>
      <c r="C25" s="35">
        <f>SUM(C16:C20)</f>
        <v>718</v>
      </c>
      <c r="D25" s="35">
        <f t="shared" ref="D25:F25" si="12">SUM(D16:D20)</f>
        <v>0</v>
      </c>
      <c r="E25" s="38">
        <f>SUM(E16:E20)</f>
        <v>1300</v>
      </c>
      <c r="F25" s="38">
        <f t="shared" si="12"/>
        <v>0</v>
      </c>
      <c r="G25" s="35">
        <f>SUM(G16:G20)</f>
        <v>1027</v>
      </c>
      <c r="H25" s="38">
        <f>SUM(H16:H20)</f>
        <v>426</v>
      </c>
      <c r="I25" s="39">
        <f>SUM(I16:I20)</f>
        <v>1329</v>
      </c>
      <c r="J25" s="198">
        <f>SUM(J16:J20)</f>
        <v>4800</v>
      </c>
    </row>
    <row r="26" spans="1:10" s="58" customFormat="1" ht="15" customHeight="1" thickBot="1" x14ac:dyDescent="0.3">
      <c r="A26" s="34" t="s">
        <v>22</v>
      </c>
      <c r="B26" s="508"/>
      <c r="C26" s="138">
        <f>AVERAGE(C16:C20)</f>
        <v>143.6</v>
      </c>
      <c r="D26" s="138" t="e">
        <f t="shared" ref="D26:J26" si="13">AVERAGE(D16:D20)</f>
        <v>#DIV/0!</v>
      </c>
      <c r="E26" s="162">
        <f t="shared" si="13"/>
        <v>260</v>
      </c>
      <c r="F26" s="162" t="e">
        <f t="shared" si="13"/>
        <v>#DIV/0!</v>
      </c>
      <c r="G26" s="138">
        <f t="shared" si="13"/>
        <v>205.4</v>
      </c>
      <c r="H26" s="162">
        <f t="shared" si="13"/>
        <v>85.2</v>
      </c>
      <c r="I26" s="163">
        <f t="shared" si="13"/>
        <v>265.8</v>
      </c>
      <c r="J26" s="219">
        <f t="shared" si="13"/>
        <v>960</v>
      </c>
    </row>
    <row r="27" spans="1:10" s="58" customFormat="1" ht="15" customHeight="1" thickBot="1" x14ac:dyDescent="0.3">
      <c r="A27" s="33" t="s">
        <v>3</v>
      </c>
      <c r="B27" s="205">
        <f>B22+1</f>
        <v>43017</v>
      </c>
      <c r="C27" s="273">
        <v>40</v>
      </c>
      <c r="D27" s="273"/>
      <c r="E27" s="300">
        <v>158</v>
      </c>
      <c r="F27" s="274"/>
      <c r="G27" s="299">
        <v>73</v>
      </c>
      <c r="H27" s="300">
        <v>24</v>
      </c>
      <c r="I27" s="18">
        <v>479</v>
      </c>
      <c r="J27" s="19">
        <f>SUM(C27:I27)</f>
        <v>774</v>
      </c>
    </row>
    <row r="28" spans="1:10" s="58" customFormat="1" ht="15" customHeight="1" thickBot="1" x14ac:dyDescent="0.3">
      <c r="A28" s="33" t="s">
        <v>4</v>
      </c>
      <c r="B28" s="206">
        <f>B27+1</f>
        <v>43018</v>
      </c>
      <c r="C28" s="273">
        <v>321</v>
      </c>
      <c r="D28" s="273"/>
      <c r="E28" s="300">
        <v>366</v>
      </c>
      <c r="F28" s="274"/>
      <c r="G28" s="299">
        <v>244</v>
      </c>
      <c r="H28" s="300">
        <v>154</v>
      </c>
      <c r="I28" s="18">
        <v>812</v>
      </c>
      <c r="J28" s="66">
        <f t="shared" ref="J28:J33" si="14">SUM(C28:I28)</f>
        <v>1897</v>
      </c>
    </row>
    <row r="29" spans="1:10" s="58" customFormat="1" ht="15" customHeight="1" thickBot="1" x14ac:dyDescent="0.3">
      <c r="A29" s="33" t="s">
        <v>5</v>
      </c>
      <c r="B29" s="206">
        <f t="shared" ref="B29:B33" si="15">B28+1</f>
        <v>43019</v>
      </c>
      <c r="C29" s="273">
        <v>110</v>
      </c>
      <c r="D29" s="273"/>
      <c r="E29" s="300">
        <v>228</v>
      </c>
      <c r="F29" s="274"/>
      <c r="G29" s="299">
        <v>141</v>
      </c>
      <c r="H29" s="300">
        <v>77</v>
      </c>
      <c r="I29" s="18">
        <v>188</v>
      </c>
      <c r="J29" s="66">
        <f t="shared" si="14"/>
        <v>744</v>
      </c>
    </row>
    <row r="30" spans="1:10" s="58" customFormat="1" ht="15" customHeight="1" thickBot="1" x14ac:dyDescent="0.3">
      <c r="A30" s="33" t="s">
        <v>6</v>
      </c>
      <c r="B30" s="206">
        <f t="shared" si="15"/>
        <v>43020</v>
      </c>
      <c r="C30" s="273">
        <v>154</v>
      </c>
      <c r="D30" s="273"/>
      <c r="E30" s="17">
        <v>224</v>
      </c>
      <c r="F30" s="274"/>
      <c r="G30" s="14">
        <v>210</v>
      </c>
      <c r="H30" s="17">
        <v>50</v>
      </c>
      <c r="I30" s="18">
        <v>238</v>
      </c>
      <c r="J30" s="66">
        <f t="shared" si="14"/>
        <v>876</v>
      </c>
    </row>
    <row r="31" spans="1:10" s="58" customFormat="1" ht="15" customHeight="1" thickBot="1" x14ac:dyDescent="0.3">
      <c r="A31" s="33" t="s">
        <v>0</v>
      </c>
      <c r="B31" s="206">
        <f t="shared" si="15"/>
        <v>43021</v>
      </c>
      <c r="C31" s="325">
        <v>211</v>
      </c>
      <c r="D31" s="273"/>
      <c r="E31" s="17">
        <v>279</v>
      </c>
      <c r="F31" s="274"/>
      <c r="G31" s="14">
        <v>206</v>
      </c>
      <c r="H31" s="17">
        <v>112</v>
      </c>
      <c r="I31" s="18">
        <v>270</v>
      </c>
      <c r="J31" s="66">
        <f t="shared" si="14"/>
        <v>1078</v>
      </c>
    </row>
    <row r="32" spans="1:10" s="58" customFormat="1" ht="15" customHeight="1" outlineLevel="1" thickBot="1" x14ac:dyDescent="0.3">
      <c r="A32" s="33" t="s">
        <v>1</v>
      </c>
      <c r="B32" s="206">
        <f t="shared" si="15"/>
        <v>43022</v>
      </c>
      <c r="C32" s="325">
        <v>191</v>
      </c>
      <c r="D32" s="325"/>
      <c r="E32" s="24">
        <v>322</v>
      </c>
      <c r="F32" s="381"/>
      <c r="G32" s="21">
        <v>249</v>
      </c>
      <c r="H32" s="24">
        <v>94</v>
      </c>
      <c r="I32" s="25">
        <v>1943</v>
      </c>
      <c r="J32" s="66">
        <f t="shared" si="14"/>
        <v>2799</v>
      </c>
    </row>
    <row r="33" spans="1:11" s="58" customFormat="1" ht="15" customHeight="1" outlineLevel="1" thickBot="1" x14ac:dyDescent="0.3">
      <c r="A33" s="33" t="s">
        <v>2</v>
      </c>
      <c r="B33" s="206">
        <f t="shared" si="15"/>
        <v>43023</v>
      </c>
      <c r="C33" s="326">
        <v>80</v>
      </c>
      <c r="D33" s="326"/>
      <c r="E33" s="29">
        <v>278</v>
      </c>
      <c r="F33" s="382"/>
      <c r="G33" s="26">
        <v>169</v>
      </c>
      <c r="H33" s="29">
        <v>86</v>
      </c>
      <c r="I33" s="30">
        <v>1749</v>
      </c>
      <c r="J33" s="164">
        <f t="shared" si="14"/>
        <v>2362</v>
      </c>
    </row>
    <row r="34" spans="1:11" s="58" customFormat="1" ht="15" customHeight="1" outlineLevel="1" thickBot="1" x14ac:dyDescent="0.3">
      <c r="A34" s="189" t="s">
        <v>21</v>
      </c>
      <c r="B34" s="506" t="s">
        <v>26</v>
      </c>
      <c r="C34" s="133">
        <f t="shared" ref="C34:J34" si="16">SUM(C27:C33)</f>
        <v>1107</v>
      </c>
      <c r="D34" s="133">
        <f t="shared" si="16"/>
        <v>0</v>
      </c>
      <c r="E34" s="136">
        <f t="shared" si="16"/>
        <v>1855</v>
      </c>
      <c r="F34" s="136">
        <f>SUM(F27:F33)</f>
        <v>0</v>
      </c>
      <c r="G34" s="133">
        <f t="shared" si="16"/>
        <v>1292</v>
      </c>
      <c r="H34" s="136">
        <f t="shared" si="16"/>
        <v>597</v>
      </c>
      <c r="I34" s="137">
        <f t="shared" si="16"/>
        <v>5679</v>
      </c>
      <c r="J34" s="196">
        <f t="shared" si="16"/>
        <v>10530</v>
      </c>
    </row>
    <row r="35" spans="1:11" s="58" customFormat="1" ht="15" customHeight="1" outlineLevel="1" thickBot="1" x14ac:dyDescent="0.3">
      <c r="A35" s="127" t="s">
        <v>23</v>
      </c>
      <c r="B35" s="507"/>
      <c r="C35" s="128">
        <f t="shared" ref="C35:J35" si="17">AVERAGE(C27:C33)</f>
        <v>158.14285714285714</v>
      </c>
      <c r="D35" s="128" t="e">
        <f t="shared" si="17"/>
        <v>#DIV/0!</v>
      </c>
      <c r="E35" s="131">
        <f t="shared" si="17"/>
        <v>265</v>
      </c>
      <c r="F35" s="131" t="e">
        <f t="shared" si="17"/>
        <v>#DIV/0!</v>
      </c>
      <c r="G35" s="128">
        <f t="shared" si="17"/>
        <v>184.57142857142858</v>
      </c>
      <c r="H35" s="131">
        <f t="shared" si="17"/>
        <v>85.285714285714292</v>
      </c>
      <c r="I35" s="132">
        <f t="shared" si="17"/>
        <v>811.28571428571433</v>
      </c>
      <c r="J35" s="197">
        <f t="shared" si="17"/>
        <v>1504.2857142857142</v>
      </c>
    </row>
    <row r="36" spans="1:11" s="58" customFormat="1" ht="15" customHeight="1" thickBot="1" x14ac:dyDescent="0.3">
      <c r="A36" s="34" t="s">
        <v>20</v>
      </c>
      <c r="B36" s="507"/>
      <c r="C36" s="35">
        <f>SUM(C27:C31)</f>
        <v>836</v>
      </c>
      <c r="D36" s="35">
        <f t="shared" ref="D36:J36" si="18">SUM(D27:D31)</f>
        <v>0</v>
      </c>
      <c r="E36" s="38">
        <f t="shared" si="18"/>
        <v>1255</v>
      </c>
      <c r="F36" s="38">
        <f t="shared" si="18"/>
        <v>0</v>
      </c>
      <c r="G36" s="35">
        <f t="shared" si="18"/>
        <v>874</v>
      </c>
      <c r="H36" s="38">
        <f t="shared" si="18"/>
        <v>417</v>
      </c>
      <c r="I36" s="39">
        <f t="shared" si="18"/>
        <v>1987</v>
      </c>
      <c r="J36" s="198">
        <f t="shared" si="18"/>
        <v>5369</v>
      </c>
    </row>
    <row r="37" spans="1:11" s="58" customFormat="1" ht="15" customHeight="1" thickBot="1" x14ac:dyDescent="0.3">
      <c r="A37" s="34" t="s">
        <v>22</v>
      </c>
      <c r="B37" s="508"/>
      <c r="C37" s="40">
        <f>AVERAGE(C27:C31)</f>
        <v>167.2</v>
      </c>
      <c r="D37" s="40" t="e">
        <f t="shared" ref="D37:J37" si="19">AVERAGE(D27:D31)</f>
        <v>#DIV/0!</v>
      </c>
      <c r="E37" s="43">
        <f t="shared" si="19"/>
        <v>251</v>
      </c>
      <c r="F37" s="43" t="e">
        <f t="shared" si="19"/>
        <v>#DIV/0!</v>
      </c>
      <c r="G37" s="40">
        <f t="shared" si="19"/>
        <v>174.8</v>
      </c>
      <c r="H37" s="43">
        <f t="shared" si="19"/>
        <v>83.4</v>
      </c>
      <c r="I37" s="44">
        <f t="shared" si="19"/>
        <v>397.4</v>
      </c>
      <c r="J37" s="199">
        <f t="shared" si="19"/>
        <v>1073.8</v>
      </c>
    </row>
    <row r="38" spans="1:11" s="58" customFormat="1" ht="15" customHeight="1" thickBot="1" x14ac:dyDescent="0.3">
      <c r="A38" s="33" t="s">
        <v>3</v>
      </c>
      <c r="B38" s="207">
        <f>B33+1</f>
        <v>43024</v>
      </c>
      <c r="C38" s="273">
        <v>115</v>
      </c>
      <c r="D38" s="273"/>
      <c r="E38" s="274">
        <v>295</v>
      </c>
      <c r="F38" s="274"/>
      <c r="G38" s="273">
        <v>203</v>
      </c>
      <c r="H38" s="274">
        <v>66</v>
      </c>
      <c r="I38" s="265">
        <v>173</v>
      </c>
      <c r="J38" s="19">
        <f t="shared" ref="J38:J44" si="20">SUM(C38:I38)</f>
        <v>852</v>
      </c>
    </row>
    <row r="39" spans="1:11" s="58" customFormat="1" ht="15" customHeight="1" thickBot="1" x14ac:dyDescent="0.3">
      <c r="A39" s="33" t="s">
        <v>4</v>
      </c>
      <c r="B39" s="208">
        <f>B38+1</f>
        <v>43025</v>
      </c>
      <c r="C39" s="273">
        <v>103</v>
      </c>
      <c r="D39" s="273"/>
      <c r="E39" s="274">
        <v>221</v>
      </c>
      <c r="F39" s="274"/>
      <c r="G39" s="273">
        <v>200</v>
      </c>
      <c r="H39" s="274">
        <v>44</v>
      </c>
      <c r="I39" s="265">
        <v>225</v>
      </c>
      <c r="J39" s="66">
        <f t="shared" si="20"/>
        <v>793</v>
      </c>
    </row>
    <row r="40" spans="1:11" s="58" customFormat="1" ht="15" customHeight="1" thickBot="1" x14ac:dyDescent="0.3">
      <c r="A40" s="33" t="s">
        <v>5</v>
      </c>
      <c r="B40" s="208">
        <f t="shared" ref="B40:B44" si="21">B39+1</f>
        <v>43026</v>
      </c>
      <c r="C40" s="273">
        <v>188</v>
      </c>
      <c r="D40" s="273"/>
      <c r="E40" s="274">
        <v>399</v>
      </c>
      <c r="F40" s="274"/>
      <c r="G40" s="273">
        <v>205</v>
      </c>
      <c r="H40" s="274">
        <v>100</v>
      </c>
      <c r="I40" s="265">
        <v>265</v>
      </c>
      <c r="J40" s="66">
        <f t="shared" si="20"/>
        <v>1157</v>
      </c>
    </row>
    <row r="41" spans="1:11" s="58" customFormat="1" ht="15" customHeight="1" thickBot="1" x14ac:dyDescent="0.3">
      <c r="A41" s="33" t="s">
        <v>6</v>
      </c>
      <c r="B41" s="208">
        <f t="shared" si="21"/>
        <v>43027</v>
      </c>
      <c r="C41" s="273">
        <v>176</v>
      </c>
      <c r="D41" s="273"/>
      <c r="E41" s="274">
        <v>265</v>
      </c>
      <c r="F41" s="274"/>
      <c r="G41" s="273">
        <v>233</v>
      </c>
      <c r="H41" s="274">
        <v>50</v>
      </c>
      <c r="I41" s="265">
        <v>254</v>
      </c>
      <c r="J41" s="66">
        <f t="shared" si="20"/>
        <v>978</v>
      </c>
    </row>
    <row r="42" spans="1:11" s="58" customFormat="1" ht="15" customHeight="1" thickBot="1" x14ac:dyDescent="0.3">
      <c r="A42" s="33" t="s">
        <v>0</v>
      </c>
      <c r="B42" s="208">
        <f t="shared" si="21"/>
        <v>43028</v>
      </c>
      <c r="C42" s="325">
        <v>171</v>
      </c>
      <c r="D42" s="273"/>
      <c r="E42" s="274">
        <v>307</v>
      </c>
      <c r="F42" s="274"/>
      <c r="G42" s="273">
        <v>233</v>
      </c>
      <c r="H42" s="274">
        <v>77</v>
      </c>
      <c r="I42" s="265">
        <v>343</v>
      </c>
      <c r="J42" s="66">
        <f t="shared" si="20"/>
        <v>1131</v>
      </c>
    </row>
    <row r="43" spans="1:11" s="58" customFormat="1" ht="15" customHeight="1" outlineLevel="1" thickBot="1" x14ac:dyDescent="0.3">
      <c r="A43" s="33" t="s">
        <v>1</v>
      </c>
      <c r="B43" s="208">
        <f t="shared" si="21"/>
        <v>43029</v>
      </c>
      <c r="C43" s="387">
        <v>266</v>
      </c>
      <c r="D43" s="325"/>
      <c r="E43" s="381">
        <v>356</v>
      </c>
      <c r="F43" s="381"/>
      <c r="G43" s="325">
        <v>219</v>
      </c>
      <c r="H43" s="381">
        <v>120</v>
      </c>
      <c r="I43" s="383">
        <v>1983</v>
      </c>
      <c r="J43" s="66">
        <f t="shared" si="20"/>
        <v>2944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1"/>
        <v>43030</v>
      </c>
      <c r="C44" s="326">
        <v>247</v>
      </c>
      <c r="D44" s="326"/>
      <c r="E44" s="382">
        <v>349</v>
      </c>
      <c r="F44" s="382"/>
      <c r="G44" s="326">
        <v>223</v>
      </c>
      <c r="H44" s="382">
        <v>123</v>
      </c>
      <c r="I44" s="384">
        <v>1837</v>
      </c>
      <c r="J44" s="164">
        <f t="shared" si="20"/>
        <v>2779</v>
      </c>
      <c r="K44" s="145"/>
    </row>
    <row r="45" spans="1:11" s="58" customFormat="1" ht="15" customHeight="1" outlineLevel="1" thickBot="1" x14ac:dyDescent="0.3">
      <c r="A45" s="189" t="s">
        <v>21</v>
      </c>
      <c r="B45" s="506" t="s">
        <v>27</v>
      </c>
      <c r="C45" s="133">
        <f t="shared" ref="C45:J45" si="22">SUM(C38:C44)</f>
        <v>1266</v>
      </c>
      <c r="D45" s="133">
        <f t="shared" si="22"/>
        <v>0</v>
      </c>
      <c r="E45" s="136">
        <f t="shared" si="22"/>
        <v>2192</v>
      </c>
      <c r="F45" s="136">
        <f>SUM(F38:F44)</f>
        <v>0</v>
      </c>
      <c r="G45" s="133">
        <f t="shared" si="22"/>
        <v>1516</v>
      </c>
      <c r="H45" s="136">
        <f t="shared" si="22"/>
        <v>580</v>
      </c>
      <c r="I45" s="137">
        <f t="shared" si="22"/>
        <v>5080</v>
      </c>
      <c r="J45" s="196">
        <f t="shared" si="22"/>
        <v>10634</v>
      </c>
    </row>
    <row r="46" spans="1:11" s="58" customFormat="1" ht="15" customHeight="1" outlineLevel="1" thickBot="1" x14ac:dyDescent="0.3">
      <c r="A46" s="127" t="s">
        <v>23</v>
      </c>
      <c r="B46" s="507"/>
      <c r="C46" s="128">
        <f t="shared" ref="C46:J46" si="23">AVERAGE(C38:C44)</f>
        <v>180.85714285714286</v>
      </c>
      <c r="D46" s="128" t="e">
        <f t="shared" si="23"/>
        <v>#DIV/0!</v>
      </c>
      <c r="E46" s="131">
        <f t="shared" si="23"/>
        <v>313.14285714285717</v>
      </c>
      <c r="F46" s="131" t="e">
        <f t="shared" si="23"/>
        <v>#DIV/0!</v>
      </c>
      <c r="G46" s="128">
        <f t="shared" si="23"/>
        <v>216.57142857142858</v>
      </c>
      <c r="H46" s="131">
        <f t="shared" si="23"/>
        <v>82.857142857142861</v>
      </c>
      <c r="I46" s="132">
        <f t="shared" si="23"/>
        <v>725.71428571428567</v>
      </c>
      <c r="J46" s="197">
        <f t="shared" si="23"/>
        <v>1519.1428571428571</v>
      </c>
    </row>
    <row r="47" spans="1:11" s="58" customFormat="1" ht="15" customHeight="1" thickBot="1" x14ac:dyDescent="0.3">
      <c r="A47" s="34" t="s">
        <v>20</v>
      </c>
      <c r="B47" s="507"/>
      <c r="C47" s="35">
        <f>SUM(C38:C42)</f>
        <v>753</v>
      </c>
      <c r="D47" s="35">
        <f t="shared" ref="D47:J47" si="24">SUM(D38:D42)</f>
        <v>0</v>
      </c>
      <c r="E47" s="38">
        <f t="shared" si="24"/>
        <v>1487</v>
      </c>
      <c r="F47" s="38">
        <f t="shared" si="24"/>
        <v>0</v>
      </c>
      <c r="G47" s="35">
        <f t="shared" si="24"/>
        <v>1074</v>
      </c>
      <c r="H47" s="38">
        <f t="shared" si="24"/>
        <v>337</v>
      </c>
      <c r="I47" s="39">
        <f t="shared" si="24"/>
        <v>1260</v>
      </c>
      <c r="J47" s="198">
        <f t="shared" si="24"/>
        <v>4911</v>
      </c>
    </row>
    <row r="48" spans="1:11" s="58" customFormat="1" ht="15" customHeight="1" thickBot="1" x14ac:dyDescent="0.3">
      <c r="A48" s="34" t="s">
        <v>22</v>
      </c>
      <c r="B48" s="508"/>
      <c r="C48" s="40">
        <f>AVERAGE(C38:C42)</f>
        <v>150.6</v>
      </c>
      <c r="D48" s="40" t="e">
        <f t="shared" ref="D48:J48" si="25">AVERAGE(D38:D42)</f>
        <v>#DIV/0!</v>
      </c>
      <c r="E48" s="43">
        <f t="shared" si="25"/>
        <v>297.39999999999998</v>
      </c>
      <c r="F48" s="43" t="e">
        <f t="shared" si="25"/>
        <v>#DIV/0!</v>
      </c>
      <c r="G48" s="40">
        <f t="shared" si="25"/>
        <v>214.8</v>
      </c>
      <c r="H48" s="43">
        <f t="shared" si="25"/>
        <v>67.400000000000006</v>
      </c>
      <c r="I48" s="44">
        <f t="shared" si="25"/>
        <v>252</v>
      </c>
      <c r="J48" s="199">
        <f t="shared" si="25"/>
        <v>982.2</v>
      </c>
    </row>
    <row r="49" spans="1:11" s="58" customFormat="1" ht="15" customHeight="1" thickBot="1" x14ac:dyDescent="0.3">
      <c r="A49" s="33" t="s">
        <v>3</v>
      </c>
      <c r="B49" s="207">
        <f>B44+1</f>
        <v>43031</v>
      </c>
      <c r="C49" s="273">
        <v>206</v>
      </c>
      <c r="D49" s="273"/>
      <c r="E49" s="274">
        <v>282</v>
      </c>
      <c r="F49" s="274"/>
      <c r="G49" s="265">
        <v>159</v>
      </c>
      <c r="H49" s="274">
        <v>167</v>
      </c>
      <c r="I49" s="265">
        <v>233</v>
      </c>
      <c r="J49" s="220">
        <f>SUM(C49:I49)</f>
        <v>1047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43032</v>
      </c>
      <c r="C50" s="273">
        <v>43</v>
      </c>
      <c r="D50" s="273"/>
      <c r="E50" s="274">
        <v>127</v>
      </c>
      <c r="F50" s="274"/>
      <c r="G50" s="265">
        <v>66</v>
      </c>
      <c r="H50" s="274">
        <v>21</v>
      </c>
      <c r="I50" s="265">
        <v>108</v>
      </c>
      <c r="J50" s="220">
        <f t="shared" ref="J50:J52" si="26">SUM(C50:I50)</f>
        <v>365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7">B50+1</f>
        <v>43033</v>
      </c>
      <c r="C51" s="273">
        <v>190</v>
      </c>
      <c r="D51" s="273"/>
      <c r="E51" s="274">
        <v>294</v>
      </c>
      <c r="F51" s="274"/>
      <c r="G51" s="265">
        <v>170</v>
      </c>
      <c r="H51" s="274">
        <v>91</v>
      </c>
      <c r="I51" s="265">
        <v>219</v>
      </c>
      <c r="J51" s="220">
        <f t="shared" si="26"/>
        <v>964</v>
      </c>
      <c r="K51" s="181"/>
    </row>
    <row r="52" spans="1:11" s="58" customFormat="1" ht="14.25" thickBot="1" x14ac:dyDescent="0.3">
      <c r="A52" s="177" t="s">
        <v>6</v>
      </c>
      <c r="B52" s="208">
        <f t="shared" si="27"/>
        <v>43034</v>
      </c>
      <c r="C52" s="273">
        <v>181</v>
      </c>
      <c r="D52" s="273"/>
      <c r="E52" s="274">
        <v>257</v>
      </c>
      <c r="F52" s="274"/>
      <c r="G52" s="265"/>
      <c r="H52" s="274">
        <v>33</v>
      </c>
      <c r="I52" s="265">
        <v>161</v>
      </c>
      <c r="J52" s="220">
        <f t="shared" si="26"/>
        <v>632</v>
      </c>
      <c r="K52" s="181"/>
    </row>
    <row r="53" spans="1:11" s="58" customFormat="1" ht="14.25" thickBot="1" x14ac:dyDescent="0.3">
      <c r="A53" s="33" t="s">
        <v>0</v>
      </c>
      <c r="B53" s="210">
        <f t="shared" si="27"/>
        <v>43035</v>
      </c>
      <c r="C53" s="298">
        <v>316</v>
      </c>
      <c r="D53" s="273"/>
      <c r="E53" s="274">
        <v>349</v>
      </c>
      <c r="F53" s="274"/>
      <c r="G53" s="265"/>
      <c r="H53" s="274">
        <v>122</v>
      </c>
      <c r="I53" s="265">
        <v>271</v>
      </c>
      <c r="J53" s="220">
        <f>SUM(C53:I53)</f>
        <v>1058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7"/>
        <v>43036</v>
      </c>
      <c r="C54" s="298">
        <v>326</v>
      </c>
      <c r="D54" s="325"/>
      <c r="E54" s="381">
        <v>515</v>
      </c>
      <c r="F54" s="381"/>
      <c r="G54" s="383"/>
      <c r="H54" s="381">
        <v>119</v>
      </c>
      <c r="I54" s="383">
        <v>1782</v>
      </c>
      <c r="J54" s="220">
        <f>SUM(C54:I54)</f>
        <v>2742</v>
      </c>
      <c r="K54" s="181"/>
    </row>
    <row r="55" spans="1:11" s="58" customFormat="1" ht="14.25" outlineLevel="1" thickBot="1" x14ac:dyDescent="0.3">
      <c r="A55" s="177" t="s">
        <v>2</v>
      </c>
      <c r="B55" s="210">
        <f t="shared" si="27"/>
        <v>43037</v>
      </c>
      <c r="C55" s="146">
        <v>13</v>
      </c>
      <c r="D55" s="326"/>
      <c r="E55" s="382">
        <v>63</v>
      </c>
      <c r="F55" s="382"/>
      <c r="G55" s="384"/>
      <c r="H55" s="385">
        <v>20</v>
      </c>
      <c r="I55" s="386">
        <v>386</v>
      </c>
      <c r="J55" s="220">
        <f>SUM(C55:I55)</f>
        <v>482</v>
      </c>
    </row>
    <row r="56" spans="1:11" s="58" customFormat="1" ht="15" customHeight="1" outlineLevel="1" thickBot="1" x14ac:dyDescent="0.3">
      <c r="A56" s="189" t="s">
        <v>21</v>
      </c>
      <c r="B56" s="506" t="s">
        <v>28</v>
      </c>
      <c r="C56" s="133">
        <f t="shared" ref="C56:J56" si="28">SUM(C49:C55)</f>
        <v>1275</v>
      </c>
      <c r="D56" s="133">
        <f t="shared" si="28"/>
        <v>0</v>
      </c>
      <c r="E56" s="136">
        <f t="shared" si="28"/>
        <v>1887</v>
      </c>
      <c r="F56" s="136">
        <f t="shared" si="28"/>
        <v>0</v>
      </c>
      <c r="G56" s="133">
        <f>SUM(G49:G55)</f>
        <v>395</v>
      </c>
      <c r="H56" s="136">
        <f>SUM(H49:H55)</f>
        <v>573</v>
      </c>
      <c r="I56" s="137">
        <f t="shared" si="28"/>
        <v>3160</v>
      </c>
      <c r="J56" s="196">
        <f t="shared" si="28"/>
        <v>7290</v>
      </c>
    </row>
    <row r="57" spans="1:11" s="58" customFormat="1" ht="15" customHeight="1" outlineLevel="1" thickBot="1" x14ac:dyDescent="0.3">
      <c r="A57" s="127" t="s">
        <v>23</v>
      </c>
      <c r="B57" s="507"/>
      <c r="C57" s="128">
        <f t="shared" ref="C57:J57" si="29">AVERAGE(C49:C55)</f>
        <v>182.14285714285714</v>
      </c>
      <c r="D57" s="128" t="e">
        <f t="shared" si="29"/>
        <v>#DIV/0!</v>
      </c>
      <c r="E57" s="131">
        <f t="shared" si="29"/>
        <v>269.57142857142856</v>
      </c>
      <c r="F57" s="131" t="e">
        <f t="shared" si="29"/>
        <v>#DIV/0!</v>
      </c>
      <c r="G57" s="128">
        <f t="shared" si="29"/>
        <v>131.66666666666666</v>
      </c>
      <c r="H57" s="131">
        <f t="shared" si="29"/>
        <v>81.857142857142861</v>
      </c>
      <c r="I57" s="132">
        <f t="shared" si="29"/>
        <v>451.42857142857144</v>
      </c>
      <c r="J57" s="197">
        <f t="shared" si="29"/>
        <v>1041.4285714285713</v>
      </c>
    </row>
    <row r="58" spans="1:11" s="58" customFormat="1" ht="15" customHeight="1" thickBot="1" x14ac:dyDescent="0.3">
      <c r="A58" s="34" t="s">
        <v>20</v>
      </c>
      <c r="B58" s="507"/>
      <c r="C58" s="35">
        <f t="shared" ref="C58:J58" si="30">SUM(C49:C53)</f>
        <v>936</v>
      </c>
      <c r="D58" s="35">
        <f t="shared" si="30"/>
        <v>0</v>
      </c>
      <c r="E58" s="38">
        <f t="shared" si="30"/>
        <v>1309</v>
      </c>
      <c r="F58" s="38">
        <f t="shared" si="30"/>
        <v>0</v>
      </c>
      <c r="G58" s="35">
        <f t="shared" si="30"/>
        <v>395</v>
      </c>
      <c r="H58" s="38">
        <f t="shared" si="30"/>
        <v>434</v>
      </c>
      <c r="I58" s="39">
        <f t="shared" si="30"/>
        <v>992</v>
      </c>
      <c r="J58" s="198">
        <f t="shared" si="30"/>
        <v>4066</v>
      </c>
    </row>
    <row r="59" spans="1:11" s="58" customFormat="1" ht="14.25" thickBot="1" x14ac:dyDescent="0.3">
      <c r="A59" s="34" t="s">
        <v>22</v>
      </c>
      <c r="B59" s="508"/>
      <c r="C59" s="40">
        <f t="shared" ref="C59:J59" si="31">AVERAGE(C49:C53)</f>
        <v>187.2</v>
      </c>
      <c r="D59" s="40" t="e">
        <f t="shared" si="31"/>
        <v>#DIV/0!</v>
      </c>
      <c r="E59" s="43">
        <f t="shared" si="31"/>
        <v>261.8</v>
      </c>
      <c r="F59" s="43" t="e">
        <f t="shared" si="31"/>
        <v>#DIV/0!</v>
      </c>
      <c r="G59" s="40">
        <f t="shared" si="31"/>
        <v>131.66666666666666</v>
      </c>
      <c r="H59" s="43">
        <f t="shared" si="31"/>
        <v>86.8</v>
      </c>
      <c r="I59" s="44">
        <f t="shared" si="31"/>
        <v>198.4</v>
      </c>
      <c r="J59" s="199">
        <f t="shared" si="31"/>
        <v>813.2</v>
      </c>
    </row>
    <row r="60" spans="1:11" s="58" customFormat="1" ht="14.25" thickBot="1" x14ac:dyDescent="0.3">
      <c r="A60" s="177" t="s">
        <v>3</v>
      </c>
      <c r="B60" s="207">
        <f>B55+1</f>
        <v>43038</v>
      </c>
      <c r="C60" s="14">
        <v>88</v>
      </c>
      <c r="D60" s="14"/>
      <c r="E60" s="18">
        <v>221</v>
      </c>
      <c r="F60" s="159"/>
      <c r="G60" s="17"/>
      <c r="H60" s="14">
        <v>44</v>
      </c>
      <c r="I60" s="15">
        <v>143</v>
      </c>
      <c r="J60" s="71">
        <f>SUM(C60:I60)</f>
        <v>496</v>
      </c>
    </row>
    <row r="61" spans="1:11" s="58" customFormat="1" ht="14.25" thickBot="1" x14ac:dyDescent="0.3">
      <c r="A61" s="177" t="s">
        <v>4</v>
      </c>
      <c r="B61" s="208">
        <f>B60+1</f>
        <v>43039</v>
      </c>
      <c r="C61" s="14">
        <v>245</v>
      </c>
      <c r="D61" s="14"/>
      <c r="E61" s="18">
        <v>328</v>
      </c>
      <c r="F61" s="159"/>
      <c r="G61" s="17"/>
      <c r="H61" s="14">
        <v>119</v>
      </c>
      <c r="I61" s="15">
        <v>124</v>
      </c>
      <c r="J61" s="71">
        <f>SUM(C61:I61)</f>
        <v>816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outlineLevel="1" thickBot="1" x14ac:dyDescent="0.3">
      <c r="A67" s="189" t="s">
        <v>21</v>
      </c>
      <c r="B67" s="506" t="s">
        <v>33</v>
      </c>
      <c r="C67" s="133">
        <f t="shared" ref="C67" si="32">SUM(C60:C66)</f>
        <v>333</v>
      </c>
      <c r="D67" s="133">
        <f t="shared" ref="D67:J67" si="33">SUM(D60:D66)</f>
        <v>0</v>
      </c>
      <c r="E67" s="133">
        <f t="shared" si="33"/>
        <v>549</v>
      </c>
      <c r="F67" s="133">
        <f t="shared" si="33"/>
        <v>0</v>
      </c>
      <c r="G67" s="133">
        <f t="shared" si="33"/>
        <v>0</v>
      </c>
      <c r="H67" s="133">
        <f t="shared" si="33"/>
        <v>163</v>
      </c>
      <c r="I67" s="133">
        <f t="shared" si="33"/>
        <v>267</v>
      </c>
      <c r="J67" s="133">
        <f t="shared" si="33"/>
        <v>1312</v>
      </c>
    </row>
    <row r="68" spans="1:17" s="58" customFormat="1" ht="14.25" outlineLevel="1" thickBot="1" x14ac:dyDescent="0.3">
      <c r="A68" s="127" t="s">
        <v>23</v>
      </c>
      <c r="B68" s="507"/>
      <c r="C68" s="128">
        <f t="shared" ref="C68" si="34">AVERAGE(C60:C66)</f>
        <v>166.5</v>
      </c>
      <c r="D68" s="128" t="e">
        <f t="shared" ref="D68:J68" si="35">AVERAGE(D60:D66)</f>
        <v>#DIV/0!</v>
      </c>
      <c r="E68" s="128">
        <f t="shared" si="35"/>
        <v>274.5</v>
      </c>
      <c r="F68" s="128" t="e">
        <f t="shared" si="35"/>
        <v>#DIV/0!</v>
      </c>
      <c r="G68" s="128" t="e">
        <f t="shared" si="35"/>
        <v>#DIV/0!</v>
      </c>
      <c r="H68" s="128">
        <f t="shared" si="35"/>
        <v>81.5</v>
      </c>
      <c r="I68" s="128">
        <f t="shared" si="35"/>
        <v>133.5</v>
      </c>
      <c r="J68" s="128">
        <f t="shared" si="35"/>
        <v>656</v>
      </c>
    </row>
    <row r="69" spans="1:17" s="58" customFormat="1" ht="14.25" thickBot="1" x14ac:dyDescent="0.3">
      <c r="A69" s="34" t="s">
        <v>20</v>
      </c>
      <c r="B69" s="507"/>
      <c r="C69" s="35">
        <f t="shared" ref="C69" si="36">SUM(C60:C64)</f>
        <v>333</v>
      </c>
      <c r="D69" s="35">
        <f t="shared" ref="D69:J69" si="37">SUM(D60:D64)</f>
        <v>0</v>
      </c>
      <c r="E69" s="35">
        <f t="shared" si="37"/>
        <v>549</v>
      </c>
      <c r="F69" s="35">
        <f t="shared" si="37"/>
        <v>0</v>
      </c>
      <c r="G69" s="35">
        <f t="shared" si="37"/>
        <v>0</v>
      </c>
      <c r="H69" s="35">
        <f t="shared" si="37"/>
        <v>163</v>
      </c>
      <c r="I69" s="35">
        <f t="shared" si="37"/>
        <v>267</v>
      </c>
      <c r="J69" s="35">
        <f t="shared" si="37"/>
        <v>1312</v>
      </c>
    </row>
    <row r="70" spans="1:17" s="58" customFormat="1" ht="14.25" thickBot="1" x14ac:dyDescent="0.3">
      <c r="A70" s="34" t="s">
        <v>22</v>
      </c>
      <c r="B70" s="508"/>
      <c r="C70" s="40">
        <f t="shared" ref="C70" si="38">AVERAGE(C60:C64)</f>
        <v>166.5</v>
      </c>
      <c r="D70" s="40" t="e">
        <f t="shared" ref="D70:J70" si="39">AVERAGE(D60:D64)</f>
        <v>#DIV/0!</v>
      </c>
      <c r="E70" s="40">
        <f t="shared" si="39"/>
        <v>274.5</v>
      </c>
      <c r="F70" s="40" t="e">
        <f t="shared" si="39"/>
        <v>#DIV/0!</v>
      </c>
      <c r="G70" s="40" t="e">
        <f t="shared" si="39"/>
        <v>#DIV/0!</v>
      </c>
      <c r="H70" s="40">
        <f t="shared" si="39"/>
        <v>81.5</v>
      </c>
      <c r="I70" s="40">
        <f t="shared" si="39"/>
        <v>133.5</v>
      </c>
      <c r="J70" s="40">
        <f t="shared" si="39"/>
        <v>656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13" t="s">
        <v>64</v>
      </c>
      <c r="J72" s="514"/>
      <c r="K72" s="515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3576</v>
      </c>
      <c r="C73" s="46">
        <f>SUM(D58:D58, D47:D47, D36:D36, D25:D25, D14:D14, D69:D69)</f>
        <v>0</v>
      </c>
      <c r="D73" s="46">
        <f>SUM(E69, E58, E47, E36, E25, E14, )</f>
        <v>5900</v>
      </c>
      <c r="E73" s="46">
        <f xml:space="preserve"> SUM(G14:I14, G25:I25, G36:I36, G47:I47, G58:I58, G69:I69)</f>
        <v>10982</v>
      </c>
      <c r="F73" s="46">
        <f>SUM(F14,F25,F36,F47,F58,F69)</f>
        <v>0</v>
      </c>
      <c r="G73" s="182"/>
      <c r="H73" s="73"/>
      <c r="I73" s="500" t="s">
        <v>30</v>
      </c>
      <c r="J73" s="501"/>
      <c r="K73" s="119">
        <f>SUM(J14, J25, J36, J47, J58, J69)</f>
        <v>20458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5334</v>
      </c>
      <c r="C74" s="46">
        <f>SUM(D56:D56, D45:D45, D34:D34, D23:D23, D12:D12, D67:D67 )</f>
        <v>0</v>
      </c>
      <c r="D74" s="46">
        <f>SUM(E67, E56, E45, E34, E23, E12)</f>
        <v>8756</v>
      </c>
      <c r="E74" s="46">
        <f xml:space="preserve"> SUM(G12:I12, G23:I23, G34:I34, G45:I45, G56:I56, G67:I67)</f>
        <v>29499</v>
      </c>
      <c r="F74" s="46">
        <f>SUM(F12,F23,F34,F45,F56,F67)</f>
        <v>0</v>
      </c>
      <c r="G74" s="182"/>
      <c r="H74" s="73"/>
      <c r="I74" s="500" t="s">
        <v>29</v>
      </c>
      <c r="J74" s="501"/>
      <c r="K74" s="120">
        <f>SUM(J56, J45, J34, J23, J12, J67)</f>
        <v>43589</v>
      </c>
      <c r="L74" s="73"/>
      <c r="M74" s="73"/>
      <c r="N74" s="73"/>
    </row>
    <row r="75" spans="1:17" x14ac:dyDescent="0.25">
      <c r="I75" s="500" t="s">
        <v>22</v>
      </c>
      <c r="J75" s="501"/>
      <c r="K75" s="120">
        <f>AVERAGE(J14, J25, J36, J47, J58, J69)</f>
        <v>3409.6666666666665</v>
      </c>
    </row>
    <row r="76" spans="1:17" x14ac:dyDescent="0.25">
      <c r="I76" s="500" t="s">
        <v>68</v>
      </c>
      <c r="J76" s="501"/>
      <c r="K76" s="119">
        <f>AVERAGE(J56, J45, J34, J23, J12, J67)</f>
        <v>7264.833333333333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9 C34:C37 C45 J24 D35:I37 D24 C46:C48 D46:I48 C56:C59 D57:I59 C15 D56:F56 I56 J15 D14 D34:E34 G34:I34 D45:E45 G45:I45 G15:H15 J26 J28:J48 C26 D26:I26 D25 F25 F24:H24 F23" evalError="1" formulaRange="1" emptyCellReference="1"/>
    <ignoredError sqref="J49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F51" activePane="bottomRight" state="frozen"/>
      <selection pane="topRight" activeCell="C1" sqref="C1"/>
      <selection pane="bottomLeft" activeCell="A5" sqref="A5"/>
      <selection pane="bottomRight" activeCell="K60" sqref="K60:K6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16" t="s">
        <v>8</v>
      </c>
      <c r="D1" s="517"/>
      <c r="E1" s="517"/>
      <c r="F1" s="517"/>
      <c r="G1" s="523"/>
      <c r="H1" s="516" t="s">
        <v>9</v>
      </c>
      <c r="I1" s="516" t="s">
        <v>10</v>
      </c>
      <c r="J1" s="523"/>
      <c r="K1" s="562" t="s">
        <v>19</v>
      </c>
    </row>
    <row r="2" spans="1:11" ht="15" customHeight="1" thickBot="1" x14ac:dyDescent="0.3">
      <c r="A2" s="32"/>
      <c r="B2" s="201"/>
      <c r="C2" s="518"/>
      <c r="D2" s="519"/>
      <c r="E2" s="519"/>
      <c r="F2" s="519"/>
      <c r="G2" s="524"/>
      <c r="H2" s="518"/>
      <c r="I2" s="518"/>
      <c r="J2" s="524"/>
      <c r="K2" s="540"/>
    </row>
    <row r="3" spans="1:11" ht="14.25" customHeight="1" x14ac:dyDescent="0.25">
      <c r="A3" s="502" t="s">
        <v>57</v>
      </c>
      <c r="B3" s="504" t="s">
        <v>58</v>
      </c>
      <c r="C3" s="564" t="s">
        <v>39</v>
      </c>
      <c r="D3" s="527" t="s">
        <v>40</v>
      </c>
      <c r="E3" s="571" t="s">
        <v>41</v>
      </c>
      <c r="F3" s="527" t="s">
        <v>42</v>
      </c>
      <c r="G3" s="569" t="s">
        <v>59</v>
      </c>
      <c r="H3" s="570" t="s">
        <v>43</v>
      </c>
      <c r="I3" s="563" t="s">
        <v>44</v>
      </c>
      <c r="J3" s="511" t="s">
        <v>45</v>
      </c>
      <c r="K3" s="540"/>
    </row>
    <row r="4" spans="1:11" ht="15" customHeight="1" thickBot="1" x14ac:dyDescent="0.3">
      <c r="A4" s="503"/>
      <c r="B4" s="505"/>
      <c r="C4" s="503"/>
      <c r="D4" s="528"/>
      <c r="E4" s="543"/>
      <c r="F4" s="528"/>
      <c r="G4" s="544"/>
      <c r="H4" s="556"/>
      <c r="I4" s="503"/>
      <c r="J4" s="512"/>
      <c r="K4" s="540"/>
    </row>
    <row r="5" spans="1:11" s="57" customFormat="1" ht="14.25" hidden="1" thickBot="1" x14ac:dyDescent="0.3">
      <c r="A5" s="33" t="s">
        <v>3</v>
      </c>
      <c r="B5" s="202">
        <v>42856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42948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42949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42950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hidden="1" thickBot="1" x14ac:dyDescent="0.3">
      <c r="A9" s="33" t="s">
        <v>0</v>
      </c>
      <c r="B9" s="202">
        <v>42979</v>
      </c>
      <c r="C9" s="24"/>
      <c r="D9" s="23"/>
      <c r="E9" s="160"/>
      <c r="F9" s="16"/>
      <c r="G9" s="19"/>
      <c r="H9" s="159"/>
      <c r="I9" s="17"/>
      <c r="J9" s="15"/>
      <c r="K9" s="66">
        <f t="shared" si="0"/>
        <v>0</v>
      </c>
    </row>
    <row r="10" spans="1:11" s="57" customFormat="1" ht="15.75" hidden="1" customHeight="1" outlineLevel="1" thickBot="1" x14ac:dyDescent="0.3">
      <c r="A10" s="33" t="s">
        <v>1</v>
      </c>
      <c r="B10" s="202">
        <v>42980</v>
      </c>
      <c r="C10" s="24"/>
      <c r="D10" s="23"/>
      <c r="E10" s="160"/>
      <c r="F10" s="23"/>
      <c r="G10" s="398"/>
      <c r="H10" s="160"/>
      <c r="I10" s="24"/>
      <c r="J10" s="22"/>
      <c r="K10" s="66">
        <f t="shared" si="0"/>
        <v>0</v>
      </c>
    </row>
    <row r="11" spans="1:11" s="57" customFormat="1" ht="14.25" outlineLevel="1" thickBot="1" x14ac:dyDescent="0.3">
      <c r="A11" s="33" t="s">
        <v>2</v>
      </c>
      <c r="B11" s="202">
        <v>43009</v>
      </c>
      <c r="C11" s="29">
        <v>3471</v>
      </c>
      <c r="D11" s="426"/>
      <c r="E11" s="161"/>
      <c r="F11" s="28"/>
      <c r="G11" s="405">
        <v>1469</v>
      </c>
      <c r="H11" s="161"/>
      <c r="I11" s="29"/>
      <c r="J11" s="27"/>
      <c r="K11" s="66">
        <f t="shared" si="0"/>
        <v>4940</v>
      </c>
    </row>
    <row r="12" spans="1:11" s="58" customFormat="1" ht="13.5" customHeight="1" outlineLevel="1" thickBot="1" x14ac:dyDescent="0.3">
      <c r="A12" s="189" t="s">
        <v>21</v>
      </c>
      <c r="B12" s="506" t="s">
        <v>24</v>
      </c>
      <c r="C12" s="136">
        <f>SUM(C5:C11)</f>
        <v>3471</v>
      </c>
      <c r="D12" s="135">
        <f t="shared" ref="D12:K12" si="1">SUM(D5:D11)</f>
        <v>0</v>
      </c>
      <c r="E12" s="406">
        <f t="shared" si="1"/>
        <v>0</v>
      </c>
      <c r="F12" s="135">
        <f t="shared" si="1"/>
        <v>0</v>
      </c>
      <c r="G12" s="415">
        <f>SUM(G5:G11)</f>
        <v>1469</v>
      </c>
      <c r="H12" s="406">
        <f t="shared" si="1"/>
        <v>0</v>
      </c>
      <c r="I12" s="136">
        <f t="shared" si="1"/>
        <v>0</v>
      </c>
      <c r="J12" s="134">
        <f t="shared" si="1"/>
        <v>0</v>
      </c>
      <c r="K12" s="415">
        <f t="shared" si="1"/>
        <v>4940</v>
      </c>
    </row>
    <row r="13" spans="1:11" s="58" customFormat="1" ht="15" customHeight="1" outlineLevel="1" thickBot="1" x14ac:dyDescent="0.3">
      <c r="A13" s="127" t="s">
        <v>23</v>
      </c>
      <c r="B13" s="507"/>
      <c r="C13" s="131">
        <f>AVERAGE(C5:C11)</f>
        <v>3471</v>
      </c>
      <c r="D13" s="130" t="e">
        <f t="shared" ref="D13:K13" si="2">AVERAGE(D5:D11)</f>
        <v>#DIV/0!</v>
      </c>
      <c r="E13" s="407" t="e">
        <f t="shared" si="2"/>
        <v>#DIV/0!</v>
      </c>
      <c r="F13" s="130" t="e">
        <f t="shared" si="2"/>
        <v>#DIV/0!</v>
      </c>
      <c r="G13" s="416">
        <f>AVERAGE(G5:G11)</f>
        <v>1469</v>
      </c>
      <c r="H13" s="407" t="e">
        <f t="shared" si="2"/>
        <v>#DIV/0!</v>
      </c>
      <c r="I13" s="131" t="e">
        <f t="shared" si="2"/>
        <v>#DIV/0!</v>
      </c>
      <c r="J13" s="129" t="e">
        <f t="shared" si="2"/>
        <v>#DIV/0!</v>
      </c>
      <c r="K13" s="416">
        <f t="shared" si="2"/>
        <v>705.71428571428567</v>
      </c>
    </row>
    <row r="14" spans="1:11" s="58" customFormat="1" ht="15" customHeight="1" thickBot="1" x14ac:dyDescent="0.3">
      <c r="A14" s="34" t="s">
        <v>20</v>
      </c>
      <c r="B14" s="507"/>
      <c r="C14" s="38">
        <f>SUM(C5:C9)</f>
        <v>0</v>
      </c>
      <c r="D14" s="37">
        <f t="shared" ref="D14:J14" si="3">SUM(D5:D9)</f>
        <v>0</v>
      </c>
      <c r="E14" s="408">
        <f t="shared" si="3"/>
        <v>0</v>
      </c>
      <c r="F14" s="37">
        <f t="shared" si="3"/>
        <v>0</v>
      </c>
      <c r="G14" s="37">
        <f t="shared" si="3"/>
        <v>0</v>
      </c>
      <c r="H14" s="408">
        <f t="shared" si="3"/>
        <v>0</v>
      </c>
      <c r="I14" s="38">
        <f t="shared" si="3"/>
        <v>0</v>
      </c>
      <c r="J14" s="36">
        <f t="shared" si="3"/>
        <v>0</v>
      </c>
      <c r="K14" s="198">
        <f>SUM(K5:K9)</f>
        <v>0</v>
      </c>
    </row>
    <row r="15" spans="1:11" s="58" customFormat="1" ht="15" customHeight="1" thickBot="1" x14ac:dyDescent="0.3">
      <c r="A15" s="34" t="s">
        <v>22</v>
      </c>
      <c r="B15" s="507"/>
      <c r="C15" s="43" t="e">
        <f t="shared" ref="C15:J15" si="4">AVERAGE(C5:C9)</f>
        <v>#DIV/0!</v>
      </c>
      <c r="D15" s="42" t="e">
        <f>AVERAGE(D5:D8)</f>
        <v>#DIV/0!</v>
      </c>
      <c r="E15" s="409" t="e">
        <f t="shared" si="4"/>
        <v>#DIV/0!</v>
      </c>
      <c r="F15" s="42" t="e">
        <f t="shared" si="4"/>
        <v>#DIV/0!</v>
      </c>
      <c r="G15" s="417" t="e">
        <f t="shared" si="4"/>
        <v>#DIV/0!</v>
      </c>
      <c r="H15" s="409" t="e">
        <f t="shared" si="4"/>
        <v>#DIV/0!</v>
      </c>
      <c r="I15" s="43" t="e">
        <f t="shared" si="4"/>
        <v>#DIV/0!</v>
      </c>
      <c r="J15" s="41" t="e">
        <f t="shared" si="4"/>
        <v>#DIV/0!</v>
      </c>
      <c r="K15" s="417">
        <f>AVERAGE(K5:K9)</f>
        <v>0</v>
      </c>
    </row>
    <row r="16" spans="1:11" s="58" customFormat="1" ht="15" customHeight="1" x14ac:dyDescent="0.25">
      <c r="A16" s="33" t="s">
        <v>3</v>
      </c>
      <c r="B16" s="202">
        <f>B11+1</f>
        <v>43010</v>
      </c>
      <c r="C16" s="17">
        <v>5570</v>
      </c>
      <c r="D16" s="16">
        <v>1734</v>
      </c>
      <c r="E16" s="159">
        <v>1028</v>
      </c>
      <c r="F16" s="16">
        <v>2325</v>
      </c>
      <c r="G16" s="66"/>
      <c r="H16" s="159">
        <v>1193</v>
      </c>
      <c r="I16" s="17">
        <v>1221</v>
      </c>
      <c r="J16" s="15">
        <v>2720</v>
      </c>
      <c r="K16" s="19">
        <f t="shared" ref="K16:K22" si="5">SUM(C16:J16)</f>
        <v>15791</v>
      </c>
    </row>
    <row r="17" spans="1:11" s="58" customFormat="1" ht="15" customHeight="1" x14ac:dyDescent="0.25">
      <c r="A17" s="33" t="s">
        <v>4</v>
      </c>
      <c r="B17" s="203">
        <f>B16+1</f>
        <v>43011</v>
      </c>
      <c r="C17" s="17">
        <v>5703</v>
      </c>
      <c r="D17" s="16">
        <v>1739</v>
      </c>
      <c r="E17" s="159">
        <v>1009</v>
      </c>
      <c r="F17" s="16">
        <v>2309</v>
      </c>
      <c r="G17" s="19"/>
      <c r="H17" s="159">
        <v>1264</v>
      </c>
      <c r="I17" s="17">
        <v>1243</v>
      </c>
      <c r="J17" s="15">
        <v>2667</v>
      </c>
      <c r="K17" s="19">
        <f t="shared" si="5"/>
        <v>15934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43012</v>
      </c>
      <c r="C18" s="279">
        <v>6150</v>
      </c>
      <c r="D18" s="281">
        <v>1961</v>
      </c>
      <c r="E18" s="410">
        <v>1206</v>
      </c>
      <c r="F18" s="281">
        <v>2561</v>
      </c>
      <c r="G18" s="399"/>
      <c r="H18" s="410">
        <v>1335</v>
      </c>
      <c r="I18" s="279">
        <v>1241</v>
      </c>
      <c r="J18" s="420">
        <v>2572</v>
      </c>
      <c r="K18" s="19">
        <f t="shared" si="5"/>
        <v>17026</v>
      </c>
    </row>
    <row r="19" spans="1:11" s="58" customFormat="1" ht="15" customHeight="1" x14ac:dyDescent="0.25">
      <c r="A19" s="33" t="s">
        <v>6</v>
      </c>
      <c r="B19" s="204">
        <f t="shared" si="6"/>
        <v>43013</v>
      </c>
      <c r="C19" s="17">
        <v>10098</v>
      </c>
      <c r="D19" s="16">
        <v>2132</v>
      </c>
      <c r="E19" s="159">
        <v>1062</v>
      </c>
      <c r="F19" s="16">
        <v>2858</v>
      </c>
      <c r="G19" s="19"/>
      <c r="H19" s="159">
        <v>1196</v>
      </c>
      <c r="I19" s="17">
        <v>1287</v>
      </c>
      <c r="J19" s="15">
        <v>2520</v>
      </c>
      <c r="K19" s="19">
        <f t="shared" si="5"/>
        <v>21153</v>
      </c>
    </row>
    <row r="20" spans="1:11" s="58" customFormat="1" ht="15" customHeight="1" thickBot="1" x14ac:dyDescent="0.3">
      <c r="A20" s="33" t="s">
        <v>0</v>
      </c>
      <c r="B20" s="204">
        <f t="shared" si="6"/>
        <v>43014</v>
      </c>
      <c r="C20" s="24">
        <v>9718</v>
      </c>
      <c r="D20" s="23">
        <v>2066</v>
      </c>
      <c r="E20" s="160">
        <v>998</v>
      </c>
      <c r="F20" s="23">
        <v>2739</v>
      </c>
      <c r="G20" s="19"/>
      <c r="H20" s="159">
        <v>1066</v>
      </c>
      <c r="I20" s="17">
        <v>1043</v>
      </c>
      <c r="J20" s="15">
        <v>2091</v>
      </c>
      <c r="K20" s="19">
        <f t="shared" si="5"/>
        <v>19721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43015</v>
      </c>
      <c r="C21" s="24">
        <v>8299</v>
      </c>
      <c r="D21" s="427"/>
      <c r="E21" s="160"/>
      <c r="F21" s="23"/>
      <c r="G21" s="398">
        <v>3104</v>
      </c>
      <c r="H21" s="160"/>
      <c r="I21" s="24"/>
      <c r="J21" s="22"/>
      <c r="K21" s="66">
        <f>SUM(C21:J21)</f>
        <v>11403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43016</v>
      </c>
      <c r="C22" s="186">
        <v>7087</v>
      </c>
      <c r="D22" s="428"/>
      <c r="E22" s="411"/>
      <c r="F22" s="431"/>
      <c r="G22" s="400">
        <v>1742</v>
      </c>
      <c r="H22" s="161"/>
      <c r="I22" s="29"/>
      <c r="J22" s="27"/>
      <c r="K22" s="164">
        <f t="shared" si="5"/>
        <v>8829</v>
      </c>
    </row>
    <row r="23" spans="1:11" s="58" customFormat="1" ht="15" customHeight="1" outlineLevel="1" thickBot="1" x14ac:dyDescent="0.3">
      <c r="A23" s="189" t="s">
        <v>21</v>
      </c>
      <c r="B23" s="506" t="s">
        <v>25</v>
      </c>
      <c r="C23" s="136">
        <f>SUM(C16:C22)</f>
        <v>52625</v>
      </c>
      <c r="D23" s="135">
        <f>SUM(D16:D22)</f>
        <v>9632</v>
      </c>
      <c r="E23" s="406">
        <f t="shared" ref="E23:K23" si="7">SUM(E16:E22)</f>
        <v>5303</v>
      </c>
      <c r="F23" s="135">
        <f t="shared" si="7"/>
        <v>12792</v>
      </c>
      <c r="G23" s="415">
        <f t="shared" si="7"/>
        <v>4846</v>
      </c>
      <c r="H23" s="406">
        <f>SUM(H16:H22)</f>
        <v>6054</v>
      </c>
      <c r="I23" s="136">
        <f>SUM(I16:I22)</f>
        <v>6035</v>
      </c>
      <c r="J23" s="134">
        <f t="shared" si="7"/>
        <v>12570</v>
      </c>
      <c r="K23" s="415">
        <f t="shared" si="7"/>
        <v>109857</v>
      </c>
    </row>
    <row r="24" spans="1:11" s="58" customFormat="1" ht="15" customHeight="1" outlineLevel="1" thickBot="1" x14ac:dyDescent="0.3">
      <c r="A24" s="127" t="s">
        <v>23</v>
      </c>
      <c r="B24" s="507"/>
      <c r="C24" s="131">
        <f>AVERAGE(C16:C22)</f>
        <v>7517.8571428571431</v>
      </c>
      <c r="D24" s="130">
        <f>AVERAGE(D16:D22)</f>
        <v>1926.4</v>
      </c>
      <c r="E24" s="407">
        <f t="shared" ref="E24:K24" si="8">AVERAGE(E16:E22)</f>
        <v>1060.5999999999999</v>
      </c>
      <c r="F24" s="130">
        <f t="shared" si="8"/>
        <v>2558.4</v>
      </c>
      <c r="G24" s="416">
        <f t="shared" si="8"/>
        <v>2423</v>
      </c>
      <c r="H24" s="407">
        <f>AVERAGE(H16:H22)</f>
        <v>1210.8</v>
      </c>
      <c r="I24" s="131">
        <f>AVERAGE(I16:I22)</f>
        <v>1207</v>
      </c>
      <c r="J24" s="129">
        <f t="shared" si="8"/>
        <v>2514</v>
      </c>
      <c r="K24" s="416">
        <f t="shared" si="8"/>
        <v>15693.857142857143</v>
      </c>
    </row>
    <row r="25" spans="1:11" s="58" customFormat="1" ht="15" customHeight="1" thickBot="1" x14ac:dyDescent="0.3">
      <c r="A25" s="34" t="s">
        <v>20</v>
      </c>
      <c r="B25" s="507"/>
      <c r="C25" s="38">
        <f>SUM(C16:C20)</f>
        <v>37239</v>
      </c>
      <c r="D25" s="37">
        <f>SUM(D16:D20)</f>
        <v>9632</v>
      </c>
      <c r="E25" s="408">
        <f t="shared" ref="E25:K25" si="9">SUM(E16:E20)</f>
        <v>5303</v>
      </c>
      <c r="F25" s="37">
        <f t="shared" si="9"/>
        <v>12792</v>
      </c>
      <c r="G25" s="418">
        <f t="shared" si="9"/>
        <v>0</v>
      </c>
      <c r="H25" s="408">
        <f>SUM(H16:H20)</f>
        <v>6054</v>
      </c>
      <c r="I25" s="38">
        <f>SUM(I16:I22)</f>
        <v>6035</v>
      </c>
      <c r="J25" s="36">
        <f t="shared" si="9"/>
        <v>12570</v>
      </c>
      <c r="K25" s="418">
        <f t="shared" si="9"/>
        <v>89625</v>
      </c>
    </row>
    <row r="26" spans="1:11" s="58" customFormat="1" ht="15" customHeight="1" thickBot="1" x14ac:dyDescent="0.3">
      <c r="A26" s="34" t="s">
        <v>22</v>
      </c>
      <c r="B26" s="508"/>
      <c r="C26" s="43">
        <f>AVERAGE(C16:C20)</f>
        <v>7447.8</v>
      </c>
      <c r="D26" s="429">
        <f>AVERAGE(D16:D20)</f>
        <v>1926.4</v>
      </c>
      <c r="E26" s="409">
        <f t="shared" ref="E26:K26" si="10">AVERAGE(E16:E20)</f>
        <v>1060.5999999999999</v>
      </c>
      <c r="F26" s="42">
        <f t="shared" si="10"/>
        <v>2558.4</v>
      </c>
      <c r="G26" s="417" t="e">
        <f t="shared" si="10"/>
        <v>#DIV/0!</v>
      </c>
      <c r="H26" s="413">
        <v>893</v>
      </c>
      <c r="I26" s="422">
        <f>AVERAGE(I16:I20)</f>
        <v>1207</v>
      </c>
      <c r="J26" s="41">
        <f t="shared" si="10"/>
        <v>2514</v>
      </c>
      <c r="K26" s="417">
        <f t="shared" si="10"/>
        <v>17925</v>
      </c>
    </row>
    <row r="27" spans="1:11" s="58" customFormat="1" ht="15" customHeight="1" thickBot="1" x14ac:dyDescent="0.3">
      <c r="A27" s="33" t="s">
        <v>3</v>
      </c>
      <c r="B27" s="205">
        <f>B22+1</f>
        <v>43017</v>
      </c>
      <c r="C27" s="397">
        <v>4849</v>
      </c>
      <c r="D27" s="267">
        <v>1564</v>
      </c>
      <c r="E27" s="270">
        <v>1054</v>
      </c>
      <c r="F27" s="272">
        <v>1724</v>
      </c>
      <c r="G27" s="404"/>
      <c r="H27" s="414">
        <v>853</v>
      </c>
      <c r="I27" s="423">
        <v>754</v>
      </c>
      <c r="J27" s="271">
        <v>1606</v>
      </c>
      <c r="K27" s="19">
        <f t="shared" ref="K27:K32" si="11">SUM(C27:J27)</f>
        <v>12404</v>
      </c>
    </row>
    <row r="28" spans="1:11" s="58" customFormat="1" ht="15" customHeight="1" thickBot="1" x14ac:dyDescent="0.3">
      <c r="A28" s="33" t="s">
        <v>4</v>
      </c>
      <c r="B28" s="206">
        <f>B27+1</f>
        <v>43018</v>
      </c>
      <c r="C28" s="397">
        <v>6359</v>
      </c>
      <c r="D28" s="267">
        <v>2138</v>
      </c>
      <c r="E28" s="270">
        <v>970</v>
      </c>
      <c r="F28" s="272">
        <v>2380</v>
      </c>
      <c r="G28" s="404"/>
      <c r="H28" s="414">
        <v>1242</v>
      </c>
      <c r="I28" s="423">
        <v>1287</v>
      </c>
      <c r="J28" s="271">
        <v>2659</v>
      </c>
      <c r="K28" s="66">
        <f t="shared" si="11"/>
        <v>17035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43019</v>
      </c>
      <c r="C29" s="397">
        <v>6418</v>
      </c>
      <c r="D29" s="267">
        <v>1952</v>
      </c>
      <c r="E29" s="270">
        <v>1181</v>
      </c>
      <c r="F29" s="272">
        <v>2387</v>
      </c>
      <c r="G29" s="404"/>
      <c r="H29" s="414">
        <v>1171</v>
      </c>
      <c r="I29" s="423">
        <v>1226</v>
      </c>
      <c r="J29" s="271">
        <v>2575</v>
      </c>
      <c r="K29" s="66">
        <f t="shared" si="11"/>
        <v>16910</v>
      </c>
    </row>
    <row r="30" spans="1:11" s="58" customFormat="1" ht="15" customHeight="1" thickBot="1" x14ac:dyDescent="0.3">
      <c r="A30" s="33" t="s">
        <v>6</v>
      </c>
      <c r="B30" s="206">
        <f t="shared" si="12"/>
        <v>43020</v>
      </c>
      <c r="C30" s="397">
        <v>6431</v>
      </c>
      <c r="D30" s="267">
        <v>2055</v>
      </c>
      <c r="E30" s="270">
        <v>928</v>
      </c>
      <c r="F30" s="272">
        <v>2565</v>
      </c>
      <c r="G30" s="404"/>
      <c r="H30" s="414">
        <v>1199</v>
      </c>
      <c r="I30" s="423">
        <v>1225</v>
      </c>
      <c r="J30" s="271">
        <v>2481</v>
      </c>
      <c r="K30" s="66">
        <f t="shared" si="11"/>
        <v>16884</v>
      </c>
    </row>
    <row r="31" spans="1:11" s="58" customFormat="1" ht="15" customHeight="1" thickBot="1" x14ac:dyDescent="0.3">
      <c r="A31" s="33" t="s">
        <v>0</v>
      </c>
      <c r="B31" s="206">
        <f t="shared" si="12"/>
        <v>43021</v>
      </c>
      <c r="C31" s="394">
        <v>6387</v>
      </c>
      <c r="D31" s="267">
        <v>1884</v>
      </c>
      <c r="E31" s="393">
        <v>1029</v>
      </c>
      <c r="F31" s="272">
        <v>2411</v>
      </c>
      <c r="G31" s="404"/>
      <c r="H31" s="414">
        <v>1042</v>
      </c>
      <c r="I31" s="423">
        <v>992</v>
      </c>
      <c r="J31" s="271">
        <v>1950</v>
      </c>
      <c r="K31" s="66">
        <f t="shared" si="11"/>
        <v>15695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43022</v>
      </c>
      <c r="C32" s="394">
        <v>4413</v>
      </c>
      <c r="D32" s="269"/>
      <c r="E32" s="393"/>
      <c r="F32" s="269"/>
      <c r="G32" s="401">
        <v>2245</v>
      </c>
      <c r="H32" s="393"/>
      <c r="I32" s="394"/>
      <c r="J32" s="294"/>
      <c r="K32" s="66">
        <f t="shared" si="11"/>
        <v>6658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43023</v>
      </c>
      <c r="C33" s="395">
        <v>3268</v>
      </c>
      <c r="D33" s="296"/>
      <c r="E33" s="412"/>
      <c r="F33" s="296"/>
      <c r="G33" s="402">
        <v>1507</v>
      </c>
      <c r="H33" s="412"/>
      <c r="I33" s="395"/>
      <c r="J33" s="295"/>
      <c r="K33" s="66">
        <f t="shared" ref="K33" si="13">SUM(C33:J33)</f>
        <v>4775</v>
      </c>
    </row>
    <row r="34" spans="1:12" s="58" customFormat="1" ht="15" customHeight="1" outlineLevel="1" thickBot="1" x14ac:dyDescent="0.3">
      <c r="A34" s="189" t="s">
        <v>21</v>
      </c>
      <c r="B34" s="506" t="s">
        <v>26</v>
      </c>
      <c r="C34" s="136">
        <f>SUM(C27:C33)</f>
        <v>38125</v>
      </c>
      <c r="D34" s="135">
        <f>SUM(D27:D33)</f>
        <v>9593</v>
      </c>
      <c r="E34" s="406">
        <f t="shared" ref="E34:J34" si="14">SUM(E27:E33)</f>
        <v>5162</v>
      </c>
      <c r="F34" s="135">
        <f t="shared" si="14"/>
        <v>11467</v>
      </c>
      <c r="G34" s="415">
        <f t="shared" si="14"/>
        <v>3752</v>
      </c>
      <c r="H34" s="406">
        <f t="shared" si="14"/>
        <v>5507</v>
      </c>
      <c r="I34" s="136">
        <f t="shared" si="14"/>
        <v>5484</v>
      </c>
      <c r="J34" s="134">
        <f t="shared" si="14"/>
        <v>11271</v>
      </c>
      <c r="K34" s="415">
        <f t="shared" ref="K34" si="15">SUM(K27:K33)</f>
        <v>90361</v>
      </c>
    </row>
    <row r="35" spans="1:12" s="58" customFormat="1" ht="15" customHeight="1" outlineLevel="1" thickBot="1" x14ac:dyDescent="0.3">
      <c r="A35" s="127" t="s">
        <v>23</v>
      </c>
      <c r="B35" s="507"/>
      <c r="C35" s="131">
        <f>AVERAGE(C27:C33)</f>
        <v>5446.4285714285716</v>
      </c>
      <c r="D35" s="130">
        <f t="shared" ref="D35:J35" si="16">AVERAGE(D27:D33)</f>
        <v>1918.6</v>
      </c>
      <c r="E35" s="407">
        <f t="shared" si="16"/>
        <v>1032.4000000000001</v>
      </c>
      <c r="F35" s="130">
        <f t="shared" si="16"/>
        <v>2293.4</v>
      </c>
      <c r="G35" s="416">
        <f t="shared" si="16"/>
        <v>1876</v>
      </c>
      <c r="H35" s="407">
        <f t="shared" si="16"/>
        <v>1101.4000000000001</v>
      </c>
      <c r="I35" s="131">
        <f t="shared" si="16"/>
        <v>1096.8</v>
      </c>
      <c r="J35" s="129">
        <f t="shared" si="16"/>
        <v>2254.1999999999998</v>
      </c>
      <c r="K35" s="416">
        <f t="shared" ref="K35" si="17">AVERAGE(K27:K33)</f>
        <v>12908.714285714286</v>
      </c>
    </row>
    <row r="36" spans="1:12" s="58" customFormat="1" ht="15" customHeight="1" thickBot="1" x14ac:dyDescent="0.3">
      <c r="A36" s="34" t="s">
        <v>20</v>
      </c>
      <c r="B36" s="507"/>
      <c r="C36" s="38">
        <f>SUM(C27:C31)</f>
        <v>30444</v>
      </c>
      <c r="D36" s="37">
        <f t="shared" ref="D36:J36" si="18">SUM(D27:D31)</f>
        <v>9593</v>
      </c>
      <c r="E36" s="408">
        <f t="shared" si="18"/>
        <v>5162</v>
      </c>
      <c r="F36" s="37">
        <f t="shared" si="18"/>
        <v>11467</v>
      </c>
      <c r="G36" s="418">
        <f>SUM(G27:G31)</f>
        <v>0</v>
      </c>
      <c r="H36" s="408">
        <f t="shared" si="18"/>
        <v>5507</v>
      </c>
      <c r="I36" s="38">
        <f t="shared" si="18"/>
        <v>5484</v>
      </c>
      <c r="J36" s="36">
        <f t="shared" si="18"/>
        <v>11271</v>
      </c>
      <c r="K36" s="418">
        <f>SUM(K27:K31)</f>
        <v>78928</v>
      </c>
    </row>
    <row r="37" spans="1:12" s="58" customFormat="1" ht="15" customHeight="1" thickBot="1" x14ac:dyDescent="0.3">
      <c r="A37" s="34" t="s">
        <v>22</v>
      </c>
      <c r="B37" s="508"/>
      <c r="C37" s="43">
        <f>AVERAGE(C27:C31)</f>
        <v>6088.8</v>
      </c>
      <c r="D37" s="42">
        <f t="shared" ref="D37:J37" si="19">AVERAGE(D27:D31)</f>
        <v>1918.6</v>
      </c>
      <c r="E37" s="409">
        <f t="shared" si="19"/>
        <v>1032.4000000000001</v>
      </c>
      <c r="F37" s="42">
        <f t="shared" si="19"/>
        <v>2293.4</v>
      </c>
      <c r="G37" s="417">
        <f>AVERAGE(G27:G33)</f>
        <v>1876</v>
      </c>
      <c r="H37" s="409">
        <f t="shared" si="19"/>
        <v>1101.4000000000001</v>
      </c>
      <c r="I37" s="43">
        <f t="shared" si="19"/>
        <v>1096.8</v>
      </c>
      <c r="J37" s="41">
        <f t="shared" si="19"/>
        <v>2254.1999999999998</v>
      </c>
      <c r="K37" s="417">
        <f t="shared" ref="K37" si="20">AVERAGE(K27:K31)</f>
        <v>15785.6</v>
      </c>
    </row>
    <row r="38" spans="1:12" s="58" customFormat="1" ht="15" customHeight="1" thickBot="1" x14ac:dyDescent="0.3">
      <c r="A38" s="33" t="s">
        <v>3</v>
      </c>
      <c r="B38" s="207">
        <f>B33+1</f>
        <v>43024</v>
      </c>
      <c r="C38" s="17">
        <v>5789</v>
      </c>
      <c r="D38" s="16">
        <v>1893</v>
      </c>
      <c r="E38" s="159">
        <v>1035</v>
      </c>
      <c r="F38" s="64">
        <v>2273</v>
      </c>
      <c r="G38" s="66"/>
      <c r="H38" s="159">
        <v>1142</v>
      </c>
      <c r="I38" s="17">
        <v>1174</v>
      </c>
      <c r="J38" s="15">
        <v>2518</v>
      </c>
      <c r="K38" s="19">
        <f t="shared" ref="K38:K44" si="21">SUM(C38:J38)</f>
        <v>15824</v>
      </c>
    </row>
    <row r="39" spans="1:12" s="58" customFormat="1" ht="15" customHeight="1" thickBot="1" x14ac:dyDescent="0.3">
      <c r="A39" s="33" t="s">
        <v>4</v>
      </c>
      <c r="B39" s="208">
        <f>B38+1</f>
        <v>43025</v>
      </c>
      <c r="C39" s="17">
        <v>6279</v>
      </c>
      <c r="D39" s="16">
        <v>1953</v>
      </c>
      <c r="E39" s="159">
        <v>1066</v>
      </c>
      <c r="F39" s="16">
        <v>2430</v>
      </c>
      <c r="G39" s="19"/>
      <c r="H39" s="159">
        <v>1099</v>
      </c>
      <c r="I39" s="17">
        <v>1105</v>
      </c>
      <c r="J39" s="15">
        <v>2591</v>
      </c>
      <c r="K39" s="66">
        <f t="shared" si="21"/>
        <v>16523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43026</v>
      </c>
      <c r="C40" s="17">
        <v>6640</v>
      </c>
      <c r="D40" s="16">
        <v>2118</v>
      </c>
      <c r="E40" s="159">
        <v>1174</v>
      </c>
      <c r="F40" s="16">
        <v>3051</v>
      </c>
      <c r="G40" s="19"/>
      <c r="H40" s="159">
        <v>1358</v>
      </c>
      <c r="I40" s="17">
        <v>1225</v>
      </c>
      <c r="J40" s="15">
        <v>2549</v>
      </c>
      <c r="K40" s="66">
        <f t="shared" si="21"/>
        <v>18115</v>
      </c>
    </row>
    <row r="41" spans="1:12" s="58" customFormat="1" ht="15" customHeight="1" thickBot="1" x14ac:dyDescent="0.3">
      <c r="A41" s="33" t="s">
        <v>6</v>
      </c>
      <c r="B41" s="208">
        <f t="shared" si="22"/>
        <v>43027</v>
      </c>
      <c r="C41" s="17">
        <v>7549</v>
      </c>
      <c r="D41" s="16">
        <v>2178</v>
      </c>
      <c r="E41" s="159">
        <v>1389</v>
      </c>
      <c r="F41" s="16">
        <v>2966</v>
      </c>
      <c r="G41" s="19"/>
      <c r="H41" s="159">
        <v>1198</v>
      </c>
      <c r="I41" s="17">
        <v>1284</v>
      </c>
      <c r="J41" s="15">
        <v>2663</v>
      </c>
      <c r="K41" s="66">
        <f t="shared" si="21"/>
        <v>19227</v>
      </c>
    </row>
    <row r="42" spans="1:12" s="58" customFormat="1" ht="15" customHeight="1" thickBot="1" x14ac:dyDescent="0.3">
      <c r="A42" s="33" t="s">
        <v>0</v>
      </c>
      <c r="B42" s="208">
        <f t="shared" si="22"/>
        <v>43028</v>
      </c>
      <c r="C42" s="24">
        <v>6885</v>
      </c>
      <c r="D42" s="23">
        <v>1878</v>
      </c>
      <c r="E42" s="160">
        <v>1091</v>
      </c>
      <c r="F42" s="23">
        <v>2420</v>
      </c>
      <c r="G42" s="19"/>
      <c r="H42" s="159">
        <v>1054</v>
      </c>
      <c r="I42" s="17">
        <v>1014</v>
      </c>
      <c r="J42" s="15">
        <v>2121</v>
      </c>
      <c r="K42" s="66">
        <f t="shared" si="21"/>
        <v>16463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43029</v>
      </c>
      <c r="C43" s="24">
        <v>4922</v>
      </c>
      <c r="D43" s="23"/>
      <c r="E43" s="160"/>
      <c r="F43" s="23"/>
      <c r="G43" s="398">
        <v>2284</v>
      </c>
      <c r="H43" s="160"/>
      <c r="I43" s="24"/>
      <c r="J43" s="22"/>
      <c r="K43" s="66">
        <f t="shared" si="21"/>
        <v>7206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43030</v>
      </c>
      <c r="C44" s="425">
        <v>3710</v>
      </c>
      <c r="D44" s="28"/>
      <c r="E44" s="161"/>
      <c r="F44" s="28"/>
      <c r="G44" s="403">
        <v>1448</v>
      </c>
      <c r="H44" s="161"/>
      <c r="I44" s="29"/>
      <c r="J44" s="27"/>
      <c r="K44" s="164">
        <f t="shared" si="21"/>
        <v>5158</v>
      </c>
      <c r="L44" s="145"/>
    </row>
    <row r="45" spans="1:12" s="58" customFormat="1" ht="15" customHeight="1" outlineLevel="1" thickBot="1" x14ac:dyDescent="0.3">
      <c r="A45" s="189" t="s">
        <v>21</v>
      </c>
      <c r="B45" s="506" t="s">
        <v>27</v>
      </c>
      <c r="C45" s="136">
        <f t="shared" ref="C45:K45" si="23">SUM(C38:C44)</f>
        <v>41774</v>
      </c>
      <c r="D45" s="135">
        <f t="shared" si="23"/>
        <v>10020</v>
      </c>
      <c r="E45" s="406">
        <f t="shared" si="23"/>
        <v>5755</v>
      </c>
      <c r="F45" s="135">
        <f t="shared" si="23"/>
        <v>13140</v>
      </c>
      <c r="G45" s="415">
        <f t="shared" si="23"/>
        <v>3732</v>
      </c>
      <c r="H45" s="406">
        <f t="shared" si="23"/>
        <v>5851</v>
      </c>
      <c r="I45" s="136">
        <f t="shared" si="23"/>
        <v>5802</v>
      </c>
      <c r="J45" s="134">
        <f t="shared" si="23"/>
        <v>12442</v>
      </c>
      <c r="K45" s="415">
        <f t="shared" si="23"/>
        <v>98516</v>
      </c>
    </row>
    <row r="46" spans="1:12" s="58" customFormat="1" ht="15" customHeight="1" outlineLevel="1" thickBot="1" x14ac:dyDescent="0.3">
      <c r="A46" s="127" t="s">
        <v>23</v>
      </c>
      <c r="B46" s="507"/>
      <c r="C46" s="131">
        <f t="shared" ref="C46:K46" si="24">AVERAGE(C38:C44)</f>
        <v>5967.7142857142853</v>
      </c>
      <c r="D46" s="130">
        <f t="shared" si="24"/>
        <v>2004</v>
      </c>
      <c r="E46" s="407">
        <f t="shared" si="24"/>
        <v>1151</v>
      </c>
      <c r="F46" s="130">
        <f t="shared" si="24"/>
        <v>2628</v>
      </c>
      <c r="G46" s="416">
        <f t="shared" si="24"/>
        <v>1866</v>
      </c>
      <c r="H46" s="407">
        <f t="shared" si="24"/>
        <v>1170.2</v>
      </c>
      <c r="I46" s="131">
        <f t="shared" si="24"/>
        <v>1160.4000000000001</v>
      </c>
      <c r="J46" s="129">
        <f t="shared" si="24"/>
        <v>2488.4</v>
      </c>
      <c r="K46" s="416">
        <f t="shared" si="24"/>
        <v>14073.714285714286</v>
      </c>
    </row>
    <row r="47" spans="1:12" s="58" customFormat="1" ht="15" customHeight="1" thickBot="1" x14ac:dyDescent="0.3">
      <c r="A47" s="34" t="s">
        <v>20</v>
      </c>
      <c r="B47" s="507"/>
      <c r="C47" s="38">
        <f t="shared" ref="C47:K47" si="25">SUM(C38:C42)</f>
        <v>33142</v>
      </c>
      <c r="D47" s="37">
        <f t="shared" si="25"/>
        <v>10020</v>
      </c>
      <c r="E47" s="408">
        <f t="shared" si="25"/>
        <v>5755</v>
      </c>
      <c r="F47" s="37">
        <f t="shared" si="25"/>
        <v>13140</v>
      </c>
      <c r="G47" s="418">
        <f t="shared" si="25"/>
        <v>0</v>
      </c>
      <c r="H47" s="408">
        <f t="shared" si="25"/>
        <v>5851</v>
      </c>
      <c r="I47" s="38">
        <f t="shared" si="25"/>
        <v>5802</v>
      </c>
      <c r="J47" s="36">
        <f t="shared" si="25"/>
        <v>12442</v>
      </c>
      <c r="K47" s="418">
        <f t="shared" si="25"/>
        <v>86152</v>
      </c>
    </row>
    <row r="48" spans="1:12" s="58" customFormat="1" ht="15" customHeight="1" thickBot="1" x14ac:dyDescent="0.3">
      <c r="A48" s="34" t="s">
        <v>22</v>
      </c>
      <c r="B48" s="508"/>
      <c r="C48" s="43">
        <f t="shared" ref="C48:K48" si="26">AVERAGE(C38:C42)</f>
        <v>6628.4</v>
      </c>
      <c r="D48" s="429">
        <f t="shared" si="26"/>
        <v>2004</v>
      </c>
      <c r="E48" s="413">
        <f t="shared" si="26"/>
        <v>1151</v>
      </c>
      <c r="F48" s="429">
        <f t="shared" si="26"/>
        <v>2628</v>
      </c>
      <c r="G48" s="417">
        <f>AVERAGE(G38:G44)</f>
        <v>1866</v>
      </c>
      <c r="H48" s="413">
        <f t="shared" si="26"/>
        <v>1170.2</v>
      </c>
      <c r="I48" s="396">
        <f t="shared" si="26"/>
        <v>1160.4000000000001</v>
      </c>
      <c r="J48" s="424">
        <f t="shared" si="26"/>
        <v>2488.4</v>
      </c>
      <c r="K48" s="417">
        <f t="shared" si="26"/>
        <v>17230.400000000001</v>
      </c>
    </row>
    <row r="49" spans="1:11" s="58" customFormat="1" ht="15" customHeight="1" x14ac:dyDescent="0.25">
      <c r="A49" s="33" t="s">
        <v>3</v>
      </c>
      <c r="B49" s="207">
        <f>B44+1</f>
        <v>43031</v>
      </c>
      <c r="C49" s="268">
        <v>5916</v>
      </c>
      <c r="D49" s="267">
        <v>1872</v>
      </c>
      <c r="E49" s="414">
        <v>1302</v>
      </c>
      <c r="F49" s="269">
        <v>2260</v>
      </c>
      <c r="G49" s="404"/>
      <c r="H49" s="414">
        <v>1269</v>
      </c>
      <c r="I49" s="423">
        <v>1246</v>
      </c>
      <c r="J49" s="421">
        <v>2573</v>
      </c>
      <c r="K49" s="66">
        <f>SUM(C49:J49)</f>
        <v>16438</v>
      </c>
    </row>
    <row r="50" spans="1:11" s="58" customFormat="1" ht="15" customHeight="1" x14ac:dyDescent="0.25">
      <c r="A50" s="177" t="s">
        <v>4</v>
      </c>
      <c r="B50" s="208">
        <f>B49+1</f>
        <v>43032</v>
      </c>
      <c r="C50" s="397">
        <v>5656</v>
      </c>
      <c r="D50" s="430">
        <v>1882</v>
      </c>
      <c r="E50" s="270">
        <v>1136</v>
      </c>
      <c r="F50" s="272">
        <v>2193</v>
      </c>
      <c r="G50" s="404"/>
      <c r="H50" s="270">
        <v>1046</v>
      </c>
      <c r="I50" s="397">
        <v>1252</v>
      </c>
      <c r="J50" s="271">
        <v>2428</v>
      </c>
      <c r="K50" s="19">
        <f>SUM(C50:J50)</f>
        <v>15593</v>
      </c>
    </row>
    <row r="51" spans="1:11" s="58" customFormat="1" ht="15" customHeight="1" x14ac:dyDescent="0.25">
      <c r="A51" s="177" t="s">
        <v>5</v>
      </c>
      <c r="B51" s="208">
        <f t="shared" ref="B51:B55" si="27">B50+1</f>
        <v>43033</v>
      </c>
      <c r="C51" s="397">
        <v>6163</v>
      </c>
      <c r="D51" s="272">
        <v>2031</v>
      </c>
      <c r="E51" s="270">
        <v>1235</v>
      </c>
      <c r="F51" s="272">
        <v>2321</v>
      </c>
      <c r="G51" s="404"/>
      <c r="H51" s="270">
        <v>1096</v>
      </c>
      <c r="I51" s="397">
        <v>1195</v>
      </c>
      <c r="J51" s="271">
        <v>2642</v>
      </c>
      <c r="K51" s="19">
        <f t="shared" ref="K51:K52" si="28">SUM(C51:J51)</f>
        <v>16683</v>
      </c>
    </row>
    <row r="52" spans="1:11" s="58" customFormat="1" ht="16.5" customHeight="1" x14ac:dyDescent="0.25">
      <c r="A52" s="177" t="s">
        <v>6</v>
      </c>
      <c r="B52" s="208">
        <f t="shared" si="27"/>
        <v>43034</v>
      </c>
      <c r="C52" s="394">
        <v>6816</v>
      </c>
      <c r="D52" s="272">
        <v>2054</v>
      </c>
      <c r="E52" s="270">
        <v>1139</v>
      </c>
      <c r="F52" s="272">
        <v>2201</v>
      </c>
      <c r="G52" s="404"/>
      <c r="H52" s="270">
        <v>1226</v>
      </c>
      <c r="I52" s="397">
        <v>1212</v>
      </c>
      <c r="J52" s="271">
        <v>2529</v>
      </c>
      <c r="K52" s="19">
        <f t="shared" si="28"/>
        <v>17177</v>
      </c>
    </row>
    <row r="53" spans="1:11" s="58" customFormat="1" ht="13.5" x14ac:dyDescent="0.25">
      <c r="A53" s="33" t="s">
        <v>0</v>
      </c>
      <c r="B53" s="210">
        <f t="shared" si="27"/>
        <v>43035</v>
      </c>
      <c r="C53" s="397">
        <v>6765</v>
      </c>
      <c r="D53" s="272">
        <v>1657</v>
      </c>
      <c r="E53" s="270">
        <v>1289</v>
      </c>
      <c r="F53" s="272">
        <v>2149</v>
      </c>
      <c r="G53" s="404"/>
      <c r="H53" s="270">
        <v>968</v>
      </c>
      <c r="I53" s="397">
        <v>1051</v>
      </c>
      <c r="J53" s="271">
        <v>1992</v>
      </c>
      <c r="K53" s="19">
        <f>SUM(C53:J53)</f>
        <v>15871</v>
      </c>
    </row>
    <row r="54" spans="1:11" s="58" customFormat="1" ht="13.5" outlineLevel="1" x14ac:dyDescent="0.25">
      <c r="A54" s="33" t="s">
        <v>1</v>
      </c>
      <c r="B54" s="210">
        <f t="shared" si="27"/>
        <v>43036</v>
      </c>
      <c r="C54" s="24">
        <v>5162</v>
      </c>
      <c r="D54" s="23"/>
      <c r="E54" s="160"/>
      <c r="F54" s="23"/>
      <c r="G54" s="398">
        <v>2175</v>
      </c>
      <c r="H54" s="160"/>
      <c r="I54" s="24"/>
      <c r="J54" s="22"/>
      <c r="K54" s="19">
        <f>SUM(C54:J54)</f>
        <v>7337</v>
      </c>
    </row>
    <row r="55" spans="1:11" s="58" customFormat="1" ht="14.25" outlineLevel="1" thickBot="1" x14ac:dyDescent="0.3">
      <c r="A55" s="177" t="s">
        <v>2</v>
      </c>
      <c r="B55" s="210">
        <f t="shared" si="27"/>
        <v>43037</v>
      </c>
      <c r="C55" s="29">
        <v>1475</v>
      </c>
      <c r="D55" s="28"/>
      <c r="E55" s="161"/>
      <c r="F55" s="28"/>
      <c r="G55" s="405">
        <v>566</v>
      </c>
      <c r="H55" s="161"/>
      <c r="I55" s="29"/>
      <c r="J55" s="27"/>
      <c r="K55" s="419">
        <f>SUM(C55:J55)</f>
        <v>2041</v>
      </c>
    </row>
    <row r="56" spans="1:11" s="58" customFormat="1" ht="15" customHeight="1" outlineLevel="1" thickBot="1" x14ac:dyDescent="0.3">
      <c r="A56" s="189" t="s">
        <v>21</v>
      </c>
      <c r="B56" s="506" t="s">
        <v>28</v>
      </c>
      <c r="C56" s="136">
        <f>SUM(C49:C55)</f>
        <v>37953</v>
      </c>
      <c r="D56" s="135">
        <f t="shared" ref="D56:J56" si="29">SUM(D49:D55)</f>
        <v>9496</v>
      </c>
      <c r="E56" s="406">
        <f t="shared" si="29"/>
        <v>6101</v>
      </c>
      <c r="F56" s="135">
        <f t="shared" si="29"/>
        <v>11124</v>
      </c>
      <c r="G56" s="415">
        <f t="shared" si="29"/>
        <v>2741</v>
      </c>
      <c r="H56" s="406">
        <f t="shared" si="29"/>
        <v>5605</v>
      </c>
      <c r="I56" s="136">
        <f t="shared" si="29"/>
        <v>5956</v>
      </c>
      <c r="J56" s="134">
        <f t="shared" si="29"/>
        <v>12164</v>
      </c>
      <c r="K56" s="196">
        <f t="shared" ref="K56" si="30">SUM(K49:K55)</f>
        <v>91140</v>
      </c>
    </row>
    <row r="57" spans="1:11" s="58" customFormat="1" ht="15" customHeight="1" outlineLevel="1" thickBot="1" x14ac:dyDescent="0.3">
      <c r="A57" s="127" t="s">
        <v>23</v>
      </c>
      <c r="B57" s="507"/>
      <c r="C57" s="131">
        <f t="shared" ref="C57:J57" si="31">AVERAGE(C49:C55)</f>
        <v>5421.8571428571431</v>
      </c>
      <c r="D57" s="130">
        <f t="shared" si="31"/>
        <v>1899.2</v>
      </c>
      <c r="E57" s="407">
        <f t="shared" si="31"/>
        <v>1220.2</v>
      </c>
      <c r="F57" s="130">
        <f t="shared" si="31"/>
        <v>2224.8000000000002</v>
      </c>
      <c r="G57" s="416">
        <f t="shared" si="31"/>
        <v>1370.5</v>
      </c>
      <c r="H57" s="407">
        <f t="shared" si="31"/>
        <v>1121</v>
      </c>
      <c r="I57" s="131">
        <f t="shared" si="31"/>
        <v>1191.2</v>
      </c>
      <c r="J57" s="129">
        <f t="shared" si="31"/>
        <v>2432.8000000000002</v>
      </c>
      <c r="K57" s="197">
        <f t="shared" ref="K57" si="32">AVERAGE(K49:K55)</f>
        <v>13020</v>
      </c>
    </row>
    <row r="58" spans="1:11" s="58" customFormat="1" ht="15" customHeight="1" thickBot="1" x14ac:dyDescent="0.3">
      <c r="A58" s="34" t="s">
        <v>20</v>
      </c>
      <c r="B58" s="507"/>
      <c r="C58" s="38">
        <f t="shared" ref="C58:J58" si="33">SUM(C49:C53)</f>
        <v>31316</v>
      </c>
      <c r="D58" s="37">
        <f t="shared" si="33"/>
        <v>9496</v>
      </c>
      <c r="E58" s="408">
        <f t="shared" si="33"/>
        <v>6101</v>
      </c>
      <c r="F58" s="37">
        <f t="shared" si="33"/>
        <v>11124</v>
      </c>
      <c r="G58" s="418">
        <f t="shared" si="33"/>
        <v>0</v>
      </c>
      <c r="H58" s="408">
        <f t="shared" si="33"/>
        <v>5605</v>
      </c>
      <c r="I58" s="38">
        <f t="shared" si="33"/>
        <v>5956</v>
      </c>
      <c r="J58" s="36">
        <f t="shared" si="33"/>
        <v>12164</v>
      </c>
      <c r="K58" s="198">
        <f t="shared" ref="K58" si="34">SUM(K49:K53)</f>
        <v>81762</v>
      </c>
    </row>
    <row r="59" spans="1:11" s="58" customFormat="1" ht="14.25" thickBot="1" x14ac:dyDescent="0.3">
      <c r="A59" s="34" t="s">
        <v>22</v>
      </c>
      <c r="B59" s="508"/>
      <c r="C59" s="43">
        <f t="shared" ref="C59" si="35">AVERAGE(C49:C53)</f>
        <v>6263.2</v>
      </c>
      <c r="D59" s="42">
        <f>AVERAGE(D50:D53)</f>
        <v>1906</v>
      </c>
      <c r="E59" s="409">
        <f>AVERAGE(E50:E53)</f>
        <v>1199.75</v>
      </c>
      <c r="F59" s="42">
        <f t="shared" ref="F59:K59" si="36">AVERAGE(F49:F53)</f>
        <v>2224.8000000000002</v>
      </c>
      <c r="G59" s="417" t="e">
        <f t="shared" si="36"/>
        <v>#DIV/0!</v>
      </c>
      <c r="H59" s="409">
        <f>AVERAGE(H50:H53)</f>
        <v>1084</v>
      </c>
      <c r="I59" s="43">
        <f>AVERAGE(I50:I53)</f>
        <v>1177.5</v>
      </c>
      <c r="J59" s="41">
        <f t="shared" si="36"/>
        <v>2432.8000000000002</v>
      </c>
      <c r="K59" s="199">
        <f t="shared" si="36"/>
        <v>16352.4</v>
      </c>
    </row>
    <row r="60" spans="1:11" s="58" customFormat="1" ht="14.25" thickBot="1" x14ac:dyDescent="0.3">
      <c r="A60" s="177" t="s">
        <v>3</v>
      </c>
      <c r="B60" s="207">
        <f>B55+1</f>
        <v>43038</v>
      </c>
      <c r="C60" s="14">
        <v>5504</v>
      </c>
      <c r="D60" s="14">
        <v>1628</v>
      </c>
      <c r="E60" s="17">
        <v>982</v>
      </c>
      <c r="F60" s="18">
        <v>2064</v>
      </c>
      <c r="G60" s="19"/>
      <c r="H60" s="14">
        <v>1156</v>
      </c>
      <c r="I60" s="14">
        <v>1116</v>
      </c>
      <c r="J60" s="16">
        <v>2414</v>
      </c>
      <c r="K60" s="71">
        <f>SUM(C60:J60)</f>
        <v>14864</v>
      </c>
    </row>
    <row r="61" spans="1:11" s="58" customFormat="1" ht="14.25" thickBot="1" x14ac:dyDescent="0.3">
      <c r="A61" s="177" t="s">
        <v>4</v>
      </c>
      <c r="B61" s="208">
        <f>B60+1</f>
        <v>43039</v>
      </c>
      <c r="C61" s="14">
        <v>5844</v>
      </c>
      <c r="D61" s="14">
        <v>1871</v>
      </c>
      <c r="E61" s="17">
        <v>1016</v>
      </c>
      <c r="F61" s="185">
        <v>2235</v>
      </c>
      <c r="G61" s="19"/>
      <c r="H61" s="14">
        <v>1035</v>
      </c>
      <c r="I61" s="14">
        <v>1154</v>
      </c>
      <c r="J61" s="16">
        <v>2140</v>
      </c>
      <c r="K61" s="71">
        <f>SUM(C61:J61)</f>
        <v>15295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outlineLevel="1" thickBot="1" x14ac:dyDescent="0.3">
      <c r="A67" s="189" t="s">
        <v>21</v>
      </c>
      <c r="B67" s="506" t="s">
        <v>33</v>
      </c>
      <c r="C67" s="133">
        <f>SUM(C60:C66)</f>
        <v>11348</v>
      </c>
      <c r="D67" s="133">
        <f t="shared" ref="D67:K67" si="37">SUM(D60:D66)</f>
        <v>3499</v>
      </c>
      <c r="E67" s="133">
        <f t="shared" si="37"/>
        <v>1998</v>
      </c>
      <c r="F67" s="133">
        <f t="shared" si="37"/>
        <v>4299</v>
      </c>
      <c r="G67" s="133">
        <f t="shared" si="37"/>
        <v>0</v>
      </c>
      <c r="H67" s="133">
        <f t="shared" si="37"/>
        <v>2191</v>
      </c>
      <c r="I67" s="133">
        <f t="shared" si="37"/>
        <v>2270</v>
      </c>
      <c r="J67" s="133">
        <f t="shared" si="37"/>
        <v>4554</v>
      </c>
      <c r="K67" s="133">
        <f t="shared" si="37"/>
        <v>30159</v>
      </c>
    </row>
    <row r="68" spans="1:15" s="58" customFormat="1" ht="14.25" outlineLevel="1" thickBot="1" x14ac:dyDescent="0.3">
      <c r="A68" s="127" t="s">
        <v>23</v>
      </c>
      <c r="B68" s="507"/>
      <c r="C68" s="128">
        <f>AVERAGE(C60:C66)</f>
        <v>5674</v>
      </c>
      <c r="D68" s="128">
        <f t="shared" ref="D68:K68" si="38">AVERAGE(D60:D66)</f>
        <v>1749.5</v>
      </c>
      <c r="E68" s="128">
        <f t="shared" si="38"/>
        <v>999</v>
      </c>
      <c r="F68" s="128">
        <f t="shared" si="38"/>
        <v>2149.5</v>
      </c>
      <c r="G68" s="128" t="e">
        <f t="shared" si="38"/>
        <v>#DIV/0!</v>
      </c>
      <c r="H68" s="128">
        <f t="shared" si="38"/>
        <v>1095.5</v>
      </c>
      <c r="I68" s="128">
        <f t="shared" si="38"/>
        <v>1135</v>
      </c>
      <c r="J68" s="128">
        <f t="shared" si="38"/>
        <v>2277</v>
      </c>
      <c r="K68" s="128">
        <f t="shared" si="38"/>
        <v>15079.5</v>
      </c>
    </row>
    <row r="69" spans="1:15" s="58" customFormat="1" ht="14.25" thickBot="1" x14ac:dyDescent="0.3">
      <c r="A69" s="34" t="s">
        <v>20</v>
      </c>
      <c r="B69" s="507"/>
      <c r="C69" s="35">
        <f>SUM(C60:C64)</f>
        <v>11348</v>
      </c>
      <c r="D69" s="35">
        <f t="shared" ref="D69:K69" si="39">SUM(D60:D64)</f>
        <v>3499</v>
      </c>
      <c r="E69" s="35">
        <f t="shared" si="39"/>
        <v>1998</v>
      </c>
      <c r="F69" s="35">
        <f t="shared" si="39"/>
        <v>4299</v>
      </c>
      <c r="G69" s="35">
        <f t="shared" si="39"/>
        <v>0</v>
      </c>
      <c r="H69" s="35">
        <f t="shared" si="39"/>
        <v>2191</v>
      </c>
      <c r="I69" s="35">
        <f t="shared" si="39"/>
        <v>2270</v>
      </c>
      <c r="J69" s="35">
        <f t="shared" si="39"/>
        <v>4554</v>
      </c>
      <c r="K69" s="35">
        <f t="shared" si="39"/>
        <v>30159</v>
      </c>
    </row>
    <row r="70" spans="1:15" s="58" customFormat="1" ht="14.25" thickBot="1" x14ac:dyDescent="0.3">
      <c r="A70" s="34" t="s">
        <v>22</v>
      </c>
      <c r="B70" s="508"/>
      <c r="C70" s="40">
        <f>AVERAGE(C60:C64)</f>
        <v>5674</v>
      </c>
      <c r="D70" s="40">
        <f t="shared" ref="D70:K70" si="40">AVERAGE(D60:D64)</f>
        <v>1749.5</v>
      </c>
      <c r="E70" s="40">
        <f t="shared" si="40"/>
        <v>999</v>
      </c>
      <c r="F70" s="40">
        <f t="shared" si="40"/>
        <v>2149.5</v>
      </c>
      <c r="G70" s="40" t="e">
        <f t="shared" si="40"/>
        <v>#DIV/0!</v>
      </c>
      <c r="H70" s="40">
        <f t="shared" si="40"/>
        <v>1095.5</v>
      </c>
      <c r="I70" s="40">
        <f t="shared" si="40"/>
        <v>1135</v>
      </c>
      <c r="J70" s="40">
        <f t="shared" si="40"/>
        <v>2277</v>
      </c>
      <c r="K70" s="40">
        <f t="shared" si="40"/>
        <v>15079.5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13" t="s">
        <v>65</v>
      </c>
      <c r="G72" s="514"/>
      <c r="H72" s="515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262870</v>
      </c>
      <c r="C73" s="74">
        <f>SUM(H58:H58, H47:H47, H36:H36, H25:H25, H14:H14, H69:H69)</f>
        <v>25208</v>
      </c>
      <c r="D73" s="74">
        <f>SUM(I58:J58, I47:J47, I36:J36, I25:J25, I14:J14, I69:J69)</f>
        <v>78548</v>
      </c>
      <c r="E73" s="73"/>
      <c r="F73" s="500" t="s">
        <v>30</v>
      </c>
      <c r="G73" s="501"/>
      <c r="H73" s="119">
        <f>SUM(K14, K25, K36, K47, K58, K69)</f>
        <v>366626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321217</v>
      </c>
      <c r="C74" s="46">
        <f>SUM(H56:H56, H45:H45, H34:H34, H23:H23, H12:H12, H67:H67 )</f>
        <v>25208</v>
      </c>
      <c r="D74" s="46">
        <f>SUM(I56:J56, I45:J45, I34:J34, I23:J23, I12:J12, I67:J67)</f>
        <v>78548</v>
      </c>
      <c r="E74" s="73"/>
      <c r="F74" s="500" t="s">
        <v>29</v>
      </c>
      <c r="G74" s="501"/>
      <c r="H74" s="120">
        <f>SUM(K56, K45, K34, K23, K12, K67)</f>
        <v>424973</v>
      </c>
      <c r="I74" s="73"/>
      <c r="J74" s="73"/>
      <c r="K74" s="73"/>
      <c r="L74" s="73"/>
    </row>
    <row r="75" spans="1:15" ht="30" customHeight="1" x14ac:dyDescent="0.25">
      <c r="F75" s="500" t="s">
        <v>22</v>
      </c>
      <c r="G75" s="501"/>
      <c r="H75" s="120">
        <f>AVERAGE(K14, K25, K36, K47, K58, K69)</f>
        <v>61104.333333333336</v>
      </c>
    </row>
    <row r="76" spans="1:15" ht="30" customHeight="1" x14ac:dyDescent="0.25">
      <c r="F76" s="500" t="s">
        <v>68</v>
      </c>
      <c r="G76" s="501"/>
      <c r="H76" s="119">
        <f>AVERAGE(K56, K45, K34, K23, K12, K67)</f>
        <v>70828.833333333328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tabSelected="1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G60" sqref="G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16" t="s">
        <v>10</v>
      </c>
      <c r="D1" s="523"/>
      <c r="E1" s="516" t="s">
        <v>14</v>
      </c>
      <c r="F1" s="523"/>
      <c r="G1" s="520" t="s">
        <v>19</v>
      </c>
    </row>
    <row r="2" spans="1:8" ht="14.25" customHeight="1" thickBot="1" x14ac:dyDescent="0.3">
      <c r="A2" s="32"/>
      <c r="B2" s="201"/>
      <c r="C2" s="518"/>
      <c r="D2" s="524"/>
      <c r="E2" s="518"/>
      <c r="F2" s="524"/>
      <c r="G2" s="521"/>
    </row>
    <row r="3" spans="1:8" ht="14.25" customHeight="1" x14ac:dyDescent="0.25">
      <c r="A3" s="502" t="s">
        <v>57</v>
      </c>
      <c r="B3" s="504" t="s">
        <v>58</v>
      </c>
      <c r="C3" s="563" t="s">
        <v>46</v>
      </c>
      <c r="D3" s="511" t="s">
        <v>47</v>
      </c>
      <c r="E3" s="563" t="s">
        <v>60</v>
      </c>
      <c r="F3" s="511" t="s">
        <v>47</v>
      </c>
      <c r="G3" s="521"/>
    </row>
    <row r="4" spans="1:8" ht="14.25" thickBot="1" x14ac:dyDescent="0.3">
      <c r="A4" s="503"/>
      <c r="B4" s="505"/>
      <c r="C4" s="503"/>
      <c r="D4" s="512"/>
      <c r="E4" s="503"/>
      <c r="F4" s="512"/>
      <c r="G4" s="521"/>
    </row>
    <row r="5" spans="1:8" s="57" customFormat="1" ht="14.25" hidden="1" thickBot="1" x14ac:dyDescent="0.3">
      <c r="A5" s="33" t="s">
        <v>3</v>
      </c>
      <c r="B5" s="202">
        <v>42856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17">
        <v>42948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17">
        <f t="shared" ref="B7:B10" si="1">B6+1</f>
        <v>42949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17">
        <f t="shared" si="1"/>
        <v>42950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hidden="1" thickBot="1" x14ac:dyDescent="0.3">
      <c r="A9" s="33" t="s">
        <v>0</v>
      </c>
      <c r="B9" s="217">
        <v>42979</v>
      </c>
      <c r="C9" s="17"/>
      <c r="D9" s="15"/>
      <c r="E9" s="24"/>
      <c r="F9" s="22"/>
      <c r="G9" s="20">
        <f>SUM(C9:F9)</f>
        <v>0</v>
      </c>
      <c r="H9" s="178"/>
    </row>
    <row r="10" spans="1:8" s="57" customFormat="1" ht="14.25" hidden="1" customHeight="1" outlineLevel="1" thickBot="1" x14ac:dyDescent="0.3">
      <c r="A10" s="33" t="s">
        <v>1</v>
      </c>
      <c r="B10" s="217">
        <f t="shared" si="1"/>
        <v>42980</v>
      </c>
      <c r="C10" s="24"/>
      <c r="D10" s="22"/>
      <c r="E10" s="24"/>
      <c r="F10" s="22"/>
      <c r="G10" s="20">
        <f>SUM(C10:F10)</f>
        <v>0</v>
      </c>
      <c r="H10" s="178"/>
    </row>
    <row r="11" spans="1:8" s="57" customFormat="1" ht="15" customHeight="1" outlineLevel="1" thickBot="1" x14ac:dyDescent="0.3">
      <c r="A11" s="33" t="s">
        <v>2</v>
      </c>
      <c r="B11" s="217">
        <v>43009</v>
      </c>
      <c r="C11" s="29"/>
      <c r="D11" s="27">
        <v>597</v>
      </c>
      <c r="E11" s="29"/>
      <c r="F11" s="27">
        <v>504</v>
      </c>
      <c r="G11" s="20">
        <f>SUM(C11:F11)</f>
        <v>1101</v>
      </c>
      <c r="H11" s="178"/>
    </row>
    <row r="12" spans="1:8" s="58" customFormat="1" ht="15" customHeight="1" outlineLevel="1" thickBot="1" x14ac:dyDescent="0.3">
      <c r="A12" s="189" t="s">
        <v>21</v>
      </c>
      <c r="B12" s="506" t="s">
        <v>24</v>
      </c>
      <c r="C12" s="136">
        <f>SUM(C5:C11)</f>
        <v>0</v>
      </c>
      <c r="D12" s="134">
        <f>SUM(D5:D11)</f>
        <v>597</v>
      </c>
      <c r="E12" s="136">
        <f>SUM(E5:E11)</f>
        <v>0</v>
      </c>
      <c r="F12" s="134">
        <f>SUM(F5:F11)</f>
        <v>504</v>
      </c>
      <c r="G12" s="137">
        <f>SUM(G5:G11)</f>
        <v>1101</v>
      </c>
    </row>
    <row r="13" spans="1:8" s="58" customFormat="1" ht="15" customHeight="1" outlineLevel="1" thickBot="1" x14ac:dyDescent="0.3">
      <c r="A13" s="127" t="s">
        <v>23</v>
      </c>
      <c r="B13" s="507"/>
      <c r="C13" s="131" t="e">
        <f>AVERAGE(C5:C11)</f>
        <v>#DIV/0!</v>
      </c>
      <c r="D13" s="129">
        <f>AVERAGE(D5:D11)</f>
        <v>597</v>
      </c>
      <c r="E13" s="131" t="e">
        <f>AVERAGE(E5:E11)</f>
        <v>#DIV/0!</v>
      </c>
      <c r="F13" s="129">
        <f>AVERAGE(F5:F11)</f>
        <v>504</v>
      </c>
      <c r="G13" s="132">
        <f>AVERAGE(G5:G11)</f>
        <v>157.28571428571428</v>
      </c>
    </row>
    <row r="14" spans="1:8" s="58" customFormat="1" ht="15" customHeight="1" thickBot="1" x14ac:dyDescent="0.3">
      <c r="A14" s="34" t="s">
        <v>20</v>
      </c>
      <c r="B14" s="507"/>
      <c r="C14" s="38">
        <f>SUM(C5:C9)</f>
        <v>0</v>
      </c>
      <c r="D14" s="36">
        <f>SUM(D5:D9)</f>
        <v>0</v>
      </c>
      <c r="E14" s="38">
        <f>SUM(E5:E9)</f>
        <v>0</v>
      </c>
      <c r="F14" s="36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22</v>
      </c>
      <c r="B15" s="507"/>
      <c r="C15" s="43" t="e">
        <f>AVERAGE(C5:C9)</f>
        <v>#DIV/0!</v>
      </c>
      <c r="D15" s="41" t="e">
        <f>AVERAGE(D5:D9)</f>
        <v>#DIV/0!</v>
      </c>
      <c r="E15" s="43" t="e">
        <f>AVERAGE(E5:E9)</f>
        <v>#DIV/0!</v>
      </c>
      <c r="F15" s="41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2">
        <f>B11+1</f>
        <v>43010</v>
      </c>
      <c r="C16" s="17">
        <v>1308</v>
      </c>
      <c r="D16" s="15">
        <v>1211</v>
      </c>
      <c r="E16" s="17">
        <v>825</v>
      </c>
      <c r="F16" s="15">
        <v>879</v>
      </c>
      <c r="G16" s="18">
        <f>SUM(C16:F16)</f>
        <v>4223</v>
      </c>
    </row>
    <row r="17" spans="1:8" s="58" customFormat="1" ht="15" customHeight="1" thickBot="1" x14ac:dyDescent="0.3">
      <c r="A17" s="33" t="s">
        <v>4</v>
      </c>
      <c r="B17" s="203">
        <f>B16+1</f>
        <v>43011</v>
      </c>
      <c r="C17" s="17">
        <v>1183</v>
      </c>
      <c r="D17" s="22">
        <v>1095</v>
      </c>
      <c r="E17" s="24">
        <v>846</v>
      </c>
      <c r="F17" s="22">
        <v>979</v>
      </c>
      <c r="G17" s="20">
        <f>SUM(C17:F17)</f>
        <v>4103</v>
      </c>
    </row>
    <row r="18" spans="1:8" s="58" customFormat="1" ht="15" customHeight="1" thickBot="1" x14ac:dyDescent="0.3">
      <c r="A18" s="33" t="s">
        <v>5</v>
      </c>
      <c r="B18" s="203">
        <f t="shared" ref="B18:B22" si="2">B17+1</f>
        <v>43012</v>
      </c>
      <c r="C18" s="17">
        <v>1198</v>
      </c>
      <c r="D18" s="22">
        <v>945</v>
      </c>
      <c r="E18" s="24">
        <v>813</v>
      </c>
      <c r="F18" s="22">
        <v>1091</v>
      </c>
      <c r="G18" s="20">
        <f t="shared" ref="G18:G22" si="3">SUM(C18:F18)</f>
        <v>4047</v>
      </c>
    </row>
    <row r="19" spans="1:8" s="58" customFormat="1" ht="15" customHeight="1" thickBot="1" x14ac:dyDescent="0.3">
      <c r="A19" s="33" t="s">
        <v>6</v>
      </c>
      <c r="B19" s="204">
        <f t="shared" si="2"/>
        <v>43013</v>
      </c>
      <c r="C19" s="17">
        <v>1155</v>
      </c>
      <c r="D19" s="22">
        <v>1071</v>
      </c>
      <c r="E19" s="24">
        <v>864</v>
      </c>
      <c r="F19" s="22">
        <v>911</v>
      </c>
      <c r="G19" s="20">
        <f t="shared" si="3"/>
        <v>4001</v>
      </c>
    </row>
    <row r="20" spans="1:8" s="58" customFormat="1" ht="15" customHeight="1" thickBot="1" x14ac:dyDescent="0.3">
      <c r="A20" s="33" t="s">
        <v>0</v>
      </c>
      <c r="B20" s="204">
        <f t="shared" si="2"/>
        <v>43014</v>
      </c>
      <c r="C20" s="17">
        <v>996</v>
      </c>
      <c r="D20" s="22">
        <v>881</v>
      </c>
      <c r="E20" s="24">
        <v>679</v>
      </c>
      <c r="F20" s="22">
        <v>816</v>
      </c>
      <c r="G20" s="20">
        <f t="shared" si="3"/>
        <v>3372</v>
      </c>
    </row>
    <row r="21" spans="1:8" s="58" customFormat="1" ht="15" customHeight="1" outlineLevel="1" thickBot="1" x14ac:dyDescent="0.3">
      <c r="A21" s="33" t="s">
        <v>1</v>
      </c>
      <c r="B21" s="217">
        <f t="shared" si="2"/>
        <v>43015</v>
      </c>
      <c r="C21" s="24"/>
      <c r="D21" s="22">
        <v>408</v>
      </c>
      <c r="E21" s="24"/>
      <c r="F21" s="22">
        <v>545</v>
      </c>
      <c r="G21" s="20">
        <f t="shared" si="3"/>
        <v>953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2"/>
        <v>43016</v>
      </c>
      <c r="C22" s="29"/>
      <c r="D22" s="27">
        <v>293</v>
      </c>
      <c r="E22" s="29"/>
      <c r="F22" s="27">
        <v>482</v>
      </c>
      <c r="G22" s="78">
        <f t="shared" si="3"/>
        <v>775</v>
      </c>
    </row>
    <row r="23" spans="1:8" s="58" customFormat="1" ht="15" customHeight="1" outlineLevel="1" thickBot="1" x14ac:dyDescent="0.3">
      <c r="A23" s="189" t="s">
        <v>21</v>
      </c>
      <c r="B23" s="506" t="s">
        <v>25</v>
      </c>
      <c r="C23" s="136">
        <f>SUM(C16:C22)</f>
        <v>5840</v>
      </c>
      <c r="D23" s="134">
        <f>SUM(D16:D22)</f>
        <v>5904</v>
      </c>
      <c r="E23" s="136">
        <f>SUM(E16:E22)</f>
        <v>4027</v>
      </c>
      <c r="F23" s="134">
        <f>SUM(F16:F22)</f>
        <v>5703</v>
      </c>
      <c r="G23" s="133">
        <f t="shared" ref="G23" si="4">SUM(G16:G22)</f>
        <v>21474</v>
      </c>
    </row>
    <row r="24" spans="1:8" s="58" customFormat="1" ht="15" customHeight="1" outlineLevel="1" thickBot="1" x14ac:dyDescent="0.3">
      <c r="A24" s="127" t="s">
        <v>23</v>
      </c>
      <c r="B24" s="507"/>
      <c r="C24" s="131">
        <f>AVERAGE(C16:C22)</f>
        <v>1168</v>
      </c>
      <c r="D24" s="129">
        <f t="shared" ref="D24:F24" si="5">AVERAGE(D16:D22)</f>
        <v>843.42857142857144</v>
      </c>
      <c r="E24" s="131">
        <f t="shared" si="5"/>
        <v>805.4</v>
      </c>
      <c r="F24" s="129">
        <f t="shared" si="5"/>
        <v>814.71428571428567</v>
      </c>
      <c r="G24" s="128">
        <f t="shared" ref="G24" si="6">AVERAGE(G16:G22)</f>
        <v>3067.7142857142858</v>
      </c>
    </row>
    <row r="25" spans="1:8" s="58" customFormat="1" ht="15" customHeight="1" thickBot="1" x14ac:dyDescent="0.3">
      <c r="A25" s="34" t="s">
        <v>20</v>
      </c>
      <c r="B25" s="507"/>
      <c r="C25" s="38">
        <f>SUM(C16:C20)</f>
        <v>5840</v>
      </c>
      <c r="D25" s="36">
        <f>SUM(D16:D20)</f>
        <v>5203</v>
      </c>
      <c r="E25" s="38">
        <f>SUM(E16:E20)</f>
        <v>4027</v>
      </c>
      <c r="F25" s="36">
        <f>SUM(F16:F20)</f>
        <v>4676</v>
      </c>
      <c r="G25" s="35">
        <f t="shared" ref="G25" si="7">SUM(G16:G20)</f>
        <v>19746</v>
      </c>
    </row>
    <row r="26" spans="1:8" s="58" customFormat="1" ht="15" customHeight="1" thickBot="1" x14ac:dyDescent="0.3">
      <c r="A26" s="34" t="s">
        <v>22</v>
      </c>
      <c r="B26" s="508"/>
      <c r="C26" s="43">
        <f>AVERAGE(C16:C20)</f>
        <v>1168</v>
      </c>
      <c r="D26" s="41">
        <f>AVERAGE(D16:D20)</f>
        <v>1040.5999999999999</v>
      </c>
      <c r="E26" s="43">
        <f t="shared" ref="E26:F26" si="8">AVERAGE(E16:E20)</f>
        <v>805.4</v>
      </c>
      <c r="F26" s="41">
        <f t="shared" si="8"/>
        <v>935.2</v>
      </c>
      <c r="G26" s="40">
        <f t="shared" ref="G26" si="9">AVERAGE(G16:G20)</f>
        <v>3949.2</v>
      </c>
    </row>
    <row r="27" spans="1:8" s="58" customFormat="1" ht="15" customHeight="1" thickBot="1" x14ac:dyDescent="0.3">
      <c r="A27" s="33" t="s">
        <v>3</v>
      </c>
      <c r="B27" s="205">
        <f>B22+1</f>
        <v>43017</v>
      </c>
      <c r="C27" s="17">
        <v>606</v>
      </c>
      <c r="D27" s="15">
        <v>695</v>
      </c>
      <c r="E27" s="17">
        <v>773</v>
      </c>
      <c r="F27" s="15">
        <v>715</v>
      </c>
      <c r="G27" s="18">
        <f>SUM(C27:F27)</f>
        <v>2789</v>
      </c>
    </row>
    <row r="28" spans="1:8" s="58" customFormat="1" ht="15" customHeight="1" thickBot="1" x14ac:dyDescent="0.3">
      <c r="A28" s="33" t="s">
        <v>4</v>
      </c>
      <c r="B28" s="206">
        <f>B27+1</f>
        <v>43018</v>
      </c>
      <c r="C28" s="17">
        <v>1217</v>
      </c>
      <c r="D28" s="15">
        <v>1170</v>
      </c>
      <c r="E28" s="24">
        <v>820</v>
      </c>
      <c r="F28" s="22">
        <v>981</v>
      </c>
      <c r="G28" s="20">
        <f t="shared" ref="G28:G33" si="10">SUM(C28:F28)</f>
        <v>4188</v>
      </c>
    </row>
    <row r="29" spans="1:8" s="58" customFormat="1" ht="15" customHeight="1" thickBot="1" x14ac:dyDescent="0.3">
      <c r="A29" s="33" t="s">
        <v>5</v>
      </c>
      <c r="B29" s="206">
        <f t="shared" ref="B29:B33" si="11">B28+1</f>
        <v>43019</v>
      </c>
      <c r="C29" s="17">
        <v>1349</v>
      </c>
      <c r="D29" s="15">
        <v>884</v>
      </c>
      <c r="E29" s="24">
        <v>994</v>
      </c>
      <c r="F29" s="22">
        <v>718</v>
      </c>
      <c r="G29" s="20">
        <f t="shared" si="10"/>
        <v>3945</v>
      </c>
    </row>
    <row r="30" spans="1:8" s="58" customFormat="1" ht="15" customHeight="1" thickBot="1" x14ac:dyDescent="0.3">
      <c r="A30" s="33" t="s">
        <v>6</v>
      </c>
      <c r="B30" s="206">
        <f t="shared" si="11"/>
        <v>43020</v>
      </c>
      <c r="C30" s="17">
        <v>1247</v>
      </c>
      <c r="D30" s="15">
        <v>909</v>
      </c>
      <c r="E30" s="24">
        <v>744</v>
      </c>
      <c r="F30" s="22">
        <v>954</v>
      </c>
      <c r="G30" s="20">
        <f t="shared" si="10"/>
        <v>3854</v>
      </c>
    </row>
    <row r="31" spans="1:8" s="58" customFormat="1" ht="15" customHeight="1" thickBot="1" x14ac:dyDescent="0.3">
      <c r="A31" s="33" t="s">
        <v>0</v>
      </c>
      <c r="B31" s="206">
        <f t="shared" si="11"/>
        <v>43021</v>
      </c>
      <c r="C31" s="17">
        <v>972</v>
      </c>
      <c r="D31" s="15">
        <v>908</v>
      </c>
      <c r="E31" s="24">
        <v>708</v>
      </c>
      <c r="F31" s="22">
        <v>869</v>
      </c>
      <c r="G31" s="20">
        <f t="shared" si="10"/>
        <v>3457</v>
      </c>
    </row>
    <row r="32" spans="1:8" s="58" customFormat="1" ht="15" customHeight="1" outlineLevel="1" thickBot="1" x14ac:dyDescent="0.3">
      <c r="A32" s="33" t="s">
        <v>1</v>
      </c>
      <c r="B32" s="206">
        <f t="shared" si="11"/>
        <v>43022</v>
      </c>
      <c r="C32" s="24"/>
      <c r="D32" s="22">
        <v>358</v>
      </c>
      <c r="E32" s="24"/>
      <c r="F32" s="22">
        <v>431</v>
      </c>
      <c r="G32" s="20">
        <f t="shared" si="10"/>
        <v>789</v>
      </c>
    </row>
    <row r="33" spans="1:8" s="58" customFormat="1" ht="15" customHeight="1" outlineLevel="1" thickBot="1" x14ac:dyDescent="0.3">
      <c r="A33" s="33" t="s">
        <v>2</v>
      </c>
      <c r="B33" s="206">
        <f t="shared" si="11"/>
        <v>43023</v>
      </c>
      <c r="C33" s="29"/>
      <c r="D33" s="27">
        <v>454</v>
      </c>
      <c r="E33" s="29"/>
      <c r="F33" s="27">
        <v>461</v>
      </c>
      <c r="G33" s="78">
        <f t="shared" si="10"/>
        <v>915</v>
      </c>
      <c r="H33" s="181"/>
    </row>
    <row r="34" spans="1:8" s="58" customFormat="1" ht="15" customHeight="1" outlineLevel="1" thickBot="1" x14ac:dyDescent="0.3">
      <c r="A34" s="189" t="s">
        <v>21</v>
      </c>
      <c r="B34" s="506" t="s">
        <v>26</v>
      </c>
      <c r="C34" s="136">
        <f>SUM(C27:C33)</f>
        <v>5391</v>
      </c>
      <c r="D34" s="134">
        <f t="shared" ref="D34:G34" si="12">SUM(D27:D33)</f>
        <v>5378</v>
      </c>
      <c r="E34" s="136">
        <f t="shared" si="12"/>
        <v>4039</v>
      </c>
      <c r="F34" s="134">
        <f t="shared" si="12"/>
        <v>5129</v>
      </c>
      <c r="G34" s="133">
        <f t="shared" si="12"/>
        <v>19937</v>
      </c>
    </row>
    <row r="35" spans="1:8" s="58" customFormat="1" ht="15" customHeight="1" outlineLevel="1" thickBot="1" x14ac:dyDescent="0.3">
      <c r="A35" s="127" t="s">
        <v>23</v>
      </c>
      <c r="B35" s="507"/>
      <c r="C35" s="131">
        <f>AVERAGE(C27:C33)</f>
        <v>1078.2</v>
      </c>
      <c r="D35" s="129">
        <f t="shared" ref="D35:G35" si="13">AVERAGE(D27:D33)</f>
        <v>768.28571428571433</v>
      </c>
      <c r="E35" s="131">
        <f t="shared" si="13"/>
        <v>807.8</v>
      </c>
      <c r="F35" s="129">
        <f t="shared" si="13"/>
        <v>732.71428571428567</v>
      </c>
      <c r="G35" s="128">
        <f t="shared" si="13"/>
        <v>2848.1428571428573</v>
      </c>
    </row>
    <row r="36" spans="1:8" s="58" customFormat="1" ht="15" customHeight="1" thickBot="1" x14ac:dyDescent="0.3">
      <c r="A36" s="34" t="s">
        <v>20</v>
      </c>
      <c r="B36" s="507"/>
      <c r="C36" s="38">
        <f>SUM(C27:C31)</f>
        <v>5391</v>
      </c>
      <c r="D36" s="36">
        <f t="shared" ref="D36:G36" si="14">SUM(D27:D31)</f>
        <v>4566</v>
      </c>
      <c r="E36" s="38">
        <f t="shared" si="14"/>
        <v>4039</v>
      </c>
      <c r="F36" s="36">
        <f t="shared" si="14"/>
        <v>4237</v>
      </c>
      <c r="G36" s="35">
        <f t="shared" si="14"/>
        <v>18233</v>
      </c>
    </row>
    <row r="37" spans="1:8" s="58" customFormat="1" ht="15" customHeight="1" thickBot="1" x14ac:dyDescent="0.3">
      <c r="A37" s="34" t="s">
        <v>22</v>
      </c>
      <c r="B37" s="508"/>
      <c r="C37" s="43">
        <f>AVERAGE(C27:C31)</f>
        <v>1078.2</v>
      </c>
      <c r="D37" s="41">
        <f t="shared" ref="D37:G37" si="15">AVERAGE(D27:D31)</f>
        <v>913.2</v>
      </c>
      <c r="E37" s="43">
        <f t="shared" si="15"/>
        <v>807.8</v>
      </c>
      <c r="F37" s="41">
        <f>AVERAGE(F27:F31)</f>
        <v>847.4</v>
      </c>
      <c r="G37" s="40">
        <f t="shared" si="15"/>
        <v>3646.6</v>
      </c>
    </row>
    <row r="38" spans="1:8" s="58" customFormat="1" ht="15" customHeight="1" thickBot="1" x14ac:dyDescent="0.3">
      <c r="A38" s="33" t="s">
        <v>3</v>
      </c>
      <c r="B38" s="207">
        <f>B33+1</f>
        <v>43024</v>
      </c>
      <c r="C38" s="17">
        <v>1170</v>
      </c>
      <c r="D38" s="15">
        <v>1096</v>
      </c>
      <c r="E38" s="17">
        <v>866</v>
      </c>
      <c r="F38" s="15">
        <v>810</v>
      </c>
      <c r="G38" s="18">
        <f t="shared" ref="G38:G44" si="16">SUM(C38:F38)</f>
        <v>3942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43025</v>
      </c>
      <c r="C39" s="17">
        <v>1250</v>
      </c>
      <c r="D39" s="22">
        <v>1222</v>
      </c>
      <c r="E39" s="24">
        <v>869</v>
      </c>
      <c r="F39" s="22">
        <v>861</v>
      </c>
      <c r="G39" s="20">
        <f t="shared" si="16"/>
        <v>4202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7">B39+1</f>
        <v>43026</v>
      </c>
      <c r="C40" s="17">
        <v>1241</v>
      </c>
      <c r="D40" s="22">
        <v>1157</v>
      </c>
      <c r="E40" s="24">
        <v>852</v>
      </c>
      <c r="F40" s="15">
        <v>883</v>
      </c>
      <c r="G40" s="20">
        <f>SUM(C40:F40)</f>
        <v>4133</v>
      </c>
      <c r="H40" s="181"/>
    </row>
    <row r="41" spans="1:8" s="58" customFormat="1" ht="15" customHeight="1" thickBot="1" x14ac:dyDescent="0.3">
      <c r="A41" s="33" t="s">
        <v>6</v>
      </c>
      <c r="B41" s="208">
        <f t="shared" si="17"/>
        <v>43027</v>
      </c>
      <c r="C41" s="17">
        <v>1259</v>
      </c>
      <c r="D41" s="22">
        <v>1057</v>
      </c>
      <c r="E41" s="24">
        <v>900</v>
      </c>
      <c r="F41" s="22">
        <v>997</v>
      </c>
      <c r="G41" s="20">
        <f t="shared" si="16"/>
        <v>4213</v>
      </c>
      <c r="H41" s="181"/>
    </row>
    <row r="42" spans="1:8" s="58" customFormat="1" ht="15" customHeight="1" thickBot="1" x14ac:dyDescent="0.3">
      <c r="A42" s="33" t="s">
        <v>0</v>
      </c>
      <c r="B42" s="208">
        <f t="shared" si="17"/>
        <v>43028</v>
      </c>
      <c r="C42" s="17">
        <v>914</v>
      </c>
      <c r="D42" s="22">
        <v>826</v>
      </c>
      <c r="E42" s="24">
        <v>700</v>
      </c>
      <c r="F42" s="22">
        <v>794</v>
      </c>
      <c r="G42" s="20">
        <f t="shared" si="16"/>
        <v>3234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7"/>
        <v>43029</v>
      </c>
      <c r="C43" s="24"/>
      <c r="D43" s="22">
        <v>383</v>
      </c>
      <c r="E43" s="24"/>
      <c r="F43" s="22">
        <v>501</v>
      </c>
      <c r="G43" s="20">
        <f t="shared" si="16"/>
        <v>884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7"/>
        <v>43030</v>
      </c>
      <c r="C44" s="29"/>
      <c r="D44" s="27">
        <v>443</v>
      </c>
      <c r="E44" s="29"/>
      <c r="F44" s="27">
        <v>506</v>
      </c>
      <c r="G44" s="78">
        <f t="shared" si="16"/>
        <v>949</v>
      </c>
      <c r="H44" s="181"/>
    </row>
    <row r="45" spans="1:8" s="58" customFormat="1" ht="15" customHeight="1" outlineLevel="1" thickBot="1" x14ac:dyDescent="0.3">
      <c r="A45" s="189" t="s">
        <v>21</v>
      </c>
      <c r="B45" s="506" t="s">
        <v>27</v>
      </c>
      <c r="C45" s="136">
        <f>SUM(C38:C44)</f>
        <v>5834</v>
      </c>
      <c r="D45" s="134">
        <f>SUM(D38:D44)</f>
        <v>6184</v>
      </c>
      <c r="E45" s="136">
        <f t="shared" ref="E45:G45" si="18">SUM(E38:E44)</f>
        <v>4187</v>
      </c>
      <c r="F45" s="134">
        <f>SUM(F38:F44)</f>
        <v>5352</v>
      </c>
      <c r="G45" s="133">
        <f t="shared" si="18"/>
        <v>21557</v>
      </c>
    </row>
    <row r="46" spans="1:8" s="58" customFormat="1" ht="15" customHeight="1" outlineLevel="1" thickBot="1" x14ac:dyDescent="0.3">
      <c r="A46" s="127" t="s">
        <v>23</v>
      </c>
      <c r="B46" s="507"/>
      <c r="C46" s="131">
        <f>AVERAGE(C38:C44)</f>
        <v>1166.8</v>
      </c>
      <c r="D46" s="129">
        <f t="shared" ref="D46:G46" si="19">AVERAGE(D38:D44)</f>
        <v>883.42857142857144</v>
      </c>
      <c r="E46" s="131">
        <f t="shared" si="19"/>
        <v>837.4</v>
      </c>
      <c r="F46" s="129">
        <f>AVERAGE(F38:F44)</f>
        <v>764.57142857142856</v>
      </c>
      <c r="G46" s="128">
        <f t="shared" si="19"/>
        <v>3079.5714285714284</v>
      </c>
    </row>
    <row r="47" spans="1:8" s="58" customFormat="1" ht="15" customHeight="1" thickBot="1" x14ac:dyDescent="0.3">
      <c r="A47" s="34" t="s">
        <v>20</v>
      </c>
      <c r="B47" s="507"/>
      <c r="C47" s="38">
        <f>SUM(C38:C42)</f>
        <v>5834</v>
      </c>
      <c r="D47" s="36">
        <f t="shared" ref="D47:G47" si="20">SUM(D38:D42)</f>
        <v>5358</v>
      </c>
      <c r="E47" s="38">
        <f t="shared" si="20"/>
        <v>4187</v>
      </c>
      <c r="F47" s="36">
        <f>SUM(F38:F42)</f>
        <v>4345</v>
      </c>
      <c r="G47" s="35">
        <f t="shared" si="20"/>
        <v>19724</v>
      </c>
    </row>
    <row r="48" spans="1:8" s="58" customFormat="1" ht="15" customHeight="1" thickBot="1" x14ac:dyDescent="0.3">
      <c r="A48" s="34" t="s">
        <v>22</v>
      </c>
      <c r="B48" s="508"/>
      <c r="C48" s="43">
        <f>AVERAGE(C38:C42)</f>
        <v>1166.8</v>
      </c>
      <c r="D48" s="41">
        <f t="shared" ref="D48:G48" si="21">AVERAGE(D38:D42)</f>
        <v>1071.5999999999999</v>
      </c>
      <c r="E48" s="43">
        <f t="shared" si="21"/>
        <v>837.4</v>
      </c>
      <c r="F48" s="41">
        <f>AVERAGE(F38:F42)</f>
        <v>869</v>
      </c>
      <c r="G48" s="40">
        <f t="shared" si="21"/>
        <v>3944.8</v>
      </c>
    </row>
    <row r="49" spans="1:8" s="58" customFormat="1" ht="15" customHeight="1" thickBot="1" x14ac:dyDescent="0.3">
      <c r="A49" s="33" t="s">
        <v>3</v>
      </c>
      <c r="B49" s="207">
        <f>B44+1</f>
        <v>43031</v>
      </c>
      <c r="C49" s="65">
        <v>1188</v>
      </c>
      <c r="D49" s="63">
        <v>1117</v>
      </c>
      <c r="E49" s="65">
        <v>767</v>
      </c>
      <c r="F49" s="63">
        <v>909</v>
      </c>
      <c r="G49" s="20">
        <f>SUM(C49:F49)</f>
        <v>3981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43032</v>
      </c>
      <c r="C50" s="17">
        <v>1079</v>
      </c>
      <c r="D50" s="15">
        <v>1002</v>
      </c>
      <c r="E50" s="17">
        <v>706</v>
      </c>
      <c r="F50" s="22">
        <v>851</v>
      </c>
      <c r="G50" s="20">
        <f t="shared" ref="G50:G52" si="22">SUM(C50:F50)</f>
        <v>3638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3">B50+1</f>
        <v>43033</v>
      </c>
      <c r="C51" s="17">
        <v>1229</v>
      </c>
      <c r="D51" s="22">
        <v>1042</v>
      </c>
      <c r="E51" s="392">
        <v>829</v>
      </c>
      <c r="F51" s="22">
        <v>910</v>
      </c>
      <c r="G51" s="20">
        <f t="shared" si="22"/>
        <v>4010</v>
      </c>
      <c r="H51" s="181"/>
    </row>
    <row r="52" spans="1:8" s="58" customFormat="1" ht="15" customHeight="1" thickBot="1" x14ac:dyDescent="0.3">
      <c r="A52" s="177" t="s">
        <v>6</v>
      </c>
      <c r="B52" s="208">
        <f t="shared" si="23"/>
        <v>43034</v>
      </c>
      <c r="C52" s="17">
        <v>1225</v>
      </c>
      <c r="D52" s="22">
        <v>1033</v>
      </c>
      <c r="E52" s="24">
        <v>861</v>
      </c>
      <c r="F52" s="22">
        <v>900</v>
      </c>
      <c r="G52" s="20">
        <f t="shared" si="22"/>
        <v>4019</v>
      </c>
      <c r="H52" s="181"/>
    </row>
    <row r="53" spans="1:8" s="58" customFormat="1" ht="14.25" thickBot="1" x14ac:dyDescent="0.3">
      <c r="A53" s="33" t="s">
        <v>0</v>
      </c>
      <c r="B53" s="210">
        <f t="shared" si="23"/>
        <v>43035</v>
      </c>
      <c r="C53" s="17">
        <v>975</v>
      </c>
      <c r="D53" s="22">
        <v>981</v>
      </c>
      <c r="E53" s="24">
        <v>711</v>
      </c>
      <c r="F53" s="22">
        <v>779</v>
      </c>
      <c r="G53" s="20">
        <f>SUM(C53:F53)</f>
        <v>3446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3"/>
        <v>43036</v>
      </c>
      <c r="C54" s="24"/>
      <c r="D54" s="22">
        <v>459</v>
      </c>
      <c r="E54" s="24"/>
      <c r="F54" s="22">
        <v>419</v>
      </c>
      <c r="G54" s="20">
        <f>SUM(C54:F54)</f>
        <v>878</v>
      </c>
      <c r="H54" s="181"/>
    </row>
    <row r="55" spans="1:8" s="58" customFormat="1" ht="14.25" outlineLevel="1" thickBot="1" x14ac:dyDescent="0.3">
      <c r="A55" s="177" t="s">
        <v>2</v>
      </c>
      <c r="B55" s="210">
        <f t="shared" si="23"/>
        <v>43037</v>
      </c>
      <c r="C55" s="29"/>
      <c r="D55" s="27">
        <v>152</v>
      </c>
      <c r="E55" s="29"/>
      <c r="F55" s="27">
        <v>262</v>
      </c>
      <c r="G55" s="20">
        <f>SUM(C55:F55)</f>
        <v>414</v>
      </c>
    </row>
    <row r="56" spans="1:8" s="58" customFormat="1" ht="15" customHeight="1" outlineLevel="1" thickBot="1" x14ac:dyDescent="0.3">
      <c r="A56" s="189" t="s">
        <v>21</v>
      </c>
      <c r="B56" s="506" t="s">
        <v>28</v>
      </c>
      <c r="C56" s="136">
        <f>SUM(C49:C55)</f>
        <v>5696</v>
      </c>
      <c r="D56" s="134">
        <f>SUM(D49:D55)</f>
        <v>5786</v>
      </c>
      <c r="E56" s="136">
        <f>SUM(E49:E55)</f>
        <v>3874</v>
      </c>
      <c r="F56" s="134">
        <f>SUM(F49:F55)</f>
        <v>5030</v>
      </c>
      <c r="G56" s="137">
        <f>SUM(G49:G55)</f>
        <v>20386</v>
      </c>
    </row>
    <row r="57" spans="1:8" s="58" customFormat="1" ht="15" customHeight="1" outlineLevel="1" thickBot="1" x14ac:dyDescent="0.3">
      <c r="A57" s="127" t="s">
        <v>23</v>
      </c>
      <c r="B57" s="507"/>
      <c r="C57" s="131">
        <f>AVERAGE(C49:C55)</f>
        <v>1139.2</v>
      </c>
      <c r="D57" s="129">
        <f>AVERAGE(D49:D55)</f>
        <v>826.57142857142856</v>
      </c>
      <c r="E57" s="131">
        <f>AVERAGE(E49:E55)</f>
        <v>774.8</v>
      </c>
      <c r="F57" s="129">
        <f>AVERAGE(F49:F55)</f>
        <v>718.57142857142856</v>
      </c>
      <c r="G57" s="132">
        <f>AVERAGE(G49:G55)</f>
        <v>2912.2857142857142</v>
      </c>
    </row>
    <row r="58" spans="1:8" s="58" customFormat="1" ht="15" customHeight="1" thickBot="1" x14ac:dyDescent="0.3">
      <c r="A58" s="34" t="s">
        <v>20</v>
      </c>
      <c r="B58" s="507"/>
      <c r="C58" s="38">
        <f>SUM(C49:C53)</f>
        <v>5696</v>
      </c>
      <c r="D58" s="36">
        <f>SUM(D49:D53)</f>
        <v>5175</v>
      </c>
      <c r="E58" s="38">
        <f>SUM(E49:E53)</f>
        <v>3874</v>
      </c>
      <c r="F58" s="36">
        <f>SUM(F49:F53)</f>
        <v>4349</v>
      </c>
      <c r="G58" s="35">
        <f>SUM(G49:G53)</f>
        <v>19094</v>
      </c>
    </row>
    <row r="59" spans="1:8" s="58" customFormat="1" ht="14.25" thickBot="1" x14ac:dyDescent="0.3">
      <c r="A59" s="34" t="s">
        <v>22</v>
      </c>
      <c r="B59" s="508"/>
      <c r="C59" s="43">
        <f>AVERAGE(C49:C53)</f>
        <v>1139.2</v>
      </c>
      <c r="D59" s="41">
        <f>AVERAGE(D49:D53)</f>
        <v>1035</v>
      </c>
      <c r="E59" s="43">
        <f>AVERAGE(E49:E53)</f>
        <v>774.8</v>
      </c>
      <c r="F59" s="41">
        <f>AVERAGE(F49:F53)</f>
        <v>869.8</v>
      </c>
      <c r="G59" s="40">
        <f>AVERAGE(G49:G53)</f>
        <v>3818.8</v>
      </c>
    </row>
    <row r="60" spans="1:8" s="58" customFormat="1" ht="14.25" thickBot="1" x14ac:dyDescent="0.3">
      <c r="A60" s="177" t="s">
        <v>3</v>
      </c>
      <c r="B60" s="207">
        <f>B55+1</f>
        <v>43038</v>
      </c>
      <c r="C60" s="14">
        <v>1158</v>
      </c>
      <c r="D60" s="75">
        <v>1029</v>
      </c>
      <c r="E60" s="14">
        <v>717</v>
      </c>
      <c r="F60" s="15">
        <v>760</v>
      </c>
      <c r="G60" s="20">
        <f>SUM(C60:F60)</f>
        <v>3664</v>
      </c>
    </row>
    <row r="61" spans="1:8" s="58" customFormat="1" ht="14.25" thickBot="1" x14ac:dyDescent="0.3">
      <c r="A61" s="177" t="s">
        <v>4</v>
      </c>
      <c r="B61" s="208">
        <f>B60+1</f>
        <v>43039</v>
      </c>
      <c r="C61" s="14">
        <v>904</v>
      </c>
      <c r="D61" s="75">
        <v>1085</v>
      </c>
      <c r="E61" s="21">
        <v>688</v>
      </c>
      <c r="F61" s="22">
        <v>793</v>
      </c>
      <c r="G61" s="20">
        <f>SUM(C61:F61)</f>
        <v>3470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outlineLevel="1" thickBot="1" x14ac:dyDescent="0.3">
      <c r="A67" s="189" t="s">
        <v>21</v>
      </c>
      <c r="B67" s="506" t="s">
        <v>33</v>
      </c>
      <c r="C67" s="133">
        <f>SUM(C60:C66)</f>
        <v>2062</v>
      </c>
      <c r="D67" s="133">
        <f t="shared" ref="D67:G67" si="24">SUM(D60:D66)</f>
        <v>2114</v>
      </c>
      <c r="E67" s="133">
        <f t="shared" si="24"/>
        <v>1405</v>
      </c>
      <c r="F67" s="133">
        <f t="shared" si="24"/>
        <v>1553</v>
      </c>
      <c r="G67" s="133">
        <f t="shared" si="24"/>
        <v>7134</v>
      </c>
    </row>
    <row r="68" spans="1:7" s="58" customFormat="1" ht="14.25" outlineLevel="1" thickBot="1" x14ac:dyDescent="0.3">
      <c r="A68" s="127" t="s">
        <v>23</v>
      </c>
      <c r="B68" s="507"/>
      <c r="C68" s="128">
        <f>AVERAGE(C60:C66)</f>
        <v>1031</v>
      </c>
      <c r="D68" s="128">
        <f t="shared" ref="D68:G68" si="25">AVERAGE(D60:D66)</f>
        <v>1057</v>
      </c>
      <c r="E68" s="128">
        <f t="shared" si="25"/>
        <v>702.5</v>
      </c>
      <c r="F68" s="128">
        <f t="shared" si="25"/>
        <v>776.5</v>
      </c>
      <c r="G68" s="128">
        <f t="shared" si="25"/>
        <v>3567</v>
      </c>
    </row>
    <row r="69" spans="1:7" s="58" customFormat="1" ht="14.25" thickBot="1" x14ac:dyDescent="0.3">
      <c r="A69" s="34" t="s">
        <v>20</v>
      </c>
      <c r="B69" s="507"/>
      <c r="C69" s="35">
        <f>SUM(C60:C64)</f>
        <v>2062</v>
      </c>
      <c r="D69" s="35">
        <f t="shared" ref="D69:G69" si="26">SUM(D60:D64)</f>
        <v>2114</v>
      </c>
      <c r="E69" s="35">
        <f t="shared" si="26"/>
        <v>1405</v>
      </c>
      <c r="F69" s="35">
        <f t="shared" si="26"/>
        <v>1553</v>
      </c>
      <c r="G69" s="35">
        <f t="shared" si="26"/>
        <v>7134</v>
      </c>
    </row>
    <row r="70" spans="1:7" s="58" customFormat="1" ht="14.25" thickBot="1" x14ac:dyDescent="0.3">
      <c r="A70" s="34" t="s">
        <v>22</v>
      </c>
      <c r="B70" s="508"/>
      <c r="C70" s="40">
        <f>AVERAGE(C60:C64)</f>
        <v>1031</v>
      </c>
      <c r="D70" s="40">
        <f t="shared" ref="D70:G70" si="27">AVERAGE(D60:D64)</f>
        <v>1057</v>
      </c>
      <c r="E70" s="40">
        <f t="shared" si="27"/>
        <v>702.5</v>
      </c>
      <c r="F70" s="40">
        <f t="shared" si="27"/>
        <v>776.5</v>
      </c>
      <c r="G70" s="40">
        <f t="shared" si="27"/>
        <v>3567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13" t="s">
        <v>66</v>
      </c>
      <c r="F72" s="514"/>
      <c r="G72" s="515"/>
    </row>
    <row r="73" spans="1:7" ht="30" customHeight="1" x14ac:dyDescent="0.25">
      <c r="A73" s="53" t="s">
        <v>30</v>
      </c>
      <c r="B73" s="224">
        <f>SUM(C58:D58, C47:D47, C36:D36, C25:D25, C14:D14, C69:D69)</f>
        <v>47239</v>
      </c>
      <c r="C73" s="46">
        <f>SUM(E69:F69, E58:F58, E47:F47, E36:F36, E25:F25, E14:F14)</f>
        <v>36692</v>
      </c>
      <c r="D73" s="140"/>
      <c r="E73" s="500" t="s">
        <v>30</v>
      </c>
      <c r="F73" s="501"/>
      <c r="G73" s="119">
        <f>SUM(G14, G25, G36, G47, G58, G69)</f>
        <v>83931</v>
      </c>
    </row>
    <row r="74" spans="1:7" ht="30" customHeight="1" x14ac:dyDescent="0.25">
      <c r="A74" s="53" t="s">
        <v>29</v>
      </c>
      <c r="B74" s="224">
        <f>SUM(C56:D56, C45:D45, C34:D34, C23:D23, C12:D12, C67:D67)</f>
        <v>50786</v>
      </c>
      <c r="C74" s="46">
        <f>SUM(E67:F67, E56:F56, E45:F45, E34:F34, E23:F23, E12:F12)</f>
        <v>40803</v>
      </c>
      <c r="D74" s="140"/>
      <c r="E74" s="500" t="s">
        <v>29</v>
      </c>
      <c r="F74" s="501"/>
      <c r="G74" s="120">
        <f>SUM(G56, G45, G34, G23, G12, G67)</f>
        <v>91589</v>
      </c>
    </row>
    <row r="75" spans="1:7" ht="30" customHeight="1" x14ac:dyDescent="0.25">
      <c r="E75" s="500" t="s">
        <v>22</v>
      </c>
      <c r="F75" s="501"/>
      <c r="G75" s="120">
        <f>AVERAGE(G14, G25, G36, G47, G58, G69)</f>
        <v>13988.5</v>
      </c>
    </row>
    <row r="76" spans="1:7" x14ac:dyDescent="0.25">
      <c r="E76" s="500" t="s">
        <v>68</v>
      </c>
      <c r="F76" s="501"/>
      <c r="G76" s="119">
        <f>AVERAGE(G56, G45, G34, G23, G12, G67)</f>
        <v>15264.833333333334</v>
      </c>
    </row>
    <row r="78" spans="1:7" x14ac:dyDescent="0.25">
      <c r="C78" s="179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EFBFA8-81DE-41E3-B97B-978A8284F579}"/>
</file>

<file path=customXml/itemProps2.xml><?xml version="1.0" encoding="utf-8"?>
<ds:datastoreItem xmlns:ds="http://schemas.openxmlformats.org/officeDocument/2006/customXml" ds:itemID="{D4D89827-40DF-4571-914C-9EEE932BA51C}"/>
</file>

<file path=customXml/itemProps3.xml><?xml version="1.0" encoding="utf-8"?>
<ds:datastoreItem xmlns:ds="http://schemas.openxmlformats.org/officeDocument/2006/customXml" ds:itemID="{FB1984BE-1163-44B1-9AF4-B47C1BE41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2019-03-19T17:11:43Z</dcterms:created>
  <dcterms:modified xsi:type="dcterms:W3CDTF">2019-03-19T17:11:43Z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