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E56" i="2" l="1"/>
  <c r="D74" i="2"/>
  <c r="D5" i="5" l="1"/>
  <c r="B16" i="2" l="1"/>
  <c r="B8" i="2"/>
  <c r="B9" i="2"/>
  <c r="B10" i="2"/>
  <c r="B11" i="2" s="1"/>
  <c r="B7" i="2"/>
  <c r="B6" i="2"/>
  <c r="Z16" i="10" l="1"/>
  <c r="Z17" i="10"/>
  <c r="Z18" i="10"/>
  <c r="Z19" i="10"/>
  <c r="Z20" i="10"/>
  <c r="K46" i="10" l="1"/>
  <c r="K45" i="10"/>
  <c r="E58" i="2" l="1"/>
  <c r="I58" i="2" l="1"/>
  <c r="H58" i="2"/>
  <c r="C58" i="2"/>
  <c r="J55" i="2"/>
  <c r="J54" i="2"/>
  <c r="J53" i="2"/>
  <c r="J52" i="2"/>
  <c r="J51" i="2"/>
  <c r="J50" i="2"/>
  <c r="J49" i="2"/>
  <c r="J58" i="2" l="1"/>
  <c r="N10" i="6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K61" i="1" l="1"/>
  <c r="K60" i="1"/>
  <c r="M54" i="3"/>
  <c r="G61" i="4" l="1"/>
  <c r="F56" i="4"/>
  <c r="C34" i="1" l="1"/>
  <c r="D34" i="1"/>
  <c r="Q16" i="6" l="1"/>
  <c r="F15" i="2" l="1"/>
  <c r="F14" i="2"/>
  <c r="F13" i="2"/>
  <c r="F12" i="2"/>
  <c r="Z38" i="10" l="1"/>
  <c r="P25" i="10"/>
  <c r="E48" i="6" s="1"/>
  <c r="W25" i="10"/>
  <c r="I25" i="10"/>
  <c r="H25" i="10"/>
  <c r="E44" i="6" s="1"/>
  <c r="G25" i="10"/>
  <c r="E42" i="6" s="1"/>
  <c r="F25" i="10"/>
  <c r="E40" i="6" s="1"/>
  <c r="E25" i="10"/>
  <c r="S25" i="10"/>
  <c r="X25" i="10"/>
  <c r="D25" i="10"/>
  <c r="K25" i="3"/>
  <c r="E24" i="6" s="1"/>
  <c r="M21" i="3"/>
  <c r="M20" i="3"/>
  <c r="M19" i="3"/>
  <c r="M18" i="3"/>
  <c r="M17" i="3"/>
  <c r="M16" i="3"/>
  <c r="Z29" i="10"/>
  <c r="E46" i="6" l="1"/>
  <c r="M25" i="3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H23" i="2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M11" i="3"/>
  <c r="M10" i="3"/>
  <c r="M8" i="3"/>
  <c r="M7" i="3"/>
  <c r="M6" i="3"/>
  <c r="Z11" i="10"/>
  <c r="Z10" i="10"/>
  <c r="Z9" i="10"/>
  <c r="Z8" i="10"/>
  <c r="Z7" i="10"/>
  <c r="E14" i="11" l="1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Q60" i="6" s="1"/>
  <c r="V69" i="10"/>
  <c r="Q62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 s="1"/>
  <c r="V25" i="10"/>
  <c r="E62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0" i="6" s="1"/>
  <c r="V47" i="10"/>
  <c r="K62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 s="1"/>
  <c r="V58" i="10"/>
  <c r="N62" i="6" s="1"/>
  <c r="W58" i="10"/>
  <c r="X58" i="10"/>
  <c r="Y58" i="10"/>
  <c r="U59" i="10"/>
  <c r="V59" i="10"/>
  <c r="W59" i="10"/>
  <c r="X59" i="10"/>
  <c r="Y59" i="10"/>
  <c r="Z25" i="10" l="1"/>
  <c r="P73" i="10"/>
  <c r="B60" i="7" s="1"/>
  <c r="Q74" i="10"/>
  <c r="Q73" i="10"/>
  <c r="B62" i="7" s="1"/>
  <c r="H62" i="6"/>
  <c r="P74" i="10"/>
  <c r="B60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 s="1"/>
  <c r="M57" i="10"/>
  <c r="L57" i="10"/>
  <c r="K57" i="10"/>
  <c r="M56" i="10"/>
  <c r="L56" i="10"/>
  <c r="K56" i="10"/>
  <c r="M48" i="10"/>
  <c r="L48" i="10"/>
  <c r="K48" i="10"/>
  <c r="L47" i="10"/>
  <c r="K47" i="10"/>
  <c r="K58" i="6" s="1"/>
  <c r="L46" i="10"/>
  <c r="L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N56" i="6" l="1"/>
  <c r="Q56" i="6"/>
  <c r="K56" i="6"/>
  <c r="H56" i="6"/>
  <c r="H50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54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54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1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38" i="6"/>
  <c r="J25" i="10"/>
  <c r="E54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I36" i="3"/>
  <c r="J36" i="3"/>
  <c r="K36" i="3"/>
  <c r="H24" i="6" s="1"/>
  <c r="L36" i="3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H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 s="1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H26" i="6" l="1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N28" i="6"/>
  <c r="N22" i="6"/>
  <c r="Q22" i="6"/>
  <c r="Q28" i="6"/>
  <c r="K28" i="6"/>
  <c r="E22" i="6"/>
  <c r="C73" i="10"/>
  <c r="B22" i="6"/>
  <c r="H22" i="6"/>
  <c r="K22" i="6"/>
  <c r="H28" i="6"/>
  <c r="J14" i="2"/>
  <c r="B10" i="6" s="1"/>
  <c r="E28" i="6"/>
  <c r="M69" i="3"/>
  <c r="Q6" i="6" s="1"/>
  <c r="D14" i="5"/>
  <c r="B12" i="6" s="1"/>
  <c r="I73" i="10"/>
  <c r="B46" i="7" s="1"/>
  <c r="B28" i="6"/>
  <c r="D73" i="10"/>
  <c r="D74" i="10"/>
  <c r="C74" i="10"/>
  <c r="I74" i="10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Z67" i="10"/>
  <c r="Z68" i="10"/>
  <c r="J59" i="2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Z69" i="10"/>
  <c r="Q14" i="6" s="1"/>
  <c r="Z56" i="10"/>
  <c r="M68" i="3"/>
  <c r="G73" i="3"/>
  <c r="G74" i="3"/>
  <c r="M56" i="3"/>
  <c r="M57" i="3"/>
  <c r="Z57" i="10"/>
  <c r="Z58" i="10"/>
  <c r="N14" i="6" s="1"/>
  <c r="Z59" i="10"/>
  <c r="Z47" i="10"/>
  <c r="K14" i="6" s="1"/>
  <c r="Z46" i="10"/>
  <c r="Z48" i="10"/>
  <c r="Z45" i="10"/>
  <c r="B56" i="7"/>
  <c r="Z34" i="10"/>
  <c r="Z37" i="10"/>
  <c r="Z35" i="10"/>
  <c r="Z36" i="10"/>
  <c r="H14" i="6" s="1"/>
  <c r="Z23" i="10"/>
  <c r="Z24" i="10"/>
  <c r="Z26" i="10"/>
  <c r="E14" i="6"/>
  <c r="Z15" i="10"/>
  <c r="Z12" i="10"/>
  <c r="Z13" i="10"/>
  <c r="F77" i="3" l="1"/>
  <c r="B6" i="7" s="1"/>
  <c r="B44" i="10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K18" i="6"/>
  <c r="B18" i="6"/>
  <c r="H64" i="6"/>
  <c r="Q64" i="6"/>
  <c r="K64" i="6"/>
  <c r="N64" i="6"/>
  <c r="Q18" i="6"/>
  <c r="F75" i="5"/>
  <c r="F80" i="10"/>
  <c r="F78" i="10"/>
  <c r="F81" i="10"/>
  <c r="F79" i="10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64" i="7" l="1"/>
  <c r="B14" i="7"/>
  <c r="B18" i="7" s="1"/>
  <c r="N18" i="6"/>
  <c r="T18" i="6"/>
  <c r="E64" i="6"/>
  <c r="B64" i="6"/>
</calcChain>
</file>

<file path=xl/sharedStrings.xml><?xml version="1.0" encoding="utf-8"?>
<sst xmlns="http://schemas.openxmlformats.org/spreadsheetml/2006/main" count="943" uniqueCount="102">
  <si>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</si>
  <si>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</si>
  <si>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</si>
  <si>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</si>
  <si>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</si>
  <si>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</si>
  <si>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</si>
  <si>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</si>
  <si>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</si>
  <si>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</si>
  <si>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</si>
  <si>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</si>
  <si>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</si>
  <si>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</si>
  <si>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</si>
  <si>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</si>
  <si>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</si>
  <si>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</si>
  <si>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</si>
  <si>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</si>
  <si>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</si>
  <si>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</si>
  <si>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</si>
  <si>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</si>
  <si>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</si>
  <si>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</si>
  <si>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</si>
  <si>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</si>
  <si>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</si>
  <si>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</si>
  <si>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</si>
  <si>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</si>
  <si>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</si>
  <si>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</si>
  <si>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</si>
  <si>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</si>
  <si>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</si>
  <si>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</si>
  <si>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</si>
  <si>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</si>
  <si>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</si>
  <si>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</si>
  <si>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</si>
  <si>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</si>
  <si>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</si>
  <si>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</si>
  <si>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</si>
  <si>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</si>
  <si>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</si>
  <si>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</si>
  <si>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</si>
  <si>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</si>
  <si>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</si>
  <si>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</si>
  <si>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</si>
  <si>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</si>
  <si>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</si>
  <si>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</si>
  <si>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</si>
  <si>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</si>
  <si>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</si>
  <si>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</si>
  <si>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</si>
  <si>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</si>
  <si>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</si>
  <si>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</si>
  <si>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</si>
  <si>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</si>
  <si>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</si>
  <si>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</si>
  <si>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</si>
  <si>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</si>
  <si>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</si>
  <si>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</si>
  <si>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</si>
  <si>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</si>
  <si>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</si>
  <si>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</si>
  <si>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</si>
  <si>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</si>
  <si>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</si>
  <si>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</si>
  <si>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</si>
  <si>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</si>
  <si>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</si>
  <si>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</si>
  <si>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</si>
  <si>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</si>
  <si>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</si>
  <si>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</si>
  <si>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</si>
  <si>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</si>
  <si>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10.30.17 - 10.31.17</t>
  </si>
  <si>
    <t>World Financial Center/ BPT</t>
  </si>
  <si>
    <t>World Financial Center/BPT</t>
  </si>
  <si>
    <t>Harborside</t>
  </si>
  <si>
    <t>January Monthly Totals</t>
  </si>
  <si>
    <t xml:space="preserve">01.01.18 - 01.05.18 </t>
  </si>
  <si>
    <t>01.08.18 - 01.12.18</t>
  </si>
  <si>
    <t>01.15.18 - 01.19.18</t>
  </si>
  <si>
    <t>01.22.18 - 01.26.18</t>
  </si>
  <si>
    <t>01.29.18 - 01.31.18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</si>
</sst>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82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1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9" fillId="0" borderId="57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11" fillId="3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23" fillId="0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23" fillId="0" borderId="56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zoomScaleNormal="100" workbookViewId="0">
      <pane ySplit="2" topLeftCell="A3" activePane="bottomLeft" state="frozen"/>
      <selection pane="bottomLeft" activeCell="H30" sqref="H30:H31"/>
    </sheetView>
  </sheetViews>
  <sheetFormatPr defaultRowHeight="13.5" x14ac:dyDescent="0.25"/>
  <cols>
    <col min="1" max="1" width="22.42578125" style="116" bestFit="1" customWidth="1"/>
    <col min="2" max="2" width="22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4" style="116" hidden="1" customWidth="1"/>
    <col min="18" max="18" width="9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73" t="s">
        <v>48</v>
      </c>
      <c r="B1" s="474"/>
      <c r="C1" s="100"/>
      <c r="D1" s="473" t="s">
        <v>48</v>
      </c>
      <c r="E1" s="474"/>
      <c r="F1" s="56"/>
      <c r="G1" s="473" t="s">
        <v>48</v>
      </c>
      <c r="H1" s="474"/>
      <c r="I1" s="101"/>
      <c r="J1" s="473" t="s">
        <v>48</v>
      </c>
      <c r="K1" s="474"/>
      <c r="L1" s="101"/>
      <c r="M1" s="473" t="s">
        <v>48</v>
      </c>
      <c r="N1" s="474"/>
      <c r="P1" s="473" t="s">
        <v>48</v>
      </c>
      <c r="Q1" s="474"/>
      <c r="R1" s="100"/>
    </row>
    <row r="2" spans="1:18" ht="15.75" customHeight="1" x14ac:dyDescent="0.25">
      <c r="A2" s="475" t="s">
        <v>97</v>
      </c>
      <c r="B2" s="485"/>
      <c r="C2" s="102"/>
      <c r="D2" s="475" t="s">
        <v>98</v>
      </c>
      <c r="E2" s="485"/>
      <c r="F2" s="103"/>
      <c r="G2" s="475" t="s">
        <v>99</v>
      </c>
      <c r="H2" s="485"/>
      <c r="I2" s="101"/>
      <c r="J2" s="475" t="s">
        <v>100</v>
      </c>
      <c r="K2" s="476"/>
      <c r="L2" s="101"/>
      <c r="M2" s="475" t="s">
        <v>101</v>
      </c>
      <c r="N2" s="476"/>
      <c r="P2" s="481" t="s">
        <v>92</v>
      </c>
      <c r="Q2" s="482"/>
      <c r="R2" s="102"/>
    </row>
    <row r="3" spans="1:18" ht="14.25" thickBot="1" x14ac:dyDescent="0.3">
      <c r="A3" s="477" t="s">
        <v>49</v>
      </c>
      <c r="B3" s="478"/>
      <c r="C3" s="100"/>
      <c r="D3" s="477" t="s">
        <v>49</v>
      </c>
      <c r="E3" s="478"/>
      <c r="F3" s="101"/>
      <c r="G3" s="477" t="s">
        <v>49</v>
      </c>
      <c r="H3" s="478"/>
      <c r="I3" s="101"/>
      <c r="J3" s="477" t="s">
        <v>49</v>
      </c>
      <c r="K3" s="486"/>
      <c r="L3" s="101"/>
      <c r="M3" s="477" t="s">
        <v>49</v>
      </c>
      <c r="N3" s="478"/>
      <c r="P3" s="477" t="s">
        <v>49</v>
      </c>
      <c r="Q3" s="478"/>
      <c r="R3" s="100"/>
    </row>
    <row r="4" spans="1:18" s="117" customFormat="1" ht="12.95" customHeight="1" x14ac:dyDescent="0.25">
      <c r="A4" s="461" t="s">
        <v>50</v>
      </c>
      <c r="B4" s="457">
        <f>SUM('NY Waterway'!K14)</f>
        <v>43965</v>
      </c>
      <c r="C4" s="7"/>
      <c r="D4" s="461" t="s">
        <v>50</v>
      </c>
      <c r="E4" s="457">
        <f>SUM('NY Waterway'!K25)</f>
        <v>64136</v>
      </c>
      <c r="F4" s="104"/>
      <c r="G4" s="461" t="s">
        <v>50</v>
      </c>
      <c r="H4" s="457">
        <f>SUM('NY Waterway'!K36)</f>
        <v>62940</v>
      </c>
      <c r="I4" s="104"/>
      <c r="J4" s="461" t="s">
        <v>50</v>
      </c>
      <c r="K4" s="457">
        <f>SUM('NY Waterway'!K47)</f>
        <v>76174</v>
      </c>
      <c r="L4" s="104"/>
      <c r="M4" s="461" t="s">
        <v>50</v>
      </c>
      <c r="N4" s="457">
        <f>SUM('NY Waterway'!K58)</f>
        <v>44501</v>
      </c>
      <c r="P4" s="461" t="s">
        <v>50</v>
      </c>
      <c r="Q4" s="457">
        <f>SUM('NY Waterway'!K69)</f>
        <v>0</v>
      </c>
      <c r="R4" s="7"/>
    </row>
    <row r="5" spans="1:18" s="117" customFormat="1" ht="12.95" customHeight="1" thickBot="1" x14ac:dyDescent="0.3">
      <c r="A5" s="472"/>
      <c r="B5" s="458"/>
      <c r="C5" s="8"/>
      <c r="D5" s="472"/>
      <c r="E5" s="458"/>
      <c r="F5" s="104"/>
      <c r="G5" s="472"/>
      <c r="H5" s="479"/>
      <c r="I5" s="104"/>
      <c r="J5" s="472"/>
      <c r="K5" s="479"/>
      <c r="L5" s="104"/>
      <c r="M5" s="472"/>
      <c r="N5" s="479"/>
      <c r="P5" s="472"/>
      <c r="Q5" s="479"/>
      <c r="R5" s="7"/>
    </row>
    <row r="6" spans="1:18" s="117" customFormat="1" ht="12.95" customHeight="1" x14ac:dyDescent="0.25">
      <c r="A6" s="451" t="s">
        <v>51</v>
      </c>
      <c r="B6" s="457">
        <f>SUM('Billy Bey'!M14)</f>
        <v>31815</v>
      </c>
      <c r="C6" s="7"/>
      <c r="D6" s="451" t="s">
        <v>51</v>
      </c>
      <c r="E6" s="457">
        <f>SUM('Billy Bey'!M25)</f>
        <v>56116</v>
      </c>
      <c r="F6" s="104"/>
      <c r="G6" s="451" t="s">
        <v>51</v>
      </c>
      <c r="H6" s="448">
        <f>SUM('Billy Bey'!M36)</f>
        <v>43239</v>
      </c>
      <c r="I6" s="104"/>
      <c r="J6" s="451" t="s">
        <v>51</v>
      </c>
      <c r="K6" s="448">
        <f>SUM('Billy Bey'!M47)</f>
        <v>55166</v>
      </c>
      <c r="L6" s="104"/>
      <c r="M6" s="451" t="s">
        <v>51</v>
      </c>
      <c r="N6" s="448">
        <f>SUM('Billy Bey'!M58)</f>
        <v>34958</v>
      </c>
      <c r="P6" s="451" t="s">
        <v>51</v>
      </c>
      <c r="Q6" s="448">
        <f>SUM('Billy Bey'!M69)</f>
        <v>0</v>
      </c>
      <c r="R6" s="9"/>
    </row>
    <row r="7" spans="1:18" s="117" customFormat="1" ht="12.95" customHeight="1" thickBot="1" x14ac:dyDescent="0.3">
      <c r="A7" s="480"/>
      <c r="B7" s="458"/>
      <c r="C7" s="8"/>
      <c r="D7" s="480"/>
      <c r="E7" s="458"/>
      <c r="F7" s="104"/>
      <c r="G7" s="480"/>
      <c r="H7" s="466"/>
      <c r="I7" s="104"/>
      <c r="J7" s="480"/>
      <c r="K7" s="466"/>
      <c r="L7" s="104"/>
      <c r="M7" s="480"/>
      <c r="N7" s="466"/>
      <c r="P7" s="480"/>
      <c r="Q7" s="466"/>
      <c r="R7" s="9"/>
    </row>
    <row r="8" spans="1:18" s="117" customFormat="1" ht="12.95" customHeight="1" x14ac:dyDescent="0.25">
      <c r="A8" s="461" t="s">
        <v>52</v>
      </c>
      <c r="B8" s="457">
        <f>SUM(SeaStreak!G14)</f>
        <v>5732</v>
      </c>
      <c r="C8" s="7"/>
      <c r="D8" s="461" t="s">
        <v>52</v>
      </c>
      <c r="E8" s="457">
        <f>SUM(SeaStreak!G25)</f>
        <v>9737</v>
      </c>
      <c r="F8" s="104"/>
      <c r="G8" s="461" t="s">
        <v>52</v>
      </c>
      <c r="H8" s="457">
        <f>SUM(SeaStreak!G36)</f>
        <v>13209</v>
      </c>
      <c r="I8" s="104"/>
      <c r="J8" s="461" t="s">
        <v>52</v>
      </c>
      <c r="K8" s="457">
        <f>SUM(SeaStreak!G47)</f>
        <v>17479</v>
      </c>
      <c r="L8" s="104"/>
      <c r="M8" s="461" t="s">
        <v>52</v>
      </c>
      <c r="N8" s="457">
        <f>SUM(SeaStreak!G58)</f>
        <v>10718</v>
      </c>
      <c r="P8" s="461" t="s">
        <v>52</v>
      </c>
      <c r="Q8" s="457">
        <f>SUM(SeaStreak!G69)</f>
        <v>0</v>
      </c>
      <c r="R8" s="7"/>
    </row>
    <row r="9" spans="1:18" s="117" customFormat="1" ht="12.95" customHeight="1" thickBot="1" x14ac:dyDescent="0.3">
      <c r="A9" s="462"/>
      <c r="B9" s="458"/>
      <c r="C9" s="105"/>
      <c r="D9" s="462"/>
      <c r="E9" s="479"/>
      <c r="F9" s="104"/>
      <c r="G9" s="462"/>
      <c r="H9" s="479"/>
      <c r="I9" s="104"/>
      <c r="J9" s="462"/>
      <c r="K9" s="479"/>
      <c r="L9" s="104"/>
      <c r="M9" s="462"/>
      <c r="N9" s="479"/>
      <c r="P9" s="462"/>
      <c r="Q9" s="479"/>
      <c r="R9" s="7"/>
    </row>
    <row r="10" spans="1:18" s="117" customFormat="1" ht="12.95" customHeight="1" x14ac:dyDescent="0.25">
      <c r="A10" s="451" t="s">
        <v>53</v>
      </c>
      <c r="B10" s="457">
        <f>SUM('New York Water Taxi'!J14)</f>
        <v>644</v>
      </c>
      <c r="C10" s="9"/>
      <c r="D10" s="451" t="s">
        <v>53</v>
      </c>
      <c r="E10" s="448">
        <f>SUM('New York Water Taxi'!J25)</f>
        <v>567</v>
      </c>
      <c r="F10" s="104"/>
      <c r="G10" s="451" t="s">
        <v>53</v>
      </c>
      <c r="H10" s="448">
        <f>SUM('New York Water Taxi'!J36)</f>
        <v>1078</v>
      </c>
      <c r="I10" s="104"/>
      <c r="J10" s="451" t="s">
        <v>53</v>
      </c>
      <c r="K10" s="448">
        <f>SUM('New York Water Taxi'!J47)</f>
        <v>960</v>
      </c>
      <c r="L10" s="104"/>
      <c r="M10" s="451" t="s">
        <v>53</v>
      </c>
      <c r="N10" s="448">
        <f>SUM('New York Water Taxi'!J58)</f>
        <v>418</v>
      </c>
      <c r="P10" s="451" t="s">
        <v>53</v>
      </c>
      <c r="Q10" s="448">
        <f>SUM('New York Water Taxi'!J69)</f>
        <v>0</v>
      </c>
      <c r="R10" s="9"/>
    </row>
    <row r="11" spans="1:18" s="117" customFormat="1" ht="12.95" customHeight="1" thickBot="1" x14ac:dyDescent="0.3">
      <c r="A11" s="452"/>
      <c r="B11" s="458"/>
      <c r="C11" s="106"/>
      <c r="D11" s="452"/>
      <c r="E11" s="449"/>
      <c r="F11" s="104"/>
      <c r="G11" s="452"/>
      <c r="H11" s="466"/>
      <c r="I11" s="104"/>
      <c r="J11" s="452"/>
      <c r="K11" s="466"/>
      <c r="L11" s="104"/>
      <c r="M11" s="452"/>
      <c r="N11" s="466"/>
      <c r="P11" s="452"/>
      <c r="Q11" s="466"/>
      <c r="R11" s="9"/>
    </row>
    <row r="12" spans="1:18" s="117" customFormat="1" ht="12.95" customHeight="1" x14ac:dyDescent="0.25">
      <c r="A12" s="446" t="s">
        <v>34</v>
      </c>
      <c r="B12" s="457">
        <f>SUM('Liberty Landing Ferry'!D14)</f>
        <v>2150</v>
      </c>
      <c r="C12" s="9"/>
      <c r="D12" s="446" t="s">
        <v>34</v>
      </c>
      <c r="E12" s="448">
        <f>SUM('Liberty Landing Ferry'!D25)</f>
        <v>1349</v>
      </c>
      <c r="F12" s="104"/>
      <c r="G12" s="446" t="s">
        <v>34</v>
      </c>
      <c r="H12" s="448">
        <f>SUM('Liberty Landing Ferry'!D36)</f>
        <v>1938</v>
      </c>
      <c r="I12" s="104"/>
      <c r="J12" s="446" t="s">
        <v>34</v>
      </c>
      <c r="K12" s="448">
        <f>SUM('Liberty Landing Ferry'!D47)</f>
        <v>2353</v>
      </c>
      <c r="L12" s="104"/>
      <c r="M12" s="446" t="s">
        <v>34</v>
      </c>
      <c r="N12" s="448">
        <f>SUM('Liberty Landing Ferry'!D58)</f>
        <v>1470</v>
      </c>
      <c r="P12" s="446" t="s">
        <v>34</v>
      </c>
      <c r="Q12" s="448">
        <f>SUM('Liberty Landing Ferry'!D69)</f>
        <v>0</v>
      </c>
      <c r="R12" s="9"/>
    </row>
    <row r="13" spans="1:18" s="117" customFormat="1" ht="12.95" customHeight="1" thickBot="1" x14ac:dyDescent="0.3">
      <c r="A13" s="447"/>
      <c r="B13" s="458"/>
      <c r="C13" s="106"/>
      <c r="D13" s="447"/>
      <c r="E13" s="449"/>
      <c r="F13" s="104"/>
      <c r="G13" s="447"/>
      <c r="H13" s="466"/>
      <c r="I13" s="104"/>
      <c r="J13" s="447"/>
      <c r="K13" s="466"/>
      <c r="L13" s="104"/>
      <c r="M13" s="447"/>
      <c r="N13" s="466"/>
      <c r="P13" s="447"/>
      <c r="Q13" s="466"/>
      <c r="R13" s="9"/>
    </row>
    <row r="14" spans="1:18" s="257" customFormat="1" ht="12.95" customHeight="1" x14ac:dyDescent="0.25">
      <c r="A14" s="446" t="s">
        <v>81</v>
      </c>
      <c r="B14" s="448">
        <f>'NYC Ferry'!Z14</f>
        <v>19536</v>
      </c>
      <c r="C14" s="106"/>
      <c r="D14" s="446" t="s">
        <v>81</v>
      </c>
      <c r="E14" s="448">
        <f>'NYC Ferry'!Z25</f>
        <v>28296</v>
      </c>
      <c r="F14" s="256"/>
      <c r="G14" s="446" t="s">
        <v>81</v>
      </c>
      <c r="H14" s="448">
        <f>'NYC Ferry'!Z36</f>
        <v>29041</v>
      </c>
      <c r="I14" s="256"/>
      <c r="J14" s="446" t="s">
        <v>81</v>
      </c>
      <c r="K14" s="448">
        <f>'NYC Ferry'!Z47</f>
        <v>34700</v>
      </c>
      <c r="L14" s="256"/>
      <c r="M14" s="446" t="s">
        <v>81</v>
      </c>
      <c r="N14" s="448">
        <f>'NYC Ferry'!Z58</f>
        <v>19900</v>
      </c>
      <c r="P14" s="446" t="s">
        <v>73</v>
      </c>
      <c r="Q14" s="448">
        <f>'NYC Ferry'!Z69</f>
        <v>0</v>
      </c>
      <c r="R14" s="9"/>
    </row>
    <row r="15" spans="1:18" s="257" customFormat="1" ht="12.95" customHeight="1" thickBot="1" x14ac:dyDescent="0.3">
      <c r="A15" s="447"/>
      <c r="B15" s="449"/>
      <c r="C15" s="106"/>
      <c r="D15" s="447"/>
      <c r="E15" s="449"/>
      <c r="F15" s="256"/>
      <c r="G15" s="447"/>
      <c r="H15" s="449"/>
      <c r="I15" s="256"/>
      <c r="J15" s="447"/>
      <c r="K15" s="449"/>
      <c r="L15" s="256"/>
      <c r="M15" s="447"/>
      <c r="N15" s="449"/>
      <c r="P15" s="447"/>
      <c r="Q15" s="449"/>
      <c r="R15" s="9"/>
    </row>
    <row r="16" spans="1:18" s="257" customFormat="1" ht="12.95" customHeight="1" x14ac:dyDescent="0.25">
      <c r="A16" s="446" t="s">
        <v>75</v>
      </c>
      <c r="B16" s="448">
        <f>'Water Tours'!E14</f>
        <v>0</v>
      </c>
      <c r="C16" s="106"/>
      <c r="D16" s="446" t="s">
        <v>75</v>
      </c>
      <c r="E16" s="448">
        <f>'Water Tours'!E25</f>
        <v>0</v>
      </c>
      <c r="F16" s="256"/>
      <c r="G16" s="446" t="s">
        <v>75</v>
      </c>
      <c r="H16" s="448">
        <f>'Water Tours'!E36</f>
        <v>0</v>
      </c>
      <c r="I16" s="256"/>
      <c r="J16" s="446" t="s">
        <v>75</v>
      </c>
      <c r="K16" s="448">
        <f>'Water Tours'!E47</f>
        <v>0</v>
      </c>
      <c r="L16" s="256"/>
      <c r="M16" s="446" t="s">
        <v>75</v>
      </c>
      <c r="N16" s="448">
        <f>'Water Tours'!E58</f>
        <v>0</v>
      </c>
      <c r="P16" s="446" t="s">
        <v>75</v>
      </c>
      <c r="Q16" s="448">
        <f>'Water Tours'!E69</f>
        <v>0</v>
      </c>
      <c r="R16" s="9"/>
    </row>
    <row r="17" spans="1:20" s="257" customFormat="1" ht="12.95" customHeight="1" thickBot="1" x14ac:dyDescent="0.3">
      <c r="A17" s="447"/>
      <c r="B17" s="449"/>
      <c r="C17" s="106"/>
      <c r="D17" s="447"/>
      <c r="E17" s="449"/>
      <c r="F17" s="256"/>
      <c r="G17" s="447"/>
      <c r="H17" s="449"/>
      <c r="I17" s="256"/>
      <c r="J17" s="447"/>
      <c r="K17" s="449"/>
      <c r="L17" s="256"/>
      <c r="M17" s="447"/>
      <c r="N17" s="449"/>
      <c r="P17" s="447"/>
      <c r="Q17" s="449"/>
      <c r="R17" s="9"/>
    </row>
    <row r="18" spans="1:20" s="108" customFormat="1" ht="12.95" customHeight="1" thickBot="1" x14ac:dyDescent="0.25">
      <c r="A18" s="467" t="s">
        <v>19</v>
      </c>
      <c r="B18" s="455">
        <f>SUM(B4:B17)</f>
        <v>103842</v>
      </c>
      <c r="C18" s="10"/>
      <c r="D18" s="467" t="s">
        <v>19</v>
      </c>
      <c r="E18" s="455">
        <f>SUM(E4:E17)</f>
        <v>160201</v>
      </c>
      <c r="F18" s="107"/>
      <c r="G18" s="467" t="s">
        <v>19</v>
      </c>
      <c r="H18" s="455">
        <f>SUM(H4:H17)</f>
        <v>151445</v>
      </c>
      <c r="I18" s="107"/>
      <c r="J18" s="467" t="s">
        <v>19</v>
      </c>
      <c r="K18" s="455">
        <f>SUM(K4:K17)</f>
        <v>186832</v>
      </c>
      <c r="L18" s="107"/>
      <c r="M18" s="467" t="s">
        <v>19</v>
      </c>
      <c r="N18" s="455">
        <f>SUM(N4:N17)</f>
        <v>111965</v>
      </c>
      <c r="P18" s="467" t="s">
        <v>19</v>
      </c>
      <c r="Q18" s="455">
        <f>SUM(Q4:Q17)</f>
        <v>0</v>
      </c>
      <c r="R18" s="10"/>
      <c r="S18" s="141" t="s">
        <v>61</v>
      </c>
      <c r="T18" s="121">
        <f>AVERAGE('Billy Bey'!F80, 'Liberty Landing Ferry'!F76, 'New York Water Taxi'!K76, 'NY Waterway'!H76, SeaStreak!G76,'NYC Ferry'!F81,'Water Tours'!F76)</f>
        <v>18125.404761904763</v>
      </c>
    </row>
    <row r="19" spans="1:20" s="108" customFormat="1" ht="12.95" customHeight="1" thickBot="1" x14ac:dyDescent="0.3">
      <c r="A19" s="468"/>
      <c r="B19" s="456"/>
      <c r="C19" s="109"/>
      <c r="D19" s="468"/>
      <c r="E19" s="456"/>
      <c r="F19" s="107"/>
      <c r="G19" s="468"/>
      <c r="H19" s="456"/>
      <c r="I19" s="107"/>
      <c r="J19" s="468"/>
      <c r="K19" s="456"/>
      <c r="L19" s="107"/>
      <c r="M19" s="468"/>
      <c r="N19" s="456"/>
      <c r="P19" s="468"/>
      <c r="Q19" s="469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0" t="s">
        <v>54</v>
      </c>
      <c r="B21" s="471"/>
      <c r="C21" s="100"/>
      <c r="D21" s="470" t="s">
        <v>54</v>
      </c>
      <c r="E21" s="471"/>
      <c r="F21" s="101"/>
      <c r="G21" s="470" t="s">
        <v>54</v>
      </c>
      <c r="H21" s="471"/>
      <c r="I21" s="101"/>
      <c r="J21" s="470" t="s">
        <v>54</v>
      </c>
      <c r="K21" s="484"/>
      <c r="L21" s="101"/>
      <c r="M21" s="470" t="s">
        <v>54</v>
      </c>
      <c r="N21" s="471"/>
      <c r="P21" s="470" t="s">
        <v>54</v>
      </c>
      <c r="Q21" s="471"/>
      <c r="R21" s="100"/>
    </row>
    <row r="22" spans="1:20" ht="12.95" customHeight="1" x14ac:dyDescent="0.25">
      <c r="A22" s="461" t="s">
        <v>10</v>
      </c>
      <c r="B22" s="457">
        <f>SUM('Billy Bey'!I14,'Billy Bey'!J14, 'Billy Bey'!L14, 'New York Water Taxi'!G14:I14, 'NY Waterway'!I14:J14, SeaStreak!C14:D14,'NYC Ferry'!C14,'NYC Ferry'!M14,'NYC Ferry'!T14,'NYC Ferry'!Y14)</f>
        <v>29876</v>
      </c>
      <c r="C22" s="7"/>
      <c r="D22" s="461" t="s">
        <v>10</v>
      </c>
      <c r="E22" s="457">
        <f>SUM('Billy Bey'!I25,'Billy Bey'!J25, 'Billy Bey'!L25, 'New York Water Taxi'!G25:I25, 'NY Waterway'!I25:J25, SeaStreak!C25:D25,'NYC Ferry'!C25,'NYC Ferry'!M25,'NYC Ferry'!T25,'NYC Ferry'!Y25)</f>
        <v>44810</v>
      </c>
      <c r="F22" s="101"/>
      <c r="G22" s="461" t="s">
        <v>10</v>
      </c>
      <c r="H22" s="457">
        <f>SUM('Billy Bey'!I36,'Billy Bey'!J36, 'Billy Bey'!L36, 'New York Water Taxi'!G36:I36, 'NY Waterway'!I36:J36, SeaStreak!C36:D36,'NYC Ferry'!C36,'NYC Ferry'!M36,'NYC Ferry'!T36,'NYC Ferry'!Y36)</f>
        <v>47201</v>
      </c>
      <c r="I22" s="101"/>
      <c r="J22" s="461" t="s">
        <v>10</v>
      </c>
      <c r="K22" s="457">
        <f>SUM('Billy Bey'!I47,'Billy Bey'!J47, 'Billy Bey'!L47, 'New York Water Taxi'!G47:I47, 'NY Waterway'!I47:J47, SeaStreak!C47:D47,'NYC Ferry'!C47,'NYC Ferry'!M47,'NYC Ferry'!T47,'NYC Ferry'!Y47)</f>
        <v>57765</v>
      </c>
      <c r="L22" s="101"/>
      <c r="M22" s="461" t="s">
        <v>10</v>
      </c>
      <c r="N22" s="457">
        <f>SUM('Billy Bey'!I58,'Billy Bey'!J58, 'Billy Bey'!L58, 'New York Water Taxi'!G58:I58, 'NY Waterway'!I58:J58, SeaStreak!C58:D58,'NYC Ferry'!C58,'NYC Ferry'!M58,'NYC Ferry'!T58,'NYC Ferry'!Y58)</f>
        <v>35688</v>
      </c>
      <c r="P22" s="461" t="s">
        <v>10</v>
      </c>
      <c r="Q22" s="457">
        <f>SUM('Billy Bey'!I69,'Billy Bey'!J69, 'Billy Bey'!L69, 'New York Water Taxi'!G69:I69, 'NY Waterway'!I69:J69, SeaStreak!C69:D69,'NYC Ferry'!C69,'NYC Ferry'!M69,'NYC Ferry'!T69,'NYC Ferry'!Y69)</f>
        <v>0</v>
      </c>
      <c r="R22" s="7"/>
    </row>
    <row r="23" spans="1:20" ht="12.95" customHeight="1" thickBot="1" x14ac:dyDescent="0.3">
      <c r="A23" s="472"/>
      <c r="B23" s="479"/>
      <c r="C23" s="8"/>
      <c r="D23" s="472"/>
      <c r="E23" s="458"/>
      <c r="F23" s="101"/>
      <c r="G23" s="472"/>
      <c r="H23" s="458"/>
      <c r="I23" s="101"/>
      <c r="J23" s="472"/>
      <c r="K23" s="458"/>
      <c r="L23" s="101"/>
      <c r="M23" s="472"/>
      <c r="N23" s="458"/>
      <c r="P23" s="472"/>
      <c r="Q23" s="458"/>
      <c r="R23" s="8"/>
    </row>
    <row r="24" spans="1:20" ht="12.95" customHeight="1" x14ac:dyDescent="0.25">
      <c r="A24" s="451" t="s">
        <v>76</v>
      </c>
      <c r="B24" s="457">
        <f>'Billy Bey'!K14</f>
        <v>834</v>
      </c>
      <c r="C24" s="8"/>
      <c r="D24" s="451" t="s">
        <v>76</v>
      </c>
      <c r="E24" s="457">
        <f>'Billy Bey'!K25</f>
        <v>0</v>
      </c>
      <c r="F24" s="101"/>
      <c r="G24" s="451" t="s">
        <v>76</v>
      </c>
      <c r="H24" s="457">
        <f>'Billy Bey'!K36</f>
        <v>1153</v>
      </c>
      <c r="I24" s="101"/>
      <c r="J24" s="451" t="s">
        <v>76</v>
      </c>
      <c r="K24" s="457">
        <f>'Billy Bey'!K47</f>
        <v>1375</v>
      </c>
      <c r="L24" s="101"/>
      <c r="M24" s="451" t="s">
        <v>76</v>
      </c>
      <c r="N24" s="457">
        <f>'Billy Bey'!K58</f>
        <v>832</v>
      </c>
      <c r="P24" s="451" t="s">
        <v>76</v>
      </c>
      <c r="Q24" s="457">
        <f>'Billy Bey'!K69</f>
        <v>0</v>
      </c>
      <c r="R24" s="8"/>
    </row>
    <row r="25" spans="1:20" ht="12.95" customHeight="1" thickBot="1" x14ac:dyDescent="0.3">
      <c r="A25" s="459"/>
      <c r="B25" s="479"/>
      <c r="C25" s="8"/>
      <c r="D25" s="459"/>
      <c r="E25" s="458"/>
      <c r="F25" s="101"/>
      <c r="G25" s="459"/>
      <c r="H25" s="458"/>
      <c r="I25" s="101"/>
      <c r="J25" s="459"/>
      <c r="K25" s="458"/>
      <c r="L25" s="101"/>
      <c r="M25" s="459"/>
      <c r="N25" s="458"/>
      <c r="P25" s="459"/>
      <c r="Q25" s="458"/>
      <c r="R25" s="8"/>
    </row>
    <row r="26" spans="1:20" ht="12.95" customHeight="1" x14ac:dyDescent="0.25">
      <c r="A26" s="451" t="s">
        <v>8</v>
      </c>
      <c r="B26" s="448">
        <f>SUM('Billy Bey'!C14:E14, 'New York Water Taxi'!E14, 'NY Waterway'!C14:G14,'Water Tours'!D14)</f>
        <v>34553</v>
      </c>
      <c r="C26" s="9"/>
      <c r="D26" s="451" t="s">
        <v>8</v>
      </c>
      <c r="E26" s="448">
        <f>SUM('Billy Bey'!C25:E25, 'New York Water Taxi'!E25, 'NY Waterway'!C25:G25,'Water Tours'!D25)</f>
        <v>52581</v>
      </c>
      <c r="F26" s="101"/>
      <c r="G26" s="451" t="s">
        <v>8</v>
      </c>
      <c r="H26" s="448">
        <f>SUM('Billy Bey'!C36:E36, 'New York Water Taxi'!E36, 'NY Waterway'!C36:G36,'Water Tours'!D36)</f>
        <v>47393</v>
      </c>
      <c r="I26" s="101"/>
      <c r="J26" s="451" t="s">
        <v>8</v>
      </c>
      <c r="K26" s="448">
        <f>SUM('Billy Bey'!C47:E47, 'NY Waterway'!C47:G47, 'New York Water Taxi'!E47,'Water Tours'!D47)</f>
        <v>57270</v>
      </c>
      <c r="L26" s="101"/>
      <c r="M26" s="451" t="s">
        <v>8</v>
      </c>
      <c r="N26" s="448">
        <f>SUM('Billy Bey'!C58:E58, 'NY Waterway'!C58:G58, 'New York Water Taxi'!E58,'Water Tours'!D58)</f>
        <v>32792</v>
      </c>
      <c r="P26" s="451" t="s">
        <v>8</v>
      </c>
      <c r="Q26" s="448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59"/>
      <c r="B27" s="466"/>
      <c r="C27" s="103"/>
      <c r="D27" s="459"/>
      <c r="E27" s="466"/>
      <c r="F27" s="101"/>
      <c r="G27" s="459"/>
      <c r="H27" s="460"/>
      <c r="I27" s="101"/>
      <c r="J27" s="459"/>
      <c r="K27" s="460"/>
      <c r="L27" s="101"/>
      <c r="M27" s="459"/>
      <c r="N27" s="460"/>
      <c r="P27" s="459"/>
      <c r="Q27" s="460"/>
      <c r="R27" s="103"/>
    </row>
    <row r="28" spans="1:20" ht="12.95" customHeight="1" x14ac:dyDescent="0.25">
      <c r="A28" s="461" t="s">
        <v>14</v>
      </c>
      <c r="B28" s="457">
        <f>SUM(SeaStreak!E14:F14,'NYC Ferry'!D14,'NYC Ferry'!X14)</f>
        <v>5111</v>
      </c>
      <c r="C28" s="7"/>
      <c r="D28" s="461" t="s">
        <v>14</v>
      </c>
      <c r="E28" s="457">
        <f>SUM(SeaStreak!E25:F25,'NYC Ferry'!D25,'NYC Ferry'!X25)</f>
        <v>9251</v>
      </c>
      <c r="F28" s="101"/>
      <c r="G28" s="461" t="s">
        <v>14</v>
      </c>
      <c r="H28" s="457">
        <f>SUM(SeaStreak!E36:F36,'NYC Ferry'!D36,'NYC Ferry'!X36)</f>
        <v>10206</v>
      </c>
      <c r="I28" s="101"/>
      <c r="J28" s="461" t="s">
        <v>14</v>
      </c>
      <c r="K28" s="457">
        <f>SUM(SeaStreak!E47:F47,'NYC Ferry'!D47,'NYC Ferry'!X47)</f>
        <v>12922</v>
      </c>
      <c r="L28" s="101"/>
      <c r="M28" s="461" t="s">
        <v>14</v>
      </c>
      <c r="N28" s="457">
        <f>SUM(SeaStreak!E58:F58,'NYC Ferry'!D58,'NYC Ferry'!X58)</f>
        <v>7577</v>
      </c>
      <c r="P28" s="461" t="s">
        <v>14</v>
      </c>
      <c r="Q28" s="457">
        <f>SUM(SeaStreak!E69:F69,'NYC Ferry'!D69,'NYC Ferry'!X69)</f>
        <v>0</v>
      </c>
      <c r="R28" s="7"/>
    </row>
    <row r="29" spans="1:20" ht="12.95" customHeight="1" thickBot="1" x14ac:dyDescent="0.3">
      <c r="A29" s="462"/>
      <c r="B29" s="479"/>
      <c r="C29" s="105"/>
      <c r="D29" s="462"/>
      <c r="E29" s="463"/>
      <c r="F29" s="101"/>
      <c r="G29" s="462"/>
      <c r="H29" s="463"/>
      <c r="I29" s="101"/>
      <c r="J29" s="462"/>
      <c r="K29" s="463"/>
      <c r="L29" s="101"/>
      <c r="M29" s="462"/>
      <c r="N29" s="463"/>
      <c r="P29" s="462"/>
      <c r="Q29" s="463"/>
      <c r="R29" s="105"/>
    </row>
    <row r="30" spans="1:20" ht="12.95" customHeight="1" x14ac:dyDescent="0.25">
      <c r="A30" s="451" t="s">
        <v>9</v>
      </c>
      <c r="B30" s="448">
        <f>SUM('Billy Bey'!F14:H14, 'Liberty Landing Ferry'!C14, 'NY Waterway'!H14)</f>
        <v>21427</v>
      </c>
      <c r="C30" s="9"/>
      <c r="D30" s="451" t="s">
        <v>9</v>
      </c>
      <c r="E30" s="442">
        <f>SUM('Billy Bey'!F25:H25, 'Liberty Landing Ferry'!C25, 'NY Waterway'!H25)</f>
        <v>37189</v>
      </c>
      <c r="F30" s="101"/>
      <c r="G30" s="451" t="s">
        <v>9</v>
      </c>
      <c r="H30" s="448">
        <f>SUM('Billy Bey'!F36:H36, 'Liberty Landing Ferry'!C36, 'NY Waterway'!H36)</f>
        <v>28470</v>
      </c>
      <c r="I30" s="101"/>
      <c r="J30" s="451" t="s">
        <v>9</v>
      </c>
      <c r="K30" s="448">
        <f>SUM('Billy Bey'!F47:H47, 'Liberty Landing Ferry'!C47, 'NY Waterway'!H47)</f>
        <v>37005</v>
      </c>
      <c r="L30" s="101"/>
      <c r="M30" s="451" t="s">
        <v>9</v>
      </c>
      <c r="N30" s="448">
        <f>SUM('Billy Bey'!F58:H58, 'Liberty Landing Ferry'!C58, 'NY Waterway'!H58)</f>
        <v>23363</v>
      </c>
      <c r="P30" s="451" t="s">
        <v>9</v>
      </c>
      <c r="Q30" s="448">
        <f>SUM('Billy Bey'!F69:H69, 'Liberty Landing Ferry'!C69, 'NY Waterway'!H69)</f>
        <v>0</v>
      </c>
      <c r="R30" s="9"/>
    </row>
    <row r="31" spans="1:20" ht="12.95" customHeight="1" thickBot="1" x14ac:dyDescent="0.3">
      <c r="A31" s="452"/>
      <c r="B31" s="466"/>
      <c r="C31" s="106"/>
      <c r="D31" s="452"/>
      <c r="E31" s="449"/>
      <c r="F31" s="101"/>
      <c r="G31" s="452"/>
      <c r="H31" s="449"/>
      <c r="I31" s="101"/>
      <c r="J31" s="452"/>
      <c r="K31" s="449"/>
      <c r="L31" s="101"/>
      <c r="M31" s="452"/>
      <c r="N31" s="449"/>
      <c r="P31" s="452"/>
      <c r="Q31" s="449"/>
      <c r="R31" s="106"/>
      <c r="S31" s="115"/>
      <c r="T31" s="115"/>
    </row>
    <row r="32" spans="1:20" s="115" customFormat="1" ht="12.95" customHeight="1" x14ac:dyDescent="0.2">
      <c r="A32" s="451" t="s">
        <v>7</v>
      </c>
      <c r="B32" s="442">
        <f>SUM('New York Water Taxi'!C14)</f>
        <v>23</v>
      </c>
      <c r="C32" s="10"/>
      <c r="D32" s="451" t="s">
        <v>7</v>
      </c>
      <c r="E32" s="442">
        <f>SUM('New York Water Taxi'!C25)</f>
        <v>11</v>
      </c>
      <c r="F32" s="114"/>
      <c r="G32" s="451" t="s">
        <v>7</v>
      </c>
      <c r="H32" s="442">
        <f>SUM('New York Water Taxi'!C36)</f>
        <v>128</v>
      </c>
      <c r="I32" s="114"/>
      <c r="J32" s="451" t="s">
        <v>7</v>
      </c>
      <c r="K32" s="442">
        <f>SUM('New York Water Taxi'!C47)</f>
        <v>144</v>
      </c>
      <c r="L32" s="114"/>
      <c r="M32" s="451" t="s">
        <v>7</v>
      </c>
      <c r="N32" s="442">
        <f>SUM('New York Water Taxi'!C58)</f>
        <v>22</v>
      </c>
      <c r="P32" s="451" t="s">
        <v>7</v>
      </c>
      <c r="Q32" s="442">
        <f>SUM('New York Water Taxi'!C69)</f>
        <v>0</v>
      </c>
      <c r="R32" s="11"/>
    </row>
    <row r="33" spans="1:20" s="115" customFormat="1" ht="12.95" customHeight="1" thickBot="1" x14ac:dyDescent="0.3">
      <c r="A33" s="452"/>
      <c r="B33" s="443"/>
      <c r="C33" s="109"/>
      <c r="D33" s="452"/>
      <c r="E33" s="464"/>
      <c r="F33" s="114"/>
      <c r="G33" s="452"/>
      <c r="H33" s="464"/>
      <c r="I33" s="114"/>
      <c r="J33" s="452"/>
      <c r="K33" s="464"/>
      <c r="L33" s="114"/>
      <c r="M33" s="452"/>
      <c r="N33" s="464"/>
      <c r="P33" s="452"/>
      <c r="Q33" s="464"/>
      <c r="R33" s="12"/>
      <c r="S33" s="116"/>
      <c r="T33" s="116"/>
    </row>
    <row r="34" spans="1:20" ht="12.75" customHeight="1" x14ac:dyDescent="0.25">
      <c r="A34" s="451" t="s">
        <v>35</v>
      </c>
      <c r="B34" s="442">
        <f>SUM('New York Water Taxi'!A14)</f>
        <v>0</v>
      </c>
      <c r="C34" s="101"/>
      <c r="D34" s="451" t="s">
        <v>35</v>
      </c>
      <c r="E34" s="442">
        <f>SUM('New York Water Taxi'!D25)</f>
        <v>0</v>
      </c>
      <c r="F34" s="101"/>
      <c r="G34" s="451" t="s">
        <v>35</v>
      </c>
      <c r="H34" s="442">
        <f>SUM('New York Water Taxi'!D36)</f>
        <v>0</v>
      </c>
      <c r="I34" s="101"/>
      <c r="J34" s="451" t="s">
        <v>35</v>
      </c>
      <c r="K34" s="442">
        <f>SUM('New York Water Taxi'!D47)</f>
        <v>0</v>
      </c>
      <c r="L34" s="101"/>
      <c r="M34" s="451" t="s">
        <v>35</v>
      </c>
      <c r="N34" s="442">
        <f>SUM('New York Water Taxi'!D58)</f>
        <v>0</v>
      </c>
      <c r="P34" s="451" t="s">
        <v>35</v>
      </c>
      <c r="Q34" s="442">
        <f>SUM('New York Water Taxi'!D69)</f>
        <v>0</v>
      </c>
      <c r="R34" s="11"/>
    </row>
    <row r="35" spans="1:20" ht="14.25" thickBot="1" x14ac:dyDescent="0.3">
      <c r="A35" s="452"/>
      <c r="B35" s="443"/>
      <c r="C35" s="101"/>
      <c r="D35" s="452"/>
      <c r="E35" s="465"/>
      <c r="F35" s="101"/>
      <c r="G35" s="452"/>
      <c r="H35" s="465"/>
      <c r="I35" s="101"/>
      <c r="J35" s="452"/>
      <c r="K35" s="465"/>
      <c r="L35" s="101"/>
      <c r="M35" s="452"/>
      <c r="N35" s="465"/>
      <c r="P35" s="452"/>
      <c r="Q35" s="465"/>
      <c r="R35" s="118"/>
    </row>
    <row r="36" spans="1:20" ht="12.75" customHeight="1" x14ac:dyDescent="0.25">
      <c r="A36" s="451" t="s">
        <v>69</v>
      </c>
      <c r="B36" s="442">
        <f>SUM('New York Water Taxi'!F14)</f>
        <v>0</v>
      </c>
      <c r="C36" s="101"/>
      <c r="D36" s="451" t="s">
        <v>69</v>
      </c>
      <c r="E36" s="442">
        <f>SUM('New York Water Taxi'!F25)</f>
        <v>0</v>
      </c>
      <c r="F36" s="101"/>
      <c r="G36" s="451" t="s">
        <v>69</v>
      </c>
      <c r="H36" s="442">
        <f>SUM('New York Water Taxi'!F36)</f>
        <v>0</v>
      </c>
      <c r="I36" s="101"/>
      <c r="J36" s="451" t="s">
        <v>69</v>
      </c>
      <c r="K36" s="442">
        <f>SUM('New York Water Taxi'!F47)</f>
        <v>0</v>
      </c>
      <c r="L36" s="101"/>
      <c r="M36" s="451" t="s">
        <v>69</v>
      </c>
      <c r="N36" s="442">
        <f>SUM('New York Water Taxi'!F58)</f>
        <v>0</v>
      </c>
      <c r="P36" s="451" t="s">
        <v>69</v>
      </c>
      <c r="Q36" s="442">
        <f>SUM('New York Water Taxi'!F69)</f>
        <v>0</v>
      </c>
      <c r="R36" s="11"/>
    </row>
    <row r="37" spans="1:20" ht="14.25" customHeight="1" thickBot="1" x14ac:dyDescent="0.3">
      <c r="A37" s="452"/>
      <c r="B37" s="443"/>
      <c r="C37" s="101"/>
      <c r="D37" s="452"/>
      <c r="E37" s="450"/>
      <c r="F37" s="101"/>
      <c r="G37" s="452"/>
      <c r="H37" s="450"/>
      <c r="I37" s="101"/>
      <c r="J37" s="452"/>
      <c r="K37" s="443"/>
      <c r="L37" s="101"/>
      <c r="M37" s="452"/>
      <c r="N37" s="443"/>
      <c r="P37" s="452"/>
      <c r="Q37" s="443"/>
      <c r="R37" s="11"/>
    </row>
    <row r="38" spans="1:20" x14ac:dyDescent="0.25">
      <c r="A38" s="440" t="s">
        <v>70</v>
      </c>
      <c r="B38" s="442">
        <f>SUM('NYC Ferry'!E14+'NYC Ferry'!S14)</f>
        <v>2040</v>
      </c>
      <c r="C38" s="101"/>
      <c r="D38" s="440" t="s">
        <v>70</v>
      </c>
      <c r="E38" s="442">
        <f>SUM('NYC Ferry'!E25+'NYC Ferry'!S25)</f>
        <v>2693</v>
      </c>
      <c r="F38" s="101"/>
      <c r="G38" s="440" t="s">
        <v>70</v>
      </c>
      <c r="H38" s="442">
        <f>SUM('NYC Ferry'!E36+'NYC Ferry'!S36)</f>
        <v>2121</v>
      </c>
      <c r="I38" s="101"/>
      <c r="J38" s="440" t="s">
        <v>70</v>
      </c>
      <c r="K38" s="442">
        <f>SUM('NYC Ferry'!E47+'NYC Ferry'!S47)</f>
        <v>2606</v>
      </c>
      <c r="L38" s="101"/>
      <c r="M38" s="440" t="s">
        <v>70</v>
      </c>
      <c r="N38" s="442">
        <f>SUM('NYC Ferry'!E58+'NYC Ferry'!S58)</f>
        <v>1569</v>
      </c>
      <c r="P38" s="440" t="s">
        <v>70</v>
      </c>
      <c r="Q38" s="442">
        <f>SUM('NYC Ferry'!E69+'NYC Ferry'!S69)</f>
        <v>0</v>
      </c>
      <c r="R38" s="11"/>
    </row>
    <row r="39" spans="1:20" ht="14.25" thickBot="1" x14ac:dyDescent="0.3">
      <c r="A39" s="441"/>
      <c r="B39" s="443"/>
      <c r="C39" s="101"/>
      <c r="D39" s="441"/>
      <c r="E39" s="443"/>
      <c r="F39" s="101"/>
      <c r="G39" s="441"/>
      <c r="H39" s="443"/>
      <c r="I39" s="101"/>
      <c r="J39" s="441"/>
      <c r="K39" s="443"/>
      <c r="L39" s="101"/>
      <c r="M39" s="441"/>
      <c r="N39" s="443"/>
      <c r="P39" s="441"/>
      <c r="Q39" s="443"/>
      <c r="R39" s="11"/>
    </row>
    <row r="40" spans="1:20" ht="12.75" customHeight="1" x14ac:dyDescent="0.25">
      <c r="A40" s="440" t="s">
        <v>71</v>
      </c>
      <c r="B40" s="442">
        <f>SUM('NYC Ferry'!F14)</f>
        <v>803</v>
      </c>
      <c r="C40" s="101"/>
      <c r="D40" s="440" t="s">
        <v>71</v>
      </c>
      <c r="E40" s="442">
        <f>SUM('NYC Ferry'!F25)</f>
        <v>1406</v>
      </c>
      <c r="F40" s="101"/>
      <c r="G40" s="440" t="s">
        <v>71</v>
      </c>
      <c r="H40" s="442">
        <f>SUM('NYC Ferry'!F36)</f>
        <v>1226</v>
      </c>
      <c r="I40" s="101"/>
      <c r="J40" s="440" t="s">
        <v>71</v>
      </c>
      <c r="K40" s="442">
        <f>SUM('NYC Ferry'!F47)</f>
        <v>1517</v>
      </c>
      <c r="L40" s="101"/>
      <c r="M40" s="440" t="s">
        <v>71</v>
      </c>
      <c r="N40" s="442">
        <f>SUM('NYC Ferry'!F58)</f>
        <v>875</v>
      </c>
      <c r="P40" s="440" t="s">
        <v>71</v>
      </c>
      <c r="Q40" s="442">
        <f>SUM('NYC Ferry'!F69)</f>
        <v>0</v>
      </c>
      <c r="R40" s="11"/>
    </row>
    <row r="41" spans="1:20" ht="13.5" customHeight="1" thickBot="1" x14ac:dyDescent="0.3">
      <c r="A41" s="441"/>
      <c r="B41" s="443"/>
      <c r="C41" s="101"/>
      <c r="D41" s="441"/>
      <c r="E41" s="443"/>
      <c r="F41" s="101"/>
      <c r="G41" s="441"/>
      <c r="H41" s="443"/>
      <c r="I41" s="101"/>
      <c r="J41" s="441"/>
      <c r="K41" s="443"/>
      <c r="L41" s="101"/>
      <c r="M41" s="441"/>
      <c r="N41" s="443"/>
      <c r="P41" s="441"/>
      <c r="Q41" s="443"/>
      <c r="R41" s="11"/>
    </row>
    <row r="42" spans="1:20" ht="12.75" customHeight="1" x14ac:dyDescent="0.25">
      <c r="A42" s="440" t="s">
        <v>11</v>
      </c>
      <c r="B42" s="442">
        <f>SUM('NYC Ferry'!G14)</f>
        <v>2506</v>
      </c>
      <c r="C42" s="101"/>
      <c r="D42" s="440" t="s">
        <v>11</v>
      </c>
      <c r="E42" s="442">
        <f>SUM('NYC Ferry'!G25)</f>
        <v>3664</v>
      </c>
      <c r="F42" s="101"/>
      <c r="G42" s="440" t="s">
        <v>11</v>
      </c>
      <c r="H42" s="442">
        <f>SUM('NYC Ferry'!G36)</f>
        <v>3472</v>
      </c>
      <c r="I42" s="101"/>
      <c r="J42" s="440" t="s">
        <v>11</v>
      </c>
      <c r="K42" s="442">
        <f>SUM('NYC Ferry'!G47)</f>
        <v>4191</v>
      </c>
      <c r="L42" s="101"/>
      <c r="M42" s="440" t="s">
        <v>11</v>
      </c>
      <c r="N42" s="442">
        <f>SUM('NYC Ferry'!G58)</f>
        <v>2566</v>
      </c>
      <c r="P42" s="440" t="s">
        <v>11</v>
      </c>
      <c r="Q42" s="442">
        <f>SUM('NYC Ferry'!G69)</f>
        <v>0</v>
      </c>
      <c r="R42" s="11"/>
    </row>
    <row r="43" spans="1:20" ht="13.5" customHeight="1" thickBot="1" x14ac:dyDescent="0.3">
      <c r="A43" s="441"/>
      <c r="B43" s="443"/>
      <c r="C43" s="101"/>
      <c r="D43" s="441"/>
      <c r="E43" s="443"/>
      <c r="F43" s="101"/>
      <c r="G43" s="441"/>
      <c r="H43" s="443"/>
      <c r="I43" s="101"/>
      <c r="J43" s="441"/>
      <c r="K43" s="443"/>
      <c r="L43" s="101"/>
      <c r="M43" s="441"/>
      <c r="N43" s="443"/>
      <c r="P43" s="441"/>
      <c r="Q43" s="443"/>
      <c r="R43" s="11"/>
    </row>
    <row r="44" spans="1:20" ht="12.75" customHeight="1" x14ac:dyDescent="0.25">
      <c r="A44" s="440" t="s">
        <v>12</v>
      </c>
      <c r="B44" s="442">
        <f>SUM('NYC Ferry'!H14)</f>
        <v>1242</v>
      </c>
      <c r="C44" s="101"/>
      <c r="D44" s="440" t="s">
        <v>12</v>
      </c>
      <c r="E44" s="442">
        <f>SUM('NYC Ferry'!H25)</f>
        <v>1904</v>
      </c>
      <c r="F44" s="101"/>
      <c r="G44" s="440" t="s">
        <v>12</v>
      </c>
      <c r="H44" s="442">
        <f>SUM('NYC Ferry'!H36)</f>
        <v>1919</v>
      </c>
      <c r="I44" s="101"/>
      <c r="J44" s="440" t="s">
        <v>12</v>
      </c>
      <c r="K44" s="442">
        <f>SUM('NYC Ferry'!H47)</f>
        <v>2211</v>
      </c>
      <c r="L44" s="101"/>
      <c r="M44" s="440" t="s">
        <v>12</v>
      </c>
      <c r="N44" s="442">
        <f>SUM('NYC Ferry'!H58)</f>
        <v>884</v>
      </c>
      <c r="P44" s="440" t="s">
        <v>12</v>
      </c>
      <c r="Q44" s="442">
        <f>SUM('NYC Ferry'!H69)</f>
        <v>0</v>
      </c>
      <c r="R44" s="11"/>
    </row>
    <row r="45" spans="1:20" ht="13.5" customHeight="1" thickBot="1" x14ac:dyDescent="0.3">
      <c r="A45" s="441"/>
      <c r="B45" s="443"/>
      <c r="C45" s="101"/>
      <c r="D45" s="441"/>
      <c r="E45" s="443"/>
      <c r="F45" s="101"/>
      <c r="G45" s="441"/>
      <c r="H45" s="443"/>
      <c r="I45" s="101"/>
      <c r="J45" s="441"/>
      <c r="K45" s="443"/>
      <c r="L45" s="101"/>
      <c r="M45" s="441"/>
      <c r="N45" s="443"/>
      <c r="P45" s="441"/>
      <c r="Q45" s="443"/>
      <c r="R45" s="11"/>
    </row>
    <row r="46" spans="1:20" ht="12.75" customHeight="1" x14ac:dyDescent="0.25">
      <c r="A46" s="440" t="s">
        <v>72</v>
      </c>
      <c r="B46" s="442">
        <f>SUM('NYC Ferry'!I14,'NYC Ferry'!W14)</f>
        <v>1996</v>
      </c>
      <c r="C46" s="101"/>
      <c r="D46" s="440" t="s">
        <v>72</v>
      </c>
      <c r="E46" s="442">
        <f>SUM('NYC Ferry'!I25,'NYC Ferry'!W25)</f>
        <v>3087</v>
      </c>
      <c r="F46" s="101"/>
      <c r="G46" s="440" t="s">
        <v>72</v>
      </c>
      <c r="H46" s="442">
        <f>SUM('NYC Ferry'!I36,'NYC Ferry'!W36)</f>
        <v>3017</v>
      </c>
      <c r="I46" s="101"/>
      <c r="J46" s="440" t="s">
        <v>72</v>
      </c>
      <c r="K46" s="442">
        <f>SUM('NYC Ferry'!I47,'NYC Ferry'!W47)</f>
        <v>3303</v>
      </c>
      <c r="L46" s="101"/>
      <c r="M46" s="440" t="s">
        <v>72</v>
      </c>
      <c r="N46" s="442">
        <f>SUM('NYC Ferry'!I58,'NYC Ferry'!W58)</f>
        <v>2023</v>
      </c>
      <c r="P46" s="440" t="s">
        <v>72</v>
      </c>
      <c r="Q46" s="442">
        <f>SUM('NYC Ferry'!I69,'NYC Ferry'!W69)</f>
        <v>0</v>
      </c>
      <c r="R46" s="11"/>
    </row>
    <row r="47" spans="1:20" ht="13.5" customHeight="1" thickBot="1" x14ac:dyDescent="0.3">
      <c r="A47" s="441"/>
      <c r="B47" s="443"/>
      <c r="C47" s="101"/>
      <c r="D47" s="441"/>
      <c r="E47" s="443"/>
      <c r="F47" s="101"/>
      <c r="G47" s="441"/>
      <c r="H47" s="443"/>
      <c r="I47" s="101"/>
      <c r="J47" s="441"/>
      <c r="K47" s="443"/>
      <c r="L47" s="101"/>
      <c r="M47" s="441"/>
      <c r="N47" s="443"/>
      <c r="P47" s="441"/>
      <c r="Q47" s="443"/>
      <c r="R47" s="11"/>
    </row>
    <row r="48" spans="1:20" ht="12.75" customHeight="1" x14ac:dyDescent="0.25">
      <c r="A48" s="440" t="s">
        <v>87</v>
      </c>
      <c r="B48" s="442">
        <f>SUM('NYC Ferry'!P14)</f>
        <v>514</v>
      </c>
      <c r="C48" s="101"/>
      <c r="D48" s="440" t="s">
        <v>87</v>
      </c>
      <c r="E48" s="442">
        <f>SUM('NYC Ferry'!P25)</f>
        <v>452</v>
      </c>
      <c r="F48" s="101"/>
      <c r="G48" s="440" t="s">
        <v>87</v>
      </c>
      <c r="H48" s="442">
        <f>SUM('NYC Ferry'!P36)</f>
        <v>448</v>
      </c>
      <c r="I48" s="101"/>
      <c r="J48" s="440" t="s">
        <v>87</v>
      </c>
      <c r="K48" s="442">
        <f>SUM('NYC Ferry'!P47)</f>
        <v>573</v>
      </c>
      <c r="L48" s="101"/>
      <c r="M48" s="440" t="s">
        <v>87</v>
      </c>
      <c r="N48" s="442">
        <f>SUM('NYC Ferry'!P58)</f>
        <v>317</v>
      </c>
      <c r="P48" s="440" t="s">
        <v>87</v>
      </c>
      <c r="Q48" s="442">
        <f>SUM('NYC Ferry'!P69)</f>
        <v>0</v>
      </c>
      <c r="R48" s="11"/>
    </row>
    <row r="49" spans="1:18" ht="13.5" customHeight="1" thickBot="1" x14ac:dyDescent="0.3">
      <c r="A49" s="441"/>
      <c r="B49" s="443"/>
      <c r="C49" s="101"/>
      <c r="D49" s="441"/>
      <c r="E49" s="443"/>
      <c r="F49" s="101"/>
      <c r="G49" s="441"/>
      <c r="H49" s="443"/>
      <c r="I49" s="101"/>
      <c r="J49" s="441"/>
      <c r="K49" s="443"/>
      <c r="L49" s="101"/>
      <c r="M49" s="441"/>
      <c r="N49" s="443"/>
      <c r="P49" s="441"/>
      <c r="Q49" s="443"/>
      <c r="R49" s="11"/>
    </row>
    <row r="50" spans="1:18" ht="13.5" customHeight="1" x14ac:dyDescent="0.25">
      <c r="A50" s="440" t="s">
        <v>86</v>
      </c>
      <c r="B50" s="442">
        <f>SUM('NYC Ferry'!N14)</f>
        <v>176</v>
      </c>
      <c r="C50" s="101"/>
      <c r="D50" s="440" t="s">
        <v>86</v>
      </c>
      <c r="E50" s="442">
        <f>SUM('NYC Ferry'!N25)</f>
        <v>416</v>
      </c>
      <c r="F50" s="101"/>
      <c r="G50" s="440" t="s">
        <v>86</v>
      </c>
      <c r="H50" s="444">
        <f>SUM('NYC Ferry'!N36)</f>
        <v>404</v>
      </c>
      <c r="I50" s="101"/>
      <c r="J50" s="440" t="s">
        <v>86</v>
      </c>
      <c r="K50" s="444">
        <f>SUM('NYC Ferry'!N47)</f>
        <v>488</v>
      </c>
      <c r="L50" s="101"/>
      <c r="M50" s="440" t="s">
        <v>86</v>
      </c>
      <c r="N50" s="442">
        <f>SUM('NYC Ferry'!N58)</f>
        <v>254</v>
      </c>
      <c r="P50" s="440" t="s">
        <v>86</v>
      </c>
      <c r="Q50" s="442">
        <f>SUM('NYC Ferry'!N69)</f>
        <v>0</v>
      </c>
      <c r="R50" s="11"/>
    </row>
    <row r="51" spans="1:18" ht="13.5" customHeight="1" thickBot="1" x14ac:dyDescent="0.3">
      <c r="A51" s="441"/>
      <c r="B51" s="443"/>
      <c r="C51" s="101"/>
      <c r="D51" s="441"/>
      <c r="E51" s="443"/>
      <c r="F51" s="101"/>
      <c r="G51" s="441"/>
      <c r="H51" s="450"/>
      <c r="I51" s="101"/>
      <c r="J51" s="441"/>
      <c r="K51" s="450"/>
      <c r="L51" s="101"/>
      <c r="M51" s="441"/>
      <c r="N51" s="443"/>
      <c r="P51" s="441"/>
      <c r="Q51" s="443"/>
      <c r="R51" s="11"/>
    </row>
    <row r="52" spans="1:18" ht="12.75" customHeight="1" x14ac:dyDescent="0.25">
      <c r="A52" s="440" t="s">
        <v>13</v>
      </c>
      <c r="B52" s="442">
        <f>SUM('NYC Ferry'!R14)</f>
        <v>19</v>
      </c>
      <c r="C52" s="101"/>
      <c r="D52" s="440" t="s">
        <v>13</v>
      </c>
      <c r="E52" s="442">
        <f>SUM('NYC Ferry'!R25)</f>
        <v>52</v>
      </c>
      <c r="F52" s="101"/>
      <c r="G52" s="440" t="s">
        <v>13</v>
      </c>
      <c r="H52" s="442">
        <f>SUM('NYC Ferry'!R36)</f>
        <v>42</v>
      </c>
      <c r="I52" s="101"/>
      <c r="J52" s="440" t="s">
        <v>13</v>
      </c>
      <c r="K52" s="442">
        <f>SUM('NYC Ferry'!R47)</f>
        <v>69</v>
      </c>
      <c r="L52" s="101"/>
      <c r="M52" s="440" t="s">
        <v>13</v>
      </c>
      <c r="N52" s="442">
        <f>SUM('NYC Ferry'!R58)</f>
        <v>36</v>
      </c>
      <c r="P52" s="440" t="s">
        <v>13</v>
      </c>
      <c r="Q52" s="442">
        <f>SUM('NYC Ferry'!R69)</f>
        <v>0</v>
      </c>
      <c r="R52" s="11"/>
    </row>
    <row r="53" spans="1:18" ht="13.5" customHeight="1" thickBot="1" x14ac:dyDescent="0.3">
      <c r="A53" s="441"/>
      <c r="B53" s="443"/>
      <c r="C53" s="101"/>
      <c r="D53" s="441"/>
      <c r="E53" s="443"/>
      <c r="F53" s="101"/>
      <c r="G53" s="441"/>
      <c r="H53" s="443"/>
      <c r="I53" s="101"/>
      <c r="J53" s="441"/>
      <c r="K53" s="443"/>
      <c r="L53" s="101"/>
      <c r="M53" s="441"/>
      <c r="N53" s="443"/>
      <c r="P53" s="441"/>
      <c r="Q53" s="443"/>
      <c r="R53" s="11"/>
    </row>
    <row r="54" spans="1:18" ht="13.5" customHeight="1" x14ac:dyDescent="0.25">
      <c r="A54" s="445" t="s">
        <v>32</v>
      </c>
      <c r="B54" s="442">
        <f>SUM('NYC Ferry'!J14)</f>
        <v>0</v>
      </c>
      <c r="C54" s="101"/>
      <c r="D54" s="445" t="s">
        <v>32</v>
      </c>
      <c r="E54" s="442">
        <f>SUM('NYC Ferry'!J25 + 'NYC Ferry'!Q25)</f>
        <v>0</v>
      </c>
      <c r="F54" s="101"/>
      <c r="G54" s="445" t="s">
        <v>32</v>
      </c>
      <c r="H54" s="444">
        <f>SUM('NYC Ferry'!J36)</f>
        <v>0</v>
      </c>
      <c r="I54" s="101"/>
      <c r="J54" s="445" t="s">
        <v>32</v>
      </c>
      <c r="K54" s="444">
        <f>SUM('NYC Ferry'!J47 + 'NYC Ferry'!Q47)</f>
        <v>0</v>
      </c>
      <c r="L54" s="101"/>
      <c r="M54" s="445" t="s">
        <v>32</v>
      </c>
      <c r="N54" s="444">
        <f>SUM('NYC Ferry'!J58)</f>
        <v>0</v>
      </c>
      <c r="P54" s="445" t="s">
        <v>32</v>
      </c>
      <c r="Q54" s="444">
        <f>SUM('NYC Ferry'!J69)</f>
        <v>0</v>
      </c>
      <c r="R54" s="11"/>
    </row>
    <row r="55" spans="1:18" ht="13.5" customHeight="1" thickBot="1" x14ac:dyDescent="0.3">
      <c r="A55" s="441"/>
      <c r="B55" s="443"/>
      <c r="C55" s="101"/>
      <c r="D55" s="441"/>
      <c r="E55" s="443"/>
      <c r="F55" s="101"/>
      <c r="G55" s="441"/>
      <c r="H55" s="443"/>
      <c r="I55" s="101"/>
      <c r="J55" s="441"/>
      <c r="K55" s="443"/>
      <c r="L55" s="101"/>
      <c r="M55" s="441"/>
      <c r="N55" s="443"/>
      <c r="P55" s="441"/>
      <c r="Q55" s="443"/>
      <c r="R55" s="11"/>
    </row>
    <row r="56" spans="1:18" ht="13.5" customHeight="1" x14ac:dyDescent="0.25">
      <c r="A56" s="445" t="s">
        <v>82</v>
      </c>
      <c r="B56" s="442">
        <f>'NYC Ferry'!L14+'NYC Ferry'!O14</f>
        <v>302</v>
      </c>
      <c r="C56" s="101"/>
      <c r="D56" s="445" t="s">
        <v>82</v>
      </c>
      <c r="E56" s="442">
        <f>'NYC Ferry'!L25+'NYC Ferry'!O25</f>
        <v>319</v>
      </c>
      <c r="F56" s="101"/>
      <c r="G56" s="445" t="s">
        <v>82</v>
      </c>
      <c r="H56" s="444">
        <f>'NYC Ferry'!L36 + 'NYC Ferry'!O36</f>
        <v>643</v>
      </c>
      <c r="I56" s="101"/>
      <c r="J56" s="445" t="s">
        <v>82</v>
      </c>
      <c r="K56" s="444">
        <f>'NYC Ferry'!L47 + 'NYC Ferry'!O47</f>
        <v>799</v>
      </c>
      <c r="L56" s="101"/>
      <c r="M56" s="445" t="s">
        <v>82</v>
      </c>
      <c r="N56" s="444">
        <f>'NYC Ferry'!L58 + 'NYC Ferry'!O58</f>
        <v>501</v>
      </c>
      <c r="P56" s="445" t="s">
        <v>82</v>
      </c>
      <c r="Q56" s="444">
        <f>'NYC Ferry'!L69 + 'NYC Ferry'!O69</f>
        <v>0</v>
      </c>
      <c r="R56" s="11"/>
    </row>
    <row r="57" spans="1:18" ht="13.5" customHeight="1" thickBot="1" x14ac:dyDescent="0.3">
      <c r="A57" s="441"/>
      <c r="B57" s="443"/>
      <c r="C57" s="101"/>
      <c r="D57" s="441"/>
      <c r="E57" s="443"/>
      <c r="F57" s="101"/>
      <c r="G57" s="441"/>
      <c r="H57" s="443"/>
      <c r="I57" s="101"/>
      <c r="J57" s="441"/>
      <c r="K57" s="443"/>
      <c r="L57" s="101"/>
      <c r="M57" s="441"/>
      <c r="N57" s="443"/>
      <c r="P57" s="441"/>
      <c r="Q57" s="443"/>
      <c r="R57" s="11"/>
    </row>
    <row r="58" spans="1:18" ht="13.5" customHeight="1" x14ac:dyDescent="0.25">
      <c r="A58" s="445" t="s">
        <v>79</v>
      </c>
      <c r="B58" s="442">
        <f>'NYC Ferry'!K14</f>
        <v>771</v>
      </c>
      <c r="C58" s="101"/>
      <c r="D58" s="445" t="s">
        <v>79</v>
      </c>
      <c r="E58" s="442">
        <f>'NYC Ferry'!K25</f>
        <v>0</v>
      </c>
      <c r="F58" s="101"/>
      <c r="G58" s="445" t="s">
        <v>79</v>
      </c>
      <c r="H58" s="444">
        <f>'NYC Ferry'!K36</f>
        <v>1388</v>
      </c>
      <c r="I58" s="101"/>
      <c r="J58" s="445" t="s">
        <v>79</v>
      </c>
      <c r="K58" s="444">
        <f>'NYC Ferry'!K47</f>
        <v>1898</v>
      </c>
      <c r="L58" s="101"/>
      <c r="M58" s="445" t="s">
        <v>79</v>
      </c>
      <c r="N58" s="444">
        <f>'NYC Ferry'!K58</f>
        <v>1116</v>
      </c>
      <c r="P58" s="445" t="s">
        <v>79</v>
      </c>
      <c r="Q58" s="444">
        <f>'NYC Ferry'!K69</f>
        <v>0</v>
      </c>
      <c r="R58" s="11"/>
    </row>
    <row r="59" spans="1:18" ht="13.5" customHeight="1" thickBot="1" x14ac:dyDescent="0.3">
      <c r="A59" s="441"/>
      <c r="B59" s="443"/>
      <c r="C59" s="101"/>
      <c r="D59" s="441"/>
      <c r="E59" s="443"/>
      <c r="F59" s="101"/>
      <c r="G59" s="441"/>
      <c r="H59" s="443"/>
      <c r="I59" s="101"/>
      <c r="J59" s="441"/>
      <c r="K59" s="443"/>
      <c r="L59" s="101"/>
      <c r="M59" s="441"/>
      <c r="N59" s="443"/>
      <c r="P59" s="441"/>
      <c r="Q59" s="443"/>
      <c r="R59" s="11"/>
    </row>
    <row r="60" spans="1:18" ht="13.5" customHeight="1" x14ac:dyDescent="0.25">
      <c r="A60" s="445" t="s">
        <v>90</v>
      </c>
      <c r="B60" s="442">
        <f>SUM('NYC Ferry'!U14)</f>
        <v>891</v>
      </c>
      <c r="C60" s="101"/>
      <c r="D60" s="445" t="s">
        <v>90</v>
      </c>
      <c r="E60" s="442">
        <f>SUM('NYC Ferry'!U25)</f>
        <v>1249</v>
      </c>
      <c r="F60" s="101"/>
      <c r="G60" s="445" t="s">
        <v>90</v>
      </c>
      <c r="H60" s="444">
        <f>SUM('NYC Ferry'!U36)</f>
        <v>1151</v>
      </c>
      <c r="I60" s="101"/>
      <c r="J60" s="445" t="s">
        <v>90</v>
      </c>
      <c r="K60" s="444">
        <f>SUM('NYC Ferry'!U47)</f>
        <v>1442</v>
      </c>
      <c r="L60" s="101"/>
      <c r="M60" s="445" t="s">
        <v>90</v>
      </c>
      <c r="N60" s="444">
        <f>SUM('NYC Ferry'!U58)</f>
        <v>826</v>
      </c>
      <c r="P60" s="445" t="s">
        <v>90</v>
      </c>
      <c r="Q60" s="444">
        <f>SUM('NYC Ferry'!U69)</f>
        <v>0</v>
      </c>
      <c r="R60" s="11"/>
    </row>
    <row r="61" spans="1:18" ht="13.5" customHeight="1" thickBot="1" x14ac:dyDescent="0.3">
      <c r="A61" s="441"/>
      <c r="B61" s="443"/>
      <c r="C61" s="101"/>
      <c r="D61" s="441"/>
      <c r="E61" s="443"/>
      <c r="F61" s="101"/>
      <c r="G61" s="441"/>
      <c r="H61" s="443"/>
      <c r="I61" s="101"/>
      <c r="J61" s="441"/>
      <c r="K61" s="443"/>
      <c r="L61" s="101"/>
      <c r="M61" s="441"/>
      <c r="N61" s="443"/>
      <c r="P61" s="441"/>
      <c r="Q61" s="443"/>
      <c r="R61" s="11"/>
    </row>
    <row r="62" spans="1:18" ht="13.5" customHeight="1" x14ac:dyDescent="0.25">
      <c r="A62" s="445" t="s">
        <v>91</v>
      </c>
      <c r="B62" s="442">
        <f>SUM('NYC Ferry'!V14)</f>
        <v>758</v>
      </c>
      <c r="C62" s="101"/>
      <c r="D62" s="445" t="s">
        <v>91</v>
      </c>
      <c r="E62" s="442">
        <f>SUM('NYC Ferry'!V25)</f>
        <v>1117</v>
      </c>
      <c r="F62" s="101"/>
      <c r="G62" s="445" t="s">
        <v>91</v>
      </c>
      <c r="H62" s="444">
        <f>SUM('NYC Ferry'!V36)</f>
        <v>1063</v>
      </c>
      <c r="I62" s="101"/>
      <c r="J62" s="445" t="s">
        <v>91</v>
      </c>
      <c r="K62" s="444">
        <f>SUM('NYC Ferry'!V47)</f>
        <v>1254</v>
      </c>
      <c r="L62" s="101"/>
      <c r="M62" s="445" t="s">
        <v>91</v>
      </c>
      <c r="N62" s="444">
        <f>SUM('NYC Ferry'!V58)</f>
        <v>724</v>
      </c>
      <c r="P62" s="445" t="s">
        <v>91</v>
      </c>
      <c r="Q62" s="444">
        <f>SUM('NYC Ferry'!V69)</f>
        <v>0</v>
      </c>
      <c r="R62" s="11"/>
    </row>
    <row r="63" spans="1:18" ht="13.5" customHeight="1" thickBot="1" x14ac:dyDescent="0.3">
      <c r="A63" s="441"/>
      <c r="B63" s="443"/>
      <c r="C63" s="101"/>
      <c r="D63" s="441"/>
      <c r="E63" s="443"/>
      <c r="F63" s="101"/>
      <c r="G63" s="441"/>
      <c r="H63" s="443"/>
      <c r="I63" s="101"/>
      <c r="J63" s="441"/>
      <c r="K63" s="443"/>
      <c r="L63" s="101"/>
      <c r="M63" s="441"/>
      <c r="N63" s="443"/>
      <c r="P63" s="441"/>
      <c r="Q63" s="443"/>
      <c r="R63" s="11"/>
    </row>
    <row r="64" spans="1:18" ht="13.5" customHeight="1" x14ac:dyDescent="0.25">
      <c r="A64" s="483" t="s">
        <v>19</v>
      </c>
      <c r="B64" s="455">
        <f>SUM(B22:B63)</f>
        <v>103842</v>
      </c>
      <c r="C64" s="101"/>
      <c r="D64" s="483" t="s">
        <v>19</v>
      </c>
      <c r="E64" s="455">
        <f>SUM(E22:E63)</f>
        <v>160201</v>
      </c>
      <c r="F64" s="101"/>
      <c r="G64" s="483" t="s">
        <v>19</v>
      </c>
      <c r="H64" s="455">
        <f>SUM(H22:H63)</f>
        <v>151445</v>
      </c>
      <c r="I64" s="101"/>
      <c r="J64" s="453" t="s">
        <v>19</v>
      </c>
      <c r="K64" s="455">
        <f>SUM(K22:K63)</f>
        <v>186832</v>
      </c>
      <c r="L64" s="101"/>
      <c r="M64" s="483" t="s">
        <v>19</v>
      </c>
      <c r="N64" s="455">
        <f>SUM(N22:N63)</f>
        <v>111965</v>
      </c>
      <c r="P64" s="453" t="s">
        <v>19</v>
      </c>
      <c r="Q64" s="455">
        <f>SUM(Q22:Q63)</f>
        <v>0</v>
      </c>
      <c r="R64" s="11"/>
    </row>
    <row r="65" spans="1:18" ht="13.5" customHeight="1" thickBot="1" x14ac:dyDescent="0.3">
      <c r="A65" s="454"/>
      <c r="B65" s="456"/>
      <c r="C65" s="101"/>
      <c r="D65" s="454"/>
      <c r="E65" s="456"/>
      <c r="F65" s="101"/>
      <c r="G65" s="454"/>
      <c r="H65" s="456"/>
      <c r="I65" s="101"/>
      <c r="J65" s="454"/>
      <c r="K65" s="456"/>
      <c r="L65" s="101"/>
      <c r="M65" s="454"/>
      <c r="N65" s="456"/>
      <c r="P65" s="454"/>
      <c r="Q65" s="456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G30 C33:N35 C32:D32 F32:G32 I32:N32 F65:G65 L65:M65 L30:M30 I30:J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04" t="s">
        <v>77</v>
      </c>
      <c r="D1" s="504" t="s">
        <v>8</v>
      </c>
      <c r="E1" s="508" t="s">
        <v>19</v>
      </c>
    </row>
    <row r="2" spans="1:6" ht="14.25" customHeight="1" thickBot="1" x14ac:dyDescent="0.3">
      <c r="A2" s="32"/>
      <c r="B2" s="201"/>
      <c r="C2" s="506"/>
      <c r="D2" s="506"/>
      <c r="E2" s="509"/>
    </row>
    <row r="3" spans="1:6" ht="14.25" customHeight="1" x14ac:dyDescent="0.25">
      <c r="A3" s="526" t="s">
        <v>57</v>
      </c>
      <c r="B3" s="528" t="s">
        <v>58</v>
      </c>
      <c r="C3" s="520" t="s">
        <v>74</v>
      </c>
      <c r="D3" s="520" t="s">
        <v>8</v>
      </c>
      <c r="E3" s="509"/>
    </row>
    <row r="4" spans="1:6" ht="15" customHeight="1" thickBot="1" x14ac:dyDescent="0.3">
      <c r="A4" s="527"/>
      <c r="B4" s="529"/>
      <c r="C4" s="521"/>
      <c r="D4" s="521"/>
      <c r="E4" s="509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11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2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2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2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11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2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2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3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11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2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2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3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11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2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2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3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11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2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2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3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2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76</v>
      </c>
      <c r="D72" s="48" t="s">
        <v>8</v>
      </c>
      <c r="E72" s="532" t="s">
        <v>84</v>
      </c>
      <c r="F72" s="534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04" t="s">
        <v>52</v>
      </c>
      <c r="D1" s="505"/>
      <c r="E1" s="504"/>
      <c r="F1" s="516"/>
      <c r="G1" s="508" t="s">
        <v>19</v>
      </c>
    </row>
    <row r="2" spans="1:7" ht="15" customHeight="1" thickBot="1" x14ac:dyDescent="0.3">
      <c r="B2" s="157"/>
      <c r="C2" s="506"/>
      <c r="D2" s="507"/>
      <c r="E2" s="506"/>
      <c r="F2" s="517"/>
      <c r="G2" s="509"/>
    </row>
    <row r="3" spans="1:7" x14ac:dyDescent="0.25">
      <c r="A3" s="578" t="s">
        <v>57</v>
      </c>
      <c r="B3" s="579" t="s">
        <v>58</v>
      </c>
      <c r="C3" s="520" t="s">
        <v>55</v>
      </c>
      <c r="D3" s="518" t="s">
        <v>56</v>
      </c>
      <c r="E3" s="520"/>
      <c r="F3" s="518"/>
      <c r="G3" s="509"/>
    </row>
    <row r="4" spans="1:7" ht="14.25" customHeight="1" thickBot="1" x14ac:dyDescent="0.3">
      <c r="A4" s="521"/>
      <c r="B4" s="580"/>
      <c r="C4" s="521"/>
      <c r="D4" s="519"/>
      <c r="E4" s="521"/>
      <c r="F4" s="519"/>
      <c r="G4" s="509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11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2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12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3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11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2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12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3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11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2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12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3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11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2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12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3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11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2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12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3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11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2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2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3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32" t="s">
        <v>67</v>
      </c>
      <c r="F72" s="533"/>
      <c r="G72" s="534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24" t="s">
        <v>29</v>
      </c>
      <c r="F73" s="525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81" t="s">
        <v>30</v>
      </c>
      <c r="F74" s="581"/>
      <c r="G74" s="120">
        <f>SUM(G58, G47, G36, G25, G14, G69)</f>
        <v>0</v>
      </c>
    </row>
    <row r="75" spans="1:7" ht="30" customHeight="1" x14ac:dyDescent="0.25">
      <c r="E75" s="524" t="s">
        <v>68</v>
      </c>
      <c r="F75" s="525"/>
      <c r="G75" s="120">
        <f>AVERAGE(G12, G23, G34, G45, G56, G67)</f>
        <v>0</v>
      </c>
    </row>
    <row r="76" spans="1:7" ht="30" customHeight="1" x14ac:dyDescent="0.25">
      <c r="E76" s="581" t="s">
        <v>22</v>
      </c>
      <c r="F76" s="581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abSelected="1" zoomScaleNormal="100" workbookViewId="0">
      <selection activeCell="B22" sqref="B22:B6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00" t="s">
        <v>96</v>
      </c>
      <c r="B1" s="501"/>
    </row>
    <row r="2" spans="1:2" ht="15.75" thickBot="1" x14ac:dyDescent="0.3">
      <c r="A2" s="502"/>
      <c r="B2" s="503"/>
    </row>
    <row r="3" spans="1:2" ht="15.75" thickBot="1" x14ac:dyDescent="0.3">
      <c r="A3" s="470" t="s">
        <v>49</v>
      </c>
      <c r="B3" s="498"/>
    </row>
    <row r="4" spans="1:2" ht="12.75" customHeight="1" x14ac:dyDescent="0.25">
      <c r="A4" s="461" t="s">
        <v>50</v>
      </c>
      <c r="B4" s="457">
        <f>SUM('NY Waterway'!H74)</f>
        <v>325463</v>
      </c>
    </row>
    <row r="5" spans="1:2" ht="13.5" customHeight="1" thickBot="1" x14ac:dyDescent="0.3">
      <c r="A5" s="472"/>
      <c r="B5" s="479"/>
    </row>
    <row r="6" spans="1:2" ht="12.75" customHeight="1" x14ac:dyDescent="0.25">
      <c r="A6" s="451" t="s">
        <v>51</v>
      </c>
      <c r="B6" s="448">
        <f>SUM('Billy Bey'!F77)</f>
        <v>231689</v>
      </c>
    </row>
    <row r="7" spans="1:2" ht="13.5" customHeight="1" thickBot="1" x14ac:dyDescent="0.3">
      <c r="A7" s="494"/>
      <c r="B7" s="466"/>
    </row>
    <row r="8" spans="1:2" ht="12.75" customHeight="1" x14ac:dyDescent="0.25">
      <c r="A8" s="461" t="s">
        <v>52</v>
      </c>
      <c r="B8" s="457">
        <f>SUM(SeaStreak!G74)</f>
        <v>60146</v>
      </c>
    </row>
    <row r="9" spans="1:2" ht="13.5" customHeight="1" thickBot="1" x14ac:dyDescent="0.3">
      <c r="A9" s="496"/>
      <c r="B9" s="479"/>
    </row>
    <row r="10" spans="1:2" ht="12.75" customHeight="1" x14ac:dyDescent="0.25">
      <c r="A10" s="451" t="s">
        <v>53</v>
      </c>
      <c r="B10" s="448">
        <f>SUM('New York Water Taxi'!K74)</f>
        <v>11895</v>
      </c>
    </row>
    <row r="11" spans="1:2" ht="13.5" customHeight="1" thickBot="1" x14ac:dyDescent="0.3">
      <c r="A11" s="491"/>
      <c r="B11" s="466"/>
    </row>
    <row r="12" spans="1:2" ht="12.75" customHeight="1" x14ac:dyDescent="0.25">
      <c r="A12" s="446" t="s">
        <v>34</v>
      </c>
      <c r="B12" s="448">
        <f>SUM('Liberty Landing Ferry'!F74)</f>
        <v>10996</v>
      </c>
    </row>
    <row r="13" spans="1:2" ht="13.5" customHeight="1" thickBot="1" x14ac:dyDescent="0.3">
      <c r="A13" s="499"/>
      <c r="B13" s="466"/>
    </row>
    <row r="14" spans="1:2" ht="13.5" customHeight="1" x14ac:dyDescent="0.25">
      <c r="A14" s="446" t="s">
        <v>81</v>
      </c>
      <c r="B14" s="448">
        <f>'NYC Ferry'!F78</f>
        <v>157375</v>
      </c>
    </row>
    <row r="15" spans="1:2" ht="13.5" customHeight="1" thickBot="1" x14ac:dyDescent="0.3">
      <c r="A15" s="499"/>
      <c r="B15" s="466"/>
    </row>
    <row r="16" spans="1:2" ht="13.5" hidden="1" customHeight="1" x14ac:dyDescent="0.25">
      <c r="A16" s="446" t="s">
        <v>75</v>
      </c>
      <c r="B16" s="448">
        <f>'Water Tours'!F74</f>
        <v>0</v>
      </c>
    </row>
    <row r="17" spans="1:2" ht="13.5" hidden="1" customHeight="1" thickBot="1" x14ac:dyDescent="0.3">
      <c r="A17" s="499"/>
      <c r="B17" s="466"/>
    </row>
    <row r="18" spans="1:2" x14ac:dyDescent="0.25">
      <c r="A18" s="467" t="s">
        <v>19</v>
      </c>
      <c r="B18" s="455">
        <f>SUM(B4:B17)</f>
        <v>797564</v>
      </c>
    </row>
    <row r="19" spans="1:2" ht="15.75" thickBot="1" x14ac:dyDescent="0.3">
      <c r="A19" s="497"/>
      <c r="B19" s="488"/>
    </row>
    <row r="20" spans="1:2" ht="15.75" thickBot="1" x14ac:dyDescent="0.3">
      <c r="A20" s="54"/>
      <c r="B20" s="55"/>
    </row>
    <row r="21" spans="1:2" ht="15.75" thickBot="1" x14ac:dyDescent="0.3">
      <c r="A21" s="470" t="s">
        <v>54</v>
      </c>
      <c r="B21" s="498"/>
    </row>
    <row r="22" spans="1:2" x14ac:dyDescent="0.25">
      <c r="A22" s="461" t="s">
        <v>10</v>
      </c>
      <c r="B22" s="457">
        <f>SUM('Billy Bey'!G73, 'New York Water Taxi'!E74, 'NY Waterway'!D74, SeaStreak!B74,'NYC Ferry'!C73)</f>
        <v>233180</v>
      </c>
    </row>
    <row r="23" spans="1:2" ht="15.75" thickBot="1" x14ac:dyDescent="0.3">
      <c r="A23" s="472"/>
      <c r="B23" s="458"/>
    </row>
    <row r="24" spans="1:2" x14ac:dyDescent="0.25">
      <c r="A24" s="461" t="s">
        <v>76</v>
      </c>
      <c r="B24" s="457">
        <f>'Water Tours'!C74</f>
        <v>0</v>
      </c>
    </row>
    <row r="25" spans="1:2" ht="15.75" thickBot="1" x14ac:dyDescent="0.3">
      <c r="A25" s="472"/>
      <c r="B25" s="458"/>
    </row>
    <row r="26" spans="1:2" x14ac:dyDescent="0.25">
      <c r="A26" s="451" t="s">
        <v>8</v>
      </c>
      <c r="B26" s="448">
        <f>SUM('Billy Bey'!D73, 'NY Waterway'!B74, 'New York Water Taxi'!D74,'Water Tours'!D74)</f>
        <v>258735</v>
      </c>
    </row>
    <row r="27" spans="1:2" ht="15.75" thickBot="1" x14ac:dyDescent="0.3">
      <c r="A27" s="494"/>
      <c r="B27" s="495"/>
    </row>
    <row r="28" spans="1:2" x14ac:dyDescent="0.25">
      <c r="A28" s="461" t="s">
        <v>14</v>
      </c>
      <c r="B28" s="457">
        <f>SUM(SeaStreak!C74,'NYC Ferry'!D73)</f>
        <v>50882</v>
      </c>
    </row>
    <row r="29" spans="1:2" ht="15.75" thickBot="1" x14ac:dyDescent="0.3">
      <c r="A29" s="496"/>
      <c r="B29" s="492"/>
    </row>
    <row r="30" spans="1:2" ht="12.75" customHeight="1" x14ac:dyDescent="0.25">
      <c r="A30" s="451" t="s">
        <v>9</v>
      </c>
      <c r="B30" s="457">
        <f>SUM('Billy Bey'!F73, 'Liberty Landing Ferry'!B74, 'NY Waterway'!C74)</f>
        <v>159585</v>
      </c>
    </row>
    <row r="31" spans="1:2" ht="15.75" thickBot="1" x14ac:dyDescent="0.3">
      <c r="A31" s="491"/>
      <c r="B31" s="492"/>
    </row>
    <row r="32" spans="1:2" x14ac:dyDescent="0.25">
      <c r="A32" s="451" t="s">
        <v>7</v>
      </c>
      <c r="B32" s="442">
        <f>SUM('New York Water Taxi'!B74)</f>
        <v>855</v>
      </c>
    </row>
    <row r="33" spans="1:6" ht="15.75" thickBot="1" x14ac:dyDescent="0.3">
      <c r="A33" s="491"/>
      <c r="B33" s="464"/>
    </row>
    <row r="34" spans="1:6" x14ac:dyDescent="0.25">
      <c r="A34" s="451" t="s">
        <v>35</v>
      </c>
      <c r="B34" s="442">
        <f>SUM('New York Water Taxi'!C74)</f>
        <v>0</v>
      </c>
    </row>
    <row r="35" spans="1:6" ht="15.75" thickBot="1" x14ac:dyDescent="0.3">
      <c r="A35" s="491"/>
      <c r="B35" s="493"/>
    </row>
    <row r="36" spans="1:6" ht="13.5" customHeight="1" x14ac:dyDescent="0.25">
      <c r="A36" s="440" t="s">
        <v>70</v>
      </c>
      <c r="B36" s="442">
        <f>SUM('NYC Ferry'!E73)</f>
        <v>15397</v>
      </c>
    </row>
    <row r="37" spans="1:6" ht="14.25" customHeight="1" thickBot="1" x14ac:dyDescent="0.3">
      <c r="A37" s="441"/>
      <c r="B37" s="443"/>
    </row>
    <row r="38" spans="1:6" ht="14.25" customHeight="1" x14ac:dyDescent="0.25">
      <c r="A38" s="440" t="s">
        <v>69</v>
      </c>
      <c r="B38" s="442">
        <f>SUM('New York Water Taxi'!F74)</f>
        <v>0</v>
      </c>
    </row>
    <row r="39" spans="1:6" ht="14.25" customHeight="1" thickBot="1" x14ac:dyDescent="0.3">
      <c r="A39" s="441"/>
      <c r="B39" s="450"/>
    </row>
    <row r="40" spans="1:6" ht="13.5" customHeight="1" x14ac:dyDescent="0.25">
      <c r="A40" s="440" t="s">
        <v>71</v>
      </c>
      <c r="B40" s="442">
        <f>SUM('NYC Ferry'!F73)</f>
        <v>6701</v>
      </c>
    </row>
    <row r="41" spans="1:6" ht="14.25" customHeight="1" thickBot="1" x14ac:dyDescent="0.3">
      <c r="A41" s="441"/>
      <c r="B41" s="443"/>
    </row>
    <row r="42" spans="1:6" ht="13.5" customHeight="1" x14ac:dyDescent="0.25">
      <c r="A42" s="440" t="s">
        <v>11</v>
      </c>
      <c r="B42" s="444">
        <f>SUM('NYC Ferry'!G73)</f>
        <v>19328</v>
      </c>
    </row>
    <row r="43" spans="1:6" ht="14.25" customHeight="1" thickBot="1" x14ac:dyDescent="0.3">
      <c r="A43" s="441"/>
      <c r="B43" s="444"/>
    </row>
    <row r="44" spans="1:6" ht="13.5" customHeight="1" x14ac:dyDescent="0.25">
      <c r="A44" s="440" t="s">
        <v>12</v>
      </c>
      <c r="B44" s="442">
        <f>SUM('NYC Ferry'!H73)</f>
        <v>9332</v>
      </c>
    </row>
    <row r="45" spans="1:6" ht="14.25" customHeight="1" thickBot="1" x14ac:dyDescent="0.3">
      <c r="A45" s="441"/>
      <c r="B45" s="443"/>
    </row>
    <row r="46" spans="1:6" ht="13.5" customHeight="1" x14ac:dyDescent="0.25">
      <c r="A46" s="440" t="s">
        <v>31</v>
      </c>
      <c r="B46" s="444">
        <f>SUM('NYC Ferry'!I73)</f>
        <v>16606</v>
      </c>
    </row>
    <row r="47" spans="1:6" ht="14.25" customHeight="1" thickBot="1" x14ac:dyDescent="0.3">
      <c r="A47" s="441"/>
      <c r="B47" s="443"/>
    </row>
    <row r="48" spans="1:6" ht="14.25" customHeight="1" x14ac:dyDescent="0.25">
      <c r="A48" s="440" t="s">
        <v>32</v>
      </c>
      <c r="B48" s="444">
        <f>SUM('NYC Ferry'!J73)</f>
        <v>0</v>
      </c>
      <c r="F48" s="6"/>
    </row>
    <row r="49" spans="1:2" ht="14.25" customHeight="1" thickBot="1" x14ac:dyDescent="0.3">
      <c r="A49" s="441"/>
      <c r="B49" s="443"/>
    </row>
    <row r="50" spans="1:2" ht="14.25" customHeight="1" x14ac:dyDescent="0.25">
      <c r="A50" s="440" t="s">
        <v>87</v>
      </c>
      <c r="B50" s="444">
        <f>SUM('NYC Ferry'!N73)</f>
        <v>2636</v>
      </c>
    </row>
    <row r="51" spans="1:2" ht="14.25" customHeight="1" thickBot="1" x14ac:dyDescent="0.3">
      <c r="A51" s="441"/>
      <c r="B51" s="443"/>
    </row>
    <row r="52" spans="1:2" ht="14.25" customHeight="1" x14ac:dyDescent="0.25">
      <c r="A52" s="440" t="s">
        <v>86</v>
      </c>
      <c r="B52" s="444">
        <f>'NYC Ferry'!M73</f>
        <v>2255</v>
      </c>
    </row>
    <row r="53" spans="1:2" ht="14.25" customHeight="1" thickBot="1" x14ac:dyDescent="0.3">
      <c r="A53" s="441"/>
      <c r="B53" s="443"/>
    </row>
    <row r="54" spans="1:2" ht="14.25" customHeight="1" x14ac:dyDescent="0.25">
      <c r="A54" s="489" t="s">
        <v>89</v>
      </c>
      <c r="B54" s="444">
        <f>SUM('NYC Ferry'!O73)</f>
        <v>301</v>
      </c>
    </row>
    <row r="55" spans="1:2" ht="14.25" customHeight="1" thickBot="1" x14ac:dyDescent="0.3">
      <c r="A55" s="490"/>
      <c r="B55" s="443"/>
    </row>
    <row r="56" spans="1:2" ht="14.25" customHeight="1" x14ac:dyDescent="0.25">
      <c r="A56" s="440" t="s">
        <v>80</v>
      </c>
      <c r="B56" s="444">
        <f>SUM('NYC Ferry'!L73)</f>
        <v>2960</v>
      </c>
    </row>
    <row r="57" spans="1:2" ht="14.25" customHeight="1" thickBot="1" x14ac:dyDescent="0.3">
      <c r="A57" s="441"/>
      <c r="B57" s="443"/>
    </row>
    <row r="58" spans="1:2" ht="14.25" customHeight="1" x14ac:dyDescent="0.25">
      <c r="A58" s="440" t="s">
        <v>79</v>
      </c>
      <c r="B58" s="444">
        <f>SUM('NYC Ferry'!K73)</f>
        <v>6322</v>
      </c>
    </row>
    <row r="59" spans="1:2" ht="14.25" customHeight="1" thickBot="1" x14ac:dyDescent="0.3">
      <c r="A59" s="441"/>
      <c r="B59" s="443"/>
    </row>
    <row r="60" spans="1:2" ht="14.25" customHeight="1" x14ac:dyDescent="0.25">
      <c r="A60" s="440" t="s">
        <v>90</v>
      </c>
      <c r="B60" s="444">
        <f>SUM('NYC Ferry'!P73)</f>
        <v>6648</v>
      </c>
    </row>
    <row r="61" spans="1:2" ht="14.25" customHeight="1" thickBot="1" x14ac:dyDescent="0.3">
      <c r="A61" s="441"/>
      <c r="B61" s="443"/>
    </row>
    <row r="62" spans="1:2" ht="14.25" customHeight="1" x14ac:dyDescent="0.25">
      <c r="A62" s="440" t="s">
        <v>91</v>
      </c>
      <c r="B62" s="444">
        <f>SUM('NYC Ferry'!Q73)</f>
        <v>5841</v>
      </c>
    </row>
    <row r="63" spans="1:2" ht="14.25" customHeight="1" thickBot="1" x14ac:dyDescent="0.3">
      <c r="A63" s="441"/>
      <c r="B63" s="443"/>
    </row>
    <row r="64" spans="1:2" x14ac:dyDescent="0.25">
      <c r="A64" s="483" t="s">
        <v>19</v>
      </c>
      <c r="B64" s="455">
        <f>SUM(B22:B63)</f>
        <v>797564</v>
      </c>
    </row>
    <row r="65" spans="1:10" ht="15.75" thickBot="1" x14ac:dyDescent="0.3">
      <c r="A65" s="487"/>
      <c r="B65" s="488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M6" sqref="M6:M1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200"/>
      <c r="C1" s="504" t="s">
        <v>8</v>
      </c>
      <c r="D1" s="505"/>
      <c r="E1" s="516"/>
      <c r="F1" s="504" t="s">
        <v>93</v>
      </c>
      <c r="G1" s="505"/>
      <c r="H1" s="516"/>
      <c r="I1" s="504" t="s">
        <v>10</v>
      </c>
      <c r="J1" s="505"/>
      <c r="K1" s="505"/>
      <c r="L1" s="505"/>
      <c r="M1" s="508" t="s">
        <v>19</v>
      </c>
    </row>
    <row r="2" spans="1:14" ht="15" customHeight="1" thickBot="1" x14ac:dyDescent="0.3">
      <c r="A2" s="32"/>
      <c r="B2" s="201"/>
      <c r="C2" s="506"/>
      <c r="D2" s="507"/>
      <c r="E2" s="517"/>
      <c r="F2" s="506"/>
      <c r="G2" s="507"/>
      <c r="H2" s="517"/>
      <c r="I2" s="506"/>
      <c r="J2" s="507"/>
      <c r="K2" s="507"/>
      <c r="L2" s="507"/>
      <c r="M2" s="509"/>
    </row>
    <row r="3" spans="1:14" ht="15" customHeight="1" x14ac:dyDescent="0.25">
      <c r="A3" s="526" t="s">
        <v>57</v>
      </c>
      <c r="B3" s="528" t="s">
        <v>58</v>
      </c>
      <c r="C3" s="530" t="s">
        <v>15</v>
      </c>
      <c r="D3" s="518" t="s">
        <v>16</v>
      </c>
      <c r="E3" s="522" t="s">
        <v>95</v>
      </c>
      <c r="F3" s="520" t="s">
        <v>15</v>
      </c>
      <c r="G3" s="518" t="s">
        <v>16</v>
      </c>
      <c r="H3" s="522" t="s">
        <v>95</v>
      </c>
      <c r="I3" s="520" t="s">
        <v>15</v>
      </c>
      <c r="J3" s="514" t="s">
        <v>17</v>
      </c>
      <c r="K3" s="514" t="s">
        <v>18</v>
      </c>
      <c r="L3" s="514" t="s">
        <v>16</v>
      </c>
      <c r="M3" s="509"/>
    </row>
    <row r="4" spans="1:14" ht="15.75" thickBot="1" x14ac:dyDescent="0.3">
      <c r="A4" s="527"/>
      <c r="B4" s="529"/>
      <c r="C4" s="531"/>
      <c r="D4" s="519"/>
      <c r="E4" s="523"/>
      <c r="F4" s="521"/>
      <c r="G4" s="519"/>
      <c r="H4" s="523"/>
      <c r="I4" s="521"/>
      <c r="J4" s="515"/>
      <c r="K4" s="515"/>
      <c r="L4" s="515"/>
      <c r="M4" s="510"/>
    </row>
    <row r="5" spans="1:14" s="2" customFormat="1" ht="15.75" thickBot="1" x14ac:dyDescent="0.3">
      <c r="A5" s="33" t="s">
        <v>3</v>
      </c>
      <c r="B5" s="202">
        <v>43101</v>
      </c>
      <c r="C5" s="167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thickBot="1" x14ac:dyDescent="0.3">
      <c r="A6" s="33" t="s">
        <v>4</v>
      </c>
      <c r="B6" s="202">
        <v>43102</v>
      </c>
      <c r="C6" s="168">
        <v>354</v>
      </c>
      <c r="D6" s="75">
        <v>118</v>
      </c>
      <c r="E6" s="15">
        <v>201</v>
      </c>
      <c r="F6" s="14">
        <v>2640</v>
      </c>
      <c r="G6" s="75">
        <v>2090</v>
      </c>
      <c r="H6" s="15">
        <v>163</v>
      </c>
      <c r="I6" s="14">
        <v>1205</v>
      </c>
      <c r="J6" s="16">
        <v>519</v>
      </c>
      <c r="K6" s="16">
        <v>214</v>
      </c>
      <c r="L6" s="16">
        <v>2371</v>
      </c>
      <c r="M6" s="20">
        <f t="shared" si="0"/>
        <v>9875</v>
      </c>
    </row>
    <row r="7" spans="1:14" s="2" customFormat="1" ht="15.75" outlineLevel="1" thickBot="1" x14ac:dyDescent="0.3">
      <c r="A7" s="33" t="s">
        <v>5</v>
      </c>
      <c r="B7" s="202">
        <v>43103</v>
      </c>
      <c r="C7" s="168">
        <v>390</v>
      </c>
      <c r="D7" s="76">
        <v>231</v>
      </c>
      <c r="E7" s="22">
        <v>212</v>
      </c>
      <c r="F7" s="21">
        <v>2807</v>
      </c>
      <c r="G7" s="76">
        <v>2340</v>
      </c>
      <c r="H7" s="22">
        <v>176</v>
      </c>
      <c r="I7" s="21">
        <v>1277</v>
      </c>
      <c r="J7" s="23">
        <v>612</v>
      </c>
      <c r="K7" s="23">
        <v>304</v>
      </c>
      <c r="L7" s="76">
        <v>2552</v>
      </c>
      <c r="M7" s="20">
        <f t="shared" si="0"/>
        <v>10901</v>
      </c>
    </row>
    <row r="8" spans="1:14" s="2" customFormat="1" ht="15.75" outlineLevel="1" thickBot="1" x14ac:dyDescent="0.3">
      <c r="A8" s="33" t="s">
        <v>6</v>
      </c>
      <c r="B8" s="202">
        <v>43104</v>
      </c>
      <c r="C8" s="175">
        <v>145</v>
      </c>
      <c r="D8" s="77">
        <v>42</v>
      </c>
      <c r="E8" s="27">
        <v>66</v>
      </c>
      <c r="F8" s="26">
        <v>1164</v>
      </c>
      <c r="G8" s="77">
        <v>839</v>
      </c>
      <c r="H8" s="27">
        <v>79</v>
      </c>
      <c r="I8" s="26">
        <v>395</v>
      </c>
      <c r="J8" s="28">
        <v>111</v>
      </c>
      <c r="K8" s="28">
        <v>99</v>
      </c>
      <c r="L8" s="77">
        <v>941</v>
      </c>
      <c r="M8" s="20">
        <f t="shared" si="0"/>
        <v>3881</v>
      </c>
      <c r="N8" s="178"/>
    </row>
    <row r="9" spans="1:14" s="2" customFormat="1" ht="15.75" outlineLevel="1" thickBot="1" x14ac:dyDescent="0.3">
      <c r="A9" s="33" t="s">
        <v>0</v>
      </c>
      <c r="B9" s="202">
        <v>43105</v>
      </c>
      <c r="C9" s="175">
        <v>294</v>
      </c>
      <c r="D9" s="77">
        <v>90</v>
      </c>
      <c r="E9" s="27">
        <v>132</v>
      </c>
      <c r="F9" s="26">
        <v>2008</v>
      </c>
      <c r="G9" s="77">
        <v>1478</v>
      </c>
      <c r="H9" s="27">
        <v>129</v>
      </c>
      <c r="I9" s="26">
        <v>799</v>
      </c>
      <c r="J9" s="28">
        <v>367</v>
      </c>
      <c r="K9" s="28">
        <v>217</v>
      </c>
      <c r="L9" s="77">
        <v>1644</v>
      </c>
      <c r="M9" s="20">
        <f>SUM(C9:L9)</f>
        <v>7158</v>
      </c>
      <c r="N9" s="178"/>
    </row>
    <row r="10" spans="1:14" s="2" customFormat="1" ht="15.75" outlineLevel="1" thickBot="1" x14ac:dyDescent="0.3">
      <c r="A10" s="33" t="s">
        <v>1</v>
      </c>
      <c r="B10" s="202">
        <v>43106</v>
      </c>
      <c r="C10" s="175"/>
      <c r="D10" s="77"/>
      <c r="E10" s="27"/>
      <c r="F10" s="26">
        <v>454</v>
      </c>
      <c r="G10" s="77"/>
      <c r="H10" s="27"/>
      <c r="I10" s="26"/>
      <c r="J10" s="28"/>
      <c r="K10" s="28"/>
      <c r="L10" s="77"/>
      <c r="M10" s="20">
        <f t="shared" si="0"/>
        <v>454</v>
      </c>
      <c r="N10" s="178"/>
    </row>
    <row r="11" spans="1:14" s="2" customFormat="1" ht="15" customHeight="1" outlineLevel="1" thickBot="1" x14ac:dyDescent="0.3">
      <c r="A11" s="33" t="s">
        <v>2</v>
      </c>
      <c r="B11" s="202">
        <v>43107</v>
      </c>
      <c r="C11" s="175"/>
      <c r="D11" s="77"/>
      <c r="E11" s="27"/>
      <c r="F11" s="26">
        <v>652</v>
      </c>
      <c r="G11" s="77"/>
      <c r="H11" s="27"/>
      <c r="I11" s="26"/>
      <c r="J11" s="28"/>
      <c r="K11" s="28"/>
      <c r="L11" s="77"/>
      <c r="M11" s="20">
        <f t="shared" si="0"/>
        <v>652</v>
      </c>
      <c r="N11" s="178"/>
    </row>
    <row r="12" spans="1:14" s="3" customFormat="1" ht="15" customHeight="1" outlineLevel="1" thickBot="1" x14ac:dyDescent="0.3">
      <c r="A12" s="189" t="s">
        <v>21</v>
      </c>
      <c r="B12" s="511" t="s">
        <v>24</v>
      </c>
      <c r="C12" s="190">
        <f t="shared" ref="C12:M12" si="1">SUM(C5:C11)</f>
        <v>1183</v>
      </c>
      <c r="D12" s="303">
        <f t="shared" si="1"/>
        <v>481</v>
      </c>
      <c r="E12" s="303">
        <f t="shared" ref="E12" si="2">SUM(E5:E11)</f>
        <v>611</v>
      </c>
      <c r="F12" s="122">
        <f t="shared" si="1"/>
        <v>9725</v>
      </c>
      <c r="G12" s="303">
        <f t="shared" si="1"/>
        <v>6747</v>
      </c>
      <c r="H12" s="303">
        <f t="shared" ref="H12" si="3">SUM(H5:H11)</f>
        <v>547</v>
      </c>
      <c r="I12" s="122">
        <f t="shared" si="1"/>
        <v>3676</v>
      </c>
      <c r="J12" s="122">
        <f>SUM(J5:J11)</f>
        <v>1609</v>
      </c>
      <c r="K12" s="122">
        <f t="shared" si="1"/>
        <v>834</v>
      </c>
      <c r="L12" s="122">
        <f t="shared" si="1"/>
        <v>7508</v>
      </c>
      <c r="M12" s="188">
        <f t="shared" si="1"/>
        <v>32921</v>
      </c>
    </row>
    <row r="13" spans="1:14" s="3" customFormat="1" ht="15" customHeight="1" outlineLevel="1" thickBot="1" x14ac:dyDescent="0.3">
      <c r="A13" s="127" t="s">
        <v>23</v>
      </c>
      <c r="B13" s="512"/>
      <c r="C13" s="191">
        <f t="shared" ref="C13:M13" si="4">AVERAGE(C5:C11)</f>
        <v>295.75</v>
      </c>
      <c r="D13" s="304">
        <f t="shared" si="4"/>
        <v>120.25</v>
      </c>
      <c r="E13" s="304">
        <f t="shared" ref="E13" si="5">AVERAGE(E5:E11)</f>
        <v>152.75</v>
      </c>
      <c r="F13" s="124">
        <f t="shared" si="4"/>
        <v>1620.8333333333333</v>
      </c>
      <c r="G13" s="304">
        <f t="shared" si="4"/>
        <v>1686.75</v>
      </c>
      <c r="H13" s="304">
        <f t="shared" ref="H13" si="6">AVERAGE(H5:H11)</f>
        <v>136.75</v>
      </c>
      <c r="I13" s="124">
        <f t="shared" si="4"/>
        <v>919</v>
      </c>
      <c r="J13" s="124">
        <f t="shared" si="4"/>
        <v>402.25</v>
      </c>
      <c r="K13" s="124">
        <f t="shared" si="4"/>
        <v>208.5</v>
      </c>
      <c r="L13" s="124">
        <f t="shared" si="4"/>
        <v>1877</v>
      </c>
      <c r="M13" s="124">
        <f t="shared" si="4"/>
        <v>4703</v>
      </c>
    </row>
    <row r="14" spans="1:14" s="3" customFormat="1" ht="15" customHeight="1" thickBot="1" x14ac:dyDescent="0.3">
      <c r="A14" s="34" t="s">
        <v>20</v>
      </c>
      <c r="B14" s="512"/>
      <c r="C14" s="192">
        <f t="shared" ref="C14:H14" si="7">SUM(C5:C9)</f>
        <v>1183</v>
      </c>
      <c r="D14" s="305">
        <f t="shared" si="7"/>
        <v>481</v>
      </c>
      <c r="E14" s="305">
        <f t="shared" si="7"/>
        <v>611</v>
      </c>
      <c r="F14" s="49">
        <f t="shared" si="7"/>
        <v>8619</v>
      </c>
      <c r="G14" s="305">
        <f t="shared" si="7"/>
        <v>6747</v>
      </c>
      <c r="H14" s="305">
        <f t="shared" si="7"/>
        <v>547</v>
      </c>
      <c r="I14" s="49">
        <f t="shared" ref="I14:K14" si="8">SUM(I5:I9)</f>
        <v>3676</v>
      </c>
      <c r="J14" s="49">
        <f>SUM(J5:J9)</f>
        <v>1609</v>
      </c>
      <c r="K14" s="49">
        <f t="shared" si="8"/>
        <v>834</v>
      </c>
      <c r="L14" s="49">
        <f>SUM(L5:L9)</f>
        <v>7508</v>
      </c>
      <c r="M14" s="49">
        <f>SUM(M5:M9)</f>
        <v>31815</v>
      </c>
    </row>
    <row r="15" spans="1:14" s="3" customFormat="1" ht="15" customHeight="1" thickBot="1" x14ac:dyDescent="0.3">
      <c r="A15" s="34" t="s">
        <v>22</v>
      </c>
      <c r="B15" s="512"/>
      <c r="C15" s="193">
        <f>AVERAGE(C5:C9)</f>
        <v>295.75</v>
      </c>
      <c r="D15" s="306">
        <f t="shared" ref="D15:M15" si="9">AVERAGE(D5:D9)</f>
        <v>120.25</v>
      </c>
      <c r="E15" s="306">
        <f t="shared" ref="E15" si="10">AVERAGE(E5:E9)</f>
        <v>152.75</v>
      </c>
      <c r="F15" s="51">
        <f>AVERAGE(F5:F9)</f>
        <v>2154.75</v>
      </c>
      <c r="G15" s="306">
        <f t="shared" si="9"/>
        <v>1686.75</v>
      </c>
      <c r="H15" s="306">
        <f t="shared" ref="H15" si="11">AVERAGE(H5:H9)</f>
        <v>136.75</v>
      </c>
      <c r="I15" s="51">
        <f t="shared" si="9"/>
        <v>919</v>
      </c>
      <c r="J15" s="51">
        <f t="shared" si="9"/>
        <v>402.25</v>
      </c>
      <c r="K15" s="51">
        <f t="shared" si="9"/>
        <v>208.5</v>
      </c>
      <c r="L15" s="51">
        <f t="shared" si="9"/>
        <v>1877</v>
      </c>
      <c r="M15" s="275">
        <f t="shared" si="9"/>
        <v>6363</v>
      </c>
    </row>
    <row r="16" spans="1:14" s="3" customFormat="1" ht="15" customHeight="1" x14ac:dyDescent="0.25">
      <c r="A16" s="33" t="s">
        <v>3</v>
      </c>
      <c r="B16" s="202">
        <f>B11+1</f>
        <v>43108</v>
      </c>
      <c r="C16" s="167">
        <v>419</v>
      </c>
      <c r="D16" s="75">
        <v>146</v>
      </c>
      <c r="E16" s="15">
        <v>255</v>
      </c>
      <c r="F16" s="14">
        <v>4492</v>
      </c>
      <c r="G16" s="75">
        <v>2891</v>
      </c>
      <c r="H16" s="15">
        <v>769</v>
      </c>
      <c r="I16" s="14">
        <v>1765</v>
      </c>
      <c r="J16" s="16">
        <v>304</v>
      </c>
      <c r="K16" s="16"/>
      <c r="L16" s="75">
        <v>2983</v>
      </c>
      <c r="M16" s="20">
        <f t="shared" ref="M16:M21" si="12">SUM(C16:L16)</f>
        <v>14024</v>
      </c>
    </row>
    <row r="17" spans="1:13" s="3" customFormat="1" ht="15" customHeight="1" x14ac:dyDescent="0.25">
      <c r="A17" s="33" t="s">
        <v>4</v>
      </c>
      <c r="B17" s="203">
        <f>B16+1</f>
        <v>43109</v>
      </c>
      <c r="C17" s="167">
        <v>451</v>
      </c>
      <c r="D17" s="75">
        <v>166</v>
      </c>
      <c r="E17" s="15">
        <v>232</v>
      </c>
      <c r="F17" s="14">
        <v>3101</v>
      </c>
      <c r="G17" s="75">
        <v>2608</v>
      </c>
      <c r="H17" s="15">
        <v>225</v>
      </c>
      <c r="I17" s="14">
        <v>1353</v>
      </c>
      <c r="J17" s="16">
        <v>302</v>
      </c>
      <c r="K17" s="16"/>
      <c r="L17" s="75">
        <v>2730</v>
      </c>
      <c r="M17" s="25">
        <f t="shared" si="12"/>
        <v>11168</v>
      </c>
    </row>
    <row r="18" spans="1:13" s="3" customFormat="1" ht="15" customHeight="1" x14ac:dyDescent="0.25">
      <c r="A18" s="33" t="s">
        <v>5</v>
      </c>
      <c r="B18" s="203">
        <f t="shared" ref="B18:B22" si="13">B17+1</f>
        <v>43110</v>
      </c>
      <c r="C18" s="167">
        <v>419</v>
      </c>
      <c r="D18" s="75">
        <v>132</v>
      </c>
      <c r="E18" s="15">
        <v>242</v>
      </c>
      <c r="F18" s="14">
        <v>3093</v>
      </c>
      <c r="G18" s="75">
        <v>2327</v>
      </c>
      <c r="H18" s="15">
        <v>199</v>
      </c>
      <c r="I18" s="14">
        <v>1295</v>
      </c>
      <c r="J18" s="16">
        <v>292</v>
      </c>
      <c r="K18" s="16"/>
      <c r="L18" s="75">
        <v>2566</v>
      </c>
      <c r="M18" s="25">
        <f t="shared" si="12"/>
        <v>10565</v>
      </c>
    </row>
    <row r="19" spans="1:13" s="3" customFormat="1" ht="15" customHeight="1" x14ac:dyDescent="0.25">
      <c r="A19" s="33" t="s">
        <v>6</v>
      </c>
      <c r="B19" s="204">
        <f t="shared" si="13"/>
        <v>43111</v>
      </c>
      <c r="C19" s="167">
        <v>417</v>
      </c>
      <c r="D19" s="75">
        <v>183</v>
      </c>
      <c r="E19" s="15">
        <v>212</v>
      </c>
      <c r="F19" s="14">
        <v>3443</v>
      </c>
      <c r="G19" s="75">
        <v>2553</v>
      </c>
      <c r="H19" s="15">
        <v>208</v>
      </c>
      <c r="I19" s="14">
        <v>1340</v>
      </c>
      <c r="J19" s="16">
        <v>275</v>
      </c>
      <c r="K19" s="16"/>
      <c r="L19" s="75">
        <v>2640</v>
      </c>
      <c r="M19" s="25">
        <f t="shared" si="12"/>
        <v>11271</v>
      </c>
    </row>
    <row r="20" spans="1:13" s="3" customFormat="1" ht="15" customHeight="1" x14ac:dyDescent="0.25">
      <c r="A20" s="33" t="s">
        <v>0</v>
      </c>
      <c r="B20" s="204">
        <f t="shared" si="13"/>
        <v>43112</v>
      </c>
      <c r="C20" s="168">
        <v>367</v>
      </c>
      <c r="D20" s="75">
        <v>153</v>
      </c>
      <c r="E20" s="15">
        <v>192</v>
      </c>
      <c r="F20" s="14">
        <v>2858</v>
      </c>
      <c r="G20" s="75">
        <v>1808</v>
      </c>
      <c r="H20" s="15">
        <v>148</v>
      </c>
      <c r="I20" s="14">
        <v>1515</v>
      </c>
      <c r="J20" s="16">
        <v>194</v>
      </c>
      <c r="K20" s="16"/>
      <c r="L20" s="75">
        <v>1853</v>
      </c>
      <c r="M20" s="25">
        <f t="shared" si="12"/>
        <v>9088</v>
      </c>
    </row>
    <row r="21" spans="1:13" s="3" customFormat="1" ht="15" customHeight="1" outlineLevel="1" x14ac:dyDescent="0.25">
      <c r="A21" s="33" t="s">
        <v>1</v>
      </c>
      <c r="B21" s="217">
        <f t="shared" si="13"/>
        <v>43113</v>
      </c>
      <c r="C21" s="168"/>
      <c r="D21" s="76"/>
      <c r="E21" s="22"/>
      <c r="F21" s="21">
        <v>1231</v>
      </c>
      <c r="G21" s="76"/>
      <c r="H21" s="22"/>
      <c r="I21" s="21"/>
      <c r="J21" s="23"/>
      <c r="K21" s="23"/>
      <c r="L21" s="76"/>
      <c r="M21" s="25">
        <f t="shared" si="12"/>
        <v>1231</v>
      </c>
    </row>
    <row r="22" spans="1:13" s="3" customFormat="1" ht="15" customHeight="1" outlineLevel="1" thickBot="1" x14ac:dyDescent="0.3">
      <c r="A22" s="33" t="s">
        <v>2</v>
      </c>
      <c r="B22" s="203">
        <f t="shared" si="13"/>
        <v>43114</v>
      </c>
      <c r="C22" s="175"/>
      <c r="D22" s="77"/>
      <c r="E22" s="27"/>
      <c r="F22" s="26">
        <v>998</v>
      </c>
      <c r="G22" s="77"/>
      <c r="H22" s="27"/>
      <c r="I22" s="26"/>
      <c r="J22" s="28"/>
      <c r="K22" s="28"/>
      <c r="L22" s="77"/>
      <c r="M22" s="70">
        <f t="shared" ref="M22" si="14">SUM(C22:L22)</f>
        <v>998</v>
      </c>
    </row>
    <row r="23" spans="1:13" s="3" customFormat="1" ht="15" customHeight="1" outlineLevel="1" thickBot="1" x14ac:dyDescent="0.3">
      <c r="A23" s="189" t="s">
        <v>21</v>
      </c>
      <c r="B23" s="511" t="s">
        <v>25</v>
      </c>
      <c r="C23" s="190">
        <f>SUM(C16:C22)</f>
        <v>2073</v>
      </c>
      <c r="D23" s="303">
        <f t="shared" ref="D23:M23" si="15">SUM(D16:D22)</f>
        <v>780</v>
      </c>
      <c r="E23" s="303">
        <f t="shared" ref="E23" si="16">SUM(E16:E22)</f>
        <v>1133</v>
      </c>
      <c r="F23" s="122">
        <f t="shared" si="15"/>
        <v>19216</v>
      </c>
      <c r="G23" s="303">
        <f t="shared" si="15"/>
        <v>12187</v>
      </c>
      <c r="H23" s="303">
        <f t="shared" ref="H23" si="17">SUM(H16:H22)</f>
        <v>1549</v>
      </c>
      <c r="I23" s="122">
        <f t="shared" si="15"/>
        <v>7268</v>
      </c>
      <c r="J23" s="122">
        <f t="shared" si="15"/>
        <v>1367</v>
      </c>
      <c r="K23" s="122">
        <f t="shared" si="15"/>
        <v>0</v>
      </c>
      <c r="L23" s="122">
        <f t="shared" si="15"/>
        <v>12772</v>
      </c>
      <c r="M23" s="188">
        <f t="shared" si="15"/>
        <v>58345</v>
      </c>
    </row>
    <row r="24" spans="1:13" s="3" customFormat="1" ht="15" customHeight="1" outlineLevel="1" thickBot="1" x14ac:dyDescent="0.3">
      <c r="A24" s="127" t="s">
        <v>23</v>
      </c>
      <c r="B24" s="512"/>
      <c r="C24" s="191">
        <f>AVERAGE(C16:C22)</f>
        <v>414.6</v>
      </c>
      <c r="D24" s="304">
        <f t="shared" ref="D24:M24" si="18">AVERAGE(D16:D22)</f>
        <v>156</v>
      </c>
      <c r="E24" s="304">
        <f t="shared" ref="E24" si="19">AVERAGE(E16:E22)</f>
        <v>226.6</v>
      </c>
      <c r="F24" s="124">
        <f t="shared" si="18"/>
        <v>2745.1428571428573</v>
      </c>
      <c r="G24" s="304">
        <f t="shared" si="18"/>
        <v>2437.4</v>
      </c>
      <c r="H24" s="304">
        <f t="shared" ref="H24" si="20">AVERAGE(H16:H22)</f>
        <v>309.8</v>
      </c>
      <c r="I24" s="124">
        <f t="shared" si="18"/>
        <v>1453.6</v>
      </c>
      <c r="J24" s="124">
        <f t="shared" si="18"/>
        <v>273.39999999999998</v>
      </c>
      <c r="K24" s="124" t="e">
        <f t="shared" si="18"/>
        <v>#DIV/0!</v>
      </c>
      <c r="L24" s="124">
        <f t="shared" si="18"/>
        <v>2554.4</v>
      </c>
      <c r="M24" s="124">
        <f t="shared" si="18"/>
        <v>8335</v>
      </c>
    </row>
    <row r="25" spans="1:13" s="3" customFormat="1" ht="15" customHeight="1" thickBot="1" x14ac:dyDescent="0.3">
      <c r="A25" s="34" t="s">
        <v>20</v>
      </c>
      <c r="B25" s="512"/>
      <c r="C25" s="192">
        <f>SUM(C16:C20)</f>
        <v>2073</v>
      </c>
      <c r="D25" s="305">
        <f t="shared" ref="D25:L25" si="21">SUM(D16:D20)</f>
        <v>780</v>
      </c>
      <c r="E25" s="305">
        <f t="shared" ref="E25" si="22">SUM(E16:E20)</f>
        <v>1133</v>
      </c>
      <c r="F25" s="49">
        <f t="shared" si="21"/>
        <v>16987</v>
      </c>
      <c r="G25" s="305">
        <f t="shared" si="21"/>
        <v>12187</v>
      </c>
      <c r="H25" s="305">
        <f t="shared" ref="H25" si="23">SUM(H16:H20)</f>
        <v>1549</v>
      </c>
      <c r="I25" s="49">
        <f t="shared" si="21"/>
        <v>7268</v>
      </c>
      <c r="J25" s="49">
        <f t="shared" si="21"/>
        <v>1367</v>
      </c>
      <c r="K25" s="49">
        <f>SUM(K16:K20)</f>
        <v>0</v>
      </c>
      <c r="L25" s="49">
        <f t="shared" si="21"/>
        <v>12772</v>
      </c>
      <c r="M25" s="49">
        <f>SUM(M16:M20)</f>
        <v>56116</v>
      </c>
    </row>
    <row r="26" spans="1:13" s="3" customFormat="1" ht="15" customHeight="1" thickBot="1" x14ac:dyDescent="0.3">
      <c r="A26" s="34" t="s">
        <v>22</v>
      </c>
      <c r="B26" s="513"/>
      <c r="C26" s="193">
        <f>AVERAGE(C16:C20)</f>
        <v>414.6</v>
      </c>
      <c r="D26" s="306">
        <f t="shared" ref="D26:M26" si="24">AVERAGE(D16:D20)</f>
        <v>156</v>
      </c>
      <c r="E26" s="306">
        <f t="shared" ref="E26" si="25">AVERAGE(E16:E20)</f>
        <v>226.6</v>
      </c>
      <c r="F26" s="51">
        <f t="shared" si="24"/>
        <v>3397.4</v>
      </c>
      <c r="G26" s="306">
        <f t="shared" si="24"/>
        <v>2437.4</v>
      </c>
      <c r="H26" s="306">
        <f t="shared" ref="H26" si="26">AVERAGE(H16:H20)</f>
        <v>309.8</v>
      </c>
      <c r="I26" s="51">
        <f t="shared" si="24"/>
        <v>1453.6</v>
      </c>
      <c r="J26" s="51">
        <f t="shared" si="24"/>
        <v>273.39999999999998</v>
      </c>
      <c r="K26" s="51" t="e">
        <f t="shared" si="24"/>
        <v>#DIV/0!</v>
      </c>
      <c r="L26" s="51">
        <f t="shared" si="24"/>
        <v>2554.4</v>
      </c>
      <c r="M26" s="275">
        <f t="shared" si="24"/>
        <v>11223.2</v>
      </c>
    </row>
    <row r="27" spans="1:13" s="3" customFormat="1" ht="15" customHeight="1" x14ac:dyDescent="0.25">
      <c r="A27" s="33" t="s">
        <v>3</v>
      </c>
      <c r="B27" s="205">
        <f>B22+1</f>
        <v>43115</v>
      </c>
      <c r="C27" s="167">
        <v>78</v>
      </c>
      <c r="D27" s="75">
        <v>50</v>
      </c>
      <c r="E27" s="15">
        <v>39</v>
      </c>
      <c r="F27" s="14">
        <v>449</v>
      </c>
      <c r="G27" s="75">
        <v>264</v>
      </c>
      <c r="H27" s="15"/>
      <c r="I27" s="14">
        <v>240</v>
      </c>
      <c r="J27" s="16"/>
      <c r="K27" s="16"/>
      <c r="L27" s="75">
        <v>302</v>
      </c>
      <c r="M27" s="20">
        <f t="shared" ref="M27:M33" si="27">SUM(C27:L27)</f>
        <v>1422</v>
      </c>
    </row>
    <row r="28" spans="1:13" s="3" customFormat="1" ht="15" customHeight="1" x14ac:dyDescent="0.25">
      <c r="A28" s="33" t="s">
        <v>4</v>
      </c>
      <c r="B28" s="431">
        <f>B27+1</f>
        <v>43116</v>
      </c>
      <c r="C28" s="434">
        <v>465</v>
      </c>
      <c r="D28" s="75">
        <v>185</v>
      </c>
      <c r="E28" s="15">
        <v>287</v>
      </c>
      <c r="F28" s="14">
        <v>3233</v>
      </c>
      <c r="G28" s="75">
        <v>2225</v>
      </c>
      <c r="H28" s="15">
        <v>188</v>
      </c>
      <c r="I28" s="14">
        <v>1385</v>
      </c>
      <c r="J28" s="16">
        <v>558</v>
      </c>
      <c r="K28" s="16">
        <v>326</v>
      </c>
      <c r="L28" s="75">
        <v>2617</v>
      </c>
      <c r="M28" s="25">
        <f t="shared" si="27"/>
        <v>11469</v>
      </c>
    </row>
    <row r="29" spans="1:13" s="3" customFormat="1" ht="15" customHeight="1" x14ac:dyDescent="0.25">
      <c r="A29" s="33" t="s">
        <v>5</v>
      </c>
      <c r="B29" s="431">
        <f t="shared" ref="B29:B33" si="28">B28+1</f>
        <v>43117</v>
      </c>
      <c r="C29" s="434">
        <v>378</v>
      </c>
      <c r="D29" s="75">
        <v>135</v>
      </c>
      <c r="E29" s="15">
        <v>218</v>
      </c>
      <c r="F29" s="14">
        <v>2811</v>
      </c>
      <c r="G29" s="75">
        <v>2134</v>
      </c>
      <c r="H29" s="15">
        <v>174</v>
      </c>
      <c r="I29" s="14">
        <v>1213</v>
      </c>
      <c r="J29" s="16">
        <v>462</v>
      </c>
      <c r="K29" s="16">
        <v>290</v>
      </c>
      <c r="L29" s="75">
        <v>1897</v>
      </c>
      <c r="M29" s="25">
        <f t="shared" si="27"/>
        <v>9712</v>
      </c>
    </row>
    <row r="30" spans="1:13" s="3" customFormat="1" ht="15" customHeight="1" x14ac:dyDescent="0.25">
      <c r="A30" s="33" t="s">
        <v>6</v>
      </c>
      <c r="B30" s="431">
        <f t="shared" si="28"/>
        <v>43118</v>
      </c>
      <c r="C30" s="434">
        <v>389</v>
      </c>
      <c r="D30" s="75">
        <v>138</v>
      </c>
      <c r="E30" s="15">
        <v>221</v>
      </c>
      <c r="F30" s="14">
        <v>2955</v>
      </c>
      <c r="G30" s="75">
        <v>2286</v>
      </c>
      <c r="H30" s="15">
        <v>244</v>
      </c>
      <c r="I30" s="14">
        <v>1271</v>
      </c>
      <c r="J30" s="16">
        <v>537</v>
      </c>
      <c r="K30" s="16">
        <v>257</v>
      </c>
      <c r="L30" s="75">
        <v>2551</v>
      </c>
      <c r="M30" s="25">
        <f t="shared" si="27"/>
        <v>10849</v>
      </c>
    </row>
    <row r="31" spans="1:13" s="3" customFormat="1" ht="15" customHeight="1" x14ac:dyDescent="0.25">
      <c r="A31" s="33" t="s">
        <v>0</v>
      </c>
      <c r="B31" s="431">
        <f t="shared" si="28"/>
        <v>43119</v>
      </c>
      <c r="C31" s="434">
        <v>352</v>
      </c>
      <c r="D31" s="75">
        <v>159</v>
      </c>
      <c r="E31" s="15">
        <v>218</v>
      </c>
      <c r="F31" s="14">
        <v>2890</v>
      </c>
      <c r="G31" s="75">
        <v>1992</v>
      </c>
      <c r="H31" s="15">
        <v>221</v>
      </c>
      <c r="I31" s="14">
        <v>1162</v>
      </c>
      <c r="J31" s="16">
        <v>425</v>
      </c>
      <c r="K31" s="16">
        <v>280</v>
      </c>
      <c r="L31" s="75">
        <v>2088</v>
      </c>
      <c r="M31" s="25">
        <f t="shared" si="27"/>
        <v>9787</v>
      </c>
    </row>
    <row r="32" spans="1:13" s="3" customFormat="1" ht="15" customHeight="1" outlineLevel="1" x14ac:dyDescent="0.25">
      <c r="A32" s="33" t="s">
        <v>1</v>
      </c>
      <c r="B32" s="206">
        <f t="shared" si="28"/>
        <v>43120</v>
      </c>
      <c r="C32" s="432"/>
      <c r="D32" s="76"/>
      <c r="E32" s="22"/>
      <c r="F32" s="21">
        <v>1840</v>
      </c>
      <c r="G32" s="76"/>
      <c r="H32" s="22"/>
      <c r="I32" s="21"/>
      <c r="J32" s="23"/>
      <c r="K32" s="23"/>
      <c r="L32" s="76"/>
      <c r="M32" s="25">
        <f t="shared" si="27"/>
        <v>1840</v>
      </c>
    </row>
    <row r="33" spans="1:14" s="3" customFormat="1" ht="15" customHeight="1" outlineLevel="1" thickBot="1" x14ac:dyDescent="0.3">
      <c r="A33" s="33" t="s">
        <v>2</v>
      </c>
      <c r="B33" s="206">
        <f t="shared" si="28"/>
        <v>43121</v>
      </c>
      <c r="C33" s="433"/>
      <c r="D33" s="77"/>
      <c r="E33" s="27"/>
      <c r="F33" s="21">
        <v>1877</v>
      </c>
      <c r="G33" s="77"/>
      <c r="H33" s="27"/>
      <c r="I33" s="26"/>
      <c r="J33" s="28"/>
      <c r="K33" s="28"/>
      <c r="L33" s="77"/>
      <c r="M33" s="70">
        <f t="shared" si="27"/>
        <v>1877</v>
      </c>
    </row>
    <row r="34" spans="1:14" s="3" customFormat="1" ht="15" customHeight="1" outlineLevel="1" thickBot="1" x14ac:dyDescent="0.3">
      <c r="A34" s="189" t="s">
        <v>21</v>
      </c>
      <c r="B34" s="511" t="s">
        <v>26</v>
      </c>
      <c r="C34" s="190">
        <f>SUM(C27:C33)</f>
        <v>1662</v>
      </c>
      <c r="D34" s="303">
        <f t="shared" ref="D34:M34" si="29">SUM(D27:D33)</f>
        <v>667</v>
      </c>
      <c r="E34" s="303">
        <f t="shared" ref="E34" si="30">SUM(E27:E33)</f>
        <v>983</v>
      </c>
      <c r="F34" s="188">
        <f>SUM(F27:F33)</f>
        <v>16055</v>
      </c>
      <c r="G34" s="303">
        <f t="shared" si="29"/>
        <v>8901</v>
      </c>
      <c r="H34" s="303">
        <f t="shared" ref="H34" si="31">SUM(H27:H33)</f>
        <v>827</v>
      </c>
      <c r="I34" s="122">
        <f t="shared" si="29"/>
        <v>5271</v>
      </c>
      <c r="J34" s="122">
        <f t="shared" si="29"/>
        <v>1982</v>
      </c>
      <c r="K34" s="122">
        <f t="shared" si="29"/>
        <v>1153</v>
      </c>
      <c r="L34" s="122">
        <f t="shared" si="29"/>
        <v>9455</v>
      </c>
      <c r="M34" s="276">
        <f t="shared" si="29"/>
        <v>46956</v>
      </c>
    </row>
    <row r="35" spans="1:14" s="3" customFormat="1" ht="15" customHeight="1" outlineLevel="1" thickBot="1" x14ac:dyDescent="0.3">
      <c r="A35" s="127" t="s">
        <v>23</v>
      </c>
      <c r="B35" s="512"/>
      <c r="C35" s="191">
        <f>AVERAGE(C27:C33)</f>
        <v>332.4</v>
      </c>
      <c r="D35" s="304">
        <f t="shared" ref="D35:M35" si="32">AVERAGE(D27:D33)</f>
        <v>133.4</v>
      </c>
      <c r="E35" s="304">
        <f t="shared" ref="E35" si="33">AVERAGE(E27:E33)</f>
        <v>196.6</v>
      </c>
      <c r="F35" s="124">
        <f>AVERAGE(F27:F33)</f>
        <v>2293.5714285714284</v>
      </c>
      <c r="G35" s="304">
        <f t="shared" si="32"/>
        <v>1780.2</v>
      </c>
      <c r="H35" s="304">
        <f t="shared" ref="H35" si="34">AVERAGE(H27:H33)</f>
        <v>206.75</v>
      </c>
      <c r="I35" s="124">
        <f t="shared" si="32"/>
        <v>1054.2</v>
      </c>
      <c r="J35" s="124">
        <f t="shared" si="32"/>
        <v>495.5</v>
      </c>
      <c r="K35" s="124">
        <f t="shared" si="32"/>
        <v>288.25</v>
      </c>
      <c r="L35" s="124">
        <f t="shared" si="32"/>
        <v>1891</v>
      </c>
      <c r="M35" s="125">
        <f t="shared" si="32"/>
        <v>6708</v>
      </c>
    </row>
    <row r="36" spans="1:14" s="3" customFormat="1" ht="15" customHeight="1" thickBot="1" x14ac:dyDescent="0.3">
      <c r="A36" s="34" t="s">
        <v>20</v>
      </c>
      <c r="B36" s="512"/>
      <c r="C36" s="192">
        <f>SUM(C27:C31)</f>
        <v>1662</v>
      </c>
      <c r="D36" s="305">
        <f t="shared" ref="D36:M36" si="35">SUM(D27:D31)</f>
        <v>667</v>
      </c>
      <c r="E36" s="305">
        <f t="shared" ref="E36" si="36">SUM(E27:E31)</f>
        <v>983</v>
      </c>
      <c r="F36" s="49">
        <f>SUM(F27:F31)</f>
        <v>12338</v>
      </c>
      <c r="G36" s="305">
        <f t="shared" si="35"/>
        <v>8901</v>
      </c>
      <c r="H36" s="305">
        <f t="shared" ref="H36" si="37">SUM(H27:H31)</f>
        <v>827</v>
      </c>
      <c r="I36" s="49">
        <f t="shared" si="35"/>
        <v>5271</v>
      </c>
      <c r="J36" s="49">
        <f t="shared" si="35"/>
        <v>1982</v>
      </c>
      <c r="K36" s="49">
        <f t="shared" si="35"/>
        <v>1153</v>
      </c>
      <c r="L36" s="49">
        <f t="shared" si="35"/>
        <v>9455</v>
      </c>
      <c r="M36" s="50">
        <f t="shared" si="35"/>
        <v>43239</v>
      </c>
      <c r="N36" s="266"/>
    </row>
    <row r="37" spans="1:14" s="3" customFormat="1" ht="15" customHeight="1" thickBot="1" x14ac:dyDescent="0.3">
      <c r="A37" s="34" t="s">
        <v>22</v>
      </c>
      <c r="B37" s="513"/>
      <c r="C37" s="193">
        <f>AVERAGE(C27:C31)</f>
        <v>332.4</v>
      </c>
      <c r="D37" s="306">
        <f t="shared" ref="D37:M37" si="38">AVERAGE(D27:D31)</f>
        <v>133.4</v>
      </c>
      <c r="E37" s="306">
        <f t="shared" ref="E37" si="39">AVERAGE(E27:E31)</f>
        <v>196.6</v>
      </c>
      <c r="F37" s="51">
        <f>AVERAGE(F27:F31)</f>
        <v>2467.6</v>
      </c>
      <c r="G37" s="306">
        <f t="shared" si="38"/>
        <v>1780.2</v>
      </c>
      <c r="H37" s="306">
        <f t="shared" ref="H37" si="40">AVERAGE(H27:H31)</f>
        <v>206.75</v>
      </c>
      <c r="I37" s="51">
        <f t="shared" si="38"/>
        <v>1054.2</v>
      </c>
      <c r="J37" s="51">
        <f t="shared" si="38"/>
        <v>495.5</v>
      </c>
      <c r="K37" s="51">
        <f t="shared" si="38"/>
        <v>288.25</v>
      </c>
      <c r="L37" s="51">
        <f t="shared" si="38"/>
        <v>1891</v>
      </c>
      <c r="M37" s="277">
        <f t="shared" si="38"/>
        <v>8647.7999999999993</v>
      </c>
    </row>
    <row r="38" spans="1:14" s="3" customFormat="1" ht="15" customHeight="1" x14ac:dyDescent="0.25">
      <c r="A38" s="33" t="s">
        <v>3</v>
      </c>
      <c r="B38" s="207">
        <f>B33+1</f>
        <v>43122</v>
      </c>
      <c r="C38" s="167">
        <v>401</v>
      </c>
      <c r="D38" s="75">
        <v>162</v>
      </c>
      <c r="E38" s="15">
        <v>209</v>
      </c>
      <c r="F38" s="14">
        <v>3604</v>
      </c>
      <c r="G38" s="75">
        <v>2438</v>
      </c>
      <c r="H38" s="15">
        <v>259</v>
      </c>
      <c r="I38" s="14">
        <v>1295</v>
      </c>
      <c r="J38" s="16">
        <v>640</v>
      </c>
      <c r="K38" s="16">
        <v>322</v>
      </c>
      <c r="L38" s="75">
        <v>2467</v>
      </c>
      <c r="M38" s="20">
        <f t="shared" ref="M38:M44" si="41">SUM(C38:L38)</f>
        <v>11797</v>
      </c>
    </row>
    <row r="39" spans="1:14" s="3" customFormat="1" ht="15" customHeight="1" x14ac:dyDescent="0.25">
      <c r="A39" s="33" t="s">
        <v>4</v>
      </c>
      <c r="B39" s="208">
        <f>B38+1</f>
        <v>43123</v>
      </c>
      <c r="C39" s="167">
        <v>401</v>
      </c>
      <c r="D39" s="75">
        <v>218</v>
      </c>
      <c r="E39" s="15">
        <v>220</v>
      </c>
      <c r="F39" s="14">
        <v>3115</v>
      </c>
      <c r="G39" s="75">
        <v>2363</v>
      </c>
      <c r="H39" s="15">
        <v>180</v>
      </c>
      <c r="I39" s="14">
        <v>1237</v>
      </c>
      <c r="J39" s="16">
        <v>522</v>
      </c>
      <c r="K39" s="16">
        <v>266</v>
      </c>
      <c r="L39" s="75">
        <v>2516</v>
      </c>
      <c r="M39" s="25">
        <f t="shared" si="41"/>
        <v>11038</v>
      </c>
    </row>
    <row r="40" spans="1:14" s="3" customFormat="1" ht="15" customHeight="1" x14ac:dyDescent="0.25">
      <c r="A40" s="33" t="s">
        <v>5</v>
      </c>
      <c r="B40" s="208">
        <f t="shared" ref="B40:B44" si="42">B39+1</f>
        <v>43124</v>
      </c>
      <c r="C40" s="167">
        <v>434</v>
      </c>
      <c r="D40" s="75">
        <v>159</v>
      </c>
      <c r="E40" s="15">
        <v>232</v>
      </c>
      <c r="F40" s="14">
        <v>3639</v>
      </c>
      <c r="G40" s="75">
        <v>2375</v>
      </c>
      <c r="H40" s="15">
        <v>227</v>
      </c>
      <c r="I40" s="14">
        <v>1279</v>
      </c>
      <c r="J40" s="16">
        <v>497</v>
      </c>
      <c r="K40" s="16">
        <v>278</v>
      </c>
      <c r="L40" s="75">
        <v>2541</v>
      </c>
      <c r="M40" s="25">
        <f t="shared" si="41"/>
        <v>11661</v>
      </c>
    </row>
    <row r="41" spans="1:14" s="3" customFormat="1" ht="15" customHeight="1" x14ac:dyDescent="0.25">
      <c r="A41" s="33" t="s">
        <v>6</v>
      </c>
      <c r="B41" s="208">
        <f t="shared" si="42"/>
        <v>43125</v>
      </c>
      <c r="C41" s="167">
        <v>455</v>
      </c>
      <c r="D41" s="75">
        <v>164</v>
      </c>
      <c r="E41" s="15">
        <v>238</v>
      </c>
      <c r="F41" s="14">
        <v>3169</v>
      </c>
      <c r="G41" s="75">
        <v>2513</v>
      </c>
      <c r="H41" s="15">
        <v>208</v>
      </c>
      <c r="I41" s="14">
        <v>1067</v>
      </c>
      <c r="J41" s="16">
        <v>487</v>
      </c>
      <c r="K41" s="16">
        <v>250</v>
      </c>
      <c r="L41" s="75">
        <v>2538</v>
      </c>
      <c r="M41" s="25">
        <f t="shared" si="41"/>
        <v>11089</v>
      </c>
    </row>
    <row r="42" spans="1:14" s="3" customFormat="1" ht="15" customHeight="1" x14ac:dyDescent="0.25">
      <c r="A42" s="33" t="s">
        <v>0</v>
      </c>
      <c r="B42" s="208">
        <f t="shared" si="42"/>
        <v>43126</v>
      </c>
      <c r="C42" s="168">
        <v>379</v>
      </c>
      <c r="D42" s="75">
        <v>206</v>
      </c>
      <c r="E42" s="15">
        <v>262</v>
      </c>
      <c r="F42" s="14">
        <v>3059</v>
      </c>
      <c r="G42" s="75">
        <v>1930</v>
      </c>
      <c r="H42" s="15">
        <v>216</v>
      </c>
      <c r="I42" s="14">
        <v>977</v>
      </c>
      <c r="J42" s="16">
        <v>393</v>
      </c>
      <c r="K42" s="16">
        <v>259</v>
      </c>
      <c r="L42" s="75">
        <v>1900</v>
      </c>
      <c r="M42" s="25">
        <f t="shared" si="41"/>
        <v>9581</v>
      </c>
    </row>
    <row r="43" spans="1:14" s="3" customFormat="1" ht="15" customHeight="1" outlineLevel="1" x14ac:dyDescent="0.25">
      <c r="A43" s="33" t="s">
        <v>1</v>
      </c>
      <c r="B43" s="208">
        <f t="shared" si="42"/>
        <v>43127</v>
      </c>
      <c r="C43" s="168"/>
      <c r="D43" s="76"/>
      <c r="E43" s="22"/>
      <c r="F43" s="21">
        <v>2229</v>
      </c>
      <c r="G43" s="76"/>
      <c r="H43" s="22"/>
      <c r="I43" s="21"/>
      <c r="J43" s="23"/>
      <c r="K43" s="23"/>
      <c r="L43" s="76"/>
      <c r="M43" s="25">
        <f t="shared" si="41"/>
        <v>2229</v>
      </c>
      <c r="N43" s="145"/>
    </row>
    <row r="44" spans="1:14" s="3" customFormat="1" ht="15" customHeight="1" outlineLevel="1" thickBot="1" x14ac:dyDescent="0.3">
      <c r="A44" s="33" t="s">
        <v>2</v>
      </c>
      <c r="B44" s="208">
        <f t="shared" si="42"/>
        <v>43128</v>
      </c>
      <c r="C44" s="175"/>
      <c r="D44" s="77"/>
      <c r="E44" s="27"/>
      <c r="F44" s="26">
        <v>1114</v>
      </c>
      <c r="G44" s="77"/>
      <c r="H44" s="27"/>
      <c r="I44" s="26"/>
      <c r="J44" s="28"/>
      <c r="K44" s="28"/>
      <c r="L44" s="77"/>
      <c r="M44" s="70">
        <f t="shared" si="41"/>
        <v>1114</v>
      </c>
      <c r="N44" s="145"/>
    </row>
    <row r="45" spans="1:14" s="3" customFormat="1" ht="15" customHeight="1" outlineLevel="1" thickBot="1" x14ac:dyDescent="0.3">
      <c r="A45" s="189" t="s">
        <v>21</v>
      </c>
      <c r="B45" s="511" t="s">
        <v>27</v>
      </c>
      <c r="C45" s="190">
        <f t="shared" ref="C45:M45" si="43">SUM(C38:C44)</f>
        <v>2070</v>
      </c>
      <c r="D45" s="303">
        <f t="shared" si="43"/>
        <v>909</v>
      </c>
      <c r="E45" s="303">
        <f t="shared" ref="E45" si="44">SUM(E38:E44)</f>
        <v>1161</v>
      </c>
      <c r="F45" s="122">
        <f>SUM(F38:F44)</f>
        <v>19929</v>
      </c>
      <c r="G45" s="303">
        <f t="shared" si="43"/>
        <v>11619</v>
      </c>
      <c r="H45" s="303">
        <f t="shared" ref="H45" si="45">SUM(H38:H44)</f>
        <v>1090</v>
      </c>
      <c r="I45" s="122">
        <f t="shared" si="43"/>
        <v>5855</v>
      </c>
      <c r="J45" s="122">
        <f t="shared" si="43"/>
        <v>2539</v>
      </c>
      <c r="K45" s="122">
        <f t="shared" si="43"/>
        <v>1375</v>
      </c>
      <c r="L45" s="122">
        <f t="shared" si="43"/>
        <v>11962</v>
      </c>
      <c r="M45" s="276">
        <f t="shared" si="43"/>
        <v>58509</v>
      </c>
    </row>
    <row r="46" spans="1:14" s="3" customFormat="1" ht="15" customHeight="1" outlineLevel="1" thickBot="1" x14ac:dyDescent="0.3">
      <c r="A46" s="127" t="s">
        <v>23</v>
      </c>
      <c r="B46" s="512"/>
      <c r="C46" s="191">
        <f t="shared" ref="C46:M46" si="46">AVERAGE(C38:C44)</f>
        <v>414</v>
      </c>
      <c r="D46" s="304">
        <f t="shared" si="46"/>
        <v>181.8</v>
      </c>
      <c r="E46" s="304">
        <f t="shared" ref="E46" si="47">AVERAGE(E38:E44)</f>
        <v>232.2</v>
      </c>
      <c r="F46" s="124">
        <f t="shared" si="46"/>
        <v>2847</v>
      </c>
      <c r="G46" s="304">
        <f t="shared" si="46"/>
        <v>2323.8000000000002</v>
      </c>
      <c r="H46" s="304">
        <f t="shared" ref="H46" si="48">AVERAGE(H38:H44)</f>
        <v>218</v>
      </c>
      <c r="I46" s="124">
        <f t="shared" si="46"/>
        <v>1171</v>
      </c>
      <c r="J46" s="124">
        <f t="shared" si="46"/>
        <v>507.8</v>
      </c>
      <c r="K46" s="124">
        <f t="shared" si="46"/>
        <v>275</v>
      </c>
      <c r="L46" s="124">
        <f t="shared" si="46"/>
        <v>2392.4</v>
      </c>
      <c r="M46" s="125">
        <f t="shared" si="46"/>
        <v>8358.4285714285706</v>
      </c>
    </row>
    <row r="47" spans="1:14" s="3" customFormat="1" ht="15" customHeight="1" thickBot="1" x14ac:dyDescent="0.3">
      <c r="A47" s="34" t="s">
        <v>20</v>
      </c>
      <c r="B47" s="512"/>
      <c r="C47" s="192">
        <f t="shared" ref="C47:M47" si="49">SUM(C38:C42)</f>
        <v>2070</v>
      </c>
      <c r="D47" s="305">
        <f t="shared" si="49"/>
        <v>909</v>
      </c>
      <c r="E47" s="305">
        <f t="shared" ref="E47" si="50">SUM(E38:E42)</f>
        <v>1161</v>
      </c>
      <c r="F47" s="49">
        <f t="shared" si="49"/>
        <v>16586</v>
      </c>
      <c r="G47" s="305">
        <f t="shared" si="49"/>
        <v>11619</v>
      </c>
      <c r="H47" s="305">
        <f t="shared" ref="H47" si="51">SUM(H38:H42)</f>
        <v>1090</v>
      </c>
      <c r="I47" s="49">
        <f t="shared" si="49"/>
        <v>5855</v>
      </c>
      <c r="J47" s="49">
        <f t="shared" si="49"/>
        <v>2539</v>
      </c>
      <c r="K47" s="49">
        <f t="shared" si="49"/>
        <v>1375</v>
      </c>
      <c r="L47" s="49">
        <f t="shared" si="49"/>
        <v>11962</v>
      </c>
      <c r="M47" s="50">
        <f t="shared" si="49"/>
        <v>55166</v>
      </c>
    </row>
    <row r="48" spans="1:14" s="3" customFormat="1" ht="15" customHeight="1" thickBot="1" x14ac:dyDescent="0.3">
      <c r="A48" s="34" t="s">
        <v>22</v>
      </c>
      <c r="B48" s="513"/>
      <c r="C48" s="193">
        <f t="shared" ref="C48:M48" si="52">AVERAGE(C38:C42)</f>
        <v>414</v>
      </c>
      <c r="D48" s="306">
        <f t="shared" si="52"/>
        <v>181.8</v>
      </c>
      <c r="E48" s="306">
        <f t="shared" ref="E48" si="53">AVERAGE(E38:E42)</f>
        <v>232.2</v>
      </c>
      <c r="F48" s="51">
        <f t="shared" si="52"/>
        <v>3317.2</v>
      </c>
      <c r="G48" s="306">
        <f t="shared" si="52"/>
        <v>2323.8000000000002</v>
      </c>
      <c r="H48" s="306">
        <f t="shared" ref="H48" si="54">AVERAGE(H38:H42)</f>
        <v>218</v>
      </c>
      <c r="I48" s="51">
        <f t="shared" si="52"/>
        <v>1171</v>
      </c>
      <c r="J48" s="51">
        <f t="shared" si="52"/>
        <v>507.8</v>
      </c>
      <c r="K48" s="51">
        <f t="shared" si="52"/>
        <v>275</v>
      </c>
      <c r="L48" s="51">
        <f t="shared" si="52"/>
        <v>2392.4</v>
      </c>
      <c r="M48" s="277">
        <f t="shared" si="52"/>
        <v>11033.2</v>
      </c>
    </row>
    <row r="49" spans="1:13" s="3" customFormat="1" ht="15" customHeight="1" x14ac:dyDescent="0.25">
      <c r="A49" s="33" t="s">
        <v>3</v>
      </c>
      <c r="B49" s="207">
        <f>B44+1</f>
        <v>43129</v>
      </c>
      <c r="C49" s="194">
        <v>396</v>
      </c>
      <c r="D49" s="144">
        <v>179</v>
      </c>
      <c r="E49" s="63">
        <v>301</v>
      </c>
      <c r="F49" s="62">
        <v>2787</v>
      </c>
      <c r="G49" s="144">
        <v>2485</v>
      </c>
      <c r="H49" s="63">
        <v>188</v>
      </c>
      <c r="I49" s="62">
        <v>1366</v>
      </c>
      <c r="J49" s="64">
        <v>594</v>
      </c>
      <c r="K49" s="64">
        <v>242</v>
      </c>
      <c r="L49" s="144">
        <v>2472</v>
      </c>
      <c r="M49" s="20">
        <f t="shared" ref="M49:M55" si="55">SUM(C49:L49)</f>
        <v>11010</v>
      </c>
    </row>
    <row r="50" spans="1:13" s="3" customFormat="1" ht="15" customHeight="1" x14ac:dyDescent="0.25">
      <c r="A50" s="177" t="s">
        <v>4</v>
      </c>
      <c r="B50" s="208">
        <f>B49+1</f>
        <v>43130</v>
      </c>
      <c r="C50" s="168">
        <v>378</v>
      </c>
      <c r="D50" s="76">
        <v>161</v>
      </c>
      <c r="E50" s="22">
        <v>225</v>
      </c>
      <c r="F50" s="21">
        <v>3643</v>
      </c>
      <c r="G50" s="76">
        <v>2426</v>
      </c>
      <c r="H50" s="22">
        <v>196</v>
      </c>
      <c r="I50" s="21">
        <v>1431</v>
      </c>
      <c r="J50" s="23">
        <v>548</v>
      </c>
      <c r="K50" s="23">
        <v>284</v>
      </c>
      <c r="L50" s="76">
        <v>2451</v>
      </c>
      <c r="M50" s="25">
        <f t="shared" si="55"/>
        <v>11743</v>
      </c>
    </row>
    <row r="51" spans="1:13" s="3" customFormat="1" ht="15" customHeight="1" thickBot="1" x14ac:dyDescent="0.3">
      <c r="A51" s="177" t="s">
        <v>5</v>
      </c>
      <c r="B51" s="208">
        <f t="shared" ref="B51:B55" si="56">B50+1</f>
        <v>43131</v>
      </c>
      <c r="C51" s="167">
        <v>402</v>
      </c>
      <c r="D51" s="75">
        <v>181</v>
      </c>
      <c r="E51" s="15">
        <v>249</v>
      </c>
      <c r="F51" s="14">
        <v>4283</v>
      </c>
      <c r="G51" s="75">
        <v>2331</v>
      </c>
      <c r="H51" s="15">
        <v>236</v>
      </c>
      <c r="I51" s="14">
        <v>1160</v>
      </c>
      <c r="J51" s="16">
        <v>604</v>
      </c>
      <c r="K51" s="16">
        <v>306</v>
      </c>
      <c r="L51" s="75">
        <v>2453</v>
      </c>
      <c r="M51" s="25">
        <f t="shared" si="55"/>
        <v>12205</v>
      </c>
    </row>
    <row r="52" spans="1:13" s="3" customFormat="1" ht="15" hidden="1" customHeight="1" x14ac:dyDescent="0.25">
      <c r="A52" s="177" t="s">
        <v>6</v>
      </c>
      <c r="B52" s="208">
        <f t="shared" si="56"/>
        <v>43132</v>
      </c>
      <c r="C52" s="167"/>
      <c r="D52" s="75"/>
      <c r="E52" s="15"/>
      <c r="F52" s="14"/>
      <c r="G52" s="75"/>
      <c r="H52" s="15"/>
      <c r="I52" s="14"/>
      <c r="J52" s="16"/>
      <c r="K52" s="16"/>
      <c r="L52" s="75"/>
      <c r="M52" s="25">
        <f t="shared" si="55"/>
        <v>0</v>
      </c>
    </row>
    <row r="53" spans="1:13" s="3" customFormat="1" ht="15.75" hidden="1" thickBot="1" x14ac:dyDescent="0.3">
      <c r="A53" s="33" t="s">
        <v>0</v>
      </c>
      <c r="B53" s="210">
        <f t="shared" si="56"/>
        <v>43133</v>
      </c>
      <c r="C53" s="168"/>
      <c r="D53" s="75"/>
      <c r="E53" s="15"/>
      <c r="F53" s="14"/>
      <c r="G53" s="75"/>
      <c r="H53" s="15"/>
      <c r="I53" s="14"/>
      <c r="J53" s="16"/>
      <c r="K53" s="16"/>
      <c r="L53" s="75"/>
      <c r="M53" s="246">
        <f t="shared" si="55"/>
        <v>0</v>
      </c>
    </row>
    <row r="54" spans="1:13" s="3" customFormat="1" ht="15.75" hidden="1" outlineLevel="1" thickBot="1" x14ac:dyDescent="0.3">
      <c r="A54" s="33" t="s">
        <v>1</v>
      </c>
      <c r="B54" s="210">
        <f t="shared" si="56"/>
        <v>43134</v>
      </c>
      <c r="C54" s="168"/>
      <c r="D54" s="76"/>
      <c r="E54" s="22"/>
      <c r="F54" s="21"/>
      <c r="G54" s="76"/>
      <c r="H54" s="22"/>
      <c r="I54" s="21"/>
      <c r="J54" s="23"/>
      <c r="K54" s="23"/>
      <c r="L54" s="23"/>
      <c r="M54" s="227">
        <f t="shared" si="55"/>
        <v>0</v>
      </c>
    </row>
    <row r="55" spans="1:13" s="3" customFormat="1" ht="15.75" hidden="1" outlineLevel="1" thickBot="1" x14ac:dyDescent="0.3">
      <c r="A55" s="177" t="s">
        <v>2</v>
      </c>
      <c r="B55" s="210">
        <f t="shared" si="56"/>
        <v>43135</v>
      </c>
      <c r="C55" s="175"/>
      <c r="D55" s="77"/>
      <c r="E55" s="27"/>
      <c r="F55" s="26"/>
      <c r="G55" s="77"/>
      <c r="H55" s="27"/>
      <c r="I55" s="26"/>
      <c r="J55" s="28"/>
      <c r="K55" s="28"/>
      <c r="L55" s="28"/>
      <c r="M55" s="227">
        <f t="shared" si="55"/>
        <v>0</v>
      </c>
    </row>
    <row r="56" spans="1:13" s="3" customFormat="1" ht="15" customHeight="1" outlineLevel="1" thickBot="1" x14ac:dyDescent="0.3">
      <c r="A56" s="189" t="s">
        <v>21</v>
      </c>
      <c r="B56" s="511" t="s">
        <v>28</v>
      </c>
      <c r="C56" s="190">
        <f t="shared" ref="C56:M56" si="57">SUM(C49:C55)</f>
        <v>1176</v>
      </c>
      <c r="D56" s="303">
        <f t="shared" si="57"/>
        <v>521</v>
      </c>
      <c r="E56" s="303">
        <f t="shared" ref="E56" si="58">SUM(E49:E55)</f>
        <v>775</v>
      </c>
      <c r="F56" s="122">
        <f>SUM(F49:F55)</f>
        <v>10713</v>
      </c>
      <c r="G56" s="303">
        <f t="shared" si="57"/>
        <v>7242</v>
      </c>
      <c r="H56" s="303">
        <f t="shared" ref="H56" si="59">SUM(H49:H55)</f>
        <v>620</v>
      </c>
      <c r="I56" s="122">
        <f t="shared" si="57"/>
        <v>3957</v>
      </c>
      <c r="J56" s="122">
        <f t="shared" si="57"/>
        <v>1746</v>
      </c>
      <c r="K56" s="122">
        <f t="shared" si="57"/>
        <v>832</v>
      </c>
      <c r="L56" s="122">
        <f t="shared" si="57"/>
        <v>7376</v>
      </c>
      <c r="M56" s="123">
        <f t="shared" si="57"/>
        <v>34958</v>
      </c>
    </row>
    <row r="57" spans="1:13" s="3" customFormat="1" ht="15" customHeight="1" outlineLevel="1" thickBot="1" x14ac:dyDescent="0.3">
      <c r="A57" s="127" t="s">
        <v>23</v>
      </c>
      <c r="B57" s="512"/>
      <c r="C57" s="191">
        <f t="shared" ref="C57:M57" si="60">AVERAGE(C49:C55)</f>
        <v>392</v>
      </c>
      <c r="D57" s="304">
        <f t="shared" si="60"/>
        <v>173.66666666666666</v>
      </c>
      <c r="E57" s="304">
        <f t="shared" ref="E57" si="61">AVERAGE(E49:E55)</f>
        <v>258.33333333333331</v>
      </c>
      <c r="F57" s="124">
        <f t="shared" si="60"/>
        <v>3571</v>
      </c>
      <c r="G57" s="304">
        <f t="shared" si="60"/>
        <v>2414</v>
      </c>
      <c r="H57" s="304">
        <f t="shared" ref="H57" si="62">AVERAGE(H49:H55)</f>
        <v>206.66666666666666</v>
      </c>
      <c r="I57" s="124">
        <f t="shared" si="60"/>
        <v>1319</v>
      </c>
      <c r="J57" s="124">
        <f t="shared" si="60"/>
        <v>582</v>
      </c>
      <c r="K57" s="124">
        <f t="shared" si="60"/>
        <v>277.33333333333331</v>
      </c>
      <c r="L57" s="124">
        <f t="shared" si="60"/>
        <v>2458.6666666666665</v>
      </c>
      <c r="M57" s="125">
        <f t="shared" si="60"/>
        <v>4994</v>
      </c>
    </row>
    <row r="58" spans="1:13" s="3" customFormat="1" ht="15" customHeight="1" thickBot="1" x14ac:dyDescent="0.3">
      <c r="A58" s="34" t="s">
        <v>20</v>
      </c>
      <c r="B58" s="512"/>
      <c r="C58" s="192">
        <f t="shared" ref="C58:M58" si="63">SUM(C49:C53)</f>
        <v>1176</v>
      </c>
      <c r="D58" s="305">
        <f t="shared" si="63"/>
        <v>521</v>
      </c>
      <c r="E58" s="305">
        <f t="shared" ref="E58" si="64">SUM(E49:E53)</f>
        <v>775</v>
      </c>
      <c r="F58" s="49">
        <f>SUM(F49:F53)</f>
        <v>10713</v>
      </c>
      <c r="G58" s="305">
        <f t="shared" si="63"/>
        <v>7242</v>
      </c>
      <c r="H58" s="305">
        <f t="shared" ref="H58" si="65">SUM(H49:H53)</f>
        <v>620</v>
      </c>
      <c r="I58" s="49">
        <f t="shared" si="63"/>
        <v>3957</v>
      </c>
      <c r="J58" s="49">
        <f t="shared" si="63"/>
        <v>1746</v>
      </c>
      <c r="K58" s="49">
        <f t="shared" si="63"/>
        <v>832</v>
      </c>
      <c r="L58" s="49">
        <f t="shared" si="63"/>
        <v>7376</v>
      </c>
      <c r="M58" s="50">
        <f t="shared" si="63"/>
        <v>34958</v>
      </c>
    </row>
    <row r="59" spans="1:13" s="3" customFormat="1" ht="15" customHeight="1" thickBot="1" x14ac:dyDescent="0.3">
      <c r="A59" s="34" t="s">
        <v>22</v>
      </c>
      <c r="B59" s="513"/>
      <c r="C59" s="193">
        <f t="shared" ref="C59:M59" si="66">AVERAGE(C49:C53)</f>
        <v>392</v>
      </c>
      <c r="D59" s="306">
        <f t="shared" si="66"/>
        <v>173.66666666666666</v>
      </c>
      <c r="E59" s="306">
        <f t="shared" ref="E59" si="67">AVERAGE(E49:E53)</f>
        <v>258.33333333333331</v>
      </c>
      <c r="F59" s="51">
        <f>AVERAGE(F49:F53)</f>
        <v>3571</v>
      </c>
      <c r="G59" s="306">
        <f t="shared" si="66"/>
        <v>2414</v>
      </c>
      <c r="H59" s="306">
        <f t="shared" ref="H59" si="68">AVERAGE(H49:H53)</f>
        <v>206.66666666666666</v>
      </c>
      <c r="I59" s="51">
        <f t="shared" si="66"/>
        <v>1319</v>
      </c>
      <c r="J59" s="51">
        <f t="shared" si="66"/>
        <v>582</v>
      </c>
      <c r="K59" s="51">
        <f t="shared" si="66"/>
        <v>277.33333333333331</v>
      </c>
      <c r="L59" s="51">
        <f t="shared" si="66"/>
        <v>2458.6666666666665</v>
      </c>
      <c r="M59" s="52">
        <f t="shared" si="66"/>
        <v>6991.6</v>
      </c>
    </row>
    <row r="60" spans="1:13" s="3" customFormat="1" ht="15.75" hidden="1" thickBot="1" x14ac:dyDescent="0.3">
      <c r="A60" s="177" t="s">
        <v>3</v>
      </c>
      <c r="B60" s="207">
        <f>B55+1</f>
        <v>43136</v>
      </c>
      <c r="C60" s="194"/>
      <c r="D60" s="63"/>
      <c r="E60" s="436"/>
      <c r="F60" s="62"/>
      <c r="G60" s="63"/>
      <c r="H60" s="436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7" t="s">
        <v>4</v>
      </c>
      <c r="B61" s="208">
        <f>B60+1</f>
        <v>43137</v>
      </c>
      <c r="C61" s="167"/>
      <c r="D61" s="15"/>
      <c r="E61" s="159"/>
      <c r="F61" s="14"/>
      <c r="G61" s="15"/>
      <c r="H61" s="159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7" t="s">
        <v>5</v>
      </c>
      <c r="B62" s="209"/>
      <c r="C62" s="167"/>
      <c r="D62" s="15"/>
      <c r="E62" s="159"/>
      <c r="F62" s="14"/>
      <c r="G62" s="15"/>
      <c r="H62" s="159"/>
      <c r="I62" s="14"/>
      <c r="J62" s="16"/>
      <c r="K62" s="16"/>
      <c r="L62" s="16"/>
      <c r="M62" s="20"/>
    </row>
    <row r="63" spans="1:13" s="3" customFormat="1" ht="15.75" hidden="1" thickBot="1" x14ac:dyDescent="0.3">
      <c r="A63" s="177" t="s">
        <v>6</v>
      </c>
      <c r="B63" s="209"/>
      <c r="C63" s="167"/>
      <c r="D63" s="15"/>
      <c r="E63" s="159"/>
      <c r="F63" s="14"/>
      <c r="G63" s="15"/>
      <c r="H63" s="159"/>
      <c r="I63" s="14"/>
      <c r="J63" s="16"/>
      <c r="K63" s="16"/>
      <c r="L63" s="16"/>
      <c r="M63" s="20"/>
    </row>
    <row r="64" spans="1:13" s="3" customFormat="1" ht="15.75" hidden="1" thickBot="1" x14ac:dyDescent="0.3">
      <c r="A64" s="177" t="s">
        <v>0</v>
      </c>
      <c r="B64" s="209"/>
      <c r="C64" s="168"/>
      <c r="D64" s="15"/>
      <c r="E64" s="159"/>
      <c r="F64" s="14"/>
      <c r="G64" s="15"/>
      <c r="H64" s="159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7" t="s">
        <v>1</v>
      </c>
      <c r="B65" s="209"/>
      <c r="C65" s="168"/>
      <c r="D65" s="22"/>
      <c r="E65" s="160"/>
      <c r="F65" s="21"/>
      <c r="G65" s="22"/>
      <c r="H65" s="160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7" t="s">
        <v>2</v>
      </c>
      <c r="B66" s="211"/>
      <c r="C66" s="195"/>
      <c r="D66" s="68"/>
      <c r="E66" s="437"/>
      <c r="F66" s="67"/>
      <c r="G66" s="68"/>
      <c r="H66" s="437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9" t="s">
        <v>21</v>
      </c>
      <c r="B67" s="511" t="s">
        <v>33</v>
      </c>
      <c r="C67" s="196">
        <f t="shared" ref="C67:L67" si="69">SUM(C60:C66)</f>
        <v>0</v>
      </c>
      <c r="D67" s="134">
        <f t="shared" si="69"/>
        <v>0</v>
      </c>
      <c r="E67" s="134">
        <f t="shared" ref="E67" si="70">SUM(E60:E66)</f>
        <v>0</v>
      </c>
      <c r="F67" s="133">
        <f t="shared" si="69"/>
        <v>0</v>
      </c>
      <c r="G67" s="134">
        <f t="shared" si="69"/>
        <v>0</v>
      </c>
      <c r="H67" s="134">
        <f t="shared" ref="H67" si="71">SUM(H60:H66)</f>
        <v>0</v>
      </c>
      <c r="I67" s="133">
        <f t="shared" si="69"/>
        <v>0</v>
      </c>
      <c r="J67" s="135">
        <f t="shared" si="69"/>
        <v>0</v>
      </c>
      <c r="K67" s="135">
        <f t="shared" si="69"/>
        <v>0</v>
      </c>
      <c r="L67" s="135">
        <f t="shared" si="69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12"/>
      <c r="C68" s="197" t="e">
        <f t="shared" ref="C68:M68" si="72">AVERAGE(C60:C66)</f>
        <v>#DIV/0!</v>
      </c>
      <c r="D68" s="129" t="e">
        <f t="shared" si="72"/>
        <v>#DIV/0!</v>
      </c>
      <c r="E68" s="129" t="e">
        <f t="shared" ref="E68" si="73">AVERAGE(E60:E66)</f>
        <v>#DIV/0!</v>
      </c>
      <c r="F68" s="128" t="e">
        <f t="shared" si="72"/>
        <v>#DIV/0!</v>
      </c>
      <c r="G68" s="129" t="e">
        <f t="shared" si="72"/>
        <v>#DIV/0!</v>
      </c>
      <c r="H68" s="129" t="e">
        <f t="shared" ref="H68" si="74">AVERAGE(H60:H66)</f>
        <v>#DIV/0!</v>
      </c>
      <c r="I68" s="128" t="e">
        <f t="shared" si="72"/>
        <v>#DIV/0!</v>
      </c>
      <c r="J68" s="130" t="e">
        <f t="shared" si="72"/>
        <v>#DIV/0!</v>
      </c>
      <c r="K68" s="130" t="e">
        <f t="shared" si="72"/>
        <v>#DIV/0!</v>
      </c>
      <c r="L68" s="130" t="e">
        <f t="shared" si="72"/>
        <v>#DIV/0!</v>
      </c>
      <c r="M68" s="132">
        <f t="shared" si="72"/>
        <v>0</v>
      </c>
    </row>
    <row r="69" spans="1:13" s="3" customFormat="1" ht="15.75" hidden="1" thickBot="1" x14ac:dyDescent="0.3">
      <c r="A69" s="34" t="s">
        <v>20</v>
      </c>
      <c r="B69" s="512"/>
      <c r="C69" s="198">
        <f t="shared" ref="C69:M69" si="75">SUM(C60:C64)</f>
        <v>0</v>
      </c>
      <c r="D69" s="36">
        <f t="shared" si="75"/>
        <v>0</v>
      </c>
      <c r="E69" s="36">
        <f t="shared" ref="E69" si="76">SUM(E60:E64)</f>
        <v>0</v>
      </c>
      <c r="F69" s="35">
        <f t="shared" si="75"/>
        <v>0</v>
      </c>
      <c r="G69" s="36">
        <f t="shared" si="75"/>
        <v>0</v>
      </c>
      <c r="H69" s="36">
        <f t="shared" ref="H69" si="77">SUM(H60:H64)</f>
        <v>0</v>
      </c>
      <c r="I69" s="35">
        <f t="shared" si="75"/>
        <v>0</v>
      </c>
      <c r="J69" s="37">
        <f t="shared" si="75"/>
        <v>0</v>
      </c>
      <c r="K69" s="37">
        <f t="shared" si="75"/>
        <v>0</v>
      </c>
      <c r="L69" s="37">
        <f t="shared" si="75"/>
        <v>0</v>
      </c>
      <c r="M69" s="39">
        <f t="shared" si="75"/>
        <v>0</v>
      </c>
    </row>
    <row r="70" spans="1:13" s="3" customFormat="1" ht="15.75" hidden="1" thickBot="1" x14ac:dyDescent="0.3">
      <c r="A70" s="34" t="s">
        <v>22</v>
      </c>
      <c r="B70" s="513"/>
      <c r="C70" s="199" t="e">
        <f t="shared" ref="C70:M70" si="78">AVERAGE(C60:C64)</f>
        <v>#DIV/0!</v>
      </c>
      <c r="D70" s="41" t="e">
        <f t="shared" si="78"/>
        <v>#DIV/0!</v>
      </c>
      <c r="E70" s="41" t="e">
        <f t="shared" ref="E70" si="79">AVERAGE(E60:E64)</f>
        <v>#DIV/0!</v>
      </c>
      <c r="F70" s="40" t="e">
        <f t="shared" si="78"/>
        <v>#DIV/0!</v>
      </c>
      <c r="G70" s="41" t="e">
        <f t="shared" si="78"/>
        <v>#DIV/0!</v>
      </c>
      <c r="H70" s="41" t="e">
        <f t="shared" ref="H70" si="80">AVERAGE(H60:H64)</f>
        <v>#DIV/0!</v>
      </c>
      <c r="I70" s="40" t="e">
        <f t="shared" si="78"/>
        <v>#DIV/0!</v>
      </c>
      <c r="J70" s="42" t="e">
        <f t="shared" si="78"/>
        <v>#DIV/0!</v>
      </c>
      <c r="K70" s="42" t="e">
        <f t="shared" si="78"/>
        <v>#DIV/0!</v>
      </c>
      <c r="L70" s="42" t="e">
        <f t="shared" si="78"/>
        <v>#DIV/0!</v>
      </c>
      <c r="M70" s="44">
        <f t="shared" si="78"/>
        <v>0</v>
      </c>
    </row>
    <row r="71" spans="1:13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5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16185</v>
      </c>
      <c r="E73" s="46"/>
      <c r="F73" s="46">
        <f>SUM(F56:H56, F45:H45, F34:H34, F23:H23, F12:H12, F67:H67 )</f>
        <v>126967</v>
      </c>
      <c r="G73" s="46">
        <f>SUM(I56:L56, I45:L45, I34:L34, I23:L23, I12:L12, I67:L67)</f>
        <v>88537</v>
      </c>
    </row>
    <row r="74" spans="1:13" ht="29.25" customHeight="1" x14ac:dyDescent="0.25">
      <c r="C74" s="53" t="s">
        <v>30</v>
      </c>
      <c r="D74" s="46">
        <f>SUM(C58:E58, C47:E47, C36:E36, C25:E25, C14:E14, C69:E69 )</f>
        <v>16185</v>
      </c>
      <c r="E74" s="46"/>
      <c r="F74" s="46">
        <f>SUM(F58:H58, F47:H47, F36:H36, F25:H25, F14:H14, F69:H69)</f>
        <v>116572</v>
      </c>
      <c r="G74" s="46">
        <f>SUM(I58:L58, I47:L47, I36:L36, I25:L25, I14:L14, I69:L69)</f>
        <v>88537</v>
      </c>
    </row>
    <row r="75" spans="1:13" ht="30" customHeight="1" x14ac:dyDescent="0.25"/>
    <row r="76" spans="1:13" ht="30" customHeight="1" x14ac:dyDescent="0.25">
      <c r="C76" s="532" t="s">
        <v>62</v>
      </c>
      <c r="D76" s="533"/>
      <c r="E76" s="533"/>
      <c r="F76" s="534"/>
    </row>
    <row r="77" spans="1:13" x14ac:dyDescent="0.25">
      <c r="C77" s="524" t="s">
        <v>29</v>
      </c>
      <c r="D77" s="525"/>
      <c r="E77" s="435"/>
      <c r="F77" s="120">
        <f>SUM(M56, M45, M34, M23, M12, M67)</f>
        <v>231689</v>
      </c>
    </row>
    <row r="78" spans="1:13" x14ac:dyDescent="0.25">
      <c r="C78" s="524" t="s">
        <v>30</v>
      </c>
      <c r="D78" s="525"/>
      <c r="E78" s="435"/>
      <c r="F78" s="119">
        <f>SUM(M14, M25, M36, M47, M58, M69)</f>
        <v>221294</v>
      </c>
    </row>
    <row r="79" spans="1:13" x14ac:dyDescent="0.25">
      <c r="C79" s="524" t="s">
        <v>68</v>
      </c>
      <c r="D79" s="525"/>
      <c r="E79" s="435"/>
      <c r="F79" s="120">
        <f>AVERAGE(M56, M45, M34, M23, M12, M67)</f>
        <v>38614.833333333336</v>
      </c>
    </row>
    <row r="80" spans="1:13" x14ac:dyDescent="0.25">
      <c r="C80" s="524" t="s">
        <v>22</v>
      </c>
      <c r="D80" s="525"/>
      <c r="E80" s="435"/>
      <c r="F80" s="119">
        <f>AVERAGE(M14, M25, M36, M47, M58, M69)</f>
        <v>36882.333333333336</v>
      </c>
    </row>
  </sheetData>
  <mergeCells count="27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6 F57:G57 F13:G13 G47:G48" evalError="1" emptyCellReference="1"/>
    <ignoredError sqref="M59 I67:K71 D67:D71 F67:G71" evalError="1"/>
    <ignoredError sqref="M22 M23 M12" formulaRange="1" emptyCellReference="1"/>
    <ignoredError sqref="M56:M58 M13 M24 F23:F26 M15 M26:M48 F47:F48" evalError="1" formulaRange="1" emptyCellReference="1"/>
    <ignoredError sqref="F36:F37 F58:F59 M5 F14:F15 M6:M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Z6" sqref="Z6:Z11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7" customWidth="1"/>
    <col min="15" max="18" width="11.7109375" style="1" customWidth="1"/>
    <col min="19" max="25" width="11.7109375" style="387" customWidth="1"/>
    <col min="26" max="26" width="10.7109375" style="1" customWidth="1"/>
  </cols>
  <sheetData>
    <row r="1" spans="1:27" x14ac:dyDescent="0.25">
      <c r="A1" s="535" t="s">
        <v>57</v>
      </c>
      <c r="B1" s="528" t="s">
        <v>58</v>
      </c>
      <c r="C1" s="549" t="s">
        <v>78</v>
      </c>
      <c r="D1" s="550"/>
      <c r="E1" s="550"/>
      <c r="F1" s="550"/>
      <c r="G1" s="550"/>
      <c r="H1" s="550"/>
      <c r="I1" s="550"/>
      <c r="J1" s="551"/>
      <c r="K1" s="526" t="s">
        <v>79</v>
      </c>
      <c r="L1" s="545"/>
      <c r="M1" s="546"/>
      <c r="N1" s="526" t="s">
        <v>85</v>
      </c>
      <c r="O1" s="555"/>
      <c r="P1" s="555"/>
      <c r="Q1" s="555"/>
      <c r="R1" s="555"/>
      <c r="S1" s="555"/>
      <c r="T1" s="556"/>
      <c r="U1" s="526" t="s">
        <v>90</v>
      </c>
      <c r="V1" s="555"/>
      <c r="W1" s="555"/>
      <c r="X1" s="555"/>
      <c r="Y1" s="556"/>
      <c r="Z1" s="544"/>
    </row>
    <row r="2" spans="1:27" ht="15.75" thickBot="1" x14ac:dyDescent="0.3">
      <c r="A2" s="536"/>
      <c r="B2" s="538"/>
      <c r="C2" s="552"/>
      <c r="D2" s="553"/>
      <c r="E2" s="553"/>
      <c r="F2" s="553"/>
      <c r="G2" s="553"/>
      <c r="H2" s="553"/>
      <c r="I2" s="553"/>
      <c r="J2" s="554"/>
      <c r="K2" s="527"/>
      <c r="L2" s="547"/>
      <c r="M2" s="548"/>
      <c r="N2" s="557"/>
      <c r="O2" s="558"/>
      <c r="P2" s="558"/>
      <c r="Q2" s="558"/>
      <c r="R2" s="558"/>
      <c r="S2" s="558"/>
      <c r="T2" s="559"/>
      <c r="U2" s="557"/>
      <c r="V2" s="558"/>
      <c r="W2" s="558"/>
      <c r="X2" s="558"/>
      <c r="Y2" s="559"/>
      <c r="Z2" s="544"/>
    </row>
    <row r="3" spans="1:27" ht="15" customHeight="1" x14ac:dyDescent="0.25">
      <c r="A3" s="536"/>
      <c r="B3" s="538"/>
      <c r="C3" s="504" t="s">
        <v>10</v>
      </c>
      <c r="D3" s="539" t="s">
        <v>14</v>
      </c>
      <c r="E3" s="539" t="s">
        <v>70</v>
      </c>
      <c r="F3" s="539" t="s">
        <v>71</v>
      </c>
      <c r="G3" s="539" t="s">
        <v>11</v>
      </c>
      <c r="H3" s="539" t="s">
        <v>12</v>
      </c>
      <c r="I3" s="539" t="s">
        <v>72</v>
      </c>
      <c r="J3" s="516" t="s">
        <v>32</v>
      </c>
      <c r="K3" s="504" t="s">
        <v>79</v>
      </c>
      <c r="L3" s="539" t="s">
        <v>80</v>
      </c>
      <c r="M3" s="516" t="s">
        <v>10</v>
      </c>
      <c r="N3" s="560" t="s">
        <v>86</v>
      </c>
      <c r="O3" s="562" t="s">
        <v>80</v>
      </c>
      <c r="P3" s="562" t="s">
        <v>87</v>
      </c>
      <c r="Q3" s="562" t="s">
        <v>88</v>
      </c>
      <c r="R3" s="562" t="s">
        <v>89</v>
      </c>
      <c r="S3" s="562" t="s">
        <v>70</v>
      </c>
      <c r="T3" s="564" t="s">
        <v>10</v>
      </c>
      <c r="U3" s="560" t="s">
        <v>90</v>
      </c>
      <c r="V3" s="562" t="s">
        <v>91</v>
      </c>
      <c r="W3" s="562" t="s">
        <v>72</v>
      </c>
      <c r="X3" s="562" t="s">
        <v>14</v>
      </c>
      <c r="Y3" s="564" t="s">
        <v>10</v>
      </c>
      <c r="Z3" s="544"/>
    </row>
    <row r="4" spans="1:27" ht="15.75" thickBot="1" x14ac:dyDescent="0.3">
      <c r="A4" s="537"/>
      <c r="B4" s="529"/>
      <c r="C4" s="506"/>
      <c r="D4" s="540"/>
      <c r="E4" s="540"/>
      <c r="F4" s="540"/>
      <c r="G4" s="540"/>
      <c r="H4" s="540"/>
      <c r="I4" s="540"/>
      <c r="J4" s="517"/>
      <c r="K4" s="506"/>
      <c r="L4" s="540"/>
      <c r="M4" s="517"/>
      <c r="N4" s="561"/>
      <c r="O4" s="563"/>
      <c r="P4" s="563"/>
      <c r="Q4" s="563"/>
      <c r="R4" s="563"/>
      <c r="S4" s="563"/>
      <c r="T4" s="565"/>
      <c r="U4" s="561"/>
      <c r="V4" s="563"/>
      <c r="W4" s="563"/>
      <c r="X4" s="563"/>
      <c r="Y4" s="565"/>
      <c r="Z4" s="544"/>
    </row>
    <row r="5" spans="1:27" ht="15.75" thickBot="1" x14ac:dyDescent="0.3">
      <c r="A5" s="177" t="s">
        <v>3</v>
      </c>
      <c r="B5" s="231">
        <v>43101</v>
      </c>
      <c r="C5" s="218">
        <v>146</v>
      </c>
      <c r="D5" s="308">
        <v>152</v>
      </c>
      <c r="E5" s="308">
        <v>268</v>
      </c>
      <c r="F5" s="308">
        <v>34</v>
      </c>
      <c r="G5" s="308">
        <v>137</v>
      </c>
      <c r="H5" s="308">
        <v>65</v>
      </c>
      <c r="I5" s="308">
        <v>100</v>
      </c>
      <c r="J5" s="232"/>
      <c r="K5" s="218">
        <v>27</v>
      </c>
      <c r="L5" s="308">
        <v>9</v>
      </c>
      <c r="M5" s="346">
        <v>25</v>
      </c>
      <c r="N5" s="364">
        <v>18</v>
      </c>
      <c r="O5" s="309">
        <v>28</v>
      </c>
      <c r="P5" s="309">
        <v>12</v>
      </c>
      <c r="Q5" s="309"/>
      <c r="R5" s="309"/>
      <c r="S5" s="309">
        <v>90</v>
      </c>
      <c r="T5" s="346">
        <v>96</v>
      </c>
      <c r="U5" s="364">
        <v>61</v>
      </c>
      <c r="V5" s="309">
        <v>80</v>
      </c>
      <c r="W5" s="309">
        <v>87</v>
      </c>
      <c r="X5" s="309">
        <v>94</v>
      </c>
      <c r="Y5" s="346">
        <v>73</v>
      </c>
      <c r="Z5" s="244">
        <f t="shared" ref="Z5" si="0">SUM(C5:Y5)</f>
        <v>1602</v>
      </c>
    </row>
    <row r="6" spans="1:27" ht="15.75" thickBot="1" x14ac:dyDescent="0.3">
      <c r="A6" s="177" t="s">
        <v>4</v>
      </c>
      <c r="B6" s="231">
        <v>43102</v>
      </c>
      <c r="C6" s="218">
        <v>679</v>
      </c>
      <c r="D6" s="308">
        <v>446</v>
      </c>
      <c r="E6" s="308">
        <v>488</v>
      </c>
      <c r="F6" s="308">
        <v>234</v>
      </c>
      <c r="G6" s="308">
        <v>656</v>
      </c>
      <c r="H6" s="308">
        <v>377</v>
      </c>
      <c r="I6" s="308">
        <v>211</v>
      </c>
      <c r="J6" s="232"/>
      <c r="K6" s="218">
        <v>223</v>
      </c>
      <c r="L6" s="308">
        <v>79</v>
      </c>
      <c r="M6" s="346">
        <v>202</v>
      </c>
      <c r="N6" s="364">
        <v>69</v>
      </c>
      <c r="O6" s="309">
        <v>41</v>
      </c>
      <c r="P6" s="309">
        <v>67</v>
      </c>
      <c r="Q6" s="309"/>
      <c r="R6" s="309">
        <v>7</v>
      </c>
      <c r="S6" s="309">
        <v>122</v>
      </c>
      <c r="T6" s="346">
        <v>209</v>
      </c>
      <c r="U6" s="364">
        <v>229</v>
      </c>
      <c r="V6" s="309">
        <v>186</v>
      </c>
      <c r="W6" s="309">
        <v>309</v>
      </c>
      <c r="X6" s="309">
        <v>304</v>
      </c>
      <c r="Y6" s="346">
        <v>386</v>
      </c>
      <c r="Z6" s="244">
        <f t="shared" ref="Z6:Z11" si="1">SUM(C6:Y6)</f>
        <v>5524</v>
      </c>
    </row>
    <row r="7" spans="1:27" ht="15.75" thickBot="1" x14ac:dyDescent="0.3">
      <c r="A7" s="177" t="s">
        <v>5</v>
      </c>
      <c r="B7" s="231">
        <v>43103</v>
      </c>
      <c r="C7" s="264">
        <v>682</v>
      </c>
      <c r="D7" s="309">
        <v>586</v>
      </c>
      <c r="E7" s="309">
        <v>554</v>
      </c>
      <c r="F7" s="309">
        <v>284</v>
      </c>
      <c r="G7" s="309">
        <v>811</v>
      </c>
      <c r="H7" s="309">
        <v>397</v>
      </c>
      <c r="I7" s="309">
        <v>242</v>
      </c>
      <c r="J7" s="234"/>
      <c r="K7" s="233">
        <v>349</v>
      </c>
      <c r="L7" s="309">
        <v>109</v>
      </c>
      <c r="M7" s="346">
        <v>415</v>
      </c>
      <c r="N7" s="364">
        <v>89</v>
      </c>
      <c r="O7" s="309">
        <v>36</v>
      </c>
      <c r="P7" s="309">
        <v>363</v>
      </c>
      <c r="Q7" s="309"/>
      <c r="R7" s="309">
        <v>11</v>
      </c>
      <c r="S7" s="309">
        <v>157</v>
      </c>
      <c r="T7" s="346">
        <v>507</v>
      </c>
      <c r="U7" s="364">
        <v>297</v>
      </c>
      <c r="V7" s="309">
        <v>277</v>
      </c>
      <c r="W7" s="309">
        <v>423</v>
      </c>
      <c r="X7" s="309">
        <v>415</v>
      </c>
      <c r="Y7" s="346">
        <v>445</v>
      </c>
      <c r="Z7" s="244">
        <f t="shared" si="1"/>
        <v>7449</v>
      </c>
    </row>
    <row r="8" spans="1:27" ht="15.75" thickBot="1" x14ac:dyDescent="0.3">
      <c r="A8" s="177" t="s">
        <v>6</v>
      </c>
      <c r="B8" s="231">
        <v>43104</v>
      </c>
      <c r="C8" s="258">
        <v>18</v>
      </c>
      <c r="D8" s="310">
        <v>21</v>
      </c>
      <c r="E8" s="310">
        <v>39</v>
      </c>
      <c r="F8" s="310">
        <v>70</v>
      </c>
      <c r="G8" s="310">
        <v>217</v>
      </c>
      <c r="H8" s="310">
        <v>109</v>
      </c>
      <c r="I8" s="310">
        <v>39</v>
      </c>
      <c r="J8" s="236"/>
      <c r="K8" s="235">
        <v>57</v>
      </c>
      <c r="L8" s="310"/>
      <c r="M8" s="347">
        <v>3</v>
      </c>
      <c r="N8" s="364"/>
      <c r="O8" s="309"/>
      <c r="P8" s="309">
        <v>16</v>
      </c>
      <c r="Q8" s="309"/>
      <c r="R8" s="309"/>
      <c r="S8" s="309">
        <v>17</v>
      </c>
      <c r="T8" s="346">
        <v>15</v>
      </c>
      <c r="U8" s="364">
        <v>102</v>
      </c>
      <c r="V8" s="309">
        <v>51</v>
      </c>
      <c r="W8" s="309">
        <v>135</v>
      </c>
      <c r="X8" s="309">
        <v>51</v>
      </c>
      <c r="Y8" s="346">
        <v>14</v>
      </c>
      <c r="Z8" s="244">
        <f t="shared" si="1"/>
        <v>974</v>
      </c>
    </row>
    <row r="9" spans="1:27" ht="15.75" thickBot="1" x14ac:dyDescent="0.3">
      <c r="A9" s="177" t="s">
        <v>0</v>
      </c>
      <c r="B9" s="231">
        <v>43105</v>
      </c>
      <c r="C9" s="258">
        <v>417</v>
      </c>
      <c r="D9" s="310">
        <v>342</v>
      </c>
      <c r="E9" s="310">
        <v>254</v>
      </c>
      <c r="F9" s="310">
        <v>181</v>
      </c>
      <c r="G9" s="310">
        <v>685</v>
      </c>
      <c r="H9" s="310">
        <v>294</v>
      </c>
      <c r="I9" s="310">
        <v>142</v>
      </c>
      <c r="J9" s="236"/>
      <c r="K9" s="235">
        <v>115</v>
      </c>
      <c r="L9" s="310"/>
      <c r="M9" s="347">
        <v>19</v>
      </c>
      <c r="N9" s="364"/>
      <c r="O9" s="309"/>
      <c r="P9" s="309">
        <v>56</v>
      </c>
      <c r="Q9" s="309"/>
      <c r="R9" s="309">
        <v>1</v>
      </c>
      <c r="S9" s="309">
        <v>51</v>
      </c>
      <c r="T9" s="346">
        <v>103</v>
      </c>
      <c r="U9" s="364">
        <v>202</v>
      </c>
      <c r="V9" s="309">
        <v>164</v>
      </c>
      <c r="W9" s="309">
        <v>308</v>
      </c>
      <c r="X9" s="309">
        <v>334</v>
      </c>
      <c r="Y9" s="346">
        <v>319</v>
      </c>
      <c r="Z9" s="244">
        <f t="shared" si="1"/>
        <v>3987</v>
      </c>
    </row>
    <row r="10" spans="1:27" ht="15.75" thickBot="1" x14ac:dyDescent="0.3">
      <c r="A10" s="177" t="s">
        <v>1</v>
      </c>
      <c r="B10" s="231">
        <v>43106</v>
      </c>
      <c r="C10" s="258">
        <v>108</v>
      </c>
      <c r="D10" s="310">
        <v>123</v>
      </c>
      <c r="E10" s="310">
        <v>145</v>
      </c>
      <c r="F10" s="310">
        <v>40</v>
      </c>
      <c r="G10" s="310">
        <v>140</v>
      </c>
      <c r="H10" s="310">
        <v>52</v>
      </c>
      <c r="I10" s="310">
        <v>61</v>
      </c>
      <c r="J10" s="236"/>
      <c r="K10" s="235"/>
      <c r="L10" s="310"/>
      <c r="M10" s="347"/>
      <c r="N10" s="364"/>
      <c r="O10" s="309">
        <v>8</v>
      </c>
      <c r="P10" s="309">
        <v>19</v>
      </c>
      <c r="Q10" s="309"/>
      <c r="R10" s="309"/>
      <c r="S10" s="309">
        <v>17</v>
      </c>
      <c r="T10" s="346">
        <v>34</v>
      </c>
      <c r="U10" s="364">
        <v>108</v>
      </c>
      <c r="V10" s="309">
        <v>76</v>
      </c>
      <c r="W10" s="309">
        <v>119</v>
      </c>
      <c r="X10" s="309">
        <v>85</v>
      </c>
      <c r="Y10" s="346">
        <v>57</v>
      </c>
      <c r="Z10" s="244">
        <f t="shared" si="1"/>
        <v>1192</v>
      </c>
    </row>
    <row r="11" spans="1:27" ht="15.75" thickBot="1" x14ac:dyDescent="0.3">
      <c r="A11" s="177" t="s">
        <v>2</v>
      </c>
      <c r="B11" s="231">
        <v>43107</v>
      </c>
      <c r="C11" s="258">
        <v>66</v>
      </c>
      <c r="D11" s="310">
        <v>71</v>
      </c>
      <c r="E11" s="310">
        <v>133</v>
      </c>
      <c r="F11" s="310">
        <v>5</v>
      </c>
      <c r="G11" s="310">
        <v>117</v>
      </c>
      <c r="H11" s="310">
        <v>51</v>
      </c>
      <c r="I11" s="310">
        <v>72</v>
      </c>
      <c r="J11" s="236"/>
      <c r="K11" s="235"/>
      <c r="L11" s="310"/>
      <c r="M11" s="348"/>
      <c r="N11" s="364"/>
      <c r="O11" s="309"/>
      <c r="P11" s="309"/>
      <c r="Q11" s="309"/>
      <c r="R11" s="309"/>
      <c r="S11" s="309"/>
      <c r="T11" s="346"/>
      <c r="U11" s="364">
        <v>87</v>
      </c>
      <c r="V11" s="309">
        <v>44</v>
      </c>
      <c r="W11" s="309">
        <v>88</v>
      </c>
      <c r="X11" s="309">
        <v>51</v>
      </c>
      <c r="Y11" s="346">
        <v>32</v>
      </c>
      <c r="Z11" s="244">
        <f t="shared" si="1"/>
        <v>817</v>
      </c>
    </row>
    <row r="12" spans="1:27" ht="15.75" thickBot="1" x14ac:dyDescent="0.3">
      <c r="A12" s="189" t="s">
        <v>21</v>
      </c>
      <c r="B12" s="511" t="s">
        <v>24</v>
      </c>
      <c r="C12" s="303">
        <f t="shared" ref="C12:Z12" si="2">SUM(C5:C11)</f>
        <v>2116</v>
      </c>
      <c r="D12" s="311">
        <f t="shared" si="2"/>
        <v>1741</v>
      </c>
      <c r="E12" s="311">
        <f t="shared" si="2"/>
        <v>1881</v>
      </c>
      <c r="F12" s="311">
        <f t="shared" si="2"/>
        <v>848</v>
      </c>
      <c r="G12" s="311">
        <f t="shared" si="2"/>
        <v>2763</v>
      </c>
      <c r="H12" s="311">
        <f t="shared" si="2"/>
        <v>1345</v>
      </c>
      <c r="I12" s="311">
        <f t="shared" si="2"/>
        <v>867</v>
      </c>
      <c r="J12" s="338">
        <f t="shared" si="2"/>
        <v>0</v>
      </c>
      <c r="K12" s="303">
        <f>SUM(K5:K11)</f>
        <v>771</v>
      </c>
      <c r="L12" s="311">
        <f t="shared" ref="L12" si="3">SUM(L5:L11)</f>
        <v>197</v>
      </c>
      <c r="M12" s="349">
        <f>SUM(M5:M11)</f>
        <v>664</v>
      </c>
      <c r="N12" s="365">
        <f t="shared" ref="N12:T12" si="4">SUM(N5:N11)</f>
        <v>176</v>
      </c>
      <c r="O12" s="336">
        <f t="shared" si="4"/>
        <v>113</v>
      </c>
      <c r="P12" s="336">
        <f t="shared" si="4"/>
        <v>533</v>
      </c>
      <c r="Q12" s="336">
        <f t="shared" si="4"/>
        <v>0</v>
      </c>
      <c r="R12" s="336">
        <f t="shared" si="4"/>
        <v>19</v>
      </c>
      <c r="S12" s="336">
        <f t="shared" si="4"/>
        <v>454</v>
      </c>
      <c r="T12" s="366">
        <f t="shared" si="4"/>
        <v>964</v>
      </c>
      <c r="U12" s="365">
        <f t="shared" ref="U12:Y12" si="5">SUM(U5:U11)</f>
        <v>1086</v>
      </c>
      <c r="V12" s="336">
        <f t="shared" si="5"/>
        <v>878</v>
      </c>
      <c r="W12" s="336">
        <f t="shared" si="5"/>
        <v>1469</v>
      </c>
      <c r="X12" s="336">
        <f t="shared" si="5"/>
        <v>1334</v>
      </c>
      <c r="Y12" s="366">
        <f t="shared" si="5"/>
        <v>1326</v>
      </c>
      <c r="Z12" s="190">
        <f t="shared" si="2"/>
        <v>21545</v>
      </c>
      <c r="AA12" s="6"/>
    </row>
    <row r="13" spans="1:27" ht="15.75" thickBot="1" x14ac:dyDescent="0.3">
      <c r="A13" s="127" t="s">
        <v>23</v>
      </c>
      <c r="B13" s="512"/>
      <c r="C13" s="304">
        <f t="shared" ref="C13:Z13" si="6">AVERAGE(C5:C11)</f>
        <v>302.28571428571428</v>
      </c>
      <c r="D13" s="312">
        <f t="shared" si="6"/>
        <v>248.71428571428572</v>
      </c>
      <c r="E13" s="312">
        <f t="shared" si="6"/>
        <v>268.71428571428572</v>
      </c>
      <c r="F13" s="312">
        <f t="shared" si="6"/>
        <v>121.14285714285714</v>
      </c>
      <c r="G13" s="312">
        <f t="shared" si="6"/>
        <v>394.71428571428572</v>
      </c>
      <c r="H13" s="312">
        <f t="shared" si="6"/>
        <v>192.14285714285714</v>
      </c>
      <c r="I13" s="312">
        <f t="shared" si="6"/>
        <v>123.85714285714286</v>
      </c>
      <c r="J13" s="339" t="e">
        <f t="shared" si="6"/>
        <v>#DIV/0!</v>
      </c>
      <c r="K13" s="304">
        <f>AVERAGE(K5:K11)</f>
        <v>154.19999999999999</v>
      </c>
      <c r="L13" s="312">
        <f t="shared" ref="L13" si="7">AVERAGE(L5:L11)</f>
        <v>65.666666666666671</v>
      </c>
      <c r="M13" s="350">
        <f>AVERAGE(M5:M11)</f>
        <v>132.80000000000001</v>
      </c>
      <c r="N13" s="365">
        <f t="shared" ref="N13:T13" si="8">AVERAGE(N5:N11)</f>
        <v>58.666666666666664</v>
      </c>
      <c r="O13" s="336">
        <f t="shared" si="8"/>
        <v>28.25</v>
      </c>
      <c r="P13" s="336">
        <f t="shared" si="8"/>
        <v>88.833333333333329</v>
      </c>
      <c r="Q13" s="336" t="e">
        <f t="shared" si="8"/>
        <v>#DIV/0!</v>
      </c>
      <c r="R13" s="336">
        <f t="shared" si="8"/>
        <v>6.333333333333333</v>
      </c>
      <c r="S13" s="336">
        <f t="shared" si="8"/>
        <v>75.666666666666671</v>
      </c>
      <c r="T13" s="366">
        <f t="shared" si="8"/>
        <v>160.66666666666666</v>
      </c>
      <c r="U13" s="365">
        <f t="shared" ref="U13:Y13" si="9">AVERAGE(U5:U11)</f>
        <v>155.14285714285714</v>
      </c>
      <c r="V13" s="336">
        <f t="shared" si="9"/>
        <v>125.42857142857143</v>
      </c>
      <c r="W13" s="336">
        <f t="shared" si="9"/>
        <v>209.85714285714286</v>
      </c>
      <c r="X13" s="336">
        <f t="shared" si="9"/>
        <v>190.57142857142858</v>
      </c>
      <c r="Y13" s="366">
        <f t="shared" si="9"/>
        <v>189.42857142857142</v>
      </c>
      <c r="Z13" s="191">
        <f t="shared" si="6"/>
        <v>3077.8571428571427</v>
      </c>
    </row>
    <row r="14" spans="1:27" ht="15.75" thickBot="1" x14ac:dyDescent="0.3">
      <c r="A14" s="34" t="s">
        <v>20</v>
      </c>
      <c r="B14" s="512"/>
      <c r="C14" s="305">
        <f t="shared" ref="C14:J14" si="10">SUM(C5:C9)</f>
        <v>1942</v>
      </c>
      <c r="D14" s="313">
        <f t="shared" si="10"/>
        <v>1547</v>
      </c>
      <c r="E14" s="313">
        <f t="shared" si="10"/>
        <v>1603</v>
      </c>
      <c r="F14" s="313">
        <f t="shared" si="10"/>
        <v>803</v>
      </c>
      <c r="G14" s="313">
        <f t="shared" si="10"/>
        <v>2506</v>
      </c>
      <c r="H14" s="313">
        <f t="shared" si="10"/>
        <v>1242</v>
      </c>
      <c r="I14" s="313">
        <f t="shared" si="10"/>
        <v>734</v>
      </c>
      <c r="J14" s="340">
        <f t="shared" si="10"/>
        <v>0</v>
      </c>
      <c r="K14" s="305">
        <f>SUM(K5:K9)</f>
        <v>771</v>
      </c>
      <c r="L14" s="313">
        <f>SUM(L5:L9)</f>
        <v>197</v>
      </c>
      <c r="M14" s="351">
        <f>SUM(M5:M9)</f>
        <v>664</v>
      </c>
      <c r="N14" s="367">
        <f t="shared" ref="N14:T14" si="11">SUM(N5:N9)</f>
        <v>176</v>
      </c>
      <c r="O14" s="337">
        <f t="shared" si="11"/>
        <v>105</v>
      </c>
      <c r="P14" s="337">
        <f t="shared" si="11"/>
        <v>514</v>
      </c>
      <c r="Q14" s="337">
        <f t="shared" si="11"/>
        <v>0</v>
      </c>
      <c r="R14" s="337">
        <f t="shared" si="11"/>
        <v>19</v>
      </c>
      <c r="S14" s="337">
        <f t="shared" si="11"/>
        <v>437</v>
      </c>
      <c r="T14" s="368">
        <f t="shared" si="11"/>
        <v>930</v>
      </c>
      <c r="U14" s="367">
        <f t="shared" ref="U14:Y14" si="12">SUM(U5:U9)</f>
        <v>891</v>
      </c>
      <c r="V14" s="337">
        <f t="shared" si="12"/>
        <v>758</v>
      </c>
      <c r="W14" s="337">
        <f t="shared" si="12"/>
        <v>1262</v>
      </c>
      <c r="X14" s="337">
        <f t="shared" si="12"/>
        <v>1198</v>
      </c>
      <c r="Y14" s="368">
        <f t="shared" si="12"/>
        <v>1237</v>
      </c>
      <c r="Z14" s="192">
        <f>SUM(Z5:Z9)</f>
        <v>19536</v>
      </c>
      <c r="AA14" s="6"/>
    </row>
    <row r="15" spans="1:27" ht="15.75" thickBot="1" x14ac:dyDescent="0.3">
      <c r="A15" s="34" t="s">
        <v>22</v>
      </c>
      <c r="B15" s="512"/>
      <c r="C15" s="306">
        <f t="shared" ref="C15:Z15" si="13">AVERAGE(C5:C9)</f>
        <v>388.4</v>
      </c>
      <c r="D15" s="314">
        <f t="shared" si="13"/>
        <v>309.39999999999998</v>
      </c>
      <c r="E15" s="314">
        <f t="shared" si="13"/>
        <v>320.60000000000002</v>
      </c>
      <c r="F15" s="314">
        <f t="shared" si="13"/>
        <v>160.6</v>
      </c>
      <c r="G15" s="314">
        <f t="shared" si="13"/>
        <v>501.2</v>
      </c>
      <c r="H15" s="314">
        <f t="shared" si="13"/>
        <v>248.4</v>
      </c>
      <c r="I15" s="314">
        <f t="shared" si="13"/>
        <v>146.80000000000001</v>
      </c>
      <c r="J15" s="341" t="e">
        <f t="shared" si="13"/>
        <v>#DIV/0!</v>
      </c>
      <c r="K15" s="306">
        <f>AVERAGE(K5:K9)</f>
        <v>154.19999999999999</v>
      </c>
      <c r="L15" s="314">
        <f t="shared" ref="L15" si="14">AVERAGE(L5:L9)</f>
        <v>65.666666666666671</v>
      </c>
      <c r="M15" s="352">
        <f>AVERAGE(M5:M9)</f>
        <v>132.80000000000001</v>
      </c>
      <c r="N15" s="367">
        <f t="shared" ref="N15:T15" si="15">AVERAGE(N5:N9)</f>
        <v>58.666666666666664</v>
      </c>
      <c r="O15" s="337">
        <f t="shared" si="15"/>
        <v>35</v>
      </c>
      <c r="P15" s="337">
        <f t="shared" si="15"/>
        <v>102.8</v>
      </c>
      <c r="Q15" s="337" t="e">
        <f t="shared" si="15"/>
        <v>#DIV/0!</v>
      </c>
      <c r="R15" s="337">
        <f t="shared" si="15"/>
        <v>6.333333333333333</v>
      </c>
      <c r="S15" s="337">
        <f t="shared" si="15"/>
        <v>87.4</v>
      </c>
      <c r="T15" s="368">
        <f t="shared" si="15"/>
        <v>186</v>
      </c>
      <c r="U15" s="367">
        <f t="shared" ref="U15:Y15" si="16">AVERAGE(U5:U9)</f>
        <v>178.2</v>
      </c>
      <c r="V15" s="337">
        <f t="shared" si="16"/>
        <v>151.6</v>
      </c>
      <c r="W15" s="337">
        <f t="shared" si="16"/>
        <v>252.4</v>
      </c>
      <c r="X15" s="337">
        <f t="shared" si="16"/>
        <v>239.6</v>
      </c>
      <c r="Y15" s="368">
        <f t="shared" si="16"/>
        <v>247.4</v>
      </c>
      <c r="Z15" s="193">
        <f t="shared" si="13"/>
        <v>3907.2</v>
      </c>
    </row>
    <row r="16" spans="1:27" ht="15.75" thickBot="1" x14ac:dyDescent="0.3">
      <c r="A16" s="177" t="s">
        <v>3</v>
      </c>
      <c r="B16" s="231">
        <f>B11+1</f>
        <v>43108</v>
      </c>
      <c r="C16" s="259">
        <v>498</v>
      </c>
      <c r="D16" s="308">
        <v>454</v>
      </c>
      <c r="E16" s="308">
        <v>281</v>
      </c>
      <c r="F16" s="308">
        <v>201</v>
      </c>
      <c r="G16" s="308">
        <v>452</v>
      </c>
      <c r="H16" s="308">
        <v>248</v>
      </c>
      <c r="I16" s="308">
        <v>151</v>
      </c>
      <c r="J16" s="232"/>
      <c r="K16" s="218"/>
      <c r="L16" s="308"/>
      <c r="M16" s="353"/>
      <c r="N16" s="364">
        <v>39</v>
      </c>
      <c r="O16" s="309">
        <v>34</v>
      </c>
      <c r="P16" s="309">
        <v>45</v>
      </c>
      <c r="Q16" s="309"/>
      <c r="R16" s="309">
        <v>2</v>
      </c>
      <c r="S16" s="309">
        <v>68</v>
      </c>
      <c r="T16" s="346">
        <v>171</v>
      </c>
      <c r="U16" s="364">
        <v>194</v>
      </c>
      <c r="V16" s="309">
        <v>137</v>
      </c>
      <c r="W16" s="309">
        <v>274</v>
      </c>
      <c r="X16" s="309">
        <v>361</v>
      </c>
      <c r="Y16" s="346">
        <v>294</v>
      </c>
      <c r="Z16" s="244">
        <f>SUM(C16:Y16)</f>
        <v>3904</v>
      </c>
    </row>
    <row r="17" spans="1:27" ht="15.75" thickBot="1" x14ac:dyDescent="0.3">
      <c r="A17" s="177" t="s">
        <v>4</v>
      </c>
      <c r="B17" s="237">
        <f>B16+1</f>
        <v>43109</v>
      </c>
      <c r="C17" s="259">
        <v>712</v>
      </c>
      <c r="D17" s="308">
        <v>645</v>
      </c>
      <c r="E17" s="308">
        <v>469</v>
      </c>
      <c r="F17" s="308">
        <v>301</v>
      </c>
      <c r="G17" s="308">
        <v>861</v>
      </c>
      <c r="H17" s="308">
        <v>449</v>
      </c>
      <c r="I17" s="308">
        <v>246</v>
      </c>
      <c r="J17" s="232"/>
      <c r="K17" s="218"/>
      <c r="L17" s="308"/>
      <c r="M17" s="353"/>
      <c r="N17" s="364">
        <v>89</v>
      </c>
      <c r="O17" s="309">
        <v>70</v>
      </c>
      <c r="P17" s="309">
        <v>97</v>
      </c>
      <c r="Q17" s="309"/>
      <c r="R17" s="309">
        <v>16</v>
      </c>
      <c r="S17" s="309">
        <v>153</v>
      </c>
      <c r="T17" s="346">
        <v>291</v>
      </c>
      <c r="U17" s="369">
        <v>232</v>
      </c>
      <c r="V17" s="309">
        <v>183</v>
      </c>
      <c r="W17" s="309">
        <v>374</v>
      </c>
      <c r="X17" s="309">
        <v>477</v>
      </c>
      <c r="Y17" s="346">
        <v>435</v>
      </c>
      <c r="Z17" s="244">
        <f>SUM(C17:Y17)</f>
        <v>6100</v>
      </c>
    </row>
    <row r="18" spans="1:27" ht="15.75" thickBot="1" x14ac:dyDescent="0.3">
      <c r="A18" s="177" t="s">
        <v>5</v>
      </c>
      <c r="B18" s="237">
        <f t="shared" ref="B18:B22" si="17">B17+1</f>
        <v>43110</v>
      </c>
      <c r="C18" s="264">
        <v>692</v>
      </c>
      <c r="D18" s="309">
        <v>696</v>
      </c>
      <c r="E18" s="309">
        <v>461</v>
      </c>
      <c r="F18" s="309">
        <v>269</v>
      </c>
      <c r="G18" s="309">
        <v>731</v>
      </c>
      <c r="H18" s="309">
        <v>391</v>
      </c>
      <c r="I18" s="309">
        <v>215</v>
      </c>
      <c r="J18" s="234"/>
      <c r="K18" s="233"/>
      <c r="L18" s="309"/>
      <c r="M18" s="346"/>
      <c r="N18" s="364">
        <v>76</v>
      </c>
      <c r="O18" s="309">
        <v>82</v>
      </c>
      <c r="P18" s="309">
        <v>101</v>
      </c>
      <c r="Q18" s="309"/>
      <c r="R18" s="309">
        <v>17</v>
      </c>
      <c r="S18" s="309">
        <v>141</v>
      </c>
      <c r="T18" s="346">
        <v>318</v>
      </c>
      <c r="U18" s="364">
        <v>271</v>
      </c>
      <c r="V18" s="309">
        <v>287</v>
      </c>
      <c r="W18" s="309">
        <v>384</v>
      </c>
      <c r="X18" s="309">
        <v>485</v>
      </c>
      <c r="Y18" s="346">
        <v>419</v>
      </c>
      <c r="Z18" s="244">
        <f t="shared" ref="Z18:Z20" si="18">SUM(C18:Y18)</f>
        <v>6036</v>
      </c>
    </row>
    <row r="19" spans="1:27" ht="15.75" thickBot="1" x14ac:dyDescent="0.3">
      <c r="A19" s="177" t="s">
        <v>6</v>
      </c>
      <c r="B19" s="238">
        <f t="shared" si="17"/>
        <v>43111</v>
      </c>
      <c r="C19" s="264">
        <v>725</v>
      </c>
      <c r="D19" s="309">
        <v>813</v>
      </c>
      <c r="E19" s="309">
        <v>497</v>
      </c>
      <c r="F19" s="309">
        <v>335</v>
      </c>
      <c r="G19" s="309">
        <v>937</v>
      </c>
      <c r="H19" s="309">
        <v>464</v>
      </c>
      <c r="I19" s="309">
        <v>334</v>
      </c>
      <c r="J19" s="234"/>
      <c r="K19" s="233"/>
      <c r="L19" s="309"/>
      <c r="M19" s="346"/>
      <c r="N19" s="364">
        <v>124</v>
      </c>
      <c r="O19" s="309">
        <v>86</v>
      </c>
      <c r="P19" s="309">
        <v>130</v>
      </c>
      <c r="Q19" s="309"/>
      <c r="R19" s="309">
        <v>9</v>
      </c>
      <c r="S19" s="309">
        <v>164</v>
      </c>
      <c r="T19" s="346">
        <v>306</v>
      </c>
      <c r="U19" s="364">
        <v>304</v>
      </c>
      <c r="V19" s="309">
        <v>264</v>
      </c>
      <c r="W19" s="309">
        <v>439</v>
      </c>
      <c r="X19" s="309">
        <v>522</v>
      </c>
      <c r="Y19" s="346">
        <v>424</v>
      </c>
      <c r="Z19" s="244">
        <f t="shared" si="18"/>
        <v>6877</v>
      </c>
    </row>
    <row r="20" spans="1:27" ht="15.75" thickBot="1" x14ac:dyDescent="0.3">
      <c r="A20" s="177" t="s">
        <v>0</v>
      </c>
      <c r="B20" s="238">
        <f t="shared" si="17"/>
        <v>43112</v>
      </c>
      <c r="C20" s="259">
        <v>569</v>
      </c>
      <c r="D20" s="308">
        <v>568</v>
      </c>
      <c r="E20" s="308">
        <v>320</v>
      </c>
      <c r="F20" s="308">
        <v>300</v>
      </c>
      <c r="G20" s="308">
        <v>683</v>
      </c>
      <c r="H20" s="308">
        <v>352</v>
      </c>
      <c r="I20" s="308">
        <v>258</v>
      </c>
      <c r="J20" s="232"/>
      <c r="K20" s="218"/>
      <c r="L20" s="308"/>
      <c r="M20" s="353"/>
      <c r="N20" s="364">
        <v>88</v>
      </c>
      <c r="O20" s="309">
        <v>47</v>
      </c>
      <c r="P20" s="309">
        <v>79</v>
      </c>
      <c r="Q20" s="309"/>
      <c r="R20" s="309">
        <v>8</v>
      </c>
      <c r="S20" s="309">
        <v>139</v>
      </c>
      <c r="T20" s="346">
        <v>300</v>
      </c>
      <c r="U20" s="364">
        <v>248</v>
      </c>
      <c r="V20" s="309">
        <v>246</v>
      </c>
      <c r="W20" s="309">
        <v>412</v>
      </c>
      <c r="X20" s="309">
        <v>398</v>
      </c>
      <c r="Y20" s="346">
        <v>364</v>
      </c>
      <c r="Z20" s="244">
        <f t="shared" si="18"/>
        <v>5379</v>
      </c>
    </row>
    <row r="21" spans="1:27" ht="15.75" thickBot="1" x14ac:dyDescent="0.3">
      <c r="A21" s="177" t="s">
        <v>1</v>
      </c>
      <c r="B21" s="228">
        <f t="shared" si="17"/>
        <v>43113</v>
      </c>
      <c r="C21" s="258">
        <v>197</v>
      </c>
      <c r="D21" s="309">
        <v>358</v>
      </c>
      <c r="E21" s="309">
        <v>419</v>
      </c>
      <c r="F21" s="309">
        <v>80</v>
      </c>
      <c r="G21" s="309">
        <v>343</v>
      </c>
      <c r="H21" s="309">
        <v>163</v>
      </c>
      <c r="I21" s="309">
        <v>177</v>
      </c>
      <c r="J21" s="234"/>
      <c r="K21" s="233"/>
      <c r="L21" s="309"/>
      <c r="M21" s="346"/>
      <c r="N21" s="364">
        <v>1</v>
      </c>
      <c r="O21" s="309">
        <v>68</v>
      </c>
      <c r="P21" s="309">
        <v>32</v>
      </c>
      <c r="Q21" s="309"/>
      <c r="R21" s="309">
        <v>4</v>
      </c>
      <c r="S21" s="309">
        <v>110</v>
      </c>
      <c r="T21" s="346">
        <v>115</v>
      </c>
      <c r="U21" s="364">
        <v>139</v>
      </c>
      <c r="V21" s="309">
        <v>138</v>
      </c>
      <c r="W21" s="309">
        <v>213</v>
      </c>
      <c r="X21" s="309">
        <v>188</v>
      </c>
      <c r="Y21" s="346">
        <v>123</v>
      </c>
      <c r="Z21" s="244">
        <f>SUM(C21:Y21)</f>
        <v>2868</v>
      </c>
    </row>
    <row r="22" spans="1:27" ht="15.75" thickBot="1" x14ac:dyDescent="0.3">
      <c r="A22" s="177" t="s">
        <v>2</v>
      </c>
      <c r="B22" s="237">
        <f t="shared" si="17"/>
        <v>43114</v>
      </c>
      <c r="C22" s="258">
        <v>184</v>
      </c>
      <c r="D22" s="310">
        <v>227</v>
      </c>
      <c r="E22" s="310">
        <v>278</v>
      </c>
      <c r="F22" s="310">
        <v>107</v>
      </c>
      <c r="G22" s="310">
        <v>234</v>
      </c>
      <c r="H22" s="310">
        <v>82</v>
      </c>
      <c r="I22" s="310">
        <v>139</v>
      </c>
      <c r="J22" s="236"/>
      <c r="K22" s="235"/>
      <c r="L22" s="310"/>
      <c r="M22" s="347"/>
      <c r="N22" s="364">
        <v>44</v>
      </c>
      <c r="O22" s="309">
        <v>19</v>
      </c>
      <c r="P22" s="309">
        <v>51</v>
      </c>
      <c r="Q22" s="309"/>
      <c r="R22" s="309">
        <v>1</v>
      </c>
      <c r="S22" s="309">
        <v>79</v>
      </c>
      <c r="T22" s="346">
        <v>113</v>
      </c>
      <c r="U22" s="364">
        <v>105</v>
      </c>
      <c r="V22" s="309">
        <v>109</v>
      </c>
      <c r="W22" s="309">
        <v>156</v>
      </c>
      <c r="X22" s="309">
        <v>116</v>
      </c>
      <c r="Y22" s="346">
        <v>103</v>
      </c>
      <c r="Z22" s="244">
        <f>SUM(C22:Y22)</f>
        <v>2147</v>
      </c>
    </row>
    <row r="23" spans="1:27" ht="15.75" thickBot="1" x14ac:dyDescent="0.3">
      <c r="A23" s="189" t="s">
        <v>21</v>
      </c>
      <c r="B23" s="511" t="s">
        <v>25</v>
      </c>
      <c r="C23" s="303">
        <f>SUM(C16:C22)</f>
        <v>3577</v>
      </c>
      <c r="D23" s="311">
        <f>SUM(D16:D22)</f>
        <v>3761</v>
      </c>
      <c r="E23" s="311">
        <f t="shared" ref="E23:Z23" si="19">SUM(E16:E22)</f>
        <v>2725</v>
      </c>
      <c r="F23" s="311">
        <f t="shared" si="19"/>
        <v>1593</v>
      </c>
      <c r="G23" s="311">
        <f t="shared" si="19"/>
        <v>4241</v>
      </c>
      <c r="H23" s="311">
        <f t="shared" si="19"/>
        <v>2149</v>
      </c>
      <c r="I23" s="311">
        <f t="shared" si="19"/>
        <v>1520</v>
      </c>
      <c r="J23" s="338">
        <f t="shared" si="19"/>
        <v>0</v>
      </c>
      <c r="K23" s="303">
        <f>SUM(K16:K22)</f>
        <v>0</v>
      </c>
      <c r="L23" s="311">
        <f t="shared" ref="L23" si="20">SUM(L16:L22)</f>
        <v>0</v>
      </c>
      <c r="M23" s="349">
        <f>SUM(M16:M22)</f>
        <v>0</v>
      </c>
      <c r="N23" s="365">
        <f t="shared" ref="N23:T23" si="21">SUM(N16:N22)</f>
        <v>461</v>
      </c>
      <c r="O23" s="336">
        <f t="shared" si="21"/>
        <v>406</v>
      </c>
      <c r="P23" s="336">
        <f t="shared" si="21"/>
        <v>535</v>
      </c>
      <c r="Q23" s="336">
        <f t="shared" si="21"/>
        <v>0</v>
      </c>
      <c r="R23" s="336">
        <f t="shared" si="21"/>
        <v>57</v>
      </c>
      <c r="S23" s="336">
        <f t="shared" si="21"/>
        <v>854</v>
      </c>
      <c r="T23" s="366">
        <f t="shared" si="21"/>
        <v>1614</v>
      </c>
      <c r="U23" s="365">
        <f t="shared" ref="U23:Y23" si="22">SUM(U16:U22)</f>
        <v>1493</v>
      </c>
      <c r="V23" s="336">
        <f t="shared" si="22"/>
        <v>1364</v>
      </c>
      <c r="W23" s="336">
        <f t="shared" si="22"/>
        <v>2252</v>
      </c>
      <c r="X23" s="336">
        <f t="shared" si="22"/>
        <v>2547</v>
      </c>
      <c r="Y23" s="366">
        <f t="shared" si="22"/>
        <v>2162</v>
      </c>
      <c r="Z23" s="190">
        <f t="shared" si="19"/>
        <v>33311</v>
      </c>
      <c r="AA23" s="6"/>
    </row>
    <row r="24" spans="1:27" ht="15.75" thickBot="1" x14ac:dyDescent="0.3">
      <c r="A24" s="127" t="s">
        <v>23</v>
      </c>
      <c r="B24" s="512"/>
      <c r="C24" s="304">
        <f>AVERAGE(C16:C22)</f>
        <v>511</v>
      </c>
      <c r="D24" s="312">
        <f>AVERAGE(D16:D22)</f>
        <v>537.28571428571433</v>
      </c>
      <c r="E24" s="312">
        <f t="shared" ref="E24:Z24" si="23">AVERAGE(E16:E22)</f>
        <v>389.28571428571428</v>
      </c>
      <c r="F24" s="312">
        <f t="shared" si="23"/>
        <v>227.57142857142858</v>
      </c>
      <c r="G24" s="312">
        <f t="shared" si="23"/>
        <v>605.85714285714289</v>
      </c>
      <c r="H24" s="312">
        <f t="shared" si="23"/>
        <v>307</v>
      </c>
      <c r="I24" s="312">
        <f t="shared" si="23"/>
        <v>217.14285714285714</v>
      </c>
      <c r="J24" s="339" t="e">
        <f t="shared" si="23"/>
        <v>#DIV/0!</v>
      </c>
      <c r="K24" s="304" t="e">
        <f>AVERAGE(K16:K22)</f>
        <v>#DIV/0!</v>
      </c>
      <c r="L24" s="312" t="e">
        <f t="shared" ref="L24" si="24">AVERAGE(L16:L22)</f>
        <v>#DIV/0!</v>
      </c>
      <c r="M24" s="350" t="e">
        <f>AVERAGE(M16:M22)</f>
        <v>#DIV/0!</v>
      </c>
      <c r="N24" s="365">
        <f t="shared" ref="N24:T24" si="25">AVERAGE(N16:N22)</f>
        <v>65.857142857142861</v>
      </c>
      <c r="O24" s="336">
        <f t="shared" si="25"/>
        <v>58</v>
      </c>
      <c r="P24" s="336">
        <f t="shared" si="25"/>
        <v>76.428571428571431</v>
      </c>
      <c r="Q24" s="336" t="e">
        <f t="shared" si="25"/>
        <v>#DIV/0!</v>
      </c>
      <c r="R24" s="336">
        <f t="shared" si="25"/>
        <v>8.1428571428571423</v>
      </c>
      <c r="S24" s="336">
        <f t="shared" si="25"/>
        <v>122</v>
      </c>
      <c r="T24" s="366">
        <f t="shared" si="25"/>
        <v>230.57142857142858</v>
      </c>
      <c r="U24" s="365">
        <f t="shared" ref="U24:Y24" si="26">AVERAGE(U16:U22)</f>
        <v>213.28571428571428</v>
      </c>
      <c r="V24" s="336">
        <f t="shared" si="26"/>
        <v>194.85714285714286</v>
      </c>
      <c r="W24" s="336">
        <f t="shared" si="26"/>
        <v>321.71428571428572</v>
      </c>
      <c r="X24" s="336">
        <f t="shared" si="26"/>
        <v>363.85714285714283</v>
      </c>
      <c r="Y24" s="366">
        <f t="shared" si="26"/>
        <v>308.85714285714283</v>
      </c>
      <c r="Z24" s="191">
        <f t="shared" si="23"/>
        <v>4758.7142857142853</v>
      </c>
    </row>
    <row r="25" spans="1:27" ht="15.75" thickBot="1" x14ac:dyDescent="0.3">
      <c r="A25" s="34" t="s">
        <v>20</v>
      </c>
      <c r="B25" s="512"/>
      <c r="C25" s="305">
        <f t="shared" ref="C25:I25" si="27">SUM(C16:C20)</f>
        <v>3196</v>
      </c>
      <c r="D25" s="313">
        <f t="shared" si="27"/>
        <v>3176</v>
      </c>
      <c r="E25" s="313">
        <f t="shared" si="27"/>
        <v>2028</v>
      </c>
      <c r="F25" s="313">
        <f t="shared" si="27"/>
        <v>1406</v>
      </c>
      <c r="G25" s="313">
        <f t="shared" si="27"/>
        <v>3664</v>
      </c>
      <c r="H25" s="313">
        <f t="shared" si="27"/>
        <v>1904</v>
      </c>
      <c r="I25" s="313">
        <f t="shared" si="27"/>
        <v>1204</v>
      </c>
      <c r="J25" s="340">
        <f t="shared" ref="J25" si="28">SUM(J16:J20)</f>
        <v>0</v>
      </c>
      <c r="K25" s="305">
        <f>SUM(K16:K20)</f>
        <v>0</v>
      </c>
      <c r="L25" s="313">
        <f t="shared" ref="L25" si="29">SUM(L16:L20)</f>
        <v>0</v>
      </c>
      <c r="M25" s="351">
        <f>SUM(M16:M20)</f>
        <v>0</v>
      </c>
      <c r="N25" s="367">
        <f t="shared" ref="N25:T25" si="30">SUM(N16:N20)</f>
        <v>416</v>
      </c>
      <c r="O25" s="337">
        <f t="shared" si="30"/>
        <v>319</v>
      </c>
      <c r="P25" s="337">
        <f>SUM(P16:P20)</f>
        <v>452</v>
      </c>
      <c r="Q25" s="337">
        <f t="shared" si="30"/>
        <v>0</v>
      </c>
      <c r="R25" s="337">
        <f t="shared" si="30"/>
        <v>52</v>
      </c>
      <c r="S25" s="337">
        <f>SUM(S16:S20)</f>
        <v>665</v>
      </c>
      <c r="T25" s="368">
        <f t="shared" si="30"/>
        <v>1386</v>
      </c>
      <c r="U25" s="367">
        <f t="shared" ref="U25:Y25" si="31">SUM(U16:U20)</f>
        <v>1249</v>
      </c>
      <c r="V25" s="337">
        <f t="shared" si="31"/>
        <v>1117</v>
      </c>
      <c r="W25" s="337">
        <f>SUM(W16:W20)</f>
        <v>1883</v>
      </c>
      <c r="X25" s="337">
        <f>SUM(X16:X20)</f>
        <v>2243</v>
      </c>
      <c r="Y25" s="368">
        <f t="shared" si="31"/>
        <v>1936</v>
      </c>
      <c r="Z25" s="192">
        <f>SUM(Z16:Z20)</f>
        <v>28296</v>
      </c>
    </row>
    <row r="26" spans="1:27" ht="15.75" thickBot="1" x14ac:dyDescent="0.3">
      <c r="A26" s="34" t="s">
        <v>22</v>
      </c>
      <c r="B26" s="513"/>
      <c r="C26" s="306">
        <f>AVERAGE(C16:C20)</f>
        <v>639.20000000000005</v>
      </c>
      <c r="D26" s="314">
        <f>AVERAGE(D16:D20)</f>
        <v>635.20000000000005</v>
      </c>
      <c r="E26" s="314">
        <f t="shared" ref="E26:Z26" si="32">AVERAGE(E16:E20)</f>
        <v>405.6</v>
      </c>
      <c r="F26" s="314">
        <f t="shared" si="32"/>
        <v>281.2</v>
      </c>
      <c r="G26" s="314">
        <f t="shared" si="32"/>
        <v>732.8</v>
      </c>
      <c r="H26" s="314">
        <f t="shared" si="32"/>
        <v>380.8</v>
      </c>
      <c r="I26" s="314">
        <f t="shared" si="32"/>
        <v>240.8</v>
      </c>
      <c r="J26" s="341" t="e">
        <f t="shared" si="32"/>
        <v>#DIV/0!</v>
      </c>
      <c r="K26" s="306" t="e">
        <f>AVERAGE(K16:K20)</f>
        <v>#DIV/0!</v>
      </c>
      <c r="L26" s="314" t="e">
        <f t="shared" ref="L26" si="33">AVERAGE(L16:L20)</f>
        <v>#DIV/0!</v>
      </c>
      <c r="M26" s="352" t="e">
        <f>AVERAGE(M16:M20)</f>
        <v>#DIV/0!</v>
      </c>
      <c r="N26" s="367">
        <f t="shared" ref="N26:T26" si="34">AVERAGE(N16:N20)</f>
        <v>83.2</v>
      </c>
      <c r="O26" s="337">
        <f t="shared" si="34"/>
        <v>63.8</v>
      </c>
      <c r="P26" s="337">
        <f t="shared" si="34"/>
        <v>90.4</v>
      </c>
      <c r="Q26" s="337" t="e">
        <f t="shared" si="34"/>
        <v>#DIV/0!</v>
      </c>
      <c r="R26" s="337">
        <f t="shared" si="34"/>
        <v>10.4</v>
      </c>
      <c r="S26" s="337">
        <f t="shared" si="34"/>
        <v>133</v>
      </c>
      <c r="T26" s="368">
        <f t="shared" si="34"/>
        <v>277.2</v>
      </c>
      <c r="U26" s="367">
        <f t="shared" ref="U26:Y26" si="35">AVERAGE(U16:U20)</f>
        <v>249.8</v>
      </c>
      <c r="V26" s="337">
        <f t="shared" si="35"/>
        <v>223.4</v>
      </c>
      <c r="W26" s="337">
        <f t="shared" si="35"/>
        <v>376.6</v>
      </c>
      <c r="X26" s="337">
        <f t="shared" si="35"/>
        <v>448.6</v>
      </c>
      <c r="Y26" s="368">
        <f t="shared" si="35"/>
        <v>387.2</v>
      </c>
      <c r="Z26" s="193">
        <f t="shared" si="32"/>
        <v>5659.2</v>
      </c>
    </row>
    <row r="27" spans="1:27" ht="15.75" thickBot="1" x14ac:dyDescent="0.3">
      <c r="A27" s="177" t="s">
        <v>3</v>
      </c>
      <c r="B27" s="205">
        <f>B22+1</f>
        <v>43115</v>
      </c>
      <c r="C27" s="260">
        <v>210</v>
      </c>
      <c r="D27" s="315">
        <v>382</v>
      </c>
      <c r="E27" s="315">
        <v>210</v>
      </c>
      <c r="F27" s="315">
        <v>122</v>
      </c>
      <c r="G27" s="315">
        <v>369</v>
      </c>
      <c r="H27" s="315">
        <v>200</v>
      </c>
      <c r="I27" s="315">
        <v>151</v>
      </c>
      <c r="J27" s="240"/>
      <c r="K27" s="239">
        <v>124</v>
      </c>
      <c r="L27" s="315">
        <v>52</v>
      </c>
      <c r="M27" s="354">
        <v>140</v>
      </c>
      <c r="N27" s="369">
        <v>60</v>
      </c>
      <c r="O27" s="221">
        <v>9</v>
      </c>
      <c r="P27" s="221">
        <v>58</v>
      </c>
      <c r="Q27" s="221"/>
      <c r="R27" s="221">
        <v>2</v>
      </c>
      <c r="S27" s="221">
        <v>71</v>
      </c>
      <c r="T27" s="356">
        <v>119</v>
      </c>
      <c r="U27" s="364">
        <v>151</v>
      </c>
      <c r="V27" s="309">
        <v>141</v>
      </c>
      <c r="W27" s="309">
        <v>232</v>
      </c>
      <c r="X27" s="309">
        <v>172</v>
      </c>
      <c r="Y27" s="346">
        <v>179</v>
      </c>
      <c r="Z27" s="244">
        <f t="shared" ref="Z27:Z31" si="36">SUM(C27:Y27)</f>
        <v>3154</v>
      </c>
    </row>
    <row r="28" spans="1:27" ht="15.75" thickBot="1" x14ac:dyDescent="0.3">
      <c r="A28" s="177" t="s">
        <v>4</v>
      </c>
      <c r="B28" s="206">
        <f>B27+1</f>
        <v>43116</v>
      </c>
      <c r="C28" s="260">
        <v>635</v>
      </c>
      <c r="D28" s="315">
        <v>600</v>
      </c>
      <c r="E28" s="315">
        <v>319</v>
      </c>
      <c r="F28" s="315">
        <v>295</v>
      </c>
      <c r="G28" s="315">
        <v>826</v>
      </c>
      <c r="H28" s="315">
        <v>469</v>
      </c>
      <c r="I28" s="315">
        <v>203</v>
      </c>
      <c r="J28" s="240"/>
      <c r="K28" s="239">
        <v>288</v>
      </c>
      <c r="L28" s="315">
        <v>96</v>
      </c>
      <c r="M28" s="354">
        <v>383</v>
      </c>
      <c r="N28" s="369">
        <v>80</v>
      </c>
      <c r="O28" s="221">
        <v>36</v>
      </c>
      <c r="P28" s="221">
        <v>101</v>
      </c>
      <c r="Q28" s="221"/>
      <c r="R28" s="221">
        <v>16</v>
      </c>
      <c r="S28" s="221">
        <v>125</v>
      </c>
      <c r="T28" s="356">
        <v>262</v>
      </c>
      <c r="U28" s="373">
        <v>262</v>
      </c>
      <c r="V28" s="309">
        <v>241</v>
      </c>
      <c r="W28" s="309">
        <v>454</v>
      </c>
      <c r="X28" s="309">
        <v>513</v>
      </c>
      <c r="Y28" s="346">
        <v>418</v>
      </c>
      <c r="Z28" s="244">
        <f t="shared" si="36"/>
        <v>6622</v>
      </c>
    </row>
    <row r="29" spans="1:27" ht="15.75" thickBot="1" x14ac:dyDescent="0.3">
      <c r="A29" s="177" t="s">
        <v>5</v>
      </c>
      <c r="B29" s="206">
        <f t="shared" ref="B29:B33" si="37">B28+1</f>
        <v>43117</v>
      </c>
      <c r="C29" s="260">
        <v>618</v>
      </c>
      <c r="D29" s="315">
        <v>558</v>
      </c>
      <c r="E29" s="315">
        <v>230</v>
      </c>
      <c r="F29" s="315">
        <v>268</v>
      </c>
      <c r="G29" s="315">
        <v>707</v>
      </c>
      <c r="H29" s="315">
        <v>417</v>
      </c>
      <c r="I29" s="315">
        <v>233</v>
      </c>
      <c r="J29" s="240"/>
      <c r="K29" s="239">
        <v>312</v>
      </c>
      <c r="L29" s="315">
        <v>120</v>
      </c>
      <c r="M29" s="354">
        <v>344</v>
      </c>
      <c r="N29" s="369">
        <v>81</v>
      </c>
      <c r="O29" s="221">
        <v>39</v>
      </c>
      <c r="P29" s="221">
        <v>93</v>
      </c>
      <c r="Q29" s="221"/>
      <c r="R29" s="221">
        <v>10</v>
      </c>
      <c r="S29" s="221">
        <v>124</v>
      </c>
      <c r="T29" s="356">
        <v>216</v>
      </c>
      <c r="U29" s="364">
        <v>247</v>
      </c>
      <c r="V29" s="309">
        <v>229</v>
      </c>
      <c r="W29" s="309">
        <v>387</v>
      </c>
      <c r="X29" s="309">
        <v>498</v>
      </c>
      <c r="Y29" s="346">
        <v>424</v>
      </c>
      <c r="Z29" s="244">
        <f>SUM(C29:Y29)</f>
        <v>6155</v>
      </c>
    </row>
    <row r="30" spans="1:27" ht="15.75" thickBot="1" x14ac:dyDescent="0.3">
      <c r="A30" s="177" t="s">
        <v>6</v>
      </c>
      <c r="B30" s="206">
        <f t="shared" si="37"/>
        <v>43118</v>
      </c>
      <c r="C30" s="264">
        <v>656</v>
      </c>
      <c r="D30" s="309">
        <v>560</v>
      </c>
      <c r="E30" s="309">
        <v>432</v>
      </c>
      <c r="F30" s="309">
        <v>295</v>
      </c>
      <c r="G30" s="309">
        <v>915</v>
      </c>
      <c r="H30" s="309">
        <v>491</v>
      </c>
      <c r="I30" s="309">
        <v>263</v>
      </c>
      <c r="J30" s="234"/>
      <c r="K30" s="233">
        <v>314</v>
      </c>
      <c r="L30" s="309">
        <v>111</v>
      </c>
      <c r="M30" s="346">
        <v>364</v>
      </c>
      <c r="N30" s="364">
        <v>90</v>
      </c>
      <c r="O30" s="309">
        <v>41</v>
      </c>
      <c r="P30" s="309">
        <v>96</v>
      </c>
      <c r="Q30" s="309"/>
      <c r="R30" s="309">
        <v>5</v>
      </c>
      <c r="S30" s="309">
        <v>111</v>
      </c>
      <c r="T30" s="346">
        <v>278</v>
      </c>
      <c r="U30" s="364">
        <v>223</v>
      </c>
      <c r="V30" s="309">
        <v>228</v>
      </c>
      <c r="W30" s="309">
        <v>379</v>
      </c>
      <c r="X30" s="309">
        <v>464</v>
      </c>
      <c r="Y30" s="346">
        <v>398</v>
      </c>
      <c r="Z30" s="244">
        <f t="shared" si="36"/>
        <v>6714</v>
      </c>
    </row>
    <row r="31" spans="1:27" ht="15.75" thickBot="1" x14ac:dyDescent="0.3">
      <c r="A31" s="177" t="s">
        <v>0</v>
      </c>
      <c r="B31" s="206">
        <f t="shared" si="37"/>
        <v>43119</v>
      </c>
      <c r="C31" s="260">
        <v>617</v>
      </c>
      <c r="D31" s="315">
        <v>625</v>
      </c>
      <c r="E31" s="315">
        <v>353</v>
      </c>
      <c r="F31" s="315">
        <v>246</v>
      </c>
      <c r="G31" s="315">
        <v>655</v>
      </c>
      <c r="H31" s="315">
        <v>342</v>
      </c>
      <c r="I31" s="315">
        <v>271</v>
      </c>
      <c r="J31" s="240"/>
      <c r="K31" s="239">
        <v>350</v>
      </c>
      <c r="L31" s="315">
        <v>106</v>
      </c>
      <c r="M31" s="354">
        <v>409</v>
      </c>
      <c r="N31" s="369">
        <v>93</v>
      </c>
      <c r="O31" s="221">
        <v>33</v>
      </c>
      <c r="P31" s="221">
        <v>100</v>
      </c>
      <c r="Q31" s="221"/>
      <c r="R31" s="221">
        <v>9</v>
      </c>
      <c r="S31" s="221">
        <v>146</v>
      </c>
      <c r="T31" s="356">
        <v>297</v>
      </c>
      <c r="U31" s="364">
        <v>268</v>
      </c>
      <c r="V31" s="309">
        <v>224</v>
      </c>
      <c r="W31" s="309">
        <v>444</v>
      </c>
      <c r="X31" s="309">
        <v>477</v>
      </c>
      <c r="Y31" s="346">
        <v>331</v>
      </c>
      <c r="Z31" s="244">
        <f t="shared" si="36"/>
        <v>6396</v>
      </c>
    </row>
    <row r="32" spans="1:27" ht="15.75" thickBot="1" x14ac:dyDescent="0.3">
      <c r="A32" s="177" t="s">
        <v>1</v>
      </c>
      <c r="B32" s="206">
        <f t="shared" si="37"/>
        <v>43120</v>
      </c>
      <c r="C32" s="261">
        <v>441</v>
      </c>
      <c r="D32" s="221">
        <v>605</v>
      </c>
      <c r="E32" s="221">
        <v>684</v>
      </c>
      <c r="F32" s="221">
        <v>115</v>
      </c>
      <c r="G32" s="221">
        <v>677</v>
      </c>
      <c r="H32" s="221">
        <v>196</v>
      </c>
      <c r="I32" s="221">
        <v>393</v>
      </c>
      <c r="J32" s="241"/>
      <c r="K32" s="355">
        <v>359</v>
      </c>
      <c r="L32" s="221">
        <v>40</v>
      </c>
      <c r="M32" s="356">
        <v>275</v>
      </c>
      <c r="N32" s="369">
        <v>148</v>
      </c>
      <c r="O32" s="221">
        <v>45</v>
      </c>
      <c r="P32" s="221">
        <v>75</v>
      </c>
      <c r="Q32" s="221"/>
      <c r="R32" s="221">
        <v>21</v>
      </c>
      <c r="S32" s="221">
        <v>121</v>
      </c>
      <c r="T32" s="356">
        <v>200</v>
      </c>
      <c r="U32" s="364">
        <v>147</v>
      </c>
      <c r="V32" s="309">
        <v>167</v>
      </c>
      <c r="W32" s="309">
        <v>178</v>
      </c>
      <c r="X32" s="309">
        <v>201</v>
      </c>
      <c r="Y32" s="346">
        <v>167</v>
      </c>
      <c r="Z32" s="244">
        <f>SUM(C32:Y32)</f>
        <v>5255</v>
      </c>
    </row>
    <row r="33" spans="1:27" ht="15.75" thickBot="1" x14ac:dyDescent="0.3">
      <c r="A33" s="177" t="s">
        <v>2</v>
      </c>
      <c r="B33" s="206">
        <f t="shared" si="37"/>
        <v>43121</v>
      </c>
      <c r="C33" s="262">
        <v>422</v>
      </c>
      <c r="D33" s="316">
        <v>489</v>
      </c>
      <c r="E33" s="316">
        <v>720</v>
      </c>
      <c r="F33" s="316">
        <v>217</v>
      </c>
      <c r="G33" s="221">
        <v>551</v>
      </c>
      <c r="H33" s="316">
        <v>194</v>
      </c>
      <c r="I33" s="316">
        <v>455</v>
      </c>
      <c r="J33" s="242"/>
      <c r="K33" s="357">
        <v>250</v>
      </c>
      <c r="L33" s="316">
        <v>51</v>
      </c>
      <c r="M33" s="358">
        <v>226</v>
      </c>
      <c r="N33" s="369">
        <v>91</v>
      </c>
      <c r="O33" s="221">
        <v>21</v>
      </c>
      <c r="P33" s="221">
        <v>51</v>
      </c>
      <c r="Q33" s="221"/>
      <c r="R33" s="221">
        <v>6</v>
      </c>
      <c r="S33" s="221">
        <v>105</v>
      </c>
      <c r="T33" s="356">
        <v>157</v>
      </c>
      <c r="U33" s="369">
        <v>187</v>
      </c>
      <c r="V33" s="221">
        <v>150</v>
      </c>
      <c r="W33" s="221">
        <v>208</v>
      </c>
      <c r="X33" s="221">
        <v>185</v>
      </c>
      <c r="Y33" s="356">
        <v>179</v>
      </c>
      <c r="Z33" s="244">
        <f>SUM(C33:Y33)</f>
        <v>4915</v>
      </c>
    </row>
    <row r="34" spans="1:27" ht="15.75" thickBot="1" x14ac:dyDescent="0.3">
      <c r="A34" s="189" t="s">
        <v>21</v>
      </c>
      <c r="B34" s="511" t="s">
        <v>26</v>
      </c>
      <c r="C34" s="303">
        <f>SUM(C27:C33)</f>
        <v>3599</v>
      </c>
      <c r="D34" s="311">
        <f>SUM(D27:D33)</f>
        <v>3819</v>
      </c>
      <c r="E34" s="311">
        <f t="shared" ref="E34:Z34" si="38">SUM(E27:E33)</f>
        <v>2948</v>
      </c>
      <c r="F34" s="311">
        <f t="shared" si="38"/>
        <v>1558</v>
      </c>
      <c r="G34" s="311">
        <f t="shared" si="38"/>
        <v>4700</v>
      </c>
      <c r="H34" s="311">
        <f t="shared" si="38"/>
        <v>2309</v>
      </c>
      <c r="I34" s="311">
        <f t="shared" si="38"/>
        <v>1969</v>
      </c>
      <c r="J34" s="338">
        <f t="shared" si="38"/>
        <v>0</v>
      </c>
      <c r="K34" s="303">
        <f>SUM(K27:K33)</f>
        <v>1997</v>
      </c>
      <c r="L34" s="311">
        <f t="shared" ref="L34" si="39">SUM(L27:L33)</f>
        <v>576</v>
      </c>
      <c r="M34" s="349">
        <f>SUM(M27:M33)</f>
        <v>2141</v>
      </c>
      <c r="N34" s="365">
        <f t="shared" ref="N34:T34" si="40">SUM(N27:N33)</f>
        <v>643</v>
      </c>
      <c r="O34" s="336">
        <f t="shared" si="40"/>
        <v>224</v>
      </c>
      <c r="P34" s="336">
        <f>SUM(P27:P33)</f>
        <v>574</v>
      </c>
      <c r="Q34" s="336">
        <f t="shared" si="40"/>
        <v>0</v>
      </c>
      <c r="R34" s="336">
        <f t="shared" si="40"/>
        <v>69</v>
      </c>
      <c r="S34" s="336">
        <f t="shared" si="40"/>
        <v>803</v>
      </c>
      <c r="T34" s="366">
        <f t="shared" si="40"/>
        <v>1529</v>
      </c>
      <c r="U34" s="365">
        <f t="shared" ref="U34:Y34" si="41">SUM(U27:U33)</f>
        <v>1485</v>
      </c>
      <c r="V34" s="336">
        <f t="shared" si="41"/>
        <v>1380</v>
      </c>
      <c r="W34" s="336">
        <f t="shared" si="41"/>
        <v>2282</v>
      </c>
      <c r="X34" s="336">
        <f t="shared" si="41"/>
        <v>2510</v>
      </c>
      <c r="Y34" s="366">
        <f t="shared" si="41"/>
        <v>2096</v>
      </c>
      <c r="Z34" s="338">
        <f t="shared" si="38"/>
        <v>39211</v>
      </c>
      <c r="AA34" s="6"/>
    </row>
    <row r="35" spans="1:27" ht="15.75" thickBot="1" x14ac:dyDescent="0.3">
      <c r="A35" s="127" t="s">
        <v>23</v>
      </c>
      <c r="B35" s="512"/>
      <c r="C35" s="304">
        <f t="shared" ref="C35:Z35" si="42">AVERAGE(C27:C33)</f>
        <v>514.14285714285711</v>
      </c>
      <c r="D35" s="312">
        <f t="shared" si="42"/>
        <v>545.57142857142856</v>
      </c>
      <c r="E35" s="312">
        <f t="shared" si="42"/>
        <v>421.14285714285717</v>
      </c>
      <c r="F35" s="312">
        <f t="shared" si="42"/>
        <v>222.57142857142858</v>
      </c>
      <c r="G35" s="312">
        <f t="shared" si="42"/>
        <v>671.42857142857144</v>
      </c>
      <c r="H35" s="312">
        <f t="shared" si="42"/>
        <v>329.85714285714283</v>
      </c>
      <c r="I35" s="312">
        <f t="shared" si="42"/>
        <v>281.28571428571428</v>
      </c>
      <c r="J35" s="339" t="e">
        <f t="shared" si="42"/>
        <v>#DIV/0!</v>
      </c>
      <c r="K35" s="304">
        <f>AVERAGE(K27:K33)</f>
        <v>285.28571428571428</v>
      </c>
      <c r="L35" s="312">
        <f t="shared" ref="L35" si="43">AVERAGE(L27:L33)</f>
        <v>82.285714285714292</v>
      </c>
      <c r="M35" s="350">
        <f>AVERAGE(M27:M33)</f>
        <v>305.85714285714283</v>
      </c>
      <c r="N35" s="365">
        <f t="shared" ref="N35:T35" si="44">AVERAGE(N27:N33)</f>
        <v>91.857142857142861</v>
      </c>
      <c r="O35" s="336">
        <f t="shared" si="44"/>
        <v>32</v>
      </c>
      <c r="P35" s="336">
        <f t="shared" si="44"/>
        <v>82</v>
      </c>
      <c r="Q35" s="336" t="e">
        <f t="shared" si="44"/>
        <v>#DIV/0!</v>
      </c>
      <c r="R35" s="336">
        <f t="shared" si="44"/>
        <v>9.8571428571428577</v>
      </c>
      <c r="S35" s="336">
        <f t="shared" si="44"/>
        <v>114.71428571428571</v>
      </c>
      <c r="T35" s="366">
        <f t="shared" si="44"/>
        <v>218.42857142857142</v>
      </c>
      <c r="U35" s="365">
        <f t="shared" ref="U35:Y35" si="45">AVERAGE(U27:U33)</f>
        <v>212.14285714285714</v>
      </c>
      <c r="V35" s="336">
        <f t="shared" si="45"/>
        <v>197.14285714285714</v>
      </c>
      <c r="W35" s="336">
        <f t="shared" si="45"/>
        <v>326</v>
      </c>
      <c r="X35" s="336">
        <f t="shared" si="45"/>
        <v>358.57142857142856</v>
      </c>
      <c r="Y35" s="366">
        <f t="shared" si="45"/>
        <v>299.42857142857144</v>
      </c>
      <c r="Z35" s="339">
        <f t="shared" si="42"/>
        <v>5601.5714285714284</v>
      </c>
    </row>
    <row r="36" spans="1:27" ht="15.75" thickBot="1" x14ac:dyDescent="0.3">
      <c r="A36" s="34" t="s">
        <v>20</v>
      </c>
      <c r="B36" s="512"/>
      <c r="C36" s="305">
        <f t="shared" ref="C36:J36" si="46">SUM(C27:C31)</f>
        <v>2736</v>
      </c>
      <c r="D36" s="313">
        <f>SUM(D27:D31)</f>
        <v>2725</v>
      </c>
      <c r="E36" s="313">
        <f>SUM(E27:E31)</f>
        <v>1544</v>
      </c>
      <c r="F36" s="313">
        <f>SUM(F27:F31)</f>
        <v>1226</v>
      </c>
      <c r="G36" s="313">
        <f>SUM(G27:G31)</f>
        <v>3472</v>
      </c>
      <c r="H36" s="313">
        <f t="shared" si="46"/>
        <v>1919</v>
      </c>
      <c r="I36" s="313">
        <f t="shared" si="46"/>
        <v>1121</v>
      </c>
      <c r="J36" s="340">
        <f t="shared" si="46"/>
        <v>0</v>
      </c>
      <c r="K36" s="305">
        <f>SUM(K27:K31)</f>
        <v>1388</v>
      </c>
      <c r="L36" s="313">
        <f t="shared" ref="L36" si="47">SUM(L27:L31)</f>
        <v>485</v>
      </c>
      <c r="M36" s="351">
        <f>SUM(M27:M31)</f>
        <v>1640</v>
      </c>
      <c r="N36" s="367">
        <f t="shared" ref="N36:T36" si="48">SUM(N27:N31)</f>
        <v>404</v>
      </c>
      <c r="O36" s="337">
        <f t="shared" si="48"/>
        <v>158</v>
      </c>
      <c r="P36" s="337">
        <f t="shared" si="48"/>
        <v>448</v>
      </c>
      <c r="Q36" s="337">
        <f t="shared" si="48"/>
        <v>0</v>
      </c>
      <c r="R36" s="337">
        <f t="shared" si="48"/>
        <v>42</v>
      </c>
      <c r="S36" s="337">
        <f t="shared" si="48"/>
        <v>577</v>
      </c>
      <c r="T36" s="368">
        <f t="shared" si="48"/>
        <v>1172</v>
      </c>
      <c r="U36" s="367">
        <f t="shared" ref="U36:Y36" si="49">SUM(U27:U31)</f>
        <v>1151</v>
      </c>
      <c r="V36" s="337">
        <f t="shared" si="49"/>
        <v>1063</v>
      </c>
      <c r="W36" s="337">
        <f t="shared" si="49"/>
        <v>1896</v>
      </c>
      <c r="X36" s="337">
        <f t="shared" si="49"/>
        <v>2124</v>
      </c>
      <c r="Y36" s="368">
        <f t="shared" si="49"/>
        <v>1750</v>
      </c>
      <c r="Z36" s="340">
        <f>SUM(Z27:Z31)</f>
        <v>29041</v>
      </c>
    </row>
    <row r="37" spans="1:27" ht="15.75" thickBot="1" x14ac:dyDescent="0.3">
      <c r="A37" s="34" t="s">
        <v>22</v>
      </c>
      <c r="B37" s="513"/>
      <c r="C37" s="306">
        <f t="shared" ref="C37:Z37" si="50">AVERAGE(C27:C31)</f>
        <v>547.20000000000005</v>
      </c>
      <c r="D37" s="314">
        <f t="shared" si="50"/>
        <v>545</v>
      </c>
      <c r="E37" s="314">
        <f t="shared" si="50"/>
        <v>308.8</v>
      </c>
      <c r="F37" s="314">
        <f t="shared" si="50"/>
        <v>245.2</v>
      </c>
      <c r="G37" s="314">
        <f t="shared" si="50"/>
        <v>694.4</v>
      </c>
      <c r="H37" s="314">
        <f t="shared" si="50"/>
        <v>383.8</v>
      </c>
      <c r="I37" s="314">
        <f t="shared" si="50"/>
        <v>224.2</v>
      </c>
      <c r="J37" s="341" t="e">
        <f t="shared" si="50"/>
        <v>#DIV/0!</v>
      </c>
      <c r="K37" s="306">
        <f>AVERAGE(K27:K31)</f>
        <v>277.60000000000002</v>
      </c>
      <c r="L37" s="314">
        <f t="shared" ref="L37" si="51">AVERAGE(L27:L31)</f>
        <v>97</v>
      </c>
      <c r="M37" s="352">
        <f>AVERAGE(M27:M31)</f>
        <v>328</v>
      </c>
      <c r="N37" s="367">
        <f t="shared" ref="N37:T37" si="52">AVERAGE(N27:N31)</f>
        <v>80.8</v>
      </c>
      <c r="O37" s="337">
        <f t="shared" si="52"/>
        <v>31.6</v>
      </c>
      <c r="P37" s="337">
        <f t="shared" si="52"/>
        <v>89.6</v>
      </c>
      <c r="Q37" s="337" t="e">
        <f t="shared" si="52"/>
        <v>#DIV/0!</v>
      </c>
      <c r="R37" s="337">
        <f t="shared" si="52"/>
        <v>8.4</v>
      </c>
      <c r="S37" s="337">
        <f t="shared" si="52"/>
        <v>115.4</v>
      </c>
      <c r="T37" s="368">
        <f t="shared" si="52"/>
        <v>234.4</v>
      </c>
      <c r="U37" s="367">
        <f t="shared" ref="U37:Y37" si="53">AVERAGE(U27:U31)</f>
        <v>230.2</v>
      </c>
      <c r="V37" s="337">
        <f t="shared" si="53"/>
        <v>212.6</v>
      </c>
      <c r="W37" s="337">
        <f t="shared" si="53"/>
        <v>379.2</v>
      </c>
      <c r="X37" s="337">
        <f t="shared" si="53"/>
        <v>424.8</v>
      </c>
      <c r="Y37" s="368">
        <f t="shared" si="53"/>
        <v>350</v>
      </c>
      <c r="Z37" s="341">
        <f t="shared" si="50"/>
        <v>5808.2</v>
      </c>
    </row>
    <row r="38" spans="1:27" ht="15.75" thickBot="1" x14ac:dyDescent="0.3">
      <c r="A38" s="177" t="s">
        <v>3</v>
      </c>
      <c r="B38" s="205">
        <f>B33+1</f>
        <v>43122</v>
      </c>
      <c r="C38" s="259">
        <v>697</v>
      </c>
      <c r="D38" s="308">
        <v>725</v>
      </c>
      <c r="E38" s="308">
        <v>398</v>
      </c>
      <c r="F38" s="308">
        <v>301</v>
      </c>
      <c r="G38" s="308">
        <v>826</v>
      </c>
      <c r="H38" s="308">
        <v>444</v>
      </c>
      <c r="I38" s="308">
        <v>239</v>
      </c>
      <c r="J38" s="232"/>
      <c r="K38" s="218">
        <v>369</v>
      </c>
      <c r="L38" s="308">
        <v>136</v>
      </c>
      <c r="M38" s="353">
        <v>438</v>
      </c>
      <c r="N38" s="372">
        <v>105</v>
      </c>
      <c r="O38" s="308">
        <v>28</v>
      </c>
      <c r="P38" s="308">
        <v>101</v>
      </c>
      <c r="Q38" s="308"/>
      <c r="R38" s="308">
        <v>14</v>
      </c>
      <c r="S38" s="308">
        <v>129</v>
      </c>
      <c r="T38" s="353">
        <v>253</v>
      </c>
      <c r="U38" s="364">
        <v>278</v>
      </c>
      <c r="V38" s="309">
        <v>251</v>
      </c>
      <c r="W38" s="309">
        <v>423</v>
      </c>
      <c r="X38" s="309">
        <v>421</v>
      </c>
      <c r="Y38" s="346">
        <v>452</v>
      </c>
      <c r="Z38" s="244">
        <f>SUM(C38:Y38)</f>
        <v>7028</v>
      </c>
    </row>
    <row r="39" spans="1:27" ht="15.75" thickBot="1" x14ac:dyDescent="0.3">
      <c r="A39" s="177" t="s">
        <v>4</v>
      </c>
      <c r="B39" s="206">
        <f>B38+1</f>
        <v>43123</v>
      </c>
      <c r="C39" s="259">
        <v>693</v>
      </c>
      <c r="D39" s="308">
        <v>672</v>
      </c>
      <c r="E39" s="308">
        <v>307</v>
      </c>
      <c r="F39" s="308">
        <v>279</v>
      </c>
      <c r="G39" s="308">
        <v>742</v>
      </c>
      <c r="H39" s="308">
        <v>393</v>
      </c>
      <c r="I39" s="308">
        <v>233</v>
      </c>
      <c r="J39" s="232"/>
      <c r="K39" s="218">
        <v>349</v>
      </c>
      <c r="L39" s="308">
        <v>128</v>
      </c>
      <c r="M39" s="353">
        <v>393</v>
      </c>
      <c r="N39" s="372">
        <v>84</v>
      </c>
      <c r="O39" s="308">
        <v>45</v>
      </c>
      <c r="P39" s="308">
        <v>103</v>
      </c>
      <c r="Q39" s="308"/>
      <c r="R39" s="308">
        <v>17</v>
      </c>
      <c r="S39" s="308">
        <v>124</v>
      </c>
      <c r="T39" s="353">
        <v>256</v>
      </c>
      <c r="U39" s="364">
        <v>264</v>
      </c>
      <c r="V39" s="309">
        <v>231</v>
      </c>
      <c r="W39" s="309">
        <v>426</v>
      </c>
      <c r="X39" s="309">
        <v>430</v>
      </c>
      <c r="Y39" s="346">
        <v>386</v>
      </c>
      <c r="Z39" s="244">
        <f t="shared" ref="Z39:Z42" si="54">SUM(C39:Y39)</f>
        <v>6555</v>
      </c>
    </row>
    <row r="40" spans="1:27" ht="15.75" thickBot="1" x14ac:dyDescent="0.3">
      <c r="A40" s="177" t="s">
        <v>5</v>
      </c>
      <c r="B40" s="206">
        <f t="shared" ref="B40:B43" si="55">B39+1</f>
        <v>43124</v>
      </c>
      <c r="C40" s="259">
        <v>687</v>
      </c>
      <c r="D40" s="308">
        <v>744</v>
      </c>
      <c r="E40" s="308">
        <v>455</v>
      </c>
      <c r="F40" s="308">
        <v>318</v>
      </c>
      <c r="G40" s="308">
        <v>856</v>
      </c>
      <c r="H40" s="308">
        <v>478</v>
      </c>
      <c r="I40" s="308">
        <v>241</v>
      </c>
      <c r="J40" s="232"/>
      <c r="K40" s="218">
        <v>401</v>
      </c>
      <c r="L40" s="308">
        <v>122</v>
      </c>
      <c r="M40" s="353">
        <v>391</v>
      </c>
      <c r="N40" s="372">
        <v>94</v>
      </c>
      <c r="O40" s="308">
        <v>32</v>
      </c>
      <c r="P40" s="308">
        <v>119</v>
      </c>
      <c r="Q40" s="308"/>
      <c r="R40" s="308">
        <v>18</v>
      </c>
      <c r="S40" s="308">
        <v>136</v>
      </c>
      <c r="T40" s="353">
        <v>269</v>
      </c>
      <c r="U40" s="364">
        <v>303</v>
      </c>
      <c r="V40" s="309">
        <v>266</v>
      </c>
      <c r="W40" s="309">
        <v>459</v>
      </c>
      <c r="X40" s="309">
        <v>469</v>
      </c>
      <c r="Y40" s="346">
        <v>420</v>
      </c>
      <c r="Z40" s="244">
        <f t="shared" si="54"/>
        <v>7278</v>
      </c>
    </row>
    <row r="41" spans="1:27" ht="15.75" thickBot="1" x14ac:dyDescent="0.3">
      <c r="A41" s="177" t="s">
        <v>6</v>
      </c>
      <c r="B41" s="206">
        <f t="shared" si="55"/>
        <v>43125</v>
      </c>
      <c r="C41" s="264">
        <v>660</v>
      </c>
      <c r="D41" s="309">
        <v>674</v>
      </c>
      <c r="E41" s="309">
        <v>346</v>
      </c>
      <c r="F41" s="309">
        <v>301</v>
      </c>
      <c r="G41" s="309">
        <v>873</v>
      </c>
      <c r="H41" s="309">
        <v>465</v>
      </c>
      <c r="I41" s="309">
        <v>244</v>
      </c>
      <c r="J41" s="234"/>
      <c r="K41" s="233">
        <v>364</v>
      </c>
      <c r="L41" s="309">
        <v>128</v>
      </c>
      <c r="M41" s="346">
        <v>418</v>
      </c>
      <c r="N41" s="372">
        <v>95</v>
      </c>
      <c r="O41" s="308">
        <v>26</v>
      </c>
      <c r="P41" s="308">
        <v>116</v>
      </c>
      <c r="Q41" s="308"/>
      <c r="R41" s="308">
        <v>8</v>
      </c>
      <c r="S41" s="308">
        <v>111</v>
      </c>
      <c r="T41" s="353">
        <v>270</v>
      </c>
      <c r="U41" s="364">
        <v>284</v>
      </c>
      <c r="V41" s="309">
        <v>233</v>
      </c>
      <c r="W41" s="309">
        <v>413</v>
      </c>
      <c r="X41" s="309">
        <v>347</v>
      </c>
      <c r="Y41" s="346">
        <v>341</v>
      </c>
      <c r="Z41" s="244">
        <f t="shared" si="54"/>
        <v>6717</v>
      </c>
    </row>
    <row r="42" spans="1:27" ht="15.75" thickBot="1" x14ac:dyDescent="0.3">
      <c r="A42" s="177" t="s">
        <v>0</v>
      </c>
      <c r="B42" s="206">
        <f t="shared" si="55"/>
        <v>43126</v>
      </c>
      <c r="C42" s="259">
        <v>617</v>
      </c>
      <c r="D42" s="308">
        <v>662</v>
      </c>
      <c r="E42" s="308">
        <v>499</v>
      </c>
      <c r="F42" s="308">
        <v>318</v>
      </c>
      <c r="G42" s="308">
        <v>894</v>
      </c>
      <c r="H42" s="308">
        <v>431</v>
      </c>
      <c r="I42" s="308">
        <v>269</v>
      </c>
      <c r="J42" s="232"/>
      <c r="K42" s="218">
        <v>415</v>
      </c>
      <c r="L42" s="308">
        <v>119</v>
      </c>
      <c r="M42" s="353">
        <v>480</v>
      </c>
      <c r="N42" s="372">
        <v>110</v>
      </c>
      <c r="O42" s="308">
        <v>35</v>
      </c>
      <c r="P42" s="308">
        <v>134</v>
      </c>
      <c r="Q42" s="308"/>
      <c r="R42" s="308">
        <v>12</v>
      </c>
      <c r="S42" s="308">
        <v>101</v>
      </c>
      <c r="T42" s="353">
        <v>304</v>
      </c>
      <c r="U42" s="364">
        <v>313</v>
      </c>
      <c r="V42" s="309">
        <v>273</v>
      </c>
      <c r="W42" s="309">
        <v>356</v>
      </c>
      <c r="X42" s="309">
        <v>410</v>
      </c>
      <c r="Y42" s="346">
        <v>370</v>
      </c>
      <c r="Z42" s="244">
        <f t="shared" si="54"/>
        <v>7122</v>
      </c>
    </row>
    <row r="43" spans="1:27" ht="15.75" thickBot="1" x14ac:dyDescent="0.3">
      <c r="A43" s="177" t="s">
        <v>1</v>
      </c>
      <c r="B43" s="206">
        <f t="shared" si="55"/>
        <v>43127</v>
      </c>
      <c r="C43" s="259">
        <v>454</v>
      </c>
      <c r="D43" s="309">
        <v>650</v>
      </c>
      <c r="E43" s="309">
        <v>1013</v>
      </c>
      <c r="F43" s="309">
        <v>197</v>
      </c>
      <c r="G43" s="309">
        <v>638</v>
      </c>
      <c r="H43" s="309">
        <v>289</v>
      </c>
      <c r="I43" s="309">
        <v>424</v>
      </c>
      <c r="J43" s="234"/>
      <c r="K43" s="233">
        <v>426</v>
      </c>
      <c r="L43" s="309">
        <v>64</v>
      </c>
      <c r="M43" s="346">
        <v>319</v>
      </c>
      <c r="N43" s="372">
        <v>202</v>
      </c>
      <c r="O43" s="308">
        <v>45</v>
      </c>
      <c r="P43" s="308">
        <v>65</v>
      </c>
      <c r="Q43" s="308"/>
      <c r="R43" s="308">
        <v>33</v>
      </c>
      <c r="S43" s="308">
        <v>163</v>
      </c>
      <c r="T43" s="353">
        <v>229</v>
      </c>
      <c r="U43" s="364">
        <v>229</v>
      </c>
      <c r="V43" s="309">
        <v>154</v>
      </c>
      <c r="W43" s="309">
        <v>191</v>
      </c>
      <c r="X43" s="309">
        <v>221</v>
      </c>
      <c r="Y43" s="346">
        <v>222</v>
      </c>
      <c r="Z43" s="244">
        <f>SUM(C43:Y43)</f>
        <v>6228</v>
      </c>
    </row>
    <row r="44" spans="1:27" ht="15.75" thickBot="1" x14ac:dyDescent="0.3">
      <c r="A44" s="177" t="s">
        <v>2</v>
      </c>
      <c r="B44" s="206">
        <f>B43+1</f>
        <v>43128</v>
      </c>
      <c r="C44" s="258">
        <v>197</v>
      </c>
      <c r="D44" s="310">
        <v>290</v>
      </c>
      <c r="E44" s="310">
        <v>330</v>
      </c>
      <c r="F44" s="310">
        <v>113</v>
      </c>
      <c r="G44" s="309">
        <v>229</v>
      </c>
      <c r="H44" s="310">
        <v>145</v>
      </c>
      <c r="I44" s="310">
        <v>188</v>
      </c>
      <c r="J44" s="236"/>
      <c r="K44" s="235">
        <v>114</v>
      </c>
      <c r="L44" s="310">
        <v>14</v>
      </c>
      <c r="M44" s="347">
        <v>113</v>
      </c>
      <c r="N44" s="373">
        <v>31</v>
      </c>
      <c r="O44" s="370">
        <v>21</v>
      </c>
      <c r="P44" s="370">
        <v>39</v>
      </c>
      <c r="Q44" s="370"/>
      <c r="R44" s="370">
        <v>18</v>
      </c>
      <c r="S44" s="370">
        <v>51</v>
      </c>
      <c r="T44" s="371">
        <v>64</v>
      </c>
      <c r="U44" s="373">
        <v>87</v>
      </c>
      <c r="V44" s="370">
        <v>87</v>
      </c>
      <c r="W44" s="370">
        <v>118</v>
      </c>
      <c r="X44" s="370">
        <v>97</v>
      </c>
      <c r="Y44" s="371">
        <v>134</v>
      </c>
      <c r="Z44" s="244">
        <f>SUM(C44:Y44)</f>
        <v>2480</v>
      </c>
    </row>
    <row r="45" spans="1:27" ht="15.75" thickBot="1" x14ac:dyDescent="0.3">
      <c r="A45" s="189" t="s">
        <v>21</v>
      </c>
      <c r="B45" s="511" t="s">
        <v>27</v>
      </c>
      <c r="C45" s="303">
        <f t="shared" ref="C45:Z45" si="56">SUM(C38:C44)</f>
        <v>4005</v>
      </c>
      <c r="D45" s="311">
        <f t="shared" si="56"/>
        <v>4417</v>
      </c>
      <c r="E45" s="311">
        <f t="shared" si="56"/>
        <v>3348</v>
      </c>
      <c r="F45" s="311">
        <f t="shared" si="56"/>
        <v>1827</v>
      </c>
      <c r="G45" s="311">
        <f t="shared" si="56"/>
        <v>5058</v>
      </c>
      <c r="H45" s="311">
        <f t="shared" si="56"/>
        <v>2645</v>
      </c>
      <c r="I45" s="311">
        <f t="shared" si="56"/>
        <v>1838</v>
      </c>
      <c r="J45" s="338">
        <f t="shared" si="56"/>
        <v>0</v>
      </c>
      <c r="K45" s="338">
        <f t="shared" si="56"/>
        <v>2438</v>
      </c>
      <c r="L45" s="311">
        <f t="shared" ref="L45:M45" si="57">SUM(L38:L44)</f>
        <v>711</v>
      </c>
      <c r="M45" s="311">
        <f t="shared" si="57"/>
        <v>2552</v>
      </c>
      <c r="N45" s="365">
        <f t="shared" ref="N45:T45" si="58">SUM(N38:N44)</f>
        <v>721</v>
      </c>
      <c r="O45" s="336">
        <f t="shared" si="58"/>
        <v>232</v>
      </c>
      <c r="P45" s="336">
        <f t="shared" si="58"/>
        <v>677</v>
      </c>
      <c r="Q45" s="336">
        <f t="shared" si="58"/>
        <v>0</v>
      </c>
      <c r="R45" s="336">
        <f t="shared" si="58"/>
        <v>120</v>
      </c>
      <c r="S45" s="336">
        <f t="shared" si="58"/>
        <v>815</v>
      </c>
      <c r="T45" s="366">
        <f t="shared" si="58"/>
        <v>1645</v>
      </c>
      <c r="U45" s="365">
        <f t="shared" ref="U45:Y45" si="59">SUM(U38:U44)</f>
        <v>1758</v>
      </c>
      <c r="V45" s="336">
        <f t="shared" si="59"/>
        <v>1495</v>
      </c>
      <c r="W45" s="336">
        <f t="shared" si="59"/>
        <v>2386</v>
      </c>
      <c r="X45" s="336">
        <f t="shared" si="59"/>
        <v>2395</v>
      </c>
      <c r="Y45" s="366">
        <f t="shared" si="59"/>
        <v>2325</v>
      </c>
      <c r="Z45" s="338">
        <f t="shared" si="56"/>
        <v>43408</v>
      </c>
      <c r="AA45" s="6"/>
    </row>
    <row r="46" spans="1:27" ht="15.75" thickBot="1" x14ac:dyDescent="0.3">
      <c r="A46" s="127" t="s">
        <v>23</v>
      </c>
      <c r="B46" s="512"/>
      <c r="C46" s="304">
        <f t="shared" ref="C46:Z46" si="60">AVERAGE(C38:C44)</f>
        <v>572.14285714285711</v>
      </c>
      <c r="D46" s="312">
        <f t="shared" si="60"/>
        <v>631</v>
      </c>
      <c r="E46" s="312">
        <f t="shared" si="60"/>
        <v>478.28571428571428</v>
      </c>
      <c r="F46" s="312">
        <f t="shared" si="60"/>
        <v>261</v>
      </c>
      <c r="G46" s="312">
        <f t="shared" si="60"/>
        <v>722.57142857142856</v>
      </c>
      <c r="H46" s="312">
        <f t="shared" si="60"/>
        <v>377.85714285714283</v>
      </c>
      <c r="I46" s="312">
        <f t="shared" si="60"/>
        <v>262.57142857142856</v>
      </c>
      <c r="J46" s="339" t="e">
        <f t="shared" si="60"/>
        <v>#DIV/0!</v>
      </c>
      <c r="K46" s="339">
        <f t="shared" si="60"/>
        <v>348.28571428571428</v>
      </c>
      <c r="L46" s="312">
        <f t="shared" ref="L46:M46" si="61">AVERAGE(L38:L44)</f>
        <v>101.57142857142857</v>
      </c>
      <c r="M46" s="312">
        <f t="shared" si="61"/>
        <v>364.57142857142856</v>
      </c>
      <c r="N46" s="365">
        <f t="shared" ref="N46:T46" si="62">AVERAGE(N38:N44)</f>
        <v>103</v>
      </c>
      <c r="O46" s="336">
        <f t="shared" si="62"/>
        <v>33.142857142857146</v>
      </c>
      <c r="P46" s="336">
        <f t="shared" si="62"/>
        <v>96.714285714285708</v>
      </c>
      <c r="Q46" s="336" t="e">
        <f t="shared" si="62"/>
        <v>#DIV/0!</v>
      </c>
      <c r="R46" s="336">
        <f t="shared" si="62"/>
        <v>17.142857142857142</v>
      </c>
      <c r="S46" s="336">
        <f t="shared" si="62"/>
        <v>116.42857142857143</v>
      </c>
      <c r="T46" s="366">
        <f t="shared" si="62"/>
        <v>235</v>
      </c>
      <c r="U46" s="365">
        <f t="shared" ref="U46:Y46" si="63">AVERAGE(U38:U44)</f>
        <v>251.14285714285714</v>
      </c>
      <c r="V46" s="336">
        <f t="shared" si="63"/>
        <v>213.57142857142858</v>
      </c>
      <c r="W46" s="336">
        <f t="shared" si="63"/>
        <v>340.85714285714283</v>
      </c>
      <c r="X46" s="336">
        <f t="shared" si="63"/>
        <v>342.14285714285717</v>
      </c>
      <c r="Y46" s="366">
        <f t="shared" si="63"/>
        <v>332.14285714285717</v>
      </c>
      <c r="Z46" s="339">
        <f t="shared" si="60"/>
        <v>6201.1428571428569</v>
      </c>
    </row>
    <row r="47" spans="1:27" ht="15.75" thickBot="1" x14ac:dyDescent="0.3">
      <c r="A47" s="34" t="s">
        <v>20</v>
      </c>
      <c r="B47" s="512"/>
      <c r="C47" s="305">
        <f t="shared" ref="C47:Z47" si="64">SUM(C38:C42)</f>
        <v>3354</v>
      </c>
      <c r="D47" s="313">
        <f t="shared" si="64"/>
        <v>3477</v>
      </c>
      <c r="E47" s="313">
        <f t="shared" si="64"/>
        <v>2005</v>
      </c>
      <c r="F47" s="313">
        <f t="shared" si="64"/>
        <v>1517</v>
      </c>
      <c r="G47" s="313">
        <f t="shared" si="64"/>
        <v>4191</v>
      </c>
      <c r="H47" s="313">
        <f t="shared" si="64"/>
        <v>2211</v>
      </c>
      <c r="I47" s="313">
        <f t="shared" si="64"/>
        <v>1226</v>
      </c>
      <c r="J47" s="340">
        <f t="shared" si="64"/>
        <v>0</v>
      </c>
      <c r="K47" s="305">
        <f>SUM(K38:K42)</f>
        <v>1898</v>
      </c>
      <c r="L47" s="313">
        <f t="shared" ref="L47:M47" si="65">SUM(L38:L42)</f>
        <v>633</v>
      </c>
      <c r="M47" s="313">
        <f t="shared" si="65"/>
        <v>2120</v>
      </c>
      <c r="N47" s="367">
        <f t="shared" ref="N47:T47" si="66">SUM(N38:N42)</f>
        <v>488</v>
      </c>
      <c r="O47" s="337">
        <f t="shared" si="66"/>
        <v>166</v>
      </c>
      <c r="P47" s="337">
        <f t="shared" si="66"/>
        <v>573</v>
      </c>
      <c r="Q47" s="337">
        <f t="shared" si="66"/>
        <v>0</v>
      </c>
      <c r="R47" s="337">
        <f t="shared" si="66"/>
        <v>69</v>
      </c>
      <c r="S47" s="337">
        <f t="shared" si="66"/>
        <v>601</v>
      </c>
      <c r="T47" s="368">
        <f t="shared" si="66"/>
        <v>1352</v>
      </c>
      <c r="U47" s="367">
        <f t="shared" ref="U47:Y47" si="67">SUM(U38:U42)</f>
        <v>1442</v>
      </c>
      <c r="V47" s="337">
        <f t="shared" si="67"/>
        <v>1254</v>
      </c>
      <c r="W47" s="337">
        <f t="shared" si="67"/>
        <v>2077</v>
      </c>
      <c r="X47" s="337">
        <f t="shared" si="67"/>
        <v>2077</v>
      </c>
      <c r="Y47" s="368">
        <f t="shared" si="67"/>
        <v>1969</v>
      </c>
      <c r="Z47" s="340">
        <f t="shared" si="64"/>
        <v>34700</v>
      </c>
    </row>
    <row r="48" spans="1:27" ht="15.75" thickBot="1" x14ac:dyDescent="0.3">
      <c r="A48" s="34" t="s">
        <v>22</v>
      </c>
      <c r="B48" s="513"/>
      <c r="C48" s="306">
        <f t="shared" ref="C48:Z48" si="68">AVERAGE(C38:C42)</f>
        <v>670.8</v>
      </c>
      <c r="D48" s="314">
        <f t="shared" si="68"/>
        <v>695.4</v>
      </c>
      <c r="E48" s="314">
        <f t="shared" si="68"/>
        <v>401</v>
      </c>
      <c r="F48" s="314">
        <f t="shared" si="68"/>
        <v>303.39999999999998</v>
      </c>
      <c r="G48" s="314">
        <f t="shared" si="68"/>
        <v>838.2</v>
      </c>
      <c r="H48" s="314">
        <f t="shared" si="68"/>
        <v>442.2</v>
      </c>
      <c r="I48" s="314">
        <f t="shared" si="68"/>
        <v>245.2</v>
      </c>
      <c r="J48" s="341" t="e">
        <f t="shared" si="68"/>
        <v>#DIV/0!</v>
      </c>
      <c r="K48" s="306">
        <f>AVERAGE(K38:K42)</f>
        <v>379.6</v>
      </c>
      <c r="L48" s="314">
        <f t="shared" ref="L48" si="69">AVERAGE(L38:L42)</f>
        <v>126.6</v>
      </c>
      <c r="M48" s="352">
        <f>AVERAGE(M38:M42)</f>
        <v>424</v>
      </c>
      <c r="N48" s="367">
        <f t="shared" ref="N48:T48" si="70">AVERAGE(N38:N42)</f>
        <v>97.6</v>
      </c>
      <c r="O48" s="337">
        <f t="shared" si="70"/>
        <v>33.200000000000003</v>
      </c>
      <c r="P48" s="337">
        <f t="shared" si="70"/>
        <v>114.6</v>
      </c>
      <c r="Q48" s="337" t="e">
        <f t="shared" si="70"/>
        <v>#DIV/0!</v>
      </c>
      <c r="R48" s="337">
        <f t="shared" si="70"/>
        <v>13.8</v>
      </c>
      <c r="S48" s="337">
        <f t="shared" si="70"/>
        <v>120.2</v>
      </c>
      <c r="T48" s="368">
        <f t="shared" si="70"/>
        <v>270.39999999999998</v>
      </c>
      <c r="U48" s="367">
        <f t="shared" ref="U48:Y48" si="71">AVERAGE(U38:U42)</f>
        <v>288.39999999999998</v>
      </c>
      <c r="V48" s="337">
        <f t="shared" si="71"/>
        <v>250.8</v>
      </c>
      <c r="W48" s="337">
        <f t="shared" si="71"/>
        <v>415.4</v>
      </c>
      <c r="X48" s="337">
        <f t="shared" si="71"/>
        <v>415.4</v>
      </c>
      <c r="Y48" s="368">
        <f t="shared" si="71"/>
        <v>393.8</v>
      </c>
      <c r="Z48" s="341">
        <f t="shared" si="68"/>
        <v>6940</v>
      </c>
    </row>
    <row r="49" spans="1:27" ht="15.75" thickBot="1" x14ac:dyDescent="0.3">
      <c r="A49" s="177" t="s">
        <v>3</v>
      </c>
      <c r="B49" s="205">
        <f>B44+1</f>
        <v>43129</v>
      </c>
      <c r="C49" s="263">
        <v>765</v>
      </c>
      <c r="D49" s="317">
        <v>740</v>
      </c>
      <c r="E49" s="317">
        <v>410</v>
      </c>
      <c r="F49" s="317">
        <v>294</v>
      </c>
      <c r="G49" s="317">
        <v>910</v>
      </c>
      <c r="H49" s="317">
        <v>429</v>
      </c>
      <c r="I49" s="317">
        <v>239</v>
      </c>
      <c r="J49" s="244"/>
      <c r="K49" s="243">
        <v>340</v>
      </c>
      <c r="L49" s="317">
        <v>141</v>
      </c>
      <c r="M49" s="359">
        <v>401</v>
      </c>
      <c r="N49" s="372">
        <v>86</v>
      </c>
      <c r="O49" s="308">
        <v>24</v>
      </c>
      <c r="P49" s="308">
        <v>103</v>
      </c>
      <c r="Q49" s="308"/>
      <c r="R49" s="308">
        <v>13</v>
      </c>
      <c r="S49" s="308">
        <v>94</v>
      </c>
      <c r="T49" s="353">
        <v>267</v>
      </c>
      <c r="U49" s="364">
        <v>270</v>
      </c>
      <c r="V49" s="309">
        <v>221</v>
      </c>
      <c r="W49" s="309">
        <v>439</v>
      </c>
      <c r="X49" s="309">
        <v>415</v>
      </c>
      <c r="Y49" s="346">
        <v>438</v>
      </c>
      <c r="Z49" s="244">
        <f t="shared" ref="Z49:Z53" si="72">SUM(C49:Y49)</f>
        <v>7039</v>
      </c>
    </row>
    <row r="50" spans="1:27" ht="15.75" thickBot="1" x14ac:dyDescent="0.3">
      <c r="A50" s="177" t="s">
        <v>4</v>
      </c>
      <c r="B50" s="206">
        <f>B49+1</f>
        <v>43130</v>
      </c>
      <c r="C50" s="264">
        <v>221</v>
      </c>
      <c r="D50" s="309">
        <v>599</v>
      </c>
      <c r="E50" s="309">
        <v>337</v>
      </c>
      <c r="F50" s="309">
        <v>300</v>
      </c>
      <c r="G50" s="309">
        <v>868</v>
      </c>
      <c r="H50" s="309">
        <v>37</v>
      </c>
      <c r="I50" s="309">
        <v>354</v>
      </c>
      <c r="J50" s="234"/>
      <c r="K50" s="233">
        <v>352</v>
      </c>
      <c r="L50" s="309">
        <v>128</v>
      </c>
      <c r="M50" s="346">
        <v>438</v>
      </c>
      <c r="N50" s="372">
        <v>68</v>
      </c>
      <c r="O50" s="308">
        <v>29</v>
      </c>
      <c r="P50" s="308">
        <v>111</v>
      </c>
      <c r="Q50" s="308"/>
      <c r="R50" s="308">
        <v>11</v>
      </c>
      <c r="S50" s="308">
        <v>93</v>
      </c>
      <c r="T50" s="353">
        <v>236</v>
      </c>
      <c r="U50" s="364">
        <v>265</v>
      </c>
      <c r="V50" s="309">
        <v>246</v>
      </c>
      <c r="W50" s="309">
        <v>402</v>
      </c>
      <c r="X50" s="309">
        <v>394</v>
      </c>
      <c r="Y50" s="346">
        <v>440</v>
      </c>
      <c r="Z50" s="244">
        <f t="shared" si="72"/>
        <v>5929</v>
      </c>
    </row>
    <row r="51" spans="1:27" ht="15.75" thickBot="1" x14ac:dyDescent="0.3">
      <c r="A51" s="177" t="s">
        <v>5</v>
      </c>
      <c r="B51" s="206">
        <f t="shared" ref="B51:B54" si="73">B50+1</f>
        <v>43131</v>
      </c>
      <c r="C51" s="264">
        <v>658</v>
      </c>
      <c r="D51" s="309">
        <v>711</v>
      </c>
      <c r="E51" s="309">
        <v>441</v>
      </c>
      <c r="F51" s="309">
        <v>281</v>
      </c>
      <c r="G51" s="309">
        <v>788</v>
      </c>
      <c r="H51" s="309">
        <v>418</v>
      </c>
      <c r="I51" s="309">
        <v>226</v>
      </c>
      <c r="J51" s="234"/>
      <c r="K51" s="233">
        <v>424</v>
      </c>
      <c r="L51" s="309">
        <v>129</v>
      </c>
      <c r="M51" s="346">
        <v>449</v>
      </c>
      <c r="N51" s="372">
        <v>100</v>
      </c>
      <c r="O51" s="308">
        <v>50</v>
      </c>
      <c r="P51" s="308">
        <v>103</v>
      </c>
      <c r="Q51" s="308"/>
      <c r="R51" s="308">
        <v>12</v>
      </c>
      <c r="S51" s="308">
        <v>194</v>
      </c>
      <c r="T51" s="353">
        <v>254</v>
      </c>
      <c r="U51" s="364">
        <v>291</v>
      </c>
      <c r="V51" s="309">
        <v>257</v>
      </c>
      <c r="W51" s="309">
        <v>363</v>
      </c>
      <c r="X51" s="309">
        <v>391</v>
      </c>
      <c r="Y51" s="346">
        <v>392</v>
      </c>
      <c r="Z51" s="244">
        <f t="shared" si="72"/>
        <v>6932</v>
      </c>
    </row>
    <row r="52" spans="1:27" ht="15.75" hidden="1" thickBot="1" x14ac:dyDescent="0.3">
      <c r="A52" s="177" t="s">
        <v>6</v>
      </c>
      <c r="B52" s="206">
        <f t="shared" si="73"/>
        <v>43132</v>
      </c>
      <c r="C52" s="264"/>
      <c r="D52" s="309"/>
      <c r="E52" s="309"/>
      <c r="F52" s="309"/>
      <c r="G52" s="309"/>
      <c r="H52" s="309"/>
      <c r="I52" s="309"/>
      <c r="J52" s="234"/>
      <c r="K52" s="233"/>
      <c r="L52" s="309"/>
      <c r="M52" s="346"/>
      <c r="N52" s="372"/>
      <c r="O52" s="308"/>
      <c r="P52" s="308"/>
      <c r="Q52" s="308"/>
      <c r="R52" s="308"/>
      <c r="S52" s="308"/>
      <c r="T52" s="353"/>
      <c r="U52" s="364"/>
      <c r="V52" s="309"/>
      <c r="W52" s="309"/>
      <c r="X52" s="309"/>
      <c r="Y52" s="346"/>
      <c r="Z52" s="244">
        <f t="shared" si="72"/>
        <v>0</v>
      </c>
    </row>
    <row r="53" spans="1:27" ht="15.75" hidden="1" thickBot="1" x14ac:dyDescent="0.3">
      <c r="A53" s="177" t="s">
        <v>0</v>
      </c>
      <c r="B53" s="206">
        <f t="shared" si="73"/>
        <v>43133</v>
      </c>
      <c r="C53" s="259"/>
      <c r="D53" s="308"/>
      <c r="E53" s="308"/>
      <c r="F53" s="308"/>
      <c r="G53" s="308"/>
      <c r="H53" s="308"/>
      <c r="I53" s="308"/>
      <c r="J53" s="232"/>
      <c r="K53" s="218"/>
      <c r="L53" s="308"/>
      <c r="M53" s="353"/>
      <c r="N53" s="372"/>
      <c r="O53" s="308"/>
      <c r="P53" s="308"/>
      <c r="Q53" s="308"/>
      <c r="R53" s="308"/>
      <c r="S53" s="308"/>
      <c r="T53" s="353"/>
      <c r="U53" s="364"/>
      <c r="V53" s="309"/>
      <c r="W53" s="309"/>
      <c r="X53" s="309"/>
      <c r="Y53" s="346"/>
      <c r="Z53" s="244">
        <f t="shared" si="72"/>
        <v>0</v>
      </c>
    </row>
    <row r="54" spans="1:27" ht="15.75" hidden="1" thickBot="1" x14ac:dyDescent="0.3">
      <c r="A54" s="177" t="s">
        <v>1</v>
      </c>
      <c r="B54" s="206">
        <f t="shared" si="73"/>
        <v>43134</v>
      </c>
      <c r="C54" s="233"/>
      <c r="D54" s="309"/>
      <c r="E54" s="309"/>
      <c r="F54" s="309"/>
      <c r="G54" s="309"/>
      <c r="H54" s="309"/>
      <c r="I54" s="309"/>
      <c r="J54" s="234"/>
      <c r="K54" s="233"/>
      <c r="L54" s="309"/>
      <c r="M54" s="346"/>
      <c r="N54" s="372"/>
      <c r="O54" s="308"/>
      <c r="P54" s="308"/>
      <c r="Q54" s="308"/>
      <c r="R54" s="308"/>
      <c r="S54" s="308"/>
      <c r="T54" s="353"/>
      <c r="U54" s="364"/>
      <c r="V54" s="309"/>
      <c r="W54" s="309"/>
      <c r="X54" s="309"/>
      <c r="Y54" s="346"/>
      <c r="Z54" s="244">
        <f>SUM(C54:Y54)</f>
        <v>0</v>
      </c>
    </row>
    <row r="55" spans="1:27" ht="15.75" hidden="1" thickBot="1" x14ac:dyDescent="0.3">
      <c r="A55" s="177" t="s">
        <v>2</v>
      </c>
      <c r="B55" s="206">
        <f>B54+1</f>
        <v>43135</v>
      </c>
      <c r="C55" s="235"/>
      <c r="D55" s="310"/>
      <c r="E55" s="310"/>
      <c r="F55" s="310"/>
      <c r="G55" s="310"/>
      <c r="H55" s="310"/>
      <c r="I55" s="310"/>
      <c r="J55" s="236"/>
      <c r="K55" s="235"/>
      <c r="L55" s="310"/>
      <c r="M55" s="347"/>
      <c r="N55" s="373"/>
      <c r="O55" s="370"/>
      <c r="P55" s="370"/>
      <c r="Q55" s="370"/>
      <c r="R55" s="370"/>
      <c r="S55" s="370"/>
      <c r="T55" s="371"/>
      <c r="U55" s="373"/>
      <c r="V55" s="370"/>
      <c r="W55" s="370"/>
      <c r="X55" s="370"/>
      <c r="Y55" s="371"/>
      <c r="Z55" s="244">
        <f>SUM(C55:Y55)</f>
        <v>0</v>
      </c>
    </row>
    <row r="56" spans="1:27" ht="15.75" thickBot="1" x14ac:dyDescent="0.3">
      <c r="A56" s="189" t="s">
        <v>21</v>
      </c>
      <c r="B56" s="511" t="s">
        <v>28</v>
      </c>
      <c r="C56" s="303">
        <f t="shared" ref="C56:Z56" si="74">SUM(C49:C55)</f>
        <v>1644</v>
      </c>
      <c r="D56" s="311">
        <f t="shared" si="74"/>
        <v>2050</v>
      </c>
      <c r="E56" s="311">
        <f>SUM(E49:E55)</f>
        <v>1188</v>
      </c>
      <c r="F56" s="311">
        <f t="shared" si="74"/>
        <v>875</v>
      </c>
      <c r="G56" s="311">
        <f t="shared" si="74"/>
        <v>2566</v>
      </c>
      <c r="H56" s="311">
        <f t="shared" si="74"/>
        <v>884</v>
      </c>
      <c r="I56" s="311">
        <f t="shared" si="74"/>
        <v>819</v>
      </c>
      <c r="J56" s="338">
        <f t="shared" si="74"/>
        <v>0</v>
      </c>
      <c r="K56" s="303">
        <f>SUM(K49:K55)</f>
        <v>1116</v>
      </c>
      <c r="L56" s="311">
        <f t="shared" ref="L56" si="75">SUM(L49:L55)</f>
        <v>398</v>
      </c>
      <c r="M56" s="349">
        <f>SUM(M49:M55)</f>
        <v>1288</v>
      </c>
      <c r="N56" s="365">
        <f t="shared" ref="N56:T56" si="76">SUM(N49:N55)</f>
        <v>254</v>
      </c>
      <c r="O56" s="336">
        <f t="shared" si="76"/>
        <v>103</v>
      </c>
      <c r="P56" s="336">
        <f t="shared" si="76"/>
        <v>317</v>
      </c>
      <c r="Q56" s="336">
        <f t="shared" si="76"/>
        <v>0</v>
      </c>
      <c r="R56" s="336">
        <f t="shared" si="76"/>
        <v>36</v>
      </c>
      <c r="S56" s="336">
        <f t="shared" si="76"/>
        <v>381</v>
      </c>
      <c r="T56" s="366">
        <f t="shared" si="76"/>
        <v>757</v>
      </c>
      <c r="U56" s="365">
        <f t="shared" ref="U56:Y56" si="77">SUM(U49:U55)</f>
        <v>826</v>
      </c>
      <c r="V56" s="336">
        <f t="shared" si="77"/>
        <v>724</v>
      </c>
      <c r="W56" s="336">
        <f t="shared" si="77"/>
        <v>1204</v>
      </c>
      <c r="X56" s="336">
        <f t="shared" si="77"/>
        <v>1200</v>
      </c>
      <c r="Y56" s="366">
        <f t="shared" si="77"/>
        <v>1270</v>
      </c>
      <c r="Z56" s="338">
        <f t="shared" si="74"/>
        <v>19900</v>
      </c>
      <c r="AA56" s="6"/>
    </row>
    <row r="57" spans="1:27" ht="15.75" thickBot="1" x14ac:dyDescent="0.3">
      <c r="A57" s="127" t="s">
        <v>23</v>
      </c>
      <c r="B57" s="512"/>
      <c r="C57" s="304">
        <f t="shared" ref="C57:Z57" si="78">AVERAGE(C49:C55)</f>
        <v>548</v>
      </c>
      <c r="D57" s="312">
        <f t="shared" si="78"/>
        <v>683.33333333333337</v>
      </c>
      <c r="E57" s="312">
        <f t="shared" si="78"/>
        <v>396</v>
      </c>
      <c r="F57" s="312">
        <f t="shared" si="78"/>
        <v>291.66666666666669</v>
      </c>
      <c r="G57" s="312">
        <f t="shared" si="78"/>
        <v>855.33333333333337</v>
      </c>
      <c r="H57" s="312">
        <f t="shared" si="78"/>
        <v>294.66666666666669</v>
      </c>
      <c r="I57" s="312">
        <f t="shared" si="78"/>
        <v>273</v>
      </c>
      <c r="J57" s="339" t="e">
        <f t="shared" si="78"/>
        <v>#DIV/0!</v>
      </c>
      <c r="K57" s="304">
        <f>AVERAGE(K49:K55)</f>
        <v>372</v>
      </c>
      <c r="L57" s="312">
        <f t="shared" ref="L57" si="79">AVERAGE(L49:L55)</f>
        <v>132.66666666666666</v>
      </c>
      <c r="M57" s="350">
        <f>AVERAGE(M49:M55)</f>
        <v>429.33333333333331</v>
      </c>
      <c r="N57" s="365">
        <f t="shared" ref="N57:T57" si="80">AVERAGE(N49:N55)</f>
        <v>84.666666666666671</v>
      </c>
      <c r="O57" s="336">
        <f t="shared" si="80"/>
        <v>34.333333333333336</v>
      </c>
      <c r="P57" s="336">
        <f t="shared" si="80"/>
        <v>105.66666666666667</v>
      </c>
      <c r="Q57" s="336" t="e">
        <f t="shared" si="80"/>
        <v>#DIV/0!</v>
      </c>
      <c r="R57" s="336">
        <f t="shared" si="80"/>
        <v>12</v>
      </c>
      <c r="S57" s="336">
        <f t="shared" si="80"/>
        <v>127</v>
      </c>
      <c r="T57" s="366">
        <f t="shared" si="80"/>
        <v>252.33333333333334</v>
      </c>
      <c r="U57" s="365">
        <f t="shared" ref="U57:Y57" si="81">AVERAGE(U49:U55)</f>
        <v>275.33333333333331</v>
      </c>
      <c r="V57" s="336">
        <f t="shared" si="81"/>
        <v>241.33333333333334</v>
      </c>
      <c r="W57" s="336">
        <f t="shared" si="81"/>
        <v>401.33333333333331</v>
      </c>
      <c r="X57" s="336">
        <f t="shared" si="81"/>
        <v>400</v>
      </c>
      <c r="Y57" s="366">
        <f t="shared" si="81"/>
        <v>423.33333333333331</v>
      </c>
      <c r="Z57" s="339">
        <f t="shared" si="78"/>
        <v>2842.8571428571427</v>
      </c>
    </row>
    <row r="58" spans="1:27" ht="15.75" thickBot="1" x14ac:dyDescent="0.3">
      <c r="A58" s="34" t="s">
        <v>20</v>
      </c>
      <c r="B58" s="512"/>
      <c r="C58" s="305">
        <f t="shared" ref="C58:Z58" si="82">SUM(C49:C53)</f>
        <v>1644</v>
      </c>
      <c r="D58" s="313">
        <f t="shared" si="82"/>
        <v>2050</v>
      </c>
      <c r="E58" s="313">
        <f t="shared" si="82"/>
        <v>1188</v>
      </c>
      <c r="F58" s="313">
        <f t="shared" si="82"/>
        <v>875</v>
      </c>
      <c r="G58" s="313">
        <f t="shared" si="82"/>
        <v>2566</v>
      </c>
      <c r="H58" s="313">
        <f t="shared" si="82"/>
        <v>884</v>
      </c>
      <c r="I58" s="313">
        <f t="shared" si="82"/>
        <v>819</v>
      </c>
      <c r="J58" s="340">
        <f t="shared" si="82"/>
        <v>0</v>
      </c>
      <c r="K58" s="305">
        <f>SUM(K49:K53)</f>
        <v>1116</v>
      </c>
      <c r="L58" s="313">
        <f t="shared" ref="L58" si="83">SUM(L49:L53)</f>
        <v>398</v>
      </c>
      <c r="M58" s="351">
        <f>SUM(M49:M53)</f>
        <v>1288</v>
      </c>
      <c r="N58" s="367">
        <f t="shared" ref="N58:T58" si="84">SUM(N49:N53)</f>
        <v>254</v>
      </c>
      <c r="O58" s="337">
        <f t="shared" si="84"/>
        <v>103</v>
      </c>
      <c r="P58" s="337">
        <f t="shared" si="84"/>
        <v>317</v>
      </c>
      <c r="Q58" s="337">
        <f t="shared" si="84"/>
        <v>0</v>
      </c>
      <c r="R58" s="337">
        <f t="shared" si="84"/>
        <v>36</v>
      </c>
      <c r="S58" s="337">
        <f t="shared" si="84"/>
        <v>381</v>
      </c>
      <c r="T58" s="368">
        <f t="shared" si="84"/>
        <v>757</v>
      </c>
      <c r="U58" s="367">
        <f t="shared" ref="U58:Y58" si="85">SUM(U49:U53)</f>
        <v>826</v>
      </c>
      <c r="V58" s="337">
        <f t="shared" si="85"/>
        <v>724</v>
      </c>
      <c r="W58" s="337">
        <f t="shared" si="85"/>
        <v>1204</v>
      </c>
      <c r="X58" s="337">
        <f t="shared" si="85"/>
        <v>1200</v>
      </c>
      <c r="Y58" s="368">
        <f t="shared" si="85"/>
        <v>1270</v>
      </c>
      <c r="Z58" s="340">
        <f t="shared" si="82"/>
        <v>19900</v>
      </c>
    </row>
    <row r="59" spans="1:27" ht="15.75" thickBot="1" x14ac:dyDescent="0.3">
      <c r="A59" s="34" t="s">
        <v>22</v>
      </c>
      <c r="B59" s="513"/>
      <c r="C59" s="306">
        <f t="shared" ref="C59:Z59" si="86">AVERAGE(C49:C53)</f>
        <v>548</v>
      </c>
      <c r="D59" s="314">
        <f t="shared" si="86"/>
        <v>683.33333333333337</v>
      </c>
      <c r="E59" s="314">
        <f t="shared" si="86"/>
        <v>396</v>
      </c>
      <c r="F59" s="314">
        <f t="shared" si="86"/>
        <v>291.66666666666669</v>
      </c>
      <c r="G59" s="314">
        <f t="shared" si="86"/>
        <v>855.33333333333337</v>
      </c>
      <c r="H59" s="314">
        <f t="shared" si="86"/>
        <v>294.66666666666669</v>
      </c>
      <c r="I59" s="314">
        <f t="shared" si="86"/>
        <v>273</v>
      </c>
      <c r="J59" s="341" t="e">
        <f t="shared" si="86"/>
        <v>#DIV/0!</v>
      </c>
      <c r="K59" s="306">
        <f>AVERAGE(K49:K53)</f>
        <v>372</v>
      </c>
      <c r="L59" s="314">
        <f t="shared" ref="L59" si="87">AVERAGE(L49:L53)</f>
        <v>132.66666666666666</v>
      </c>
      <c r="M59" s="352">
        <f>AVERAGE(M49:M53)</f>
        <v>429.33333333333331</v>
      </c>
      <c r="N59" s="51">
        <f t="shared" ref="N59:T59" si="88">AVERAGE(N49:N53)</f>
        <v>84.666666666666671</v>
      </c>
      <c r="O59" s="314">
        <f t="shared" si="88"/>
        <v>34.333333333333336</v>
      </c>
      <c r="P59" s="314">
        <f t="shared" si="88"/>
        <v>105.66666666666667</v>
      </c>
      <c r="Q59" s="314" t="e">
        <f t="shared" si="88"/>
        <v>#DIV/0!</v>
      </c>
      <c r="R59" s="314">
        <f t="shared" si="88"/>
        <v>12</v>
      </c>
      <c r="S59" s="314">
        <f t="shared" si="88"/>
        <v>127</v>
      </c>
      <c r="T59" s="352">
        <f t="shared" si="88"/>
        <v>252.33333333333334</v>
      </c>
      <c r="U59" s="51">
        <f t="shared" ref="U59:Y59" si="89">AVERAGE(U49:U53)</f>
        <v>275.33333333333331</v>
      </c>
      <c r="V59" s="314">
        <f t="shared" si="89"/>
        <v>241.33333333333334</v>
      </c>
      <c r="W59" s="314">
        <f t="shared" si="89"/>
        <v>401.33333333333331</v>
      </c>
      <c r="X59" s="314">
        <f t="shared" si="89"/>
        <v>400</v>
      </c>
      <c r="Y59" s="352">
        <f t="shared" si="89"/>
        <v>423.33333333333331</v>
      </c>
      <c r="Z59" s="341">
        <f t="shared" si="86"/>
        <v>3980</v>
      </c>
    </row>
    <row r="60" spans="1:27" ht="15.75" hidden="1" thickBot="1" x14ac:dyDescent="0.3">
      <c r="A60" s="177" t="s">
        <v>3</v>
      </c>
      <c r="B60" s="376">
        <f>B55+1</f>
        <v>43136</v>
      </c>
      <c r="C60" s="243"/>
      <c r="D60" s="317"/>
      <c r="E60" s="317"/>
      <c r="F60" s="317"/>
      <c r="G60" s="317"/>
      <c r="H60" s="317"/>
      <c r="I60" s="317"/>
      <c r="J60" s="326"/>
      <c r="K60" s="243"/>
      <c r="L60" s="317"/>
      <c r="M60" s="359"/>
      <c r="N60" s="377"/>
      <c r="O60" s="317"/>
      <c r="P60" s="317"/>
      <c r="Q60" s="317"/>
      <c r="R60" s="317"/>
      <c r="S60" s="317"/>
      <c r="T60" s="378"/>
      <c r="U60" s="364"/>
      <c r="V60" s="309"/>
      <c r="W60" s="309"/>
      <c r="X60" s="309"/>
      <c r="Y60" s="346"/>
      <c r="Z60" s="244">
        <f t="shared" ref="Z60:Z64" si="90">SUM(C60:Y60)</f>
        <v>0</v>
      </c>
    </row>
    <row r="61" spans="1:27" ht="15.75" hidden="1" thickBot="1" x14ac:dyDescent="0.3">
      <c r="A61" s="177" t="s">
        <v>4</v>
      </c>
      <c r="B61" s="206">
        <f>B60+1</f>
        <v>43137</v>
      </c>
      <c r="C61" s="233"/>
      <c r="D61" s="309"/>
      <c r="E61" s="309"/>
      <c r="F61" s="309"/>
      <c r="G61" s="309"/>
      <c r="H61" s="309"/>
      <c r="I61" s="309"/>
      <c r="J61" s="307"/>
      <c r="K61" s="233"/>
      <c r="L61" s="309"/>
      <c r="M61" s="346"/>
      <c r="N61" s="364"/>
      <c r="O61" s="309"/>
      <c r="P61" s="309"/>
      <c r="Q61" s="309"/>
      <c r="R61" s="309"/>
      <c r="S61" s="309"/>
      <c r="T61" s="344"/>
      <c r="U61" s="364"/>
      <c r="V61" s="309"/>
      <c r="W61" s="309"/>
      <c r="X61" s="309"/>
      <c r="Y61" s="346"/>
      <c r="Z61" s="244">
        <f t="shared" si="90"/>
        <v>0</v>
      </c>
    </row>
    <row r="62" spans="1:27" ht="15.75" hidden="1" thickBot="1" x14ac:dyDescent="0.3">
      <c r="A62" s="177" t="s">
        <v>5</v>
      </c>
      <c r="B62" s="206">
        <f>B61+1</f>
        <v>43138</v>
      </c>
      <c r="C62" s="307"/>
      <c r="D62" s="309"/>
      <c r="E62" s="309"/>
      <c r="F62" s="309"/>
      <c r="G62" s="309"/>
      <c r="H62" s="309"/>
      <c r="I62" s="309"/>
      <c r="J62" s="307"/>
      <c r="K62" s="233"/>
      <c r="L62" s="309"/>
      <c r="M62" s="346"/>
      <c r="N62" s="364"/>
      <c r="O62" s="309"/>
      <c r="P62" s="309"/>
      <c r="Q62" s="309"/>
      <c r="R62" s="309"/>
      <c r="S62" s="309"/>
      <c r="T62" s="344"/>
      <c r="U62" s="364"/>
      <c r="V62" s="309"/>
      <c r="W62" s="309"/>
      <c r="X62" s="309"/>
      <c r="Y62" s="346"/>
      <c r="Z62" s="244">
        <f t="shared" si="90"/>
        <v>0</v>
      </c>
    </row>
    <row r="63" spans="1:27" ht="15.75" hidden="1" thickBot="1" x14ac:dyDescent="0.3">
      <c r="A63" s="177" t="s">
        <v>6</v>
      </c>
      <c r="B63" s="206">
        <f>B62+1</f>
        <v>43139</v>
      </c>
      <c r="C63" s="233"/>
      <c r="D63" s="309"/>
      <c r="E63" s="309"/>
      <c r="F63" s="309"/>
      <c r="G63" s="309"/>
      <c r="H63" s="309"/>
      <c r="I63" s="309"/>
      <c r="J63" s="307"/>
      <c r="K63" s="233"/>
      <c r="L63" s="309"/>
      <c r="M63" s="346"/>
      <c r="N63" s="364"/>
      <c r="O63" s="309"/>
      <c r="P63" s="309"/>
      <c r="Q63" s="309"/>
      <c r="R63" s="309"/>
      <c r="S63" s="309"/>
      <c r="T63" s="346"/>
      <c r="U63" s="364"/>
      <c r="V63" s="309"/>
      <c r="W63" s="309"/>
      <c r="X63" s="309"/>
      <c r="Y63" s="346"/>
      <c r="Z63" s="244">
        <f t="shared" si="90"/>
        <v>0</v>
      </c>
    </row>
    <row r="64" spans="1:27" ht="15.75" hidden="1" thickBot="1" x14ac:dyDescent="0.3">
      <c r="A64" s="177" t="s">
        <v>0</v>
      </c>
      <c r="B64" s="206">
        <f t="shared" ref="B64:B66" si="91">B63+1</f>
        <v>43140</v>
      </c>
      <c r="C64" s="233"/>
      <c r="D64" s="309"/>
      <c r="E64" s="309"/>
      <c r="F64" s="309"/>
      <c r="G64" s="309"/>
      <c r="H64" s="309"/>
      <c r="I64" s="309"/>
      <c r="J64" s="307"/>
      <c r="K64" s="233"/>
      <c r="L64" s="309"/>
      <c r="M64" s="346"/>
      <c r="N64" s="364"/>
      <c r="O64" s="309"/>
      <c r="P64" s="309"/>
      <c r="Q64" s="309"/>
      <c r="R64" s="309"/>
      <c r="S64" s="309"/>
      <c r="T64" s="344"/>
      <c r="U64" s="364"/>
      <c r="V64" s="309"/>
      <c r="W64" s="309"/>
      <c r="X64" s="309"/>
      <c r="Y64" s="346"/>
      <c r="Z64" s="244">
        <f t="shared" si="90"/>
        <v>0</v>
      </c>
    </row>
    <row r="65" spans="1:29" ht="15.75" hidden="1" thickBot="1" x14ac:dyDescent="0.3">
      <c r="A65" s="177" t="s">
        <v>1</v>
      </c>
      <c r="B65" s="206">
        <f t="shared" si="91"/>
        <v>43141</v>
      </c>
      <c r="C65" s="233"/>
      <c r="D65" s="309"/>
      <c r="E65" s="309"/>
      <c r="F65" s="309"/>
      <c r="G65" s="309"/>
      <c r="H65" s="309"/>
      <c r="I65" s="309"/>
      <c r="J65" s="307"/>
      <c r="K65" s="233"/>
      <c r="L65" s="309"/>
      <c r="M65" s="346"/>
      <c r="N65" s="364"/>
      <c r="O65" s="309"/>
      <c r="P65" s="309"/>
      <c r="Q65" s="309"/>
      <c r="R65" s="309"/>
      <c r="S65" s="309"/>
      <c r="T65" s="344"/>
      <c r="U65" s="364"/>
      <c r="V65" s="309"/>
      <c r="W65" s="309"/>
      <c r="X65" s="309"/>
      <c r="Y65" s="346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1"/>
        <v>43142</v>
      </c>
      <c r="C66" s="245"/>
      <c r="D66" s="318"/>
      <c r="E66" s="318"/>
      <c r="F66" s="318"/>
      <c r="G66" s="318"/>
      <c r="H66" s="318"/>
      <c r="I66" s="318"/>
      <c r="J66" s="327"/>
      <c r="K66" s="245"/>
      <c r="L66" s="318"/>
      <c r="M66" s="348"/>
      <c r="N66" s="379"/>
      <c r="O66" s="310"/>
      <c r="P66" s="310"/>
      <c r="Q66" s="310"/>
      <c r="R66" s="310"/>
      <c r="S66" s="310"/>
      <c r="T66" s="345"/>
      <c r="U66" s="379"/>
      <c r="V66" s="310"/>
      <c r="W66" s="310"/>
      <c r="X66" s="310"/>
      <c r="Y66" s="310"/>
      <c r="Z66" s="244">
        <f>SUM(C66:Y66)</f>
        <v>0</v>
      </c>
    </row>
    <row r="67" spans="1:29" ht="15.75" hidden="1" thickBot="1" x14ac:dyDescent="0.3">
      <c r="A67" s="189" t="s">
        <v>21</v>
      </c>
      <c r="B67" s="511" t="s">
        <v>33</v>
      </c>
      <c r="C67" s="247">
        <f t="shared" ref="C67:J67" si="92">SUM(C60:C66)</f>
        <v>0</v>
      </c>
      <c r="D67" s="319">
        <f t="shared" si="92"/>
        <v>0</v>
      </c>
      <c r="E67" s="319">
        <f t="shared" si="92"/>
        <v>0</v>
      </c>
      <c r="F67" s="319">
        <f t="shared" si="92"/>
        <v>0</v>
      </c>
      <c r="G67" s="319">
        <f t="shared" si="92"/>
        <v>0</v>
      </c>
      <c r="H67" s="319">
        <f t="shared" si="92"/>
        <v>0</v>
      </c>
      <c r="I67" s="319">
        <f t="shared" si="92"/>
        <v>0</v>
      </c>
      <c r="J67" s="328">
        <f t="shared" si="92"/>
        <v>0</v>
      </c>
      <c r="K67" s="247">
        <f>SUM(K60:K66)</f>
        <v>0</v>
      </c>
      <c r="L67" s="319">
        <f t="shared" ref="L67" si="93">SUM(L60:L66)</f>
        <v>0</v>
      </c>
      <c r="M67" s="360">
        <f>SUM(M60:M66)</f>
        <v>0</v>
      </c>
      <c r="N67" s="374">
        <f t="shared" ref="N67:T67" si="94">SUM(N60:N66)</f>
        <v>0</v>
      </c>
      <c r="O67" s="342">
        <f t="shared" si="94"/>
        <v>0</v>
      </c>
      <c r="P67" s="342">
        <f t="shared" si="94"/>
        <v>0</v>
      </c>
      <c r="Q67" s="342">
        <f t="shared" si="94"/>
        <v>0</v>
      </c>
      <c r="R67" s="342">
        <f t="shared" si="94"/>
        <v>0</v>
      </c>
      <c r="S67" s="342">
        <f t="shared" si="94"/>
        <v>0</v>
      </c>
      <c r="T67" s="342">
        <f t="shared" si="94"/>
        <v>0</v>
      </c>
      <c r="U67" s="374">
        <f t="shared" ref="U67:Y67" si="95">SUM(U60:U66)</f>
        <v>0</v>
      </c>
      <c r="V67" s="342">
        <f t="shared" si="95"/>
        <v>0</v>
      </c>
      <c r="W67" s="342">
        <f t="shared" si="95"/>
        <v>0</v>
      </c>
      <c r="X67" s="342">
        <f t="shared" si="95"/>
        <v>0</v>
      </c>
      <c r="Y67" s="342">
        <f t="shared" si="95"/>
        <v>0</v>
      </c>
      <c r="Z67" s="248">
        <f>SUM(Z60:Z66)</f>
        <v>0</v>
      </c>
    </row>
    <row r="68" spans="1:29" ht="15.75" hidden="1" thickBot="1" x14ac:dyDescent="0.3">
      <c r="A68" s="127" t="s">
        <v>23</v>
      </c>
      <c r="B68" s="512"/>
      <c r="C68" s="249" t="e">
        <f t="shared" ref="C68:Z68" si="96">AVERAGE(C60:C66)</f>
        <v>#DIV/0!</v>
      </c>
      <c r="D68" s="320" t="e">
        <f t="shared" si="96"/>
        <v>#DIV/0!</v>
      </c>
      <c r="E68" s="321" t="e">
        <f t="shared" si="96"/>
        <v>#DIV/0!</v>
      </c>
      <c r="F68" s="320" t="e">
        <f t="shared" si="96"/>
        <v>#DIV/0!</v>
      </c>
      <c r="G68" s="320" t="e">
        <f t="shared" si="96"/>
        <v>#DIV/0!</v>
      </c>
      <c r="H68" s="320" t="e">
        <f t="shared" si="96"/>
        <v>#DIV/0!</v>
      </c>
      <c r="I68" s="320" t="e">
        <f t="shared" si="96"/>
        <v>#DIV/0!</v>
      </c>
      <c r="J68" s="329" t="e">
        <f t="shared" si="96"/>
        <v>#DIV/0!</v>
      </c>
      <c r="K68" s="249" t="e">
        <f>AVERAGE(K60:K66)</f>
        <v>#DIV/0!</v>
      </c>
      <c r="L68" s="320" t="e">
        <f t="shared" ref="L68" si="97">AVERAGE(L60:L66)</f>
        <v>#DIV/0!</v>
      </c>
      <c r="M68" s="361" t="e">
        <f>AVERAGE(M60:M66)</f>
        <v>#DIV/0!</v>
      </c>
      <c r="N68" s="374" t="e">
        <f t="shared" ref="N68:T68" si="98">AVERAGE(N60:N66)</f>
        <v>#DIV/0!</v>
      </c>
      <c r="O68" s="342" t="e">
        <f t="shared" si="98"/>
        <v>#DIV/0!</v>
      </c>
      <c r="P68" s="342" t="e">
        <f t="shared" si="98"/>
        <v>#DIV/0!</v>
      </c>
      <c r="Q68" s="342" t="e">
        <f t="shared" si="98"/>
        <v>#DIV/0!</v>
      </c>
      <c r="R68" s="342" t="e">
        <f t="shared" si="98"/>
        <v>#DIV/0!</v>
      </c>
      <c r="S68" s="342" t="e">
        <f t="shared" si="98"/>
        <v>#DIV/0!</v>
      </c>
      <c r="T68" s="342" t="e">
        <f t="shared" si="98"/>
        <v>#DIV/0!</v>
      </c>
      <c r="U68" s="374" t="e">
        <f t="shared" ref="U68:Y68" si="99">AVERAGE(U60:U66)</f>
        <v>#DIV/0!</v>
      </c>
      <c r="V68" s="342" t="e">
        <f t="shared" si="99"/>
        <v>#DIV/0!</v>
      </c>
      <c r="W68" s="342" t="e">
        <f t="shared" si="99"/>
        <v>#DIV/0!</v>
      </c>
      <c r="X68" s="342" t="e">
        <f t="shared" si="99"/>
        <v>#DIV/0!</v>
      </c>
      <c r="Y68" s="342" t="e">
        <f t="shared" si="99"/>
        <v>#DIV/0!</v>
      </c>
      <c r="Z68" s="250">
        <f t="shared" si="96"/>
        <v>0</v>
      </c>
    </row>
    <row r="69" spans="1:29" ht="15.75" hidden="1" thickBot="1" x14ac:dyDescent="0.3">
      <c r="A69" s="34" t="s">
        <v>20</v>
      </c>
      <c r="B69" s="512"/>
      <c r="C69" s="251">
        <f t="shared" ref="C69:Z69" si="100">SUM(C60:C64)</f>
        <v>0</v>
      </c>
      <c r="D69" s="322">
        <f t="shared" si="100"/>
        <v>0</v>
      </c>
      <c r="E69" s="322">
        <f t="shared" si="100"/>
        <v>0</v>
      </c>
      <c r="F69" s="322">
        <f t="shared" si="100"/>
        <v>0</v>
      </c>
      <c r="G69" s="322">
        <f t="shared" si="100"/>
        <v>0</v>
      </c>
      <c r="H69" s="322">
        <f t="shared" si="100"/>
        <v>0</v>
      </c>
      <c r="I69" s="322">
        <f t="shared" si="100"/>
        <v>0</v>
      </c>
      <c r="J69" s="330">
        <f t="shared" si="100"/>
        <v>0</v>
      </c>
      <c r="K69" s="251">
        <f>SUM(K60:K64)</f>
        <v>0</v>
      </c>
      <c r="L69" s="322">
        <f t="shared" ref="L69" si="101">SUM(L60:L64)</f>
        <v>0</v>
      </c>
      <c r="M69" s="362">
        <f>SUM(M60:M64)</f>
        <v>0</v>
      </c>
      <c r="N69" s="375">
        <f t="shared" ref="N69:T69" si="102">SUM(N60:N64)</f>
        <v>0</v>
      </c>
      <c r="O69" s="343">
        <f t="shared" si="102"/>
        <v>0</v>
      </c>
      <c r="P69" s="343">
        <f t="shared" si="102"/>
        <v>0</v>
      </c>
      <c r="Q69" s="343">
        <f t="shared" si="102"/>
        <v>0</v>
      </c>
      <c r="R69" s="343">
        <f t="shared" si="102"/>
        <v>0</v>
      </c>
      <c r="S69" s="343">
        <f t="shared" si="102"/>
        <v>0</v>
      </c>
      <c r="T69" s="343">
        <f t="shared" si="102"/>
        <v>0</v>
      </c>
      <c r="U69" s="375">
        <f t="shared" ref="U69:Y69" si="103">SUM(U60:U64)</f>
        <v>0</v>
      </c>
      <c r="V69" s="343">
        <f t="shared" si="103"/>
        <v>0</v>
      </c>
      <c r="W69" s="343">
        <f t="shared" si="103"/>
        <v>0</v>
      </c>
      <c r="X69" s="343">
        <f t="shared" si="103"/>
        <v>0</v>
      </c>
      <c r="Y69" s="343">
        <f t="shared" si="103"/>
        <v>0</v>
      </c>
      <c r="Z69" s="252">
        <f t="shared" si="100"/>
        <v>0</v>
      </c>
    </row>
    <row r="70" spans="1:29" ht="15.75" hidden="1" thickBot="1" x14ac:dyDescent="0.3">
      <c r="A70" s="34" t="s">
        <v>22</v>
      </c>
      <c r="B70" s="513"/>
      <c r="C70" s="253" t="e">
        <f t="shared" ref="C70:Z70" si="104">AVERAGE(C60:C64)</f>
        <v>#DIV/0!</v>
      </c>
      <c r="D70" s="323" t="e">
        <f t="shared" si="104"/>
        <v>#DIV/0!</v>
      </c>
      <c r="E70" s="323" t="e">
        <f t="shared" si="104"/>
        <v>#DIV/0!</v>
      </c>
      <c r="F70" s="323" t="e">
        <f t="shared" si="104"/>
        <v>#DIV/0!</v>
      </c>
      <c r="G70" s="323" t="e">
        <f t="shared" si="104"/>
        <v>#DIV/0!</v>
      </c>
      <c r="H70" s="323" t="e">
        <f t="shared" si="104"/>
        <v>#DIV/0!</v>
      </c>
      <c r="I70" s="323" t="e">
        <f t="shared" si="104"/>
        <v>#DIV/0!</v>
      </c>
      <c r="J70" s="331" t="e">
        <f t="shared" si="104"/>
        <v>#DIV/0!</v>
      </c>
      <c r="K70" s="253" t="e">
        <f>AVERAGE(K60:K64)</f>
        <v>#DIV/0!</v>
      </c>
      <c r="L70" s="323" t="e">
        <f t="shared" ref="L70" si="105">AVERAGE(L60:L64)</f>
        <v>#DIV/0!</v>
      </c>
      <c r="M70" s="363" t="e">
        <f>AVERAGE(M60:M64)</f>
        <v>#DIV/0!</v>
      </c>
      <c r="N70" s="375" t="e">
        <f t="shared" ref="N70:T70" si="106">AVERAGE(N60:N64)</f>
        <v>#DIV/0!</v>
      </c>
      <c r="O70" s="343" t="e">
        <f t="shared" si="106"/>
        <v>#DIV/0!</v>
      </c>
      <c r="P70" s="343" t="e">
        <f t="shared" si="106"/>
        <v>#DIV/0!</v>
      </c>
      <c r="Q70" s="343" t="e">
        <f t="shared" si="106"/>
        <v>#DIV/0!</v>
      </c>
      <c r="R70" s="343" t="e">
        <f t="shared" si="106"/>
        <v>#DIV/0!</v>
      </c>
      <c r="S70" s="343" t="e">
        <f t="shared" si="106"/>
        <v>#DIV/0!</v>
      </c>
      <c r="T70" s="343" t="e">
        <f t="shared" si="106"/>
        <v>#DIV/0!</v>
      </c>
      <c r="U70" s="375" t="e">
        <f t="shared" ref="U70:Y70" si="107">AVERAGE(U60:U64)</f>
        <v>#DIV/0!</v>
      </c>
      <c r="V70" s="343" t="e">
        <f t="shared" si="107"/>
        <v>#DIV/0!</v>
      </c>
      <c r="W70" s="343" t="e">
        <f t="shared" si="107"/>
        <v>#DIV/0!</v>
      </c>
      <c r="X70" s="343" t="e">
        <f t="shared" si="107"/>
        <v>#DIV/0!</v>
      </c>
      <c r="Y70" s="343" t="e">
        <f t="shared" si="107"/>
        <v>#DIV/0!</v>
      </c>
      <c r="Z70" s="254">
        <f t="shared" si="104"/>
        <v>0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5"/>
      <c r="O71" s="5"/>
      <c r="P71" s="5"/>
      <c r="Q71" s="5"/>
      <c r="R71" s="5"/>
      <c r="S71" s="5"/>
      <c r="T71" s="5"/>
      <c r="U71" s="335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79</v>
      </c>
      <c r="L72" s="48" t="s">
        <v>80</v>
      </c>
      <c r="M72" s="333" t="s">
        <v>86</v>
      </c>
      <c r="N72" s="48" t="s">
        <v>87</v>
      </c>
      <c r="O72" s="48" t="s">
        <v>89</v>
      </c>
      <c r="P72" s="48" t="s">
        <v>90</v>
      </c>
      <c r="Q72" s="48" t="s">
        <v>91</v>
      </c>
      <c r="V72" s="390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37274</v>
      </c>
      <c r="D73" s="224">
        <f>SUM(D12,D23,D34,D45,D56,D67,X12,X23,X34,X45,X56,X67)</f>
        <v>25774</v>
      </c>
      <c r="E73" s="224">
        <f>SUM(E12,E23,E34,E45,E56,E67,S12,S23,S34,S45,S56,S67)</f>
        <v>15397</v>
      </c>
      <c r="F73" s="224">
        <f>SUM(F12,F23,F34,F45,F56, F67)</f>
        <v>6701</v>
      </c>
      <c r="G73" s="224">
        <f>SUM(G12,G23,G34,G45,G56, G67)</f>
        <v>19328</v>
      </c>
      <c r="H73" s="224">
        <f>SUM(H12,H23,H34,H45,H56,H67)</f>
        <v>9332</v>
      </c>
      <c r="I73" s="224">
        <f>SUM(I12,I23,I34,I45,I56,I67,W12,W23,W34,W45,W56,W67)</f>
        <v>16606</v>
      </c>
      <c r="J73" s="224">
        <f>SUM(J12,J23,J34,J45,J56,J67,Q12,Q23,Q34,Q45,Q56,Q67)</f>
        <v>0</v>
      </c>
      <c r="K73" s="224">
        <f>SUM(K12,K23,K34,K45,K56,K67)</f>
        <v>6322</v>
      </c>
      <c r="L73" s="224">
        <f>SUM(L12,L23,L34,L45,L56,L67,O12,O23,O34,O45,O56,O67)</f>
        <v>2960</v>
      </c>
      <c r="M73" s="334">
        <f>SUM(N12,N23,N34,N45,N56,N67)</f>
        <v>2255</v>
      </c>
      <c r="N73" s="224">
        <f>SUM(P12,P23,P34,P45,P56,P67)</f>
        <v>2636</v>
      </c>
      <c r="O73" s="224">
        <f>SUM(R12,R23,R34,R45,R56,R67)</f>
        <v>301</v>
      </c>
      <c r="P73" s="224">
        <f>SUM(U12,U23,U34,U45,U56,U67)</f>
        <v>6648</v>
      </c>
      <c r="Q73" s="224">
        <f>SUM(V12,V23,V34,V45,V56,V67)</f>
        <v>5841</v>
      </c>
      <c r="V73" s="390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32343</v>
      </c>
      <c r="D74" s="224">
        <f>SUM(D14,D25,D36,D47,D58,D69,X14,X25,X36,X47,X58,X69)</f>
        <v>21817</v>
      </c>
      <c r="E74" s="224">
        <f>SUM(E14,E25,E36,E47,E58,S14,S25,S36,S47,S58,S69)</f>
        <v>11029</v>
      </c>
      <c r="F74" s="224">
        <f>SUM(F14,F25,F36,F47,F58, F69)</f>
        <v>5827</v>
      </c>
      <c r="G74" s="224">
        <f>SUM(G14,G25,G36,G47,G58, G69)</f>
        <v>16399</v>
      </c>
      <c r="H74" s="224">
        <f>SUM(H14,H25,H36,H47,H58,H69)</f>
        <v>8160</v>
      </c>
      <c r="I74" s="224">
        <f>SUM(I14,I25,I36,I47,I58,I69,W14,W25,W36,W47,W58,W69)</f>
        <v>13426</v>
      </c>
      <c r="J74" s="224">
        <f>SUM(J14,J25,J36,J47,J58,J69,Q14,Q25,Q36,Q47,Q58,Q69)</f>
        <v>0</v>
      </c>
      <c r="K74" s="224">
        <f>SUM(K14,K25,K36,K47,K58,K69)</f>
        <v>5173</v>
      </c>
      <c r="L74" s="224">
        <f>SUM(L14,L25,L36,L47,L58,L69,O14,O25,O36,O47,O58,O69)</f>
        <v>2564</v>
      </c>
      <c r="M74" s="224">
        <f>SUM(N14,N25,N36,N47,N58,N69)</f>
        <v>1738</v>
      </c>
      <c r="N74" s="224">
        <f>SUM(P14,P25,P36,P47,P58,P69)</f>
        <v>2304</v>
      </c>
      <c r="O74" s="224">
        <f>SUM(R14,R25,R36,R47,R58,R69)</f>
        <v>218</v>
      </c>
      <c r="P74" s="224">
        <f>SUM(U14,U25,U36,U47,U58,U69)</f>
        <v>5559</v>
      </c>
      <c r="Q74" s="224">
        <f>SUM(V14,V25,V36,V47,V58,V69)</f>
        <v>4916</v>
      </c>
      <c r="W74" s="332"/>
      <c r="X74" s="332"/>
      <c r="Y74" s="332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8"/>
    </row>
    <row r="77" spans="1:29" x14ac:dyDescent="0.25">
      <c r="B77" s="1"/>
      <c r="C77" s="1"/>
      <c r="D77" s="541" t="s">
        <v>83</v>
      </c>
      <c r="E77" s="542"/>
      <c r="F77" s="543"/>
      <c r="AA77" s="1"/>
      <c r="AB77" s="1"/>
      <c r="AC77" s="1"/>
    </row>
    <row r="78" spans="1:29" x14ac:dyDescent="0.25">
      <c r="D78" s="524" t="s">
        <v>19</v>
      </c>
      <c r="E78" s="525"/>
      <c r="F78" s="120">
        <f>Z12+Z23+Z34+Z45+Z56+Z67</f>
        <v>157375</v>
      </c>
      <c r="R78"/>
      <c r="S78" s="389"/>
      <c r="T78" s="389"/>
      <c r="U78" s="389"/>
      <c r="V78" s="389"/>
    </row>
    <row r="79" spans="1:29" x14ac:dyDescent="0.25">
      <c r="D79" s="524" t="s">
        <v>30</v>
      </c>
      <c r="E79" s="525"/>
      <c r="F79" s="119">
        <f>SUM(Z14, Z25, Z36, Z47, Z58, Z69)</f>
        <v>131473</v>
      </c>
      <c r="N79" s="388"/>
    </row>
    <row r="80" spans="1:29" x14ac:dyDescent="0.25">
      <c r="D80" s="524" t="s">
        <v>68</v>
      </c>
      <c r="E80" s="525"/>
      <c r="F80" s="120">
        <f>AVERAGE(Z56, Z45, Z34, Z23, Z12, Z67)</f>
        <v>26229.166666666668</v>
      </c>
    </row>
    <row r="81" spans="1:26" x14ac:dyDescent="0.25">
      <c r="A81"/>
      <c r="B81"/>
      <c r="C81"/>
      <c r="D81" s="524" t="s">
        <v>22</v>
      </c>
      <c r="E81" s="525"/>
      <c r="F81" s="119">
        <f>AVERAGE(Z14, Z25, Z36, Z47, Z58, Z69)</f>
        <v>21912.166666666668</v>
      </c>
      <c r="G81"/>
      <c r="H81"/>
      <c r="I81"/>
      <c r="J81"/>
      <c r="K81"/>
      <c r="L81"/>
      <c r="M81" s="389"/>
      <c r="N81" s="389"/>
      <c r="O81"/>
      <c r="P81"/>
      <c r="Q81"/>
      <c r="W81" s="389"/>
      <c r="X81" s="389"/>
      <c r="Y81" s="389"/>
      <c r="Z81"/>
    </row>
  </sheetData>
  <mergeCells count="41">
    <mergeCell ref="U1:Y2"/>
    <mergeCell ref="U3:U4"/>
    <mergeCell ref="V3:V4"/>
    <mergeCell ref="W3:W4"/>
    <mergeCell ref="X3:X4"/>
    <mergeCell ref="Y3:Y4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  <ignoredErrors>
    <ignoredError sqref="Z5 N47:P48 R47:Y48 N36:P37 R36:Y37 N25:P26 R25:Y26 O14:P15 R14:Y15 Z6:Z11" formulaRange="1"/>
    <ignoredError sqref="Q57:Q59 Q46 Q35 Q24 Q13" evalError="1"/>
    <ignoredError sqref="Q47:Q48 Q36:Q37 Q25:Q26 Q14:Q15" evalError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71" sqref="M7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66" t="s">
        <v>9</v>
      </c>
      <c r="D1" s="508" t="s">
        <v>19</v>
      </c>
    </row>
    <row r="2" spans="1:4" ht="15" customHeight="1" thickBot="1" x14ac:dyDescent="0.3">
      <c r="A2" s="32"/>
      <c r="B2" s="201"/>
      <c r="C2" s="567"/>
      <c r="D2" s="509"/>
    </row>
    <row r="3" spans="1:4" ht="15" customHeight="1" x14ac:dyDescent="0.25">
      <c r="A3" s="526" t="s">
        <v>57</v>
      </c>
      <c r="B3" s="528" t="s">
        <v>58</v>
      </c>
      <c r="C3" s="520" t="s">
        <v>34</v>
      </c>
      <c r="D3" s="509"/>
    </row>
    <row r="4" spans="1:4" ht="14.25" thickBot="1" x14ac:dyDescent="0.3">
      <c r="A4" s="527"/>
      <c r="B4" s="529"/>
      <c r="C4" s="521"/>
      <c r="D4" s="509"/>
    </row>
    <row r="5" spans="1:4" s="57" customFormat="1" ht="14.25" thickBot="1" x14ac:dyDescent="0.3">
      <c r="A5" s="33" t="s">
        <v>3</v>
      </c>
      <c r="B5" s="202">
        <v>43101</v>
      </c>
      <c r="C5" s="14">
        <v>274</v>
      </c>
      <c r="D5" s="20">
        <f>SUM(C5)</f>
        <v>274</v>
      </c>
    </row>
    <row r="6" spans="1:4" s="57" customFormat="1" ht="14.25" thickBot="1" x14ac:dyDescent="0.3">
      <c r="A6" s="33" t="s">
        <v>4</v>
      </c>
      <c r="B6" s="202">
        <v>43102</v>
      </c>
      <c r="C6" s="14">
        <v>631</v>
      </c>
      <c r="D6" s="20">
        <f t="shared" ref="D6:D10" si="0">SUM(C6)</f>
        <v>631</v>
      </c>
    </row>
    <row r="7" spans="1:4" s="57" customFormat="1" ht="14.25" thickBot="1" x14ac:dyDescent="0.3">
      <c r="A7" s="33" t="s">
        <v>5</v>
      </c>
      <c r="B7" s="202">
        <v>43103</v>
      </c>
      <c r="C7" s="14">
        <v>673</v>
      </c>
      <c r="D7" s="20">
        <f t="shared" si="0"/>
        <v>673</v>
      </c>
    </row>
    <row r="8" spans="1:4" s="57" customFormat="1" ht="14.25" thickBot="1" x14ac:dyDescent="0.3">
      <c r="A8" s="33" t="s">
        <v>6</v>
      </c>
      <c r="B8" s="202">
        <v>43104</v>
      </c>
      <c r="C8" s="14">
        <v>92</v>
      </c>
      <c r="D8" s="20">
        <f t="shared" si="0"/>
        <v>92</v>
      </c>
    </row>
    <row r="9" spans="1:4" s="57" customFormat="1" ht="14.25" thickBot="1" x14ac:dyDescent="0.3">
      <c r="A9" s="33" t="s">
        <v>0</v>
      </c>
      <c r="B9" s="202">
        <v>43105</v>
      </c>
      <c r="C9" s="14">
        <v>480</v>
      </c>
      <c r="D9" s="20">
        <f t="shared" si="0"/>
        <v>480</v>
      </c>
    </row>
    <row r="10" spans="1:4" s="57" customFormat="1" ht="14.25" outlineLevel="1" thickBot="1" x14ac:dyDescent="0.3">
      <c r="A10" s="33" t="s">
        <v>1</v>
      </c>
      <c r="B10" s="202">
        <v>43106</v>
      </c>
      <c r="C10" s="282">
        <v>85</v>
      </c>
      <c r="D10" s="20">
        <f t="shared" si="0"/>
        <v>85</v>
      </c>
    </row>
    <row r="11" spans="1:4" s="57" customFormat="1" ht="15" customHeight="1" outlineLevel="1" thickBot="1" x14ac:dyDescent="0.3">
      <c r="A11" s="33" t="s">
        <v>2</v>
      </c>
      <c r="B11" s="202">
        <v>43107</v>
      </c>
      <c r="C11" s="283"/>
      <c r="D11" s="20">
        <f t="shared" ref="D11" si="1">SUM(C11)</f>
        <v>0</v>
      </c>
    </row>
    <row r="12" spans="1:4" s="58" customFormat="1" ht="15" customHeight="1" outlineLevel="1" thickBot="1" x14ac:dyDescent="0.3">
      <c r="A12" s="189" t="s">
        <v>21</v>
      </c>
      <c r="B12" s="511" t="s">
        <v>24</v>
      </c>
      <c r="C12" s="284">
        <f>SUM(C5:C11)</f>
        <v>2235</v>
      </c>
      <c r="D12" s="133">
        <f>SUM(D5:D11)</f>
        <v>2235</v>
      </c>
    </row>
    <row r="13" spans="1:4" s="58" customFormat="1" ht="15" customHeight="1" outlineLevel="1" thickBot="1" x14ac:dyDescent="0.3">
      <c r="A13" s="127" t="s">
        <v>23</v>
      </c>
      <c r="B13" s="512"/>
      <c r="C13" s="285">
        <f>AVERAGE(C5:C11)</f>
        <v>372.5</v>
      </c>
      <c r="D13" s="128">
        <f>AVERAGE(D5:D11)</f>
        <v>319.28571428571428</v>
      </c>
    </row>
    <row r="14" spans="1:4" s="58" customFormat="1" ht="15" customHeight="1" thickBot="1" x14ac:dyDescent="0.3">
      <c r="A14" s="34" t="s">
        <v>20</v>
      </c>
      <c r="B14" s="512"/>
      <c r="C14" s="286">
        <f>SUM(C5:C9)</f>
        <v>2150</v>
      </c>
      <c r="D14" s="35">
        <f>SUM(D5:D9)</f>
        <v>2150</v>
      </c>
    </row>
    <row r="15" spans="1:4" s="58" customFormat="1" ht="15" customHeight="1" thickBot="1" x14ac:dyDescent="0.3">
      <c r="A15" s="34" t="s">
        <v>22</v>
      </c>
      <c r="B15" s="512"/>
      <c r="C15" s="287">
        <f>AVERAGE(C5:C9)</f>
        <v>430</v>
      </c>
      <c r="D15" s="40">
        <f>AVERAGE(D5:D9)</f>
        <v>430</v>
      </c>
    </row>
    <row r="16" spans="1:4" s="58" customFormat="1" ht="15" customHeight="1" thickBot="1" x14ac:dyDescent="0.3">
      <c r="A16" s="33" t="s">
        <v>3</v>
      </c>
      <c r="B16" s="202">
        <f>B11+1</f>
        <v>43108</v>
      </c>
      <c r="C16" s="278">
        <v>248</v>
      </c>
      <c r="D16" s="216">
        <f>SUM(C16)</f>
        <v>248</v>
      </c>
    </row>
    <row r="17" spans="1:5" s="58" customFormat="1" ht="15" customHeight="1" thickBot="1" x14ac:dyDescent="0.3">
      <c r="A17" s="33" t="s">
        <v>4</v>
      </c>
      <c r="B17" s="203">
        <f>B16+1</f>
        <v>43109</v>
      </c>
      <c r="C17" s="278">
        <v>347</v>
      </c>
      <c r="D17" s="71">
        <f t="shared" ref="D17:D22" si="2">SUM(C17)</f>
        <v>347</v>
      </c>
    </row>
    <row r="18" spans="1:5" s="58" customFormat="1" ht="15" customHeight="1" thickBot="1" x14ac:dyDescent="0.3">
      <c r="A18" s="33" t="s">
        <v>5</v>
      </c>
      <c r="B18" s="203">
        <f t="shared" ref="B18:B22" si="3">B17+1</f>
        <v>43110</v>
      </c>
      <c r="C18" s="278">
        <v>444</v>
      </c>
      <c r="D18" s="216">
        <f t="shared" si="2"/>
        <v>444</v>
      </c>
    </row>
    <row r="19" spans="1:5" s="58" customFormat="1" ht="15" customHeight="1" thickBot="1" x14ac:dyDescent="0.3">
      <c r="A19" s="33" t="s">
        <v>6</v>
      </c>
      <c r="B19" s="204">
        <f t="shared" si="3"/>
        <v>43111</v>
      </c>
      <c r="C19" s="278">
        <v>310</v>
      </c>
      <c r="D19" s="71">
        <f t="shared" si="2"/>
        <v>310</v>
      </c>
    </row>
    <row r="20" spans="1:5" s="58" customFormat="1" ht="15" customHeight="1" thickBot="1" x14ac:dyDescent="0.3">
      <c r="A20" s="33" t="s">
        <v>0</v>
      </c>
      <c r="B20" s="204">
        <f t="shared" si="3"/>
        <v>43112</v>
      </c>
      <c r="C20" s="278"/>
      <c r="D20" s="216">
        <f t="shared" si="2"/>
        <v>0</v>
      </c>
    </row>
    <row r="21" spans="1:5" s="58" customFormat="1" ht="15" customHeight="1" outlineLevel="1" thickBot="1" x14ac:dyDescent="0.3">
      <c r="A21" s="33" t="s">
        <v>1</v>
      </c>
      <c r="B21" s="217">
        <f t="shared" si="3"/>
        <v>43113</v>
      </c>
      <c r="C21" s="282"/>
      <c r="D21" s="71">
        <f t="shared" si="2"/>
        <v>0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3"/>
        <v>43114</v>
      </c>
      <c r="C22" s="283"/>
      <c r="D22" s="18">
        <f t="shared" si="2"/>
        <v>0</v>
      </c>
    </row>
    <row r="23" spans="1:5" s="58" customFormat="1" ht="15" customHeight="1" outlineLevel="1" thickBot="1" x14ac:dyDescent="0.3">
      <c r="A23" s="189" t="s">
        <v>21</v>
      </c>
      <c r="B23" s="511" t="s">
        <v>25</v>
      </c>
      <c r="C23" s="284">
        <f>SUM(C16:C22)</f>
        <v>1349</v>
      </c>
      <c r="D23" s="133">
        <f>SUM(D16:D22)</f>
        <v>1349</v>
      </c>
    </row>
    <row r="24" spans="1:5" s="58" customFormat="1" ht="15" customHeight="1" outlineLevel="1" thickBot="1" x14ac:dyDescent="0.3">
      <c r="A24" s="127" t="s">
        <v>23</v>
      </c>
      <c r="B24" s="512"/>
      <c r="C24" s="285">
        <f>AVERAGE(C16:C22)</f>
        <v>337.25</v>
      </c>
      <c r="D24" s="128">
        <f>AVERAGE(D16:D22)</f>
        <v>192.71428571428572</v>
      </c>
    </row>
    <row r="25" spans="1:5" s="58" customFormat="1" ht="15" customHeight="1" thickBot="1" x14ac:dyDescent="0.3">
      <c r="A25" s="34" t="s">
        <v>20</v>
      </c>
      <c r="B25" s="512"/>
      <c r="C25" s="286">
        <f>SUM(C16:C20)</f>
        <v>1349</v>
      </c>
      <c r="D25" s="35">
        <f>SUM(D16:D20)</f>
        <v>1349</v>
      </c>
    </row>
    <row r="26" spans="1:5" s="58" customFormat="1" ht="15" customHeight="1" thickBot="1" x14ac:dyDescent="0.3">
      <c r="A26" s="34" t="s">
        <v>22</v>
      </c>
      <c r="B26" s="513"/>
      <c r="C26" s="287">
        <f>AVERAGE(C16:C20)</f>
        <v>337.25</v>
      </c>
      <c r="D26" s="40">
        <f>AVERAGE(D16:D20)</f>
        <v>269.8</v>
      </c>
    </row>
    <row r="27" spans="1:5" s="58" customFormat="1" ht="15" customHeight="1" thickBot="1" x14ac:dyDescent="0.3">
      <c r="A27" s="33" t="s">
        <v>3</v>
      </c>
      <c r="B27" s="205">
        <f>B22+1</f>
        <v>43115</v>
      </c>
      <c r="C27" s="278">
        <v>230</v>
      </c>
      <c r="D27" s="216">
        <f>SUM(C27)</f>
        <v>230</v>
      </c>
    </row>
    <row r="28" spans="1:5" s="58" customFormat="1" ht="15" customHeight="1" thickBot="1" x14ac:dyDescent="0.3">
      <c r="A28" s="33" t="s">
        <v>4</v>
      </c>
      <c r="B28" s="206">
        <f>B27+1</f>
        <v>43116</v>
      </c>
      <c r="C28" s="278">
        <v>458</v>
      </c>
      <c r="D28" s="71">
        <f t="shared" ref="D28:D33" si="4">SUM(C28)</f>
        <v>458</v>
      </c>
    </row>
    <row r="29" spans="1:5" s="58" customFormat="1" ht="15" customHeight="1" thickBot="1" x14ac:dyDescent="0.3">
      <c r="A29" s="33" t="s">
        <v>5</v>
      </c>
      <c r="B29" s="206">
        <f t="shared" ref="B29:B33" si="5">B28+1</f>
        <v>43117</v>
      </c>
      <c r="C29" s="278">
        <v>383</v>
      </c>
      <c r="D29" s="216">
        <f t="shared" si="4"/>
        <v>383</v>
      </c>
    </row>
    <row r="30" spans="1:5" s="58" customFormat="1" ht="15" customHeight="1" thickBot="1" x14ac:dyDescent="0.3">
      <c r="A30" s="33" t="s">
        <v>6</v>
      </c>
      <c r="B30" s="206">
        <f t="shared" si="5"/>
        <v>43118</v>
      </c>
      <c r="C30" s="278">
        <v>431</v>
      </c>
      <c r="D30" s="71">
        <f t="shared" si="4"/>
        <v>431</v>
      </c>
    </row>
    <row r="31" spans="1:5" s="58" customFormat="1" ht="15" customHeight="1" thickBot="1" x14ac:dyDescent="0.3">
      <c r="A31" s="33" t="s">
        <v>0</v>
      </c>
      <c r="B31" s="206">
        <f t="shared" si="5"/>
        <v>43119</v>
      </c>
      <c r="C31" s="278">
        <v>436</v>
      </c>
      <c r="D31" s="216">
        <f t="shared" si="4"/>
        <v>436</v>
      </c>
    </row>
    <row r="32" spans="1:5" s="58" customFormat="1" ht="15" customHeight="1" outlineLevel="1" thickBot="1" x14ac:dyDescent="0.3">
      <c r="A32" s="33" t="s">
        <v>1</v>
      </c>
      <c r="B32" s="206">
        <f t="shared" si="5"/>
        <v>43120</v>
      </c>
      <c r="C32" s="282">
        <v>594</v>
      </c>
      <c r="D32" s="71">
        <f t="shared" si="4"/>
        <v>594</v>
      </c>
    </row>
    <row r="33" spans="1:5" s="58" customFormat="1" ht="15" customHeight="1" outlineLevel="1" thickBot="1" x14ac:dyDescent="0.3">
      <c r="A33" s="33" t="s">
        <v>2</v>
      </c>
      <c r="B33" s="206">
        <f t="shared" si="5"/>
        <v>43121</v>
      </c>
      <c r="C33" s="283">
        <v>350</v>
      </c>
      <c r="D33" s="18">
        <f t="shared" si="4"/>
        <v>350</v>
      </c>
    </row>
    <row r="34" spans="1:5" s="58" customFormat="1" ht="15" customHeight="1" outlineLevel="1" thickBot="1" x14ac:dyDescent="0.3">
      <c r="A34" s="189" t="s">
        <v>21</v>
      </c>
      <c r="B34" s="511" t="s">
        <v>26</v>
      </c>
      <c r="C34" s="284">
        <f>SUM(C27:C33)</f>
        <v>2882</v>
      </c>
      <c r="D34" s="133">
        <f>SUM(D27:D33)</f>
        <v>2882</v>
      </c>
    </row>
    <row r="35" spans="1:5" s="58" customFormat="1" ht="15" customHeight="1" outlineLevel="1" thickBot="1" x14ac:dyDescent="0.3">
      <c r="A35" s="127" t="s">
        <v>23</v>
      </c>
      <c r="B35" s="512"/>
      <c r="C35" s="285">
        <f>AVERAGE(C27:C33)</f>
        <v>411.71428571428572</v>
      </c>
      <c r="D35" s="128">
        <f>AVERAGE(D27:D33)</f>
        <v>411.71428571428572</v>
      </c>
    </row>
    <row r="36" spans="1:5" s="58" customFormat="1" ht="15" customHeight="1" thickBot="1" x14ac:dyDescent="0.3">
      <c r="A36" s="34" t="s">
        <v>20</v>
      </c>
      <c r="B36" s="512"/>
      <c r="C36" s="288">
        <f>SUM(C27:C31)</f>
        <v>1938</v>
      </c>
      <c r="D36" s="39">
        <f>SUM(D27:D31)</f>
        <v>1938</v>
      </c>
    </row>
    <row r="37" spans="1:5" s="58" customFormat="1" ht="15" customHeight="1" thickBot="1" x14ac:dyDescent="0.3">
      <c r="A37" s="34" t="s">
        <v>22</v>
      </c>
      <c r="B37" s="513"/>
      <c r="C37" s="289">
        <f>AVERAGE(C27:C31)</f>
        <v>387.6</v>
      </c>
      <c r="D37" s="44">
        <f>AVERAGE(D27:D31)</f>
        <v>387.6</v>
      </c>
    </row>
    <row r="38" spans="1:5" s="58" customFormat="1" ht="15" customHeight="1" thickBot="1" x14ac:dyDescent="0.3">
      <c r="A38" s="33" t="s">
        <v>3</v>
      </c>
      <c r="B38" s="207">
        <f>B33+1</f>
        <v>43122</v>
      </c>
      <c r="C38" s="278">
        <v>454</v>
      </c>
      <c r="D38" s="216">
        <f>SUM(C38)</f>
        <v>454</v>
      </c>
    </row>
    <row r="39" spans="1:5" s="58" customFormat="1" ht="15" customHeight="1" thickBot="1" x14ac:dyDescent="0.3">
      <c r="A39" s="33" t="s">
        <v>4</v>
      </c>
      <c r="B39" s="208">
        <f>B38+1</f>
        <v>43123</v>
      </c>
      <c r="C39" s="278">
        <v>431</v>
      </c>
      <c r="D39" s="71">
        <f t="shared" ref="D39:D44" si="6">SUM(C39)</f>
        <v>431</v>
      </c>
    </row>
    <row r="40" spans="1:5" s="58" customFormat="1" ht="15" customHeight="1" thickBot="1" x14ac:dyDescent="0.3">
      <c r="A40" s="33" t="s">
        <v>5</v>
      </c>
      <c r="B40" s="208">
        <f t="shared" ref="B40:B44" si="7">B39+1</f>
        <v>43124</v>
      </c>
      <c r="C40" s="278">
        <v>515</v>
      </c>
      <c r="D40" s="216">
        <f t="shared" si="6"/>
        <v>515</v>
      </c>
    </row>
    <row r="41" spans="1:5" s="58" customFormat="1" ht="15" customHeight="1" thickBot="1" x14ac:dyDescent="0.3">
      <c r="A41" s="33" t="s">
        <v>6</v>
      </c>
      <c r="B41" s="208">
        <f t="shared" si="7"/>
        <v>43125</v>
      </c>
      <c r="C41" s="278">
        <v>483</v>
      </c>
      <c r="D41" s="71">
        <f t="shared" si="6"/>
        <v>483</v>
      </c>
    </row>
    <row r="42" spans="1:5" s="58" customFormat="1" ht="15" customHeight="1" thickBot="1" x14ac:dyDescent="0.3">
      <c r="A42" s="33" t="s">
        <v>0</v>
      </c>
      <c r="B42" s="208">
        <f t="shared" si="7"/>
        <v>43126</v>
      </c>
      <c r="C42" s="278">
        <v>470</v>
      </c>
      <c r="D42" s="216">
        <f t="shared" si="6"/>
        <v>470</v>
      </c>
    </row>
    <row r="43" spans="1:5" s="58" customFormat="1" ht="15" customHeight="1" outlineLevel="1" thickBot="1" x14ac:dyDescent="0.3">
      <c r="A43" s="33" t="s">
        <v>1</v>
      </c>
      <c r="B43" s="208">
        <f t="shared" si="7"/>
        <v>43127</v>
      </c>
      <c r="C43" s="282">
        <v>435</v>
      </c>
      <c r="D43" s="71">
        <f t="shared" si="6"/>
        <v>435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7"/>
        <v>43128</v>
      </c>
      <c r="C44" s="283">
        <v>272</v>
      </c>
      <c r="D44" s="18">
        <f t="shared" si="6"/>
        <v>272</v>
      </c>
      <c r="E44" s="181"/>
    </row>
    <row r="45" spans="1:5" s="58" customFormat="1" ht="15" customHeight="1" outlineLevel="1" thickBot="1" x14ac:dyDescent="0.3">
      <c r="A45" s="189" t="s">
        <v>21</v>
      </c>
      <c r="B45" s="511" t="s">
        <v>27</v>
      </c>
      <c r="C45" s="284">
        <f>SUM(C38:C44)</f>
        <v>3060</v>
      </c>
      <c r="D45" s="133">
        <f>SUM(D38:D44)</f>
        <v>3060</v>
      </c>
      <c r="E45" s="181"/>
    </row>
    <row r="46" spans="1:5" s="58" customFormat="1" ht="15" customHeight="1" outlineLevel="1" thickBot="1" x14ac:dyDescent="0.3">
      <c r="A46" s="127" t="s">
        <v>23</v>
      </c>
      <c r="B46" s="512"/>
      <c r="C46" s="285">
        <f>AVERAGE(C38:C44)</f>
        <v>437.14285714285717</v>
      </c>
      <c r="D46" s="128">
        <f>AVERAGE(D38:D44)</f>
        <v>437.14285714285717</v>
      </c>
      <c r="E46" s="181"/>
    </row>
    <row r="47" spans="1:5" s="58" customFormat="1" ht="15" customHeight="1" thickBot="1" x14ac:dyDescent="0.3">
      <c r="A47" s="34" t="s">
        <v>20</v>
      </c>
      <c r="B47" s="512"/>
      <c r="C47" s="288">
        <f>SUM(C38:C42)</f>
        <v>2353</v>
      </c>
      <c r="D47" s="39">
        <f>SUM(D38:D42)</f>
        <v>2353</v>
      </c>
      <c r="E47" s="181"/>
    </row>
    <row r="48" spans="1:5" s="58" customFormat="1" ht="15" customHeight="1" thickBot="1" x14ac:dyDescent="0.3">
      <c r="A48" s="34" t="s">
        <v>22</v>
      </c>
      <c r="B48" s="513"/>
      <c r="C48" s="289">
        <f>AVERAGE(C38:C42)</f>
        <v>470.6</v>
      </c>
      <c r="D48" s="44">
        <f>AVERAGE(D38:D42)</f>
        <v>470.6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43129</v>
      </c>
      <c r="C49" s="290">
        <v>519</v>
      </c>
      <c r="D49" s="20">
        <f>SUM(C49)</f>
        <v>519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43130</v>
      </c>
      <c r="C50" s="278">
        <v>454</v>
      </c>
      <c r="D50" s="20">
        <f t="shared" ref="D50:D52" si="8">SUM(C50)</f>
        <v>454</v>
      </c>
      <c r="E50" s="181"/>
    </row>
    <row r="51" spans="1:5" s="58" customFormat="1" ht="15" customHeight="1" thickBot="1" x14ac:dyDescent="0.3">
      <c r="A51" s="177" t="s">
        <v>5</v>
      </c>
      <c r="B51" s="208">
        <f t="shared" ref="B51:B55" si="9">B50+1</f>
        <v>43131</v>
      </c>
      <c r="C51" s="291">
        <v>497</v>
      </c>
      <c r="D51" s="20">
        <f t="shared" si="8"/>
        <v>497</v>
      </c>
      <c r="E51" s="181"/>
    </row>
    <row r="52" spans="1:5" s="58" customFormat="1" ht="14.25" hidden="1" thickBot="1" x14ac:dyDescent="0.3">
      <c r="A52" s="177" t="s">
        <v>6</v>
      </c>
      <c r="B52" s="208">
        <f t="shared" si="9"/>
        <v>43132</v>
      </c>
      <c r="C52" s="278"/>
      <c r="D52" s="20">
        <f t="shared" si="8"/>
        <v>0</v>
      </c>
      <c r="E52" s="181"/>
    </row>
    <row r="53" spans="1:5" s="58" customFormat="1" ht="14.25" hidden="1" thickBot="1" x14ac:dyDescent="0.3">
      <c r="A53" s="33" t="s">
        <v>0</v>
      </c>
      <c r="B53" s="210">
        <f t="shared" si="9"/>
        <v>43133</v>
      </c>
      <c r="C53" s="278"/>
      <c r="D53" s="20">
        <f>SUM(C53)</f>
        <v>0</v>
      </c>
      <c r="E53" s="181"/>
    </row>
    <row r="54" spans="1:5" s="58" customFormat="1" ht="14.25" hidden="1" outlineLevel="1" thickBot="1" x14ac:dyDescent="0.3">
      <c r="A54" s="33" t="s">
        <v>1</v>
      </c>
      <c r="B54" s="210">
        <f t="shared" si="9"/>
        <v>43134</v>
      </c>
      <c r="C54" s="282"/>
      <c r="D54" s="20">
        <f>SUM(C54)</f>
        <v>0</v>
      </c>
      <c r="E54" s="181"/>
    </row>
    <row r="55" spans="1:5" s="58" customFormat="1" ht="14.25" hidden="1" outlineLevel="1" thickBot="1" x14ac:dyDescent="0.3">
      <c r="A55" s="177" t="s">
        <v>2</v>
      </c>
      <c r="B55" s="210">
        <f t="shared" si="9"/>
        <v>43135</v>
      </c>
      <c r="C55" s="283"/>
      <c r="D55" s="20">
        <f>SUM(C55)</f>
        <v>0</v>
      </c>
    </row>
    <row r="56" spans="1:5" s="58" customFormat="1" ht="15" customHeight="1" outlineLevel="1" thickBot="1" x14ac:dyDescent="0.3">
      <c r="A56" s="189" t="s">
        <v>21</v>
      </c>
      <c r="B56" s="511" t="s">
        <v>28</v>
      </c>
      <c r="C56" s="284">
        <f>SUM(C49:C55)</f>
        <v>1470</v>
      </c>
      <c r="D56" s="133">
        <f t="shared" ref="D56:D70" si="10">SUM(C56)</f>
        <v>1470</v>
      </c>
    </row>
    <row r="57" spans="1:5" s="58" customFormat="1" ht="15" customHeight="1" outlineLevel="1" thickBot="1" x14ac:dyDescent="0.3">
      <c r="A57" s="127" t="s">
        <v>23</v>
      </c>
      <c r="B57" s="512"/>
      <c r="C57" s="285">
        <f>AVERAGE(C49:C55)</f>
        <v>490</v>
      </c>
      <c r="D57" s="133">
        <f t="shared" si="10"/>
        <v>490</v>
      </c>
    </row>
    <row r="58" spans="1:5" s="58" customFormat="1" ht="15" customHeight="1" thickBot="1" x14ac:dyDescent="0.3">
      <c r="A58" s="34" t="s">
        <v>20</v>
      </c>
      <c r="B58" s="512"/>
      <c r="C58" s="286">
        <f>SUM(C49:C53)</f>
        <v>1470</v>
      </c>
      <c r="D58" s="35">
        <f t="shared" si="10"/>
        <v>1470</v>
      </c>
    </row>
    <row r="59" spans="1:5" s="58" customFormat="1" ht="14.25" thickBot="1" x14ac:dyDescent="0.3">
      <c r="A59" s="34" t="s">
        <v>22</v>
      </c>
      <c r="B59" s="513"/>
      <c r="C59" s="287">
        <f>AVERAGE(C49:C53)</f>
        <v>490</v>
      </c>
      <c r="D59" s="40">
        <f t="shared" si="10"/>
        <v>490</v>
      </c>
    </row>
    <row r="60" spans="1:5" s="58" customFormat="1" ht="14.25" hidden="1" thickBot="1" x14ac:dyDescent="0.3">
      <c r="A60" s="177" t="s">
        <v>3</v>
      </c>
      <c r="B60" s="207">
        <f>B55+1</f>
        <v>43136</v>
      </c>
      <c r="C60" s="278"/>
      <c r="D60" s="20">
        <f>SUM(C60)</f>
        <v>0</v>
      </c>
    </row>
    <row r="61" spans="1:5" s="58" customFormat="1" ht="14.25" hidden="1" thickBot="1" x14ac:dyDescent="0.3">
      <c r="A61" s="177" t="s">
        <v>4</v>
      </c>
      <c r="B61" s="208">
        <f>B60+1</f>
        <v>43137</v>
      </c>
      <c r="C61" s="278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hidden="1" outlineLevel="1" thickBot="1" x14ac:dyDescent="0.3">
      <c r="A67" s="189" t="s">
        <v>21</v>
      </c>
      <c r="B67" s="512" t="s">
        <v>33</v>
      </c>
      <c r="C67" s="284">
        <f>SUM(C60:C66)</f>
        <v>0</v>
      </c>
      <c r="D67" s="133">
        <f t="shared" si="10"/>
        <v>0</v>
      </c>
    </row>
    <row r="68" spans="1:6" s="58" customFormat="1" ht="14.25" hidden="1" outlineLevel="1" thickBot="1" x14ac:dyDescent="0.3">
      <c r="A68" s="127" t="s">
        <v>23</v>
      </c>
      <c r="B68" s="512"/>
      <c r="C68" s="285" t="e">
        <f>AVERAGE(C60:C66)</f>
        <v>#DIV/0!</v>
      </c>
      <c r="D68" s="128" t="e">
        <f t="shared" si="10"/>
        <v>#DIV/0!</v>
      </c>
    </row>
    <row r="69" spans="1:6" s="58" customFormat="1" ht="14.25" hidden="1" thickBot="1" x14ac:dyDescent="0.3">
      <c r="A69" s="34" t="s">
        <v>20</v>
      </c>
      <c r="B69" s="512"/>
      <c r="C69" s="286">
        <f>SUM(C60:C64)</f>
        <v>0</v>
      </c>
      <c r="D69" s="35">
        <f t="shared" si="10"/>
        <v>0</v>
      </c>
    </row>
    <row r="70" spans="1:6" s="58" customFormat="1" ht="14.25" hidden="1" thickBot="1" x14ac:dyDescent="0.3">
      <c r="A70" s="34" t="s">
        <v>22</v>
      </c>
      <c r="B70" s="513"/>
      <c r="C70" s="287" t="e">
        <f>AVERAGE(C60:C64)</f>
        <v>#DIV/0!</v>
      </c>
      <c r="D70" s="40" t="e">
        <f t="shared" si="10"/>
        <v>#DIV/0!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32" t="s">
        <v>63</v>
      </c>
      <c r="E72" s="533"/>
      <c r="F72" s="534"/>
    </row>
    <row r="73" spans="1:6" ht="30" customHeight="1" x14ac:dyDescent="0.25">
      <c r="A73" s="53" t="s">
        <v>30</v>
      </c>
      <c r="B73" s="223">
        <f>SUM(C58:C58, C47:C47, C36:C36, C25:C25, C14:C14, C69:C69)</f>
        <v>9260</v>
      </c>
      <c r="D73" s="524" t="s">
        <v>30</v>
      </c>
      <c r="E73" s="525"/>
      <c r="F73" s="119">
        <f>SUM(D14, D25, D36, D47, D58, D69)</f>
        <v>9260</v>
      </c>
    </row>
    <row r="74" spans="1:6" ht="30" customHeight="1" x14ac:dyDescent="0.25">
      <c r="A74" s="53" t="s">
        <v>29</v>
      </c>
      <c r="B74" s="223">
        <f>SUM(C56:C56, C45:C45, C34:C34, C23:C23, C12:C12, C67:C67 )</f>
        <v>10996</v>
      </c>
      <c r="D74" s="524" t="s">
        <v>29</v>
      </c>
      <c r="E74" s="525"/>
      <c r="F74" s="120">
        <f>SUM(D56, D45, D34, D23, D12, D67)</f>
        <v>10996</v>
      </c>
    </row>
    <row r="75" spans="1:6" ht="30" customHeight="1" x14ac:dyDescent="0.25">
      <c r="D75" s="524" t="s">
        <v>22</v>
      </c>
      <c r="E75" s="525"/>
      <c r="F75" s="120">
        <f>AVERAGE(D14, D25, D36, D47, D58, D69)</f>
        <v>1543.3333333333333</v>
      </c>
    </row>
    <row r="76" spans="1:6" ht="30" customHeight="1" x14ac:dyDescent="0.25">
      <c r="D76" s="524" t="s">
        <v>68</v>
      </c>
      <c r="E76" s="525"/>
      <c r="F76" s="119">
        <f>AVERAGE(D56, D45, D34, D23, D12, D67)</f>
        <v>1832.6666666666667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 C47:C48 C14:C1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1" sqref="H31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04" t="s">
        <v>7</v>
      </c>
      <c r="D1" s="504" t="s">
        <v>35</v>
      </c>
      <c r="E1" s="504" t="s">
        <v>8</v>
      </c>
      <c r="F1" s="504" t="s">
        <v>69</v>
      </c>
      <c r="G1" s="504" t="s">
        <v>10</v>
      </c>
      <c r="H1" s="555"/>
      <c r="I1" s="556"/>
      <c r="J1" s="568" t="s">
        <v>19</v>
      </c>
    </row>
    <row r="2" spans="1:11" ht="15" customHeight="1" thickBot="1" x14ac:dyDescent="0.3">
      <c r="A2" s="32"/>
      <c r="B2" s="201"/>
      <c r="C2" s="506"/>
      <c r="D2" s="506"/>
      <c r="E2" s="506"/>
      <c r="F2" s="506"/>
      <c r="G2" s="571"/>
      <c r="H2" s="572"/>
      <c r="I2" s="573"/>
      <c r="J2" s="544"/>
    </row>
    <row r="3" spans="1:11" ht="13.5" customHeight="1" x14ac:dyDescent="0.25">
      <c r="A3" s="526" t="s">
        <v>57</v>
      </c>
      <c r="B3" s="528" t="s">
        <v>58</v>
      </c>
      <c r="C3" s="520" t="s">
        <v>7</v>
      </c>
      <c r="D3" s="520" t="s">
        <v>36</v>
      </c>
      <c r="E3" s="569" t="s">
        <v>8</v>
      </c>
      <c r="F3" s="569" t="s">
        <v>69</v>
      </c>
      <c r="G3" s="574" t="s">
        <v>10</v>
      </c>
      <c r="H3" s="570" t="s">
        <v>37</v>
      </c>
      <c r="I3" s="536" t="s">
        <v>38</v>
      </c>
      <c r="J3" s="544"/>
    </row>
    <row r="4" spans="1:11" ht="15" customHeight="1" thickBot="1" x14ac:dyDescent="0.3">
      <c r="A4" s="527"/>
      <c r="B4" s="529"/>
      <c r="C4" s="521"/>
      <c r="D4" s="521"/>
      <c r="E4" s="527"/>
      <c r="F4" s="527"/>
      <c r="G4" s="521"/>
      <c r="H4" s="527"/>
      <c r="I4" s="537"/>
      <c r="J4" s="544"/>
    </row>
    <row r="5" spans="1:11" s="57" customFormat="1" ht="14.25" thickBot="1" x14ac:dyDescent="0.3">
      <c r="A5" s="33" t="s">
        <v>3</v>
      </c>
      <c r="B5" s="202">
        <v>43101</v>
      </c>
      <c r="C5" s="273">
        <v>23</v>
      </c>
      <c r="D5" s="273"/>
      <c r="E5" s="17">
        <v>111</v>
      </c>
      <c r="F5" s="274"/>
      <c r="G5" s="17"/>
      <c r="H5" s="17">
        <v>5</v>
      </c>
      <c r="I5" s="18">
        <v>132</v>
      </c>
      <c r="J5" s="66">
        <f t="shared" ref="J5:J8" si="0">SUM(C5:I5)</f>
        <v>271</v>
      </c>
    </row>
    <row r="6" spans="1:11" s="57" customFormat="1" ht="14.25" thickBot="1" x14ac:dyDescent="0.3">
      <c r="A6" s="33" t="s">
        <v>4</v>
      </c>
      <c r="B6" s="217">
        <f>B5+1</f>
        <v>43102</v>
      </c>
      <c r="C6" s="273"/>
      <c r="D6" s="273"/>
      <c r="E6" s="17"/>
      <c r="F6" s="274"/>
      <c r="G6" s="17"/>
      <c r="H6" s="17"/>
      <c r="I6" s="18">
        <v>151</v>
      </c>
      <c r="J6" s="66">
        <f t="shared" si="0"/>
        <v>151</v>
      </c>
    </row>
    <row r="7" spans="1:11" s="57" customFormat="1" ht="14.25" thickBot="1" x14ac:dyDescent="0.3">
      <c r="A7" s="33" t="s">
        <v>5</v>
      </c>
      <c r="B7" s="228">
        <f>B6+1</f>
        <v>43103</v>
      </c>
      <c r="C7" s="273"/>
      <c r="D7" s="273"/>
      <c r="E7" s="17"/>
      <c r="F7" s="274"/>
      <c r="G7" s="17"/>
      <c r="H7" s="17"/>
      <c r="I7" s="18">
        <v>158</v>
      </c>
      <c r="J7" s="66">
        <f t="shared" si="0"/>
        <v>158</v>
      </c>
    </row>
    <row r="8" spans="1:11" s="57" customFormat="1" ht="14.25" thickBot="1" x14ac:dyDescent="0.3">
      <c r="A8" s="33" t="s">
        <v>6</v>
      </c>
      <c r="B8" s="228">
        <f t="shared" ref="B8:B11" si="1">B7+1</f>
        <v>43104</v>
      </c>
      <c r="C8" s="273"/>
      <c r="D8" s="273"/>
      <c r="E8" s="17"/>
      <c r="F8" s="274"/>
      <c r="G8" s="17"/>
      <c r="H8" s="17"/>
      <c r="I8" s="18">
        <v>10</v>
      </c>
      <c r="J8" s="66">
        <f t="shared" si="0"/>
        <v>10</v>
      </c>
      <c r="K8" s="178"/>
    </row>
    <row r="9" spans="1:11" s="57" customFormat="1" ht="14.25" thickBot="1" x14ac:dyDescent="0.3">
      <c r="A9" s="33" t="s">
        <v>0</v>
      </c>
      <c r="B9" s="228">
        <f t="shared" si="1"/>
        <v>43105</v>
      </c>
      <c r="C9" s="324"/>
      <c r="D9" s="273"/>
      <c r="E9" s="17"/>
      <c r="F9" s="274"/>
      <c r="G9" s="14"/>
      <c r="H9" s="17"/>
      <c r="I9" s="18">
        <v>54</v>
      </c>
      <c r="J9" s="66">
        <f>SUM(C9:I9)</f>
        <v>54</v>
      </c>
      <c r="K9" s="178"/>
    </row>
    <row r="10" spans="1:11" s="57" customFormat="1" ht="14.25" outlineLevel="1" thickBot="1" x14ac:dyDescent="0.3">
      <c r="A10" s="33" t="s">
        <v>1</v>
      </c>
      <c r="B10" s="228">
        <f t="shared" si="1"/>
        <v>43106</v>
      </c>
      <c r="C10" s="386"/>
      <c r="D10" s="324"/>
      <c r="E10" s="24"/>
      <c r="F10" s="380"/>
      <c r="G10" s="21"/>
      <c r="H10" s="24"/>
      <c r="I10" s="25">
        <v>324</v>
      </c>
      <c r="J10" s="66">
        <f>SUM(C10:I10)</f>
        <v>324</v>
      </c>
      <c r="K10" s="178"/>
    </row>
    <row r="11" spans="1:11" s="57" customFormat="1" ht="15" customHeight="1" outlineLevel="1" thickBot="1" x14ac:dyDescent="0.3">
      <c r="A11" s="33" t="s">
        <v>2</v>
      </c>
      <c r="B11" s="228">
        <f t="shared" si="1"/>
        <v>43107</v>
      </c>
      <c r="C11" s="325"/>
      <c r="D11" s="325"/>
      <c r="E11" s="29"/>
      <c r="F11" s="381"/>
      <c r="G11" s="26"/>
      <c r="H11" s="29"/>
      <c r="I11" s="30">
        <v>346</v>
      </c>
      <c r="J11" s="66">
        <f>SUM(C11:I11)</f>
        <v>346</v>
      </c>
      <c r="K11" s="178"/>
    </row>
    <row r="12" spans="1:11" s="58" customFormat="1" ht="15" customHeight="1" outlineLevel="1" thickBot="1" x14ac:dyDescent="0.3">
      <c r="A12" s="189" t="s">
        <v>21</v>
      </c>
      <c r="B12" s="511" t="s">
        <v>24</v>
      </c>
      <c r="C12" s="133">
        <f>SUM(C5:C11)</f>
        <v>23</v>
      </c>
      <c r="D12" s="133">
        <f t="shared" ref="D12:J12" si="2">SUM(D5:D11)</f>
        <v>0</v>
      </c>
      <c r="E12" s="136">
        <f>SUM(E5:E11)</f>
        <v>111</v>
      </c>
      <c r="F12" s="133">
        <f t="shared" ref="F12" si="3">SUM(F5:F11)</f>
        <v>0</v>
      </c>
      <c r="G12" s="133">
        <f t="shared" si="2"/>
        <v>0</v>
      </c>
      <c r="H12" s="136">
        <f t="shared" si="2"/>
        <v>5</v>
      </c>
      <c r="I12" s="137">
        <f t="shared" si="2"/>
        <v>1175</v>
      </c>
      <c r="J12" s="196">
        <f t="shared" si="2"/>
        <v>1314</v>
      </c>
    </row>
    <row r="13" spans="1:11" s="58" customFormat="1" ht="15" customHeight="1" outlineLevel="1" thickBot="1" x14ac:dyDescent="0.3">
      <c r="A13" s="127" t="s">
        <v>23</v>
      </c>
      <c r="B13" s="512"/>
      <c r="C13" s="128">
        <f>AVERAGE(C5:C11)</f>
        <v>23</v>
      </c>
      <c r="D13" s="128" t="e">
        <f t="shared" ref="D13:J13" si="4">AVERAGE(D5:D11)</f>
        <v>#DIV/0!</v>
      </c>
      <c r="E13" s="131">
        <f>AVERAGE(E5:E11)</f>
        <v>111</v>
      </c>
      <c r="F13" s="128" t="e">
        <f>AVERAGE(F5:F11)</f>
        <v>#DIV/0!</v>
      </c>
      <c r="G13" s="128" t="e">
        <f>AVERAGE(G5:G11)</f>
        <v>#DIV/0!</v>
      </c>
      <c r="H13" s="131">
        <f>AVERAGE(H5:H11)</f>
        <v>5</v>
      </c>
      <c r="I13" s="132">
        <f>AVERAGE(I5:I11)</f>
        <v>167.85714285714286</v>
      </c>
      <c r="J13" s="197">
        <f t="shared" si="4"/>
        <v>187.71428571428572</v>
      </c>
    </row>
    <row r="14" spans="1:11" s="58" customFormat="1" ht="15" customHeight="1" thickBot="1" x14ac:dyDescent="0.3">
      <c r="A14" s="34" t="s">
        <v>20</v>
      </c>
      <c r="B14" s="512"/>
      <c r="C14" s="35">
        <f>SUM(C5:C9)</f>
        <v>23</v>
      </c>
      <c r="D14" s="35">
        <f t="shared" ref="D14" si="5">SUM(D5:D9)</f>
        <v>0</v>
      </c>
      <c r="E14" s="38">
        <f t="shared" ref="E14:J14" si="6">SUM(E5:E9)</f>
        <v>111</v>
      </c>
      <c r="F14" s="35">
        <f t="shared" si="6"/>
        <v>0</v>
      </c>
      <c r="G14" s="35">
        <f t="shared" si="6"/>
        <v>0</v>
      </c>
      <c r="H14" s="38">
        <f t="shared" si="6"/>
        <v>5</v>
      </c>
      <c r="I14" s="39">
        <f t="shared" si="6"/>
        <v>505</v>
      </c>
      <c r="J14" s="198">
        <f t="shared" si="6"/>
        <v>644</v>
      </c>
    </row>
    <row r="15" spans="1:11" s="58" customFormat="1" ht="15" customHeight="1" thickBot="1" x14ac:dyDescent="0.3">
      <c r="A15" s="34" t="s">
        <v>22</v>
      </c>
      <c r="B15" s="512"/>
      <c r="C15" s="40">
        <f>AVERAGE(C5:C9)</f>
        <v>23</v>
      </c>
      <c r="D15" s="40" t="e">
        <f t="shared" ref="D15:J15" si="7">AVERAGE(D5:D9)</f>
        <v>#DIV/0!</v>
      </c>
      <c r="E15" s="43">
        <f t="shared" si="7"/>
        <v>111</v>
      </c>
      <c r="F15" s="40" t="e">
        <f t="shared" ref="F15" si="8">AVERAGE(F5:F9)</f>
        <v>#DIV/0!</v>
      </c>
      <c r="G15" s="40" t="e">
        <f t="shared" si="7"/>
        <v>#DIV/0!</v>
      </c>
      <c r="H15" s="43">
        <f t="shared" si="7"/>
        <v>5</v>
      </c>
      <c r="I15" s="44">
        <f>AVERAGE(I5:I9)</f>
        <v>101</v>
      </c>
      <c r="J15" s="199">
        <f t="shared" si="7"/>
        <v>128.80000000000001</v>
      </c>
    </row>
    <row r="16" spans="1:11" s="58" customFormat="1" ht="15" customHeight="1" thickBot="1" x14ac:dyDescent="0.3">
      <c r="A16" s="33" t="s">
        <v>3</v>
      </c>
      <c r="B16" s="202">
        <f>B11+1</f>
        <v>43108</v>
      </c>
      <c r="C16" s="273"/>
      <c r="D16" s="273"/>
      <c r="E16" s="300"/>
      <c r="F16" s="274"/>
      <c r="G16" s="299"/>
      <c r="H16" s="239"/>
      <c r="I16" s="265">
        <v>77</v>
      </c>
      <c r="J16" s="19">
        <f>SUM(C16:I16)</f>
        <v>77</v>
      </c>
    </row>
    <row r="17" spans="1:10" s="58" customFormat="1" ht="15" customHeight="1" thickBot="1" x14ac:dyDescent="0.3">
      <c r="A17" s="33" t="s">
        <v>4</v>
      </c>
      <c r="B17" s="203">
        <f>B16+1</f>
        <v>43109</v>
      </c>
      <c r="C17" s="273"/>
      <c r="D17" s="273"/>
      <c r="E17" s="300"/>
      <c r="F17" s="274"/>
      <c r="G17" s="299"/>
      <c r="H17" s="300"/>
      <c r="I17" s="265">
        <v>102</v>
      </c>
      <c r="J17" s="66">
        <f>SUM(C17:I17)</f>
        <v>102</v>
      </c>
    </row>
    <row r="18" spans="1:10" s="58" customFormat="1" ht="15" customHeight="1" thickBot="1" x14ac:dyDescent="0.3">
      <c r="A18" s="33" t="s">
        <v>5</v>
      </c>
      <c r="B18" s="203">
        <f t="shared" ref="B18:B22" si="9">B17+1</f>
        <v>43110</v>
      </c>
      <c r="C18" s="273"/>
      <c r="D18" s="273"/>
      <c r="E18" s="300"/>
      <c r="F18" s="274"/>
      <c r="G18" s="299"/>
      <c r="H18" s="300"/>
      <c r="I18" s="265">
        <v>126</v>
      </c>
      <c r="J18" s="66">
        <f>SUM(C18:I18)</f>
        <v>126</v>
      </c>
    </row>
    <row r="19" spans="1:10" s="58" customFormat="1" ht="15" customHeight="1" thickBot="1" x14ac:dyDescent="0.3">
      <c r="A19" s="33" t="s">
        <v>6</v>
      </c>
      <c r="B19" s="204">
        <f t="shared" si="9"/>
        <v>43111</v>
      </c>
      <c r="C19" s="273"/>
      <c r="D19" s="273"/>
      <c r="E19" s="17"/>
      <c r="F19" s="274"/>
      <c r="G19" s="14"/>
      <c r="H19" s="17"/>
      <c r="I19" s="18">
        <v>110</v>
      </c>
      <c r="J19" s="66">
        <f>SUM(C19:I19)</f>
        <v>110</v>
      </c>
    </row>
    <row r="20" spans="1:10" s="58" customFormat="1" ht="15" customHeight="1" thickBot="1" x14ac:dyDescent="0.3">
      <c r="A20" s="33" t="s">
        <v>0</v>
      </c>
      <c r="B20" s="204">
        <f t="shared" si="9"/>
        <v>43112</v>
      </c>
      <c r="C20" s="324">
        <v>11</v>
      </c>
      <c r="D20" s="273"/>
      <c r="E20" s="17">
        <v>28</v>
      </c>
      <c r="F20" s="274"/>
      <c r="G20" s="14"/>
      <c r="H20" s="17"/>
      <c r="I20" s="18">
        <v>113</v>
      </c>
      <c r="J20" s="66">
        <f t="shared" ref="J20:J21" si="10">SUM(C20:I20)</f>
        <v>152</v>
      </c>
    </row>
    <row r="21" spans="1:10" s="58" customFormat="1" ht="15" customHeight="1" outlineLevel="1" thickBot="1" x14ac:dyDescent="0.3">
      <c r="A21" s="33" t="s">
        <v>1</v>
      </c>
      <c r="B21" s="217">
        <f t="shared" si="9"/>
        <v>43113</v>
      </c>
      <c r="C21" s="324">
        <v>90</v>
      </c>
      <c r="D21" s="324"/>
      <c r="E21" s="24">
        <v>61</v>
      </c>
      <c r="F21" s="380"/>
      <c r="G21" s="21"/>
      <c r="H21" s="24">
        <v>21</v>
      </c>
      <c r="I21" s="25">
        <v>988</v>
      </c>
      <c r="J21" s="66">
        <f t="shared" si="10"/>
        <v>1160</v>
      </c>
    </row>
    <row r="22" spans="1:10" s="58" customFormat="1" ht="15" customHeight="1" outlineLevel="1" thickBot="1" x14ac:dyDescent="0.3">
      <c r="A22" s="33" t="s">
        <v>2</v>
      </c>
      <c r="B22" s="203">
        <f t="shared" si="9"/>
        <v>43114</v>
      </c>
      <c r="C22" s="325">
        <v>49</v>
      </c>
      <c r="D22" s="325"/>
      <c r="E22" s="29">
        <v>55</v>
      </c>
      <c r="F22" s="381"/>
      <c r="G22" s="26"/>
      <c r="H22" s="29">
        <v>26</v>
      </c>
      <c r="I22" s="30">
        <v>804</v>
      </c>
      <c r="J22" s="66">
        <f>SUM(C22:I22)</f>
        <v>934</v>
      </c>
    </row>
    <row r="23" spans="1:10" s="58" customFormat="1" ht="15" customHeight="1" outlineLevel="1" thickBot="1" x14ac:dyDescent="0.3">
      <c r="A23" s="189" t="s">
        <v>21</v>
      </c>
      <c r="B23" s="511" t="s">
        <v>25</v>
      </c>
      <c r="C23" s="133">
        <f t="shared" ref="C23:F23" si="11">SUM(C16:C22)</f>
        <v>150</v>
      </c>
      <c r="D23" s="133">
        <f t="shared" si="11"/>
        <v>0</v>
      </c>
      <c r="E23" s="136">
        <f>SUM(E16:E22)</f>
        <v>144</v>
      </c>
      <c r="F23" s="136">
        <f t="shared" si="11"/>
        <v>0</v>
      </c>
      <c r="G23" s="133">
        <f>SUM(G16:G22)</f>
        <v>0</v>
      </c>
      <c r="H23" s="136">
        <f>SUM(H16:H22)</f>
        <v>47</v>
      </c>
      <c r="I23" s="302">
        <f>SUM(I16:I22)</f>
        <v>2320</v>
      </c>
      <c r="J23" s="196">
        <f>SUM(J16:J22)</f>
        <v>2661</v>
      </c>
    </row>
    <row r="24" spans="1:10" s="58" customFormat="1" ht="15" customHeight="1" outlineLevel="1" thickBot="1" x14ac:dyDescent="0.3">
      <c r="A24" s="127" t="s">
        <v>23</v>
      </c>
      <c r="B24" s="512"/>
      <c r="C24" s="128">
        <f>AVERAGE(C16:C22)</f>
        <v>50</v>
      </c>
      <c r="D24" s="128" t="e">
        <f t="shared" ref="D24:J24" si="12">AVERAGE(D16:D22)</f>
        <v>#DIV/0!</v>
      </c>
      <c r="E24" s="131">
        <f>AVERAGE(E16:E22)</f>
        <v>48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23.5</v>
      </c>
      <c r="I24" s="301">
        <f>AVERAGE(I16:I22)</f>
        <v>331.42857142857144</v>
      </c>
      <c r="J24" s="197">
        <f t="shared" si="12"/>
        <v>380.14285714285717</v>
      </c>
    </row>
    <row r="25" spans="1:10" s="58" customFormat="1" ht="15" customHeight="1" thickBot="1" x14ac:dyDescent="0.3">
      <c r="A25" s="34" t="s">
        <v>20</v>
      </c>
      <c r="B25" s="512"/>
      <c r="C25" s="35">
        <f>SUM(C16:C20)</f>
        <v>11</v>
      </c>
      <c r="D25" s="35">
        <f t="shared" ref="D25:F25" si="13">SUM(D16:D20)</f>
        <v>0</v>
      </c>
      <c r="E25" s="38">
        <f>SUM(E16:E20)</f>
        <v>28</v>
      </c>
      <c r="F25" s="38">
        <f t="shared" si="13"/>
        <v>0</v>
      </c>
      <c r="G25" s="35">
        <f>SUM(G16:G20)</f>
        <v>0</v>
      </c>
      <c r="H25" s="38">
        <f>SUM(H16:H20)</f>
        <v>0</v>
      </c>
      <c r="I25" s="39">
        <f>SUM(I16:I20)</f>
        <v>528</v>
      </c>
      <c r="J25" s="198">
        <f>SUM(J16:J20)</f>
        <v>567</v>
      </c>
    </row>
    <row r="26" spans="1:10" s="58" customFormat="1" ht="15" customHeight="1" thickBot="1" x14ac:dyDescent="0.3">
      <c r="A26" s="34" t="s">
        <v>22</v>
      </c>
      <c r="B26" s="513"/>
      <c r="C26" s="138">
        <f>AVERAGE(C16:C20)</f>
        <v>11</v>
      </c>
      <c r="D26" s="138" t="e">
        <f t="shared" ref="D26:J26" si="14">AVERAGE(D16:D20)</f>
        <v>#DIV/0!</v>
      </c>
      <c r="E26" s="162">
        <f t="shared" si="14"/>
        <v>28</v>
      </c>
      <c r="F26" s="162" t="e">
        <f t="shared" si="14"/>
        <v>#DIV/0!</v>
      </c>
      <c r="G26" s="138" t="e">
        <f t="shared" si="14"/>
        <v>#DIV/0!</v>
      </c>
      <c r="H26" s="162" t="e">
        <f t="shared" si="14"/>
        <v>#DIV/0!</v>
      </c>
      <c r="I26" s="163">
        <f t="shared" si="14"/>
        <v>105.6</v>
      </c>
      <c r="J26" s="219">
        <f t="shared" si="14"/>
        <v>113.4</v>
      </c>
    </row>
    <row r="27" spans="1:10" s="58" customFormat="1" ht="15" customHeight="1" thickBot="1" x14ac:dyDescent="0.3">
      <c r="A27" s="33" t="s">
        <v>3</v>
      </c>
      <c r="B27" s="205">
        <f>B22+1</f>
        <v>43115</v>
      </c>
      <c r="C27" s="273">
        <v>73</v>
      </c>
      <c r="D27" s="273"/>
      <c r="E27" s="300">
        <v>24</v>
      </c>
      <c r="F27" s="274"/>
      <c r="G27" s="299"/>
      <c r="H27" s="300">
        <v>23</v>
      </c>
      <c r="I27" s="18">
        <v>287</v>
      </c>
      <c r="J27" s="19">
        <f>SUM(C27:I27)</f>
        <v>407</v>
      </c>
    </row>
    <row r="28" spans="1:10" s="58" customFormat="1" ht="15" customHeight="1" thickBot="1" x14ac:dyDescent="0.3">
      <c r="A28" s="33" t="s">
        <v>4</v>
      </c>
      <c r="B28" s="206">
        <f>B27+1</f>
        <v>43116</v>
      </c>
      <c r="C28" s="273"/>
      <c r="D28" s="273"/>
      <c r="E28" s="300"/>
      <c r="F28" s="274"/>
      <c r="G28" s="299"/>
      <c r="H28" s="300"/>
      <c r="I28" s="18">
        <v>83</v>
      </c>
      <c r="J28" s="66">
        <f t="shared" ref="J28:J33" si="15">SUM(C28:I28)</f>
        <v>83</v>
      </c>
    </row>
    <row r="29" spans="1:10" s="58" customFormat="1" ht="15" customHeight="1" thickBot="1" x14ac:dyDescent="0.3">
      <c r="A29" s="33" t="s">
        <v>5</v>
      </c>
      <c r="B29" s="206">
        <f t="shared" ref="B29:B33" si="16">B28+1</f>
        <v>43117</v>
      </c>
      <c r="C29" s="273"/>
      <c r="D29" s="273"/>
      <c r="E29" s="300"/>
      <c r="F29" s="274"/>
      <c r="G29" s="299"/>
      <c r="H29" s="300"/>
      <c r="I29" s="18">
        <v>86</v>
      </c>
      <c r="J29" s="66">
        <f t="shared" si="15"/>
        <v>86</v>
      </c>
    </row>
    <row r="30" spans="1:10" s="58" customFormat="1" ht="15" customHeight="1" thickBot="1" x14ac:dyDescent="0.3">
      <c r="A30" s="33" t="s">
        <v>6</v>
      </c>
      <c r="B30" s="206">
        <f t="shared" si="16"/>
        <v>43118</v>
      </c>
      <c r="C30" s="273">
        <v>12</v>
      </c>
      <c r="D30" s="273"/>
      <c r="E30" s="17">
        <v>59</v>
      </c>
      <c r="F30" s="274"/>
      <c r="G30" s="14"/>
      <c r="H30" s="17">
        <v>31</v>
      </c>
      <c r="I30" s="18">
        <v>153</v>
      </c>
      <c r="J30" s="66">
        <f t="shared" si="15"/>
        <v>255</v>
      </c>
    </row>
    <row r="31" spans="1:10" s="58" customFormat="1" ht="15" customHeight="1" thickBot="1" x14ac:dyDescent="0.3">
      <c r="A31" s="33" t="s">
        <v>0</v>
      </c>
      <c r="B31" s="206">
        <f t="shared" si="16"/>
        <v>43119</v>
      </c>
      <c r="C31" s="324">
        <v>43</v>
      </c>
      <c r="D31" s="273"/>
      <c r="E31" s="17">
        <v>58</v>
      </c>
      <c r="F31" s="274"/>
      <c r="G31" s="14"/>
      <c r="H31" s="17">
        <v>8</v>
      </c>
      <c r="I31" s="18">
        <v>138</v>
      </c>
      <c r="J31" s="66">
        <f t="shared" si="15"/>
        <v>247</v>
      </c>
    </row>
    <row r="32" spans="1:10" s="58" customFormat="1" ht="15" customHeight="1" outlineLevel="1" thickBot="1" x14ac:dyDescent="0.3">
      <c r="A32" s="33" t="s">
        <v>1</v>
      </c>
      <c r="B32" s="206">
        <f t="shared" si="16"/>
        <v>43120</v>
      </c>
      <c r="C32" s="324">
        <v>108</v>
      </c>
      <c r="D32" s="324"/>
      <c r="E32" s="24">
        <v>77</v>
      </c>
      <c r="F32" s="380"/>
      <c r="G32" s="21"/>
      <c r="H32" s="24">
        <v>38</v>
      </c>
      <c r="I32" s="25">
        <v>1230</v>
      </c>
      <c r="J32" s="66">
        <f t="shared" si="15"/>
        <v>1453</v>
      </c>
    </row>
    <row r="33" spans="1:11" s="58" customFormat="1" ht="15" customHeight="1" outlineLevel="1" thickBot="1" x14ac:dyDescent="0.3">
      <c r="A33" s="33" t="s">
        <v>2</v>
      </c>
      <c r="B33" s="206">
        <f t="shared" si="16"/>
        <v>43121</v>
      </c>
      <c r="C33" s="325">
        <v>148</v>
      </c>
      <c r="D33" s="325"/>
      <c r="E33" s="29">
        <v>63</v>
      </c>
      <c r="F33" s="381"/>
      <c r="G33" s="26"/>
      <c r="H33" s="29">
        <v>8</v>
      </c>
      <c r="I33" s="30">
        <v>1308</v>
      </c>
      <c r="J33" s="164">
        <f t="shared" si="15"/>
        <v>1527</v>
      </c>
    </row>
    <row r="34" spans="1:11" s="58" customFormat="1" ht="15" customHeight="1" outlineLevel="1" thickBot="1" x14ac:dyDescent="0.3">
      <c r="A34" s="189" t="s">
        <v>21</v>
      </c>
      <c r="B34" s="511" t="s">
        <v>26</v>
      </c>
      <c r="C34" s="133">
        <f t="shared" ref="C34:J34" si="17">SUM(C27:C33)</f>
        <v>384</v>
      </c>
      <c r="D34" s="133">
        <f t="shared" si="17"/>
        <v>0</v>
      </c>
      <c r="E34" s="136">
        <f t="shared" si="17"/>
        <v>281</v>
      </c>
      <c r="F34" s="136">
        <f>SUM(F27:F33)</f>
        <v>0</v>
      </c>
      <c r="G34" s="133">
        <f t="shared" si="17"/>
        <v>0</v>
      </c>
      <c r="H34" s="136">
        <f t="shared" si="17"/>
        <v>108</v>
      </c>
      <c r="I34" s="137">
        <f t="shared" si="17"/>
        <v>3285</v>
      </c>
      <c r="J34" s="196">
        <f t="shared" si="17"/>
        <v>4058</v>
      </c>
    </row>
    <row r="35" spans="1:11" s="58" customFormat="1" ht="15" customHeight="1" outlineLevel="1" thickBot="1" x14ac:dyDescent="0.3">
      <c r="A35" s="127" t="s">
        <v>23</v>
      </c>
      <c r="B35" s="512"/>
      <c r="C35" s="128">
        <f t="shared" ref="C35:J35" si="18">AVERAGE(C27:C33)</f>
        <v>76.8</v>
      </c>
      <c r="D35" s="128" t="e">
        <f t="shared" si="18"/>
        <v>#DIV/0!</v>
      </c>
      <c r="E35" s="131">
        <f t="shared" si="18"/>
        <v>56.2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21.6</v>
      </c>
      <c r="I35" s="132">
        <f t="shared" si="18"/>
        <v>469.28571428571428</v>
      </c>
      <c r="J35" s="197">
        <f t="shared" si="18"/>
        <v>579.71428571428567</v>
      </c>
    </row>
    <row r="36" spans="1:11" s="58" customFormat="1" ht="15" customHeight="1" thickBot="1" x14ac:dyDescent="0.3">
      <c r="A36" s="34" t="s">
        <v>20</v>
      </c>
      <c r="B36" s="512"/>
      <c r="C36" s="35">
        <f>SUM(C27:C31)</f>
        <v>128</v>
      </c>
      <c r="D36" s="35">
        <f t="shared" ref="D36:J36" si="19">SUM(D27:D31)</f>
        <v>0</v>
      </c>
      <c r="E36" s="38">
        <f t="shared" si="19"/>
        <v>141</v>
      </c>
      <c r="F36" s="38">
        <f t="shared" si="19"/>
        <v>0</v>
      </c>
      <c r="G36" s="35">
        <f t="shared" si="19"/>
        <v>0</v>
      </c>
      <c r="H36" s="38">
        <f t="shared" si="19"/>
        <v>62</v>
      </c>
      <c r="I36" s="39">
        <f t="shared" si="19"/>
        <v>747</v>
      </c>
      <c r="J36" s="198">
        <f t="shared" si="19"/>
        <v>1078</v>
      </c>
    </row>
    <row r="37" spans="1:11" s="58" customFormat="1" ht="15" customHeight="1" thickBot="1" x14ac:dyDescent="0.3">
      <c r="A37" s="34" t="s">
        <v>22</v>
      </c>
      <c r="B37" s="513"/>
      <c r="C37" s="40">
        <f>AVERAGE(C27:C31)</f>
        <v>42.666666666666664</v>
      </c>
      <c r="D37" s="40" t="e">
        <f t="shared" ref="D37:J37" si="20">AVERAGE(D27:D31)</f>
        <v>#DIV/0!</v>
      </c>
      <c r="E37" s="43">
        <f t="shared" si="20"/>
        <v>47</v>
      </c>
      <c r="F37" s="43" t="e">
        <f t="shared" si="20"/>
        <v>#DIV/0!</v>
      </c>
      <c r="G37" s="40" t="e">
        <f t="shared" si="20"/>
        <v>#DIV/0!</v>
      </c>
      <c r="H37" s="43">
        <f t="shared" si="20"/>
        <v>20.666666666666668</v>
      </c>
      <c r="I37" s="44">
        <f t="shared" si="20"/>
        <v>149.4</v>
      </c>
      <c r="J37" s="199">
        <f t="shared" si="20"/>
        <v>215.6</v>
      </c>
    </row>
    <row r="38" spans="1:11" s="58" customFormat="1" ht="15" customHeight="1" thickBot="1" x14ac:dyDescent="0.3">
      <c r="A38" s="33" t="s">
        <v>3</v>
      </c>
      <c r="B38" s="207">
        <f>B33+1</f>
        <v>43122</v>
      </c>
      <c r="C38" s="273">
        <v>20</v>
      </c>
      <c r="D38" s="273"/>
      <c r="E38" s="274">
        <v>45</v>
      </c>
      <c r="F38" s="274"/>
      <c r="G38" s="273"/>
      <c r="H38" s="274">
        <v>17</v>
      </c>
      <c r="I38" s="265">
        <v>145</v>
      </c>
      <c r="J38" s="19">
        <f t="shared" ref="J38:J44" si="21">SUM(C38:I38)</f>
        <v>227</v>
      </c>
    </row>
    <row r="39" spans="1:11" s="58" customFormat="1" ht="15" customHeight="1" thickBot="1" x14ac:dyDescent="0.3">
      <c r="A39" s="33" t="s">
        <v>4</v>
      </c>
      <c r="B39" s="208">
        <f>B38+1</f>
        <v>43123</v>
      </c>
      <c r="C39" s="273"/>
      <c r="D39" s="273"/>
      <c r="E39" s="274"/>
      <c r="F39" s="274"/>
      <c r="G39" s="273"/>
      <c r="H39" s="274"/>
      <c r="I39" s="265">
        <v>115</v>
      </c>
      <c r="J39" s="66">
        <f t="shared" si="21"/>
        <v>115</v>
      </c>
    </row>
    <row r="40" spans="1:11" s="58" customFormat="1" ht="15" customHeight="1" thickBot="1" x14ac:dyDescent="0.3">
      <c r="A40" s="33" t="s">
        <v>5</v>
      </c>
      <c r="B40" s="208">
        <f t="shared" ref="B40:B44" si="22">B39+1</f>
        <v>43124</v>
      </c>
      <c r="C40" s="273"/>
      <c r="D40" s="273"/>
      <c r="E40" s="274"/>
      <c r="F40" s="274"/>
      <c r="G40" s="273"/>
      <c r="H40" s="274"/>
      <c r="I40" s="265">
        <v>100</v>
      </c>
      <c r="J40" s="66">
        <f t="shared" si="21"/>
        <v>100</v>
      </c>
    </row>
    <row r="41" spans="1:11" s="58" customFormat="1" ht="15" customHeight="1" thickBot="1" x14ac:dyDescent="0.3">
      <c r="A41" s="33" t="s">
        <v>6</v>
      </c>
      <c r="B41" s="208">
        <f t="shared" si="22"/>
        <v>43125</v>
      </c>
      <c r="C41" s="273">
        <v>54</v>
      </c>
      <c r="D41" s="273"/>
      <c r="E41" s="274">
        <v>50</v>
      </c>
      <c r="F41" s="274"/>
      <c r="G41" s="273"/>
      <c r="H41" s="274">
        <v>3</v>
      </c>
      <c r="I41" s="265">
        <v>99</v>
      </c>
      <c r="J41" s="66">
        <f t="shared" si="21"/>
        <v>206</v>
      </c>
    </row>
    <row r="42" spans="1:11" s="58" customFormat="1" ht="15" customHeight="1" thickBot="1" x14ac:dyDescent="0.3">
      <c r="A42" s="33" t="s">
        <v>0</v>
      </c>
      <c r="B42" s="208">
        <f t="shared" si="22"/>
        <v>43126</v>
      </c>
      <c r="C42" s="324">
        <v>70</v>
      </c>
      <c r="D42" s="273"/>
      <c r="E42" s="274">
        <v>62</v>
      </c>
      <c r="F42" s="274"/>
      <c r="G42" s="273"/>
      <c r="H42" s="274">
        <v>30</v>
      </c>
      <c r="I42" s="265">
        <v>150</v>
      </c>
      <c r="J42" s="66">
        <f t="shared" si="21"/>
        <v>312</v>
      </c>
    </row>
    <row r="43" spans="1:11" s="58" customFormat="1" ht="15" customHeight="1" outlineLevel="1" thickBot="1" x14ac:dyDescent="0.3">
      <c r="A43" s="33" t="s">
        <v>1</v>
      </c>
      <c r="B43" s="208">
        <f t="shared" si="22"/>
        <v>43127</v>
      </c>
      <c r="C43" s="386">
        <v>118</v>
      </c>
      <c r="D43" s="324"/>
      <c r="E43" s="380">
        <v>99</v>
      </c>
      <c r="F43" s="380"/>
      <c r="G43" s="324"/>
      <c r="H43" s="380">
        <v>20</v>
      </c>
      <c r="I43" s="382">
        <v>1269</v>
      </c>
      <c r="J43" s="66">
        <f t="shared" si="21"/>
        <v>1506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2"/>
        <v>43128</v>
      </c>
      <c r="C44" s="325">
        <v>14</v>
      </c>
      <c r="D44" s="325"/>
      <c r="E44" s="381">
        <v>44</v>
      </c>
      <c r="F44" s="381"/>
      <c r="G44" s="325"/>
      <c r="H44" s="381">
        <v>14</v>
      </c>
      <c r="I44" s="383">
        <v>906</v>
      </c>
      <c r="J44" s="164">
        <f t="shared" si="21"/>
        <v>978</v>
      </c>
      <c r="K44" s="145"/>
    </row>
    <row r="45" spans="1:11" s="58" customFormat="1" ht="15" customHeight="1" outlineLevel="1" thickBot="1" x14ac:dyDescent="0.3">
      <c r="A45" s="189" t="s">
        <v>21</v>
      </c>
      <c r="B45" s="511" t="s">
        <v>27</v>
      </c>
      <c r="C45" s="133">
        <f t="shared" ref="C45:J45" si="23">SUM(C38:C44)</f>
        <v>276</v>
      </c>
      <c r="D45" s="133">
        <f t="shared" si="23"/>
        <v>0</v>
      </c>
      <c r="E45" s="136">
        <f t="shared" si="23"/>
        <v>300</v>
      </c>
      <c r="F45" s="136">
        <f>SUM(F38:F44)</f>
        <v>0</v>
      </c>
      <c r="G45" s="133">
        <f t="shared" si="23"/>
        <v>0</v>
      </c>
      <c r="H45" s="136">
        <f t="shared" si="23"/>
        <v>84</v>
      </c>
      <c r="I45" s="137">
        <f t="shared" si="23"/>
        <v>2784</v>
      </c>
      <c r="J45" s="196">
        <f t="shared" si="23"/>
        <v>3444</v>
      </c>
    </row>
    <row r="46" spans="1:11" s="58" customFormat="1" ht="15" customHeight="1" outlineLevel="1" thickBot="1" x14ac:dyDescent="0.3">
      <c r="A46" s="127" t="s">
        <v>23</v>
      </c>
      <c r="B46" s="512"/>
      <c r="C46" s="128">
        <f t="shared" ref="C46:J46" si="24">AVERAGE(C38:C44)</f>
        <v>55.2</v>
      </c>
      <c r="D46" s="128" t="e">
        <f t="shared" si="24"/>
        <v>#DIV/0!</v>
      </c>
      <c r="E46" s="131">
        <f t="shared" si="24"/>
        <v>60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16.8</v>
      </c>
      <c r="I46" s="132">
        <f t="shared" si="24"/>
        <v>397.71428571428572</v>
      </c>
      <c r="J46" s="197">
        <f t="shared" si="24"/>
        <v>492</v>
      </c>
    </row>
    <row r="47" spans="1:11" s="58" customFormat="1" ht="15" customHeight="1" thickBot="1" x14ac:dyDescent="0.3">
      <c r="A47" s="34" t="s">
        <v>20</v>
      </c>
      <c r="B47" s="512"/>
      <c r="C47" s="35">
        <f>SUM(C38:C42)</f>
        <v>144</v>
      </c>
      <c r="D47" s="35">
        <f t="shared" ref="D47:J47" si="25">SUM(D38:D42)</f>
        <v>0</v>
      </c>
      <c r="E47" s="38">
        <f t="shared" si="25"/>
        <v>157</v>
      </c>
      <c r="F47" s="38">
        <f t="shared" si="25"/>
        <v>0</v>
      </c>
      <c r="G47" s="35">
        <f t="shared" si="25"/>
        <v>0</v>
      </c>
      <c r="H47" s="38">
        <f t="shared" si="25"/>
        <v>50</v>
      </c>
      <c r="I47" s="39">
        <f t="shared" si="25"/>
        <v>609</v>
      </c>
      <c r="J47" s="198">
        <f t="shared" si="25"/>
        <v>960</v>
      </c>
    </row>
    <row r="48" spans="1:11" s="58" customFormat="1" ht="15" customHeight="1" thickBot="1" x14ac:dyDescent="0.3">
      <c r="A48" s="34" t="s">
        <v>22</v>
      </c>
      <c r="B48" s="513"/>
      <c r="C48" s="40">
        <f>AVERAGE(C38:C42)</f>
        <v>48</v>
      </c>
      <c r="D48" s="40" t="e">
        <f t="shared" ref="D48:J48" si="26">AVERAGE(D38:D42)</f>
        <v>#DIV/0!</v>
      </c>
      <c r="E48" s="395">
        <f t="shared" si="26"/>
        <v>52.333333333333336</v>
      </c>
      <c r="F48" s="43" t="e">
        <f t="shared" si="26"/>
        <v>#DIV/0!</v>
      </c>
      <c r="G48" s="40" t="e">
        <f t="shared" si="26"/>
        <v>#DIV/0!</v>
      </c>
      <c r="H48" s="43">
        <f t="shared" si="26"/>
        <v>16.666666666666668</v>
      </c>
      <c r="I48" s="44">
        <f t="shared" si="26"/>
        <v>121.8</v>
      </c>
      <c r="J48" s="199">
        <f t="shared" si="26"/>
        <v>192</v>
      </c>
    </row>
    <row r="49" spans="1:11" s="58" customFormat="1" ht="15" customHeight="1" thickBot="1" x14ac:dyDescent="0.3">
      <c r="A49" s="33" t="s">
        <v>3</v>
      </c>
      <c r="B49" s="207">
        <f>B44+1</f>
        <v>43129</v>
      </c>
      <c r="C49" s="273">
        <v>22</v>
      </c>
      <c r="D49" s="273"/>
      <c r="E49" s="439">
        <v>52</v>
      </c>
      <c r="F49" s="438"/>
      <c r="G49" s="265"/>
      <c r="H49" s="274">
        <v>7</v>
      </c>
      <c r="I49" s="265">
        <v>127</v>
      </c>
      <c r="J49" s="220">
        <f t="shared" ref="J49:J55" si="27">SUM(C49:I49)</f>
        <v>208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43130</v>
      </c>
      <c r="C50" s="273"/>
      <c r="D50" s="273"/>
      <c r="E50" s="274"/>
      <c r="F50" s="274"/>
      <c r="G50" s="265"/>
      <c r="H50" s="274"/>
      <c r="I50" s="265">
        <v>88</v>
      </c>
      <c r="J50" s="220">
        <f t="shared" si="27"/>
        <v>88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8">B50+1</f>
        <v>43131</v>
      </c>
      <c r="C51" s="273"/>
      <c r="D51" s="273"/>
      <c r="E51" s="274"/>
      <c r="F51" s="274"/>
      <c r="G51" s="265"/>
      <c r="H51" s="274"/>
      <c r="I51" s="265">
        <v>122</v>
      </c>
      <c r="J51" s="220">
        <f t="shared" si="27"/>
        <v>122</v>
      </c>
      <c r="K51" s="181"/>
    </row>
    <row r="52" spans="1:11" s="58" customFormat="1" ht="14.25" hidden="1" thickBot="1" x14ac:dyDescent="0.3">
      <c r="A52" s="177" t="s">
        <v>6</v>
      </c>
      <c r="B52" s="208">
        <f t="shared" si="28"/>
        <v>43132</v>
      </c>
      <c r="C52" s="273"/>
      <c r="D52" s="273"/>
      <c r="E52" s="274"/>
      <c r="F52" s="274"/>
      <c r="G52" s="265"/>
      <c r="H52" s="274"/>
      <c r="I52" s="265"/>
      <c r="J52" s="220">
        <f t="shared" si="27"/>
        <v>0</v>
      </c>
      <c r="K52" s="181"/>
    </row>
    <row r="53" spans="1:11" s="58" customFormat="1" ht="14.25" hidden="1" thickBot="1" x14ac:dyDescent="0.3">
      <c r="A53" s="33" t="s">
        <v>0</v>
      </c>
      <c r="B53" s="210">
        <f t="shared" si="28"/>
        <v>43133</v>
      </c>
      <c r="C53" s="298"/>
      <c r="D53" s="273"/>
      <c r="E53" s="274"/>
      <c r="F53" s="274"/>
      <c r="G53" s="265"/>
      <c r="H53" s="274"/>
      <c r="I53" s="265"/>
      <c r="J53" s="220">
        <f t="shared" si="27"/>
        <v>0</v>
      </c>
      <c r="K53" s="181"/>
    </row>
    <row r="54" spans="1:11" s="58" customFormat="1" ht="14.25" hidden="1" outlineLevel="1" thickBot="1" x14ac:dyDescent="0.3">
      <c r="A54" s="33" t="s">
        <v>1</v>
      </c>
      <c r="B54" s="210">
        <f t="shared" si="28"/>
        <v>43134</v>
      </c>
      <c r="C54" s="298"/>
      <c r="D54" s="324"/>
      <c r="E54" s="274"/>
      <c r="F54" s="380"/>
      <c r="G54" s="382"/>
      <c r="H54" s="380"/>
      <c r="I54" s="382"/>
      <c r="J54" s="220">
        <f t="shared" si="27"/>
        <v>0</v>
      </c>
      <c r="K54" s="181"/>
    </row>
    <row r="55" spans="1:11" s="58" customFormat="1" ht="14.25" hidden="1" outlineLevel="1" thickBot="1" x14ac:dyDescent="0.3">
      <c r="A55" s="177" t="s">
        <v>2</v>
      </c>
      <c r="B55" s="210">
        <f t="shared" si="28"/>
        <v>43135</v>
      </c>
      <c r="C55" s="146"/>
      <c r="D55" s="325"/>
      <c r="E55" s="380"/>
      <c r="F55" s="381"/>
      <c r="G55" s="383"/>
      <c r="H55" s="384"/>
      <c r="I55" s="385"/>
      <c r="J55" s="220">
        <f t="shared" si="27"/>
        <v>0</v>
      </c>
    </row>
    <row r="56" spans="1:11" s="58" customFormat="1" ht="15" customHeight="1" outlineLevel="1" thickBot="1" x14ac:dyDescent="0.3">
      <c r="A56" s="189" t="s">
        <v>21</v>
      </c>
      <c r="B56" s="511" t="s">
        <v>28</v>
      </c>
      <c r="C56" s="133">
        <f t="shared" ref="C56:J56" si="29">SUM(C49:C55)</f>
        <v>22</v>
      </c>
      <c r="D56" s="133">
        <f t="shared" si="29"/>
        <v>0</v>
      </c>
      <c r="E56" s="136">
        <f>SUM(E49:E55)</f>
        <v>52</v>
      </c>
      <c r="F56" s="136">
        <f t="shared" si="29"/>
        <v>0</v>
      </c>
      <c r="G56" s="133">
        <f>SUM(G49:G55)</f>
        <v>0</v>
      </c>
      <c r="H56" s="136">
        <f>SUM(H49:H55)</f>
        <v>7</v>
      </c>
      <c r="I56" s="137">
        <f t="shared" si="29"/>
        <v>337</v>
      </c>
      <c r="J56" s="196">
        <f t="shared" si="29"/>
        <v>418</v>
      </c>
    </row>
    <row r="57" spans="1:11" s="58" customFormat="1" ht="15" customHeight="1" outlineLevel="1" thickBot="1" x14ac:dyDescent="0.3">
      <c r="A57" s="127" t="s">
        <v>23</v>
      </c>
      <c r="B57" s="512"/>
      <c r="C57" s="128">
        <f t="shared" ref="C57:J57" si="30">AVERAGE(C49:C55)</f>
        <v>22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7</v>
      </c>
      <c r="I57" s="132">
        <f t="shared" si="30"/>
        <v>112.33333333333333</v>
      </c>
      <c r="J57" s="197">
        <f t="shared" si="30"/>
        <v>59.714285714285715</v>
      </c>
    </row>
    <row r="58" spans="1:11" s="58" customFormat="1" ht="15" customHeight="1" thickBot="1" x14ac:dyDescent="0.3">
      <c r="A58" s="34" t="s">
        <v>20</v>
      </c>
      <c r="B58" s="512"/>
      <c r="C58" s="35">
        <f>SUM(C49:C53)</f>
        <v>22</v>
      </c>
      <c r="D58" s="35">
        <f t="shared" ref="D58:G58" si="31">SUM(D49:D53)</f>
        <v>0</v>
      </c>
      <c r="E58" s="38">
        <f>SUM(E49:E53)</f>
        <v>52</v>
      </c>
      <c r="F58" s="38">
        <f t="shared" si="31"/>
        <v>0</v>
      </c>
      <c r="G58" s="35">
        <f t="shared" si="31"/>
        <v>0</v>
      </c>
      <c r="H58" s="38">
        <f>SUM(H49:H53)</f>
        <v>7</v>
      </c>
      <c r="I58" s="39">
        <f>SUM(I49:I53)</f>
        <v>337</v>
      </c>
      <c r="J58" s="198">
        <f>SUM(J49:J53)</f>
        <v>418</v>
      </c>
    </row>
    <row r="59" spans="1:11" s="58" customFormat="1" ht="14.25" thickBot="1" x14ac:dyDescent="0.3">
      <c r="A59" s="34" t="s">
        <v>22</v>
      </c>
      <c r="B59" s="513"/>
      <c r="C59" s="40">
        <f t="shared" ref="C59:J59" si="32">AVERAGE(C49:C53)</f>
        <v>22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7</v>
      </c>
      <c r="I59" s="44">
        <f t="shared" si="32"/>
        <v>112.33333333333333</v>
      </c>
      <c r="J59" s="199">
        <f t="shared" si="32"/>
        <v>83.6</v>
      </c>
    </row>
    <row r="60" spans="1:11" s="58" customFormat="1" ht="14.25" hidden="1" thickBot="1" x14ac:dyDescent="0.3">
      <c r="A60" s="177" t="s">
        <v>3</v>
      </c>
      <c r="B60" s="207">
        <f>B55+1</f>
        <v>43136</v>
      </c>
      <c r="C60" s="14"/>
      <c r="D60" s="14"/>
      <c r="E60" s="18"/>
      <c r="F60" s="159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7" t="s">
        <v>4</v>
      </c>
      <c r="B61" s="208">
        <f>B60+1</f>
        <v>43137</v>
      </c>
      <c r="C61" s="14"/>
      <c r="D61" s="14"/>
      <c r="E61" s="18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hidden="1" outlineLevel="1" thickBot="1" x14ac:dyDescent="0.3">
      <c r="A67" s="189" t="s">
        <v>21</v>
      </c>
      <c r="B67" s="511" t="s">
        <v>33</v>
      </c>
      <c r="C67" s="133">
        <f t="shared" ref="C67" si="33">SUM(C60:C66)</f>
        <v>0</v>
      </c>
      <c r="D67" s="133">
        <f t="shared" ref="D67:J67" si="34">SUM(D60:D66)</f>
        <v>0</v>
      </c>
      <c r="E67" s="133">
        <f t="shared" si="34"/>
        <v>0</v>
      </c>
      <c r="F67" s="133">
        <f t="shared" si="34"/>
        <v>0</v>
      </c>
      <c r="G67" s="133">
        <f t="shared" si="34"/>
        <v>0</v>
      </c>
      <c r="H67" s="133">
        <f t="shared" si="34"/>
        <v>0</v>
      </c>
      <c r="I67" s="133">
        <f t="shared" si="34"/>
        <v>0</v>
      </c>
      <c r="J67" s="133">
        <f t="shared" si="34"/>
        <v>0</v>
      </c>
    </row>
    <row r="68" spans="1:17" s="58" customFormat="1" ht="14.25" hidden="1" outlineLevel="1" thickBot="1" x14ac:dyDescent="0.3">
      <c r="A68" s="127" t="s">
        <v>23</v>
      </c>
      <c r="B68" s="512"/>
      <c r="C68" s="128" t="e">
        <f t="shared" ref="C68" si="35">AVERAGE(C60:C66)</f>
        <v>#DIV/0!</v>
      </c>
      <c r="D68" s="128" t="e">
        <f t="shared" ref="D68:J68" si="36">AVERAGE(D60:D66)</f>
        <v>#DIV/0!</v>
      </c>
      <c r="E68" s="128" t="e">
        <f t="shared" si="36"/>
        <v>#DIV/0!</v>
      </c>
      <c r="F68" s="128" t="e">
        <f t="shared" si="36"/>
        <v>#DIV/0!</v>
      </c>
      <c r="G68" s="128" t="e">
        <f t="shared" si="36"/>
        <v>#DIV/0!</v>
      </c>
      <c r="H68" s="128" t="e">
        <f t="shared" si="36"/>
        <v>#DIV/0!</v>
      </c>
      <c r="I68" s="128" t="e">
        <f t="shared" si="36"/>
        <v>#DIV/0!</v>
      </c>
      <c r="J68" s="128">
        <f t="shared" si="36"/>
        <v>0</v>
      </c>
    </row>
    <row r="69" spans="1:17" s="58" customFormat="1" ht="14.25" hidden="1" thickBot="1" x14ac:dyDescent="0.3">
      <c r="A69" s="34" t="s">
        <v>20</v>
      </c>
      <c r="B69" s="512"/>
      <c r="C69" s="35">
        <f t="shared" ref="C69" si="37">SUM(C60:C64)</f>
        <v>0</v>
      </c>
      <c r="D69" s="35">
        <f t="shared" ref="D69:J69" si="38">SUM(D60:D64)</f>
        <v>0</v>
      </c>
      <c r="E69" s="35">
        <f t="shared" si="38"/>
        <v>0</v>
      </c>
      <c r="F69" s="35">
        <f t="shared" si="38"/>
        <v>0</v>
      </c>
      <c r="G69" s="35">
        <f t="shared" si="38"/>
        <v>0</v>
      </c>
      <c r="H69" s="35">
        <f t="shared" si="38"/>
        <v>0</v>
      </c>
      <c r="I69" s="35">
        <f t="shared" si="38"/>
        <v>0</v>
      </c>
      <c r="J69" s="35">
        <f t="shared" si="38"/>
        <v>0</v>
      </c>
    </row>
    <row r="70" spans="1:17" s="58" customFormat="1" ht="14.25" hidden="1" thickBot="1" x14ac:dyDescent="0.3">
      <c r="A70" s="34" t="s">
        <v>22</v>
      </c>
      <c r="B70" s="513"/>
      <c r="C70" s="40" t="e">
        <f t="shared" ref="C70" si="39">AVERAGE(C60:C64)</f>
        <v>#DIV/0!</v>
      </c>
      <c r="D70" s="40" t="e">
        <f t="shared" ref="D70:J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>
        <f t="shared" si="40"/>
        <v>0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32" t="s">
        <v>64</v>
      </c>
      <c r="J72" s="533"/>
      <c r="K72" s="534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328</v>
      </c>
      <c r="C73" s="46">
        <f>SUM(D58:D58, D47:D47, D36:D36, D25:D25, D14:D14, D69:D69)</f>
        <v>0</v>
      </c>
      <c r="D73" s="46">
        <f>SUM(E69, E58, E47, E36, E25, E14, )</f>
        <v>489</v>
      </c>
      <c r="E73" s="46">
        <f xml:space="preserve"> SUM(G14:I14, G25:I25, G36:I36, G47:I47, G58:I58, G69:I69)</f>
        <v>2850</v>
      </c>
      <c r="F73" s="46">
        <f>SUM(F14,F25,F36,F47,F58,F69)</f>
        <v>0</v>
      </c>
      <c r="G73" s="182"/>
      <c r="H73" s="73"/>
      <c r="I73" s="524" t="s">
        <v>30</v>
      </c>
      <c r="J73" s="525"/>
      <c r="K73" s="119">
        <f>SUM(J14, J25, J36, J47, J58, J69)</f>
        <v>3667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855</v>
      </c>
      <c r="C74" s="46">
        <f>SUM(D56:D56, D45:D45, D34:D34, D23:D23, D12:D12, D67:D67 )</f>
        <v>0</v>
      </c>
      <c r="D74" s="46">
        <f>SUM(E67, E56, E45, E34, E23, E12)</f>
        <v>888</v>
      </c>
      <c r="E74" s="46">
        <f xml:space="preserve"> SUM(G12:I12, G23:I23, G34:I34, G45:I45, G56:I56, G67:I67)</f>
        <v>10152</v>
      </c>
      <c r="F74" s="46">
        <f>SUM(F12,F23,F34,F45,F56,F67)</f>
        <v>0</v>
      </c>
      <c r="G74" s="182"/>
      <c r="H74" s="73"/>
      <c r="I74" s="524" t="s">
        <v>29</v>
      </c>
      <c r="J74" s="525"/>
      <c r="K74" s="120">
        <f>SUM(J56, J45, J34, J23, J12, J67)</f>
        <v>11895</v>
      </c>
      <c r="L74" s="73"/>
      <c r="M74" s="73"/>
      <c r="N74" s="73"/>
    </row>
    <row r="75" spans="1:17" x14ac:dyDescent="0.25">
      <c r="I75" s="524" t="s">
        <v>22</v>
      </c>
      <c r="J75" s="525"/>
      <c r="K75" s="120">
        <f>AVERAGE(J14, J25, J36, J47, J58, J69)</f>
        <v>611.16666666666663</v>
      </c>
    </row>
    <row r="76" spans="1:17" x14ac:dyDescent="0.25">
      <c r="I76" s="524" t="s">
        <v>68</v>
      </c>
      <c r="J76" s="525"/>
      <c r="K76" s="119">
        <f>AVERAGE(J56, J45, J34, J23, J12, J67)</f>
        <v>1982.5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 C15 D56 I56 J15 D14 D34:E34 G34:I34 D45:E45 G45:I45 G15:H15 J26 J28:J48 C26 D26:I26 D25 F25 F24:H24 F23 J59 C59 D59 D58 F58:G58 F56 F57:I57 F59:I59" evalError="1" formulaRange="1" emptyCellReference="1"/>
    <ignoredError sqref="E59 E57" evalError="1" formula="1" formulaRange="1" emptyCellReference="1"/>
    <ignoredError sqref="E58" formula="1"/>
    <ignoredError sqref="I14:I15 J5 E25 H25:I25" formulaRange="1"/>
    <ignoredError sqref="F13:G14 F15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25" sqref="I2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04" t="s">
        <v>8</v>
      </c>
      <c r="D1" s="505"/>
      <c r="E1" s="505"/>
      <c r="F1" s="505"/>
      <c r="G1" s="516"/>
      <c r="H1" s="504" t="s">
        <v>94</v>
      </c>
      <c r="I1" s="504" t="s">
        <v>10</v>
      </c>
      <c r="J1" s="516"/>
      <c r="K1" s="568" t="s">
        <v>19</v>
      </c>
    </row>
    <row r="2" spans="1:11" ht="15" customHeight="1" thickBot="1" x14ac:dyDescent="0.3">
      <c r="A2" s="32"/>
      <c r="B2" s="201"/>
      <c r="C2" s="506"/>
      <c r="D2" s="507"/>
      <c r="E2" s="507"/>
      <c r="F2" s="507"/>
      <c r="G2" s="517"/>
      <c r="H2" s="506"/>
      <c r="I2" s="506"/>
      <c r="J2" s="517"/>
      <c r="K2" s="544"/>
    </row>
    <row r="3" spans="1:11" ht="14.25" customHeight="1" x14ac:dyDescent="0.25">
      <c r="A3" s="526" t="s">
        <v>57</v>
      </c>
      <c r="B3" s="528" t="s">
        <v>58</v>
      </c>
      <c r="C3" s="570" t="s">
        <v>39</v>
      </c>
      <c r="D3" s="514" t="s">
        <v>40</v>
      </c>
      <c r="E3" s="575" t="s">
        <v>41</v>
      </c>
      <c r="F3" s="514" t="s">
        <v>42</v>
      </c>
      <c r="G3" s="576" t="s">
        <v>59</v>
      </c>
      <c r="H3" s="577" t="s">
        <v>43</v>
      </c>
      <c r="I3" s="569" t="s">
        <v>44</v>
      </c>
      <c r="J3" s="522" t="s">
        <v>45</v>
      </c>
      <c r="K3" s="544"/>
    </row>
    <row r="4" spans="1:11" ht="15" customHeight="1" thickBot="1" x14ac:dyDescent="0.3">
      <c r="A4" s="527"/>
      <c r="B4" s="529"/>
      <c r="C4" s="527"/>
      <c r="D4" s="515"/>
      <c r="E4" s="547"/>
      <c r="F4" s="515"/>
      <c r="G4" s="548"/>
      <c r="H4" s="537"/>
      <c r="I4" s="527"/>
      <c r="J4" s="523"/>
      <c r="K4" s="544"/>
    </row>
    <row r="5" spans="1:11" s="57" customFormat="1" ht="14.25" thickBot="1" x14ac:dyDescent="0.3">
      <c r="A5" s="33" t="s">
        <v>3</v>
      </c>
      <c r="B5" s="202">
        <v>43101</v>
      </c>
      <c r="C5" s="17">
        <v>1043</v>
      </c>
      <c r="D5" s="16"/>
      <c r="E5" s="159"/>
      <c r="F5" s="16"/>
      <c r="G5" s="19"/>
      <c r="H5" s="159"/>
      <c r="I5" s="17"/>
      <c r="J5" s="15"/>
      <c r="K5" s="66">
        <f t="shared" ref="K5:K11" si="0">SUM(C5:J5)</f>
        <v>1043</v>
      </c>
    </row>
    <row r="6" spans="1:11" s="57" customFormat="1" ht="14.25" thickBot="1" x14ac:dyDescent="0.3">
      <c r="A6" s="33" t="s">
        <v>4</v>
      </c>
      <c r="B6" s="202">
        <v>43102</v>
      </c>
      <c r="C6" s="17">
        <v>4653</v>
      </c>
      <c r="D6" s="16">
        <v>1341</v>
      </c>
      <c r="E6" s="159">
        <v>928</v>
      </c>
      <c r="F6" s="16">
        <v>1889</v>
      </c>
      <c r="G6" s="19"/>
      <c r="H6" s="159">
        <v>944</v>
      </c>
      <c r="I6" s="17">
        <v>1077</v>
      </c>
      <c r="J6" s="15">
        <v>2218</v>
      </c>
      <c r="K6" s="66">
        <f t="shared" si="0"/>
        <v>13050</v>
      </c>
    </row>
    <row r="7" spans="1:11" s="57" customFormat="1" ht="14.25" thickBot="1" x14ac:dyDescent="0.3">
      <c r="A7" s="33" t="s">
        <v>5</v>
      </c>
      <c r="B7" s="202">
        <v>43103</v>
      </c>
      <c r="C7" s="17">
        <v>5364</v>
      </c>
      <c r="D7" s="16">
        <v>1518</v>
      </c>
      <c r="E7" s="159">
        <v>1062</v>
      </c>
      <c r="F7" s="16">
        <v>2193</v>
      </c>
      <c r="G7" s="19"/>
      <c r="H7" s="159">
        <v>1022</v>
      </c>
      <c r="I7" s="17">
        <v>1196</v>
      </c>
      <c r="J7" s="15">
        <v>2596</v>
      </c>
      <c r="K7" s="66">
        <f t="shared" si="0"/>
        <v>14951</v>
      </c>
    </row>
    <row r="8" spans="1:11" s="57" customFormat="1" ht="14.25" thickBot="1" x14ac:dyDescent="0.3">
      <c r="A8" s="33" t="s">
        <v>6</v>
      </c>
      <c r="B8" s="202">
        <v>43104</v>
      </c>
      <c r="C8" s="17">
        <v>2262</v>
      </c>
      <c r="D8" s="23">
        <v>577</v>
      </c>
      <c r="E8" s="159">
        <v>344</v>
      </c>
      <c r="F8" s="16">
        <v>1123</v>
      </c>
      <c r="G8" s="19"/>
      <c r="H8" s="159">
        <v>517</v>
      </c>
      <c r="I8" s="17">
        <v>342</v>
      </c>
      <c r="J8" s="15">
        <v>200</v>
      </c>
      <c r="K8" s="66">
        <f t="shared" si="0"/>
        <v>5365</v>
      </c>
    </row>
    <row r="9" spans="1:11" s="57" customFormat="1" ht="14.25" thickBot="1" x14ac:dyDescent="0.3">
      <c r="A9" s="33" t="s">
        <v>0</v>
      </c>
      <c r="B9" s="202">
        <v>43105</v>
      </c>
      <c r="C9" s="24">
        <v>3991</v>
      </c>
      <c r="D9" s="23">
        <v>1069</v>
      </c>
      <c r="E9" s="160">
        <v>1006</v>
      </c>
      <c r="F9" s="16">
        <v>1804</v>
      </c>
      <c r="G9" s="19"/>
      <c r="H9" s="159">
        <v>881</v>
      </c>
      <c r="I9" s="17">
        <v>805</v>
      </c>
      <c r="J9" s="15"/>
      <c r="K9" s="66">
        <f t="shared" si="0"/>
        <v>9556</v>
      </c>
    </row>
    <row r="10" spans="1:11" s="57" customFormat="1" ht="14.25" outlineLevel="1" thickBot="1" x14ac:dyDescent="0.3">
      <c r="A10" s="33" t="s">
        <v>1</v>
      </c>
      <c r="B10" s="202">
        <v>43106</v>
      </c>
      <c r="C10" s="24">
        <v>1470</v>
      </c>
      <c r="D10" s="23"/>
      <c r="E10" s="160"/>
      <c r="F10" s="23"/>
      <c r="G10" s="397">
        <v>573</v>
      </c>
      <c r="H10" s="160"/>
      <c r="I10" s="24"/>
      <c r="J10" s="22"/>
      <c r="K10" s="66">
        <f t="shared" si="0"/>
        <v>2043</v>
      </c>
    </row>
    <row r="11" spans="1:11" s="57" customFormat="1" ht="14.25" outlineLevel="1" thickBot="1" x14ac:dyDescent="0.3">
      <c r="A11" s="33" t="s">
        <v>2</v>
      </c>
      <c r="B11" s="202">
        <v>43107</v>
      </c>
      <c r="C11" s="29">
        <v>1167</v>
      </c>
      <c r="D11" s="425"/>
      <c r="E11" s="161"/>
      <c r="F11" s="28"/>
      <c r="G11" s="404">
        <v>417</v>
      </c>
      <c r="H11" s="161"/>
      <c r="I11" s="29"/>
      <c r="J11" s="27"/>
      <c r="K11" s="66">
        <f t="shared" si="0"/>
        <v>1584</v>
      </c>
    </row>
    <row r="12" spans="1:11" s="58" customFormat="1" ht="13.5" customHeight="1" outlineLevel="1" thickBot="1" x14ac:dyDescent="0.3">
      <c r="A12" s="189" t="s">
        <v>21</v>
      </c>
      <c r="B12" s="511" t="s">
        <v>24</v>
      </c>
      <c r="C12" s="136">
        <f>SUM(C5:C11)</f>
        <v>19950</v>
      </c>
      <c r="D12" s="135">
        <f t="shared" ref="D12:K12" si="1">SUM(D5:D11)</f>
        <v>4505</v>
      </c>
      <c r="E12" s="405">
        <f t="shared" si="1"/>
        <v>3340</v>
      </c>
      <c r="F12" s="135">
        <f t="shared" si="1"/>
        <v>7009</v>
      </c>
      <c r="G12" s="414">
        <f>SUM(G5:G11)</f>
        <v>990</v>
      </c>
      <c r="H12" s="405">
        <f t="shared" si="1"/>
        <v>3364</v>
      </c>
      <c r="I12" s="136">
        <f t="shared" si="1"/>
        <v>3420</v>
      </c>
      <c r="J12" s="134">
        <f t="shared" si="1"/>
        <v>5014</v>
      </c>
      <c r="K12" s="414">
        <f t="shared" si="1"/>
        <v>47592</v>
      </c>
    </row>
    <row r="13" spans="1:11" s="58" customFormat="1" ht="15" customHeight="1" outlineLevel="1" thickBot="1" x14ac:dyDescent="0.3">
      <c r="A13" s="127" t="s">
        <v>23</v>
      </c>
      <c r="B13" s="512"/>
      <c r="C13" s="131">
        <f>AVERAGE(C5:C11)</f>
        <v>2850</v>
      </c>
      <c r="D13" s="130">
        <f t="shared" ref="D13:K13" si="2">AVERAGE(D5:D11)</f>
        <v>1126.25</v>
      </c>
      <c r="E13" s="406">
        <f t="shared" si="2"/>
        <v>835</v>
      </c>
      <c r="F13" s="130">
        <f t="shared" si="2"/>
        <v>1752.25</v>
      </c>
      <c r="G13" s="415">
        <f>AVERAGE(G5:G11)</f>
        <v>495</v>
      </c>
      <c r="H13" s="406">
        <f t="shared" si="2"/>
        <v>841</v>
      </c>
      <c r="I13" s="131">
        <f t="shared" si="2"/>
        <v>855</v>
      </c>
      <c r="J13" s="129">
        <f t="shared" si="2"/>
        <v>1671.3333333333333</v>
      </c>
      <c r="K13" s="415">
        <f t="shared" si="2"/>
        <v>6798.8571428571431</v>
      </c>
    </row>
    <row r="14" spans="1:11" s="58" customFormat="1" ht="15" customHeight="1" thickBot="1" x14ac:dyDescent="0.3">
      <c r="A14" s="34" t="s">
        <v>20</v>
      </c>
      <c r="B14" s="512"/>
      <c r="C14" s="38">
        <f>SUM(C5:C9)</f>
        <v>17313</v>
      </c>
      <c r="D14" s="37">
        <f t="shared" ref="D14:J14" si="3">SUM(D5:D9)</f>
        <v>4505</v>
      </c>
      <c r="E14" s="407">
        <f t="shared" si="3"/>
        <v>3340</v>
      </c>
      <c r="F14" s="37">
        <f t="shared" si="3"/>
        <v>7009</v>
      </c>
      <c r="G14" s="37">
        <f t="shared" si="3"/>
        <v>0</v>
      </c>
      <c r="H14" s="407">
        <f t="shared" si="3"/>
        <v>3364</v>
      </c>
      <c r="I14" s="38">
        <f t="shared" si="3"/>
        <v>3420</v>
      </c>
      <c r="J14" s="36">
        <f t="shared" si="3"/>
        <v>5014</v>
      </c>
      <c r="K14" s="198">
        <f>SUM(K5:K9)</f>
        <v>43965</v>
      </c>
    </row>
    <row r="15" spans="1:11" s="58" customFormat="1" ht="15" customHeight="1" thickBot="1" x14ac:dyDescent="0.3">
      <c r="A15" s="34" t="s">
        <v>22</v>
      </c>
      <c r="B15" s="512"/>
      <c r="C15" s="43">
        <f t="shared" ref="C15:J15" si="4">AVERAGE(C5:C9)</f>
        <v>3462.6</v>
      </c>
      <c r="D15" s="42">
        <f>AVERAGE(D5:D8)</f>
        <v>1145.3333333333333</v>
      </c>
      <c r="E15" s="408">
        <f t="shared" si="4"/>
        <v>835</v>
      </c>
      <c r="F15" s="42">
        <f t="shared" si="4"/>
        <v>1752.25</v>
      </c>
      <c r="G15" s="416" t="e">
        <f t="shared" si="4"/>
        <v>#DIV/0!</v>
      </c>
      <c r="H15" s="408">
        <f t="shared" si="4"/>
        <v>841</v>
      </c>
      <c r="I15" s="43">
        <f t="shared" si="4"/>
        <v>855</v>
      </c>
      <c r="J15" s="41">
        <f t="shared" si="4"/>
        <v>1671.3333333333333</v>
      </c>
      <c r="K15" s="416">
        <f>AVERAGE(K5:K9)</f>
        <v>8793</v>
      </c>
    </row>
    <row r="16" spans="1:11" s="58" customFormat="1" ht="15" customHeight="1" x14ac:dyDescent="0.25">
      <c r="A16" s="33" t="s">
        <v>3</v>
      </c>
      <c r="B16" s="202">
        <f>B11+1</f>
        <v>43108</v>
      </c>
      <c r="C16" s="17">
        <v>4949</v>
      </c>
      <c r="D16" s="16">
        <v>1367</v>
      </c>
      <c r="E16" s="159">
        <v>1063</v>
      </c>
      <c r="F16" s="16">
        <v>2125</v>
      </c>
      <c r="G16" s="66"/>
      <c r="H16" s="159">
        <v>1142</v>
      </c>
      <c r="I16" s="17">
        <v>1087</v>
      </c>
      <c r="J16" s="15"/>
      <c r="K16" s="19">
        <f t="shared" ref="K16:K22" si="5">SUM(C16:J16)</f>
        <v>11733</v>
      </c>
    </row>
    <row r="17" spans="1:11" s="58" customFormat="1" ht="15" customHeight="1" x14ac:dyDescent="0.25">
      <c r="A17" s="33" t="s">
        <v>4</v>
      </c>
      <c r="B17" s="203">
        <f>B16+1</f>
        <v>43109</v>
      </c>
      <c r="C17" s="17">
        <v>5409</v>
      </c>
      <c r="D17" s="16">
        <v>1512</v>
      </c>
      <c r="E17" s="159">
        <v>1109</v>
      </c>
      <c r="F17" s="16">
        <v>2068</v>
      </c>
      <c r="G17" s="19"/>
      <c r="H17" s="159">
        <v>1149</v>
      </c>
      <c r="I17" s="17">
        <v>1233</v>
      </c>
      <c r="J17" s="15"/>
      <c r="K17" s="19">
        <f t="shared" si="5"/>
        <v>12480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43110</v>
      </c>
      <c r="C18" s="279">
        <v>5523</v>
      </c>
      <c r="D18" s="281">
        <v>1586</v>
      </c>
      <c r="E18" s="409">
        <v>975</v>
      </c>
      <c r="F18" s="281">
        <v>2065</v>
      </c>
      <c r="G18" s="398"/>
      <c r="H18" s="409">
        <v>771</v>
      </c>
      <c r="I18" s="279">
        <v>1103</v>
      </c>
      <c r="J18" s="419">
        <v>1044</v>
      </c>
      <c r="K18" s="19">
        <f t="shared" si="5"/>
        <v>13067</v>
      </c>
    </row>
    <row r="19" spans="1:11" s="58" customFormat="1" ht="15" customHeight="1" x14ac:dyDescent="0.25">
      <c r="A19" s="33" t="s">
        <v>6</v>
      </c>
      <c r="B19" s="204">
        <f t="shared" si="6"/>
        <v>43111</v>
      </c>
      <c r="C19" s="17">
        <v>5311</v>
      </c>
      <c r="D19" s="16">
        <v>1199</v>
      </c>
      <c r="E19" s="159">
        <v>1018</v>
      </c>
      <c r="F19" s="16">
        <v>1810</v>
      </c>
      <c r="G19" s="19"/>
      <c r="H19" s="159">
        <v>1148</v>
      </c>
      <c r="I19" s="17">
        <v>1183</v>
      </c>
      <c r="J19" s="15">
        <v>2147</v>
      </c>
      <c r="K19" s="19">
        <f t="shared" si="5"/>
        <v>13816</v>
      </c>
    </row>
    <row r="20" spans="1:11" s="58" customFormat="1" ht="15" customHeight="1" thickBot="1" x14ac:dyDescent="0.3">
      <c r="A20" s="33" t="s">
        <v>0</v>
      </c>
      <c r="B20" s="204">
        <f t="shared" si="6"/>
        <v>43112</v>
      </c>
      <c r="C20" s="24">
        <v>5190</v>
      </c>
      <c r="D20" s="23">
        <v>1402</v>
      </c>
      <c r="E20" s="160">
        <v>762</v>
      </c>
      <c r="F20" s="23">
        <v>2124</v>
      </c>
      <c r="G20" s="19"/>
      <c r="H20" s="159">
        <v>907</v>
      </c>
      <c r="I20" s="17">
        <v>797</v>
      </c>
      <c r="J20" s="15">
        <v>1858</v>
      </c>
      <c r="K20" s="19">
        <f t="shared" si="5"/>
        <v>13040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43113</v>
      </c>
      <c r="C21" s="24">
        <v>2572</v>
      </c>
      <c r="D21" s="426"/>
      <c r="E21" s="160"/>
      <c r="F21" s="23"/>
      <c r="G21" s="397">
        <v>1408</v>
      </c>
      <c r="H21" s="160"/>
      <c r="I21" s="24"/>
      <c r="J21" s="22"/>
      <c r="K21" s="66">
        <f>SUM(C21:J21)</f>
        <v>3980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43114</v>
      </c>
      <c r="C22" s="186">
        <v>1757</v>
      </c>
      <c r="D22" s="427"/>
      <c r="E22" s="410"/>
      <c r="F22" s="430"/>
      <c r="G22" s="399">
        <v>962</v>
      </c>
      <c r="H22" s="161"/>
      <c r="I22" s="29"/>
      <c r="J22" s="27"/>
      <c r="K22" s="164">
        <f t="shared" si="5"/>
        <v>2719</v>
      </c>
    </row>
    <row r="23" spans="1:11" s="58" customFormat="1" ht="15" customHeight="1" outlineLevel="1" thickBot="1" x14ac:dyDescent="0.3">
      <c r="A23" s="189" t="s">
        <v>21</v>
      </c>
      <c r="B23" s="511" t="s">
        <v>25</v>
      </c>
      <c r="C23" s="136">
        <f>SUM(C16:C22)</f>
        <v>30711</v>
      </c>
      <c r="D23" s="135">
        <f>SUM(D16:D22)</f>
        <v>7066</v>
      </c>
      <c r="E23" s="405">
        <f t="shared" ref="E23:K23" si="7">SUM(E16:E22)</f>
        <v>4927</v>
      </c>
      <c r="F23" s="135">
        <f t="shared" si="7"/>
        <v>10192</v>
      </c>
      <c r="G23" s="414">
        <f t="shared" si="7"/>
        <v>2370</v>
      </c>
      <c r="H23" s="405">
        <f>SUM(H16:H22)</f>
        <v>5117</v>
      </c>
      <c r="I23" s="136">
        <f>SUM(I16:I22)</f>
        <v>5403</v>
      </c>
      <c r="J23" s="134">
        <f t="shared" si="7"/>
        <v>5049</v>
      </c>
      <c r="K23" s="414">
        <f t="shared" si="7"/>
        <v>70835</v>
      </c>
    </row>
    <row r="24" spans="1:11" s="58" customFormat="1" ht="15" customHeight="1" outlineLevel="1" thickBot="1" x14ac:dyDescent="0.3">
      <c r="A24" s="127" t="s">
        <v>23</v>
      </c>
      <c r="B24" s="512"/>
      <c r="C24" s="131">
        <f>AVERAGE(C16:C22)</f>
        <v>4387.2857142857147</v>
      </c>
      <c r="D24" s="130">
        <f>AVERAGE(D16:D22)</f>
        <v>1413.2</v>
      </c>
      <c r="E24" s="406">
        <f t="shared" ref="E24:K24" si="8">AVERAGE(E16:E22)</f>
        <v>985.4</v>
      </c>
      <c r="F24" s="130">
        <f t="shared" si="8"/>
        <v>2038.4</v>
      </c>
      <c r="G24" s="415">
        <f t="shared" si="8"/>
        <v>1185</v>
      </c>
      <c r="H24" s="406">
        <f>AVERAGE(H16:H22)</f>
        <v>1023.4</v>
      </c>
      <c r="I24" s="131">
        <f>AVERAGE(I16:I22)</f>
        <v>1080.5999999999999</v>
      </c>
      <c r="J24" s="129">
        <f t="shared" si="8"/>
        <v>1683</v>
      </c>
      <c r="K24" s="415">
        <f t="shared" si="8"/>
        <v>10119.285714285714</v>
      </c>
    </row>
    <row r="25" spans="1:11" s="58" customFormat="1" ht="15" customHeight="1" thickBot="1" x14ac:dyDescent="0.3">
      <c r="A25" s="34" t="s">
        <v>20</v>
      </c>
      <c r="B25" s="512"/>
      <c r="C25" s="38">
        <f>SUM(C16:C20)</f>
        <v>26382</v>
      </c>
      <c r="D25" s="37">
        <f>SUM(D16:D20)</f>
        <v>7066</v>
      </c>
      <c r="E25" s="407">
        <f t="shared" ref="E25:K25" si="9">SUM(E16:E20)</f>
        <v>4927</v>
      </c>
      <c r="F25" s="37">
        <f t="shared" si="9"/>
        <v>10192</v>
      </c>
      <c r="G25" s="417">
        <f t="shared" si="9"/>
        <v>0</v>
      </c>
      <c r="H25" s="407">
        <f>SUM(H16:H20)</f>
        <v>5117</v>
      </c>
      <c r="I25" s="38">
        <f>SUM(I16:I22)</f>
        <v>5403</v>
      </c>
      <c r="J25" s="36">
        <f t="shared" si="9"/>
        <v>5049</v>
      </c>
      <c r="K25" s="417">
        <f t="shared" si="9"/>
        <v>64136</v>
      </c>
    </row>
    <row r="26" spans="1:11" s="58" customFormat="1" ht="15" customHeight="1" thickBot="1" x14ac:dyDescent="0.3">
      <c r="A26" s="34" t="s">
        <v>22</v>
      </c>
      <c r="B26" s="513"/>
      <c r="C26" s="43">
        <f>AVERAGE(C16:C20)</f>
        <v>5276.4</v>
      </c>
      <c r="D26" s="428">
        <f>AVERAGE(D16:D20)</f>
        <v>1413.2</v>
      </c>
      <c r="E26" s="408">
        <f t="shared" ref="E26:K26" si="10">AVERAGE(E16:E20)</f>
        <v>985.4</v>
      </c>
      <c r="F26" s="42">
        <f t="shared" si="10"/>
        <v>2038.4</v>
      </c>
      <c r="G26" s="416" t="e">
        <f t="shared" si="10"/>
        <v>#DIV/0!</v>
      </c>
      <c r="H26" s="412">
        <v>893</v>
      </c>
      <c r="I26" s="421">
        <f>AVERAGE(I16:I20)</f>
        <v>1080.5999999999999</v>
      </c>
      <c r="J26" s="41">
        <f t="shared" si="10"/>
        <v>1683</v>
      </c>
      <c r="K26" s="416">
        <f t="shared" si="10"/>
        <v>12827.2</v>
      </c>
    </row>
    <row r="27" spans="1:11" s="58" customFormat="1" ht="15" customHeight="1" thickBot="1" x14ac:dyDescent="0.3">
      <c r="A27" s="33" t="s">
        <v>3</v>
      </c>
      <c r="B27" s="205">
        <f>B22+1</f>
        <v>43115</v>
      </c>
      <c r="C27" s="396">
        <v>2532</v>
      </c>
      <c r="D27" s="267"/>
      <c r="E27" s="270">
        <v>279</v>
      </c>
      <c r="F27" s="272"/>
      <c r="G27" s="403">
        <v>580</v>
      </c>
      <c r="H27" s="413">
        <v>114</v>
      </c>
      <c r="I27" s="422">
        <v>103</v>
      </c>
      <c r="J27" s="271">
        <v>266</v>
      </c>
      <c r="K27" s="19">
        <f t="shared" ref="K27:K32" si="11">SUM(C27:J27)</f>
        <v>3874</v>
      </c>
    </row>
    <row r="28" spans="1:11" s="58" customFormat="1" ht="15" customHeight="1" thickBot="1" x14ac:dyDescent="0.3">
      <c r="A28" s="33" t="s">
        <v>4</v>
      </c>
      <c r="B28" s="206">
        <f>B27+1</f>
        <v>43116</v>
      </c>
      <c r="C28" s="396">
        <v>5607</v>
      </c>
      <c r="D28" s="267">
        <v>1655</v>
      </c>
      <c r="E28" s="270">
        <v>1007</v>
      </c>
      <c r="F28" s="272">
        <v>2105</v>
      </c>
      <c r="G28" s="403"/>
      <c r="H28" s="413">
        <v>1168</v>
      </c>
      <c r="I28" s="422">
        <v>1222</v>
      </c>
      <c r="J28" s="271">
        <v>2693</v>
      </c>
      <c r="K28" s="66">
        <f t="shared" si="11"/>
        <v>15457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43117</v>
      </c>
      <c r="C29" s="396">
        <v>5212</v>
      </c>
      <c r="D29" s="267">
        <v>1627</v>
      </c>
      <c r="E29" s="270">
        <v>1030</v>
      </c>
      <c r="F29" s="272">
        <v>2038</v>
      </c>
      <c r="G29" s="403"/>
      <c r="H29" s="413">
        <v>1079</v>
      </c>
      <c r="I29" s="422">
        <v>1031</v>
      </c>
      <c r="J29" s="271">
        <v>2528</v>
      </c>
      <c r="K29" s="66">
        <f t="shared" si="11"/>
        <v>14545</v>
      </c>
    </row>
    <row r="30" spans="1:11" s="58" customFormat="1" ht="15" customHeight="1" thickBot="1" x14ac:dyDescent="0.3">
      <c r="A30" s="33" t="s">
        <v>6</v>
      </c>
      <c r="B30" s="206">
        <f t="shared" si="12"/>
        <v>43118</v>
      </c>
      <c r="C30" s="396">
        <v>5366</v>
      </c>
      <c r="D30" s="267">
        <v>1793</v>
      </c>
      <c r="E30" s="270">
        <v>1034</v>
      </c>
      <c r="F30" s="272">
        <v>2100</v>
      </c>
      <c r="G30" s="403"/>
      <c r="H30" s="413">
        <v>1079</v>
      </c>
      <c r="I30" s="422">
        <v>1180</v>
      </c>
      <c r="J30" s="271">
        <v>2540</v>
      </c>
      <c r="K30" s="66">
        <f t="shared" si="11"/>
        <v>15092</v>
      </c>
    </row>
    <row r="31" spans="1:11" s="58" customFormat="1" ht="15" customHeight="1" thickBot="1" x14ac:dyDescent="0.3">
      <c r="A31" s="33" t="s">
        <v>0</v>
      </c>
      <c r="B31" s="206">
        <f t="shared" si="12"/>
        <v>43119</v>
      </c>
      <c r="C31" s="393">
        <v>5415</v>
      </c>
      <c r="D31" s="267">
        <v>1509</v>
      </c>
      <c r="E31" s="392">
        <v>989</v>
      </c>
      <c r="F31" s="272">
        <v>2062</v>
      </c>
      <c r="G31" s="403"/>
      <c r="H31" s="413">
        <v>1026</v>
      </c>
      <c r="I31" s="422">
        <v>1074</v>
      </c>
      <c r="J31" s="271">
        <v>1897</v>
      </c>
      <c r="K31" s="66">
        <f t="shared" si="11"/>
        <v>13972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43120</v>
      </c>
      <c r="C32" s="393">
        <v>3757</v>
      </c>
      <c r="D32" s="269"/>
      <c r="E32" s="392"/>
      <c r="F32" s="269"/>
      <c r="G32" s="400">
        <v>1581</v>
      </c>
      <c r="H32" s="392"/>
      <c r="I32" s="393"/>
      <c r="J32" s="294"/>
      <c r="K32" s="66">
        <f t="shared" si="11"/>
        <v>5338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43121</v>
      </c>
      <c r="C33" s="394">
        <v>2175</v>
      </c>
      <c r="D33" s="296"/>
      <c r="E33" s="411"/>
      <c r="F33" s="296"/>
      <c r="G33" s="401">
        <v>783</v>
      </c>
      <c r="H33" s="411"/>
      <c r="I33" s="394"/>
      <c r="J33" s="295"/>
      <c r="K33" s="66">
        <f t="shared" ref="K33" si="13">SUM(C33:J33)</f>
        <v>2958</v>
      </c>
    </row>
    <row r="34" spans="1:12" s="58" customFormat="1" ht="15" customHeight="1" outlineLevel="1" thickBot="1" x14ac:dyDescent="0.3">
      <c r="A34" s="189" t="s">
        <v>21</v>
      </c>
      <c r="B34" s="511" t="s">
        <v>26</v>
      </c>
      <c r="C34" s="136">
        <f>SUM(C27:C33)</f>
        <v>30064</v>
      </c>
      <c r="D34" s="135">
        <f>SUM(D27:D33)</f>
        <v>6584</v>
      </c>
      <c r="E34" s="405">
        <f t="shared" ref="E34:J34" si="14">SUM(E27:E33)</f>
        <v>4339</v>
      </c>
      <c r="F34" s="135">
        <f t="shared" si="14"/>
        <v>8305</v>
      </c>
      <c r="G34" s="414">
        <f t="shared" si="14"/>
        <v>2944</v>
      </c>
      <c r="H34" s="405">
        <f t="shared" si="14"/>
        <v>4466</v>
      </c>
      <c r="I34" s="136">
        <f t="shared" si="14"/>
        <v>4610</v>
      </c>
      <c r="J34" s="134">
        <f t="shared" si="14"/>
        <v>9924</v>
      </c>
      <c r="K34" s="414">
        <f t="shared" ref="K34" si="15">SUM(K27:K33)</f>
        <v>71236</v>
      </c>
    </row>
    <row r="35" spans="1:12" s="58" customFormat="1" ht="15" customHeight="1" outlineLevel="1" thickBot="1" x14ac:dyDescent="0.3">
      <c r="A35" s="127" t="s">
        <v>23</v>
      </c>
      <c r="B35" s="512"/>
      <c r="C35" s="131">
        <f>AVERAGE(C27:C33)</f>
        <v>4294.8571428571431</v>
      </c>
      <c r="D35" s="130">
        <f t="shared" ref="D35:J35" si="16">AVERAGE(D27:D33)</f>
        <v>1646</v>
      </c>
      <c r="E35" s="406">
        <f t="shared" si="16"/>
        <v>867.8</v>
      </c>
      <c r="F35" s="130">
        <f t="shared" si="16"/>
        <v>2076.25</v>
      </c>
      <c r="G35" s="415">
        <f t="shared" si="16"/>
        <v>981.33333333333337</v>
      </c>
      <c r="H35" s="406">
        <f t="shared" si="16"/>
        <v>893.2</v>
      </c>
      <c r="I35" s="131">
        <f t="shared" si="16"/>
        <v>922</v>
      </c>
      <c r="J35" s="129">
        <f t="shared" si="16"/>
        <v>1984.8</v>
      </c>
      <c r="K35" s="415">
        <f t="shared" ref="K35" si="17">AVERAGE(K27:K33)</f>
        <v>10176.571428571429</v>
      </c>
    </row>
    <row r="36" spans="1:12" s="58" customFormat="1" ht="15" customHeight="1" thickBot="1" x14ac:dyDescent="0.3">
      <c r="A36" s="34" t="s">
        <v>20</v>
      </c>
      <c r="B36" s="512"/>
      <c r="C36" s="38">
        <f>SUM(C27:C31)</f>
        <v>24132</v>
      </c>
      <c r="D36" s="37">
        <f t="shared" ref="D36:J36" si="18">SUM(D27:D31)</f>
        <v>6584</v>
      </c>
      <c r="E36" s="407">
        <f t="shared" si="18"/>
        <v>4339</v>
      </c>
      <c r="F36" s="37">
        <f t="shared" si="18"/>
        <v>8305</v>
      </c>
      <c r="G36" s="417">
        <f>SUM(G27:G31)</f>
        <v>580</v>
      </c>
      <c r="H36" s="407">
        <f t="shared" si="18"/>
        <v>4466</v>
      </c>
      <c r="I36" s="38">
        <f t="shared" si="18"/>
        <v>4610</v>
      </c>
      <c r="J36" s="36">
        <f t="shared" si="18"/>
        <v>9924</v>
      </c>
      <c r="K36" s="417">
        <f>SUM(K27:K31)</f>
        <v>62940</v>
      </c>
    </row>
    <row r="37" spans="1:12" s="58" customFormat="1" ht="15" customHeight="1" thickBot="1" x14ac:dyDescent="0.3">
      <c r="A37" s="34" t="s">
        <v>22</v>
      </c>
      <c r="B37" s="513"/>
      <c r="C37" s="43">
        <f>AVERAGE(C27:C31)</f>
        <v>4826.3999999999996</v>
      </c>
      <c r="D37" s="42">
        <f t="shared" ref="D37:J37" si="19">AVERAGE(D27:D31)</f>
        <v>1646</v>
      </c>
      <c r="E37" s="408">
        <f t="shared" si="19"/>
        <v>867.8</v>
      </c>
      <c r="F37" s="42">
        <f t="shared" si="19"/>
        <v>2076.25</v>
      </c>
      <c r="G37" s="416">
        <f>AVERAGE(G27:G33)</f>
        <v>981.33333333333337</v>
      </c>
      <c r="H37" s="408">
        <f t="shared" si="19"/>
        <v>893.2</v>
      </c>
      <c r="I37" s="43">
        <f t="shared" si="19"/>
        <v>922</v>
      </c>
      <c r="J37" s="41">
        <f t="shared" si="19"/>
        <v>1984.8</v>
      </c>
      <c r="K37" s="416">
        <f t="shared" ref="K37" si="20">AVERAGE(K27:K31)</f>
        <v>12588</v>
      </c>
    </row>
    <row r="38" spans="1:12" s="58" customFormat="1" ht="15" customHeight="1" thickBot="1" x14ac:dyDescent="0.3">
      <c r="A38" s="33" t="s">
        <v>3</v>
      </c>
      <c r="B38" s="207">
        <f>B33+1</f>
        <v>43122</v>
      </c>
      <c r="C38" s="17">
        <v>5022</v>
      </c>
      <c r="D38" s="16">
        <v>1630</v>
      </c>
      <c r="E38" s="159">
        <v>1016</v>
      </c>
      <c r="F38" s="64">
        <v>2019</v>
      </c>
      <c r="G38" s="66"/>
      <c r="H38" s="159">
        <v>1078</v>
      </c>
      <c r="I38" s="17">
        <v>1247</v>
      </c>
      <c r="J38" s="15">
        <v>2444</v>
      </c>
      <c r="K38" s="19">
        <f t="shared" ref="K38:K44" si="21">SUM(C38:J38)</f>
        <v>14456</v>
      </c>
    </row>
    <row r="39" spans="1:12" s="58" customFormat="1" ht="15" customHeight="1" thickBot="1" x14ac:dyDescent="0.3">
      <c r="A39" s="33" t="s">
        <v>4</v>
      </c>
      <c r="B39" s="208">
        <f>B38+1</f>
        <v>43123</v>
      </c>
      <c r="C39" s="17">
        <v>5231</v>
      </c>
      <c r="D39" s="16">
        <v>1789</v>
      </c>
      <c r="E39" s="159">
        <v>1095</v>
      </c>
      <c r="F39" s="16">
        <v>2192</v>
      </c>
      <c r="G39" s="19"/>
      <c r="H39" s="159">
        <v>1062</v>
      </c>
      <c r="I39" s="17">
        <v>1172</v>
      </c>
      <c r="J39" s="15">
        <v>2501</v>
      </c>
      <c r="K39" s="66">
        <f t="shared" si="21"/>
        <v>15042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43124</v>
      </c>
      <c r="C40" s="17">
        <v>6106</v>
      </c>
      <c r="D40" s="16">
        <v>1886</v>
      </c>
      <c r="E40" s="159">
        <v>1125</v>
      </c>
      <c r="F40" s="16">
        <v>2231</v>
      </c>
      <c r="G40" s="19"/>
      <c r="H40" s="159">
        <v>1089</v>
      </c>
      <c r="I40" s="17">
        <v>1186</v>
      </c>
      <c r="J40" s="15">
        <v>2500</v>
      </c>
      <c r="K40" s="66">
        <f t="shared" si="21"/>
        <v>16123</v>
      </c>
    </row>
    <row r="41" spans="1:12" s="58" customFormat="1" ht="15" customHeight="1" thickBot="1" x14ac:dyDescent="0.3">
      <c r="A41" s="33" t="s">
        <v>6</v>
      </c>
      <c r="B41" s="208">
        <f t="shared" si="22"/>
        <v>43125</v>
      </c>
      <c r="C41" s="17">
        <v>6002</v>
      </c>
      <c r="D41" s="16">
        <v>1639</v>
      </c>
      <c r="E41" s="159">
        <v>1119</v>
      </c>
      <c r="F41" s="16">
        <v>2047</v>
      </c>
      <c r="G41" s="19"/>
      <c r="H41" s="159">
        <v>1098</v>
      </c>
      <c r="I41" s="17">
        <v>1187</v>
      </c>
      <c r="J41" s="15">
        <v>2469</v>
      </c>
      <c r="K41" s="66">
        <f t="shared" si="21"/>
        <v>15561</v>
      </c>
    </row>
    <row r="42" spans="1:12" s="58" customFormat="1" ht="15" customHeight="1" thickBot="1" x14ac:dyDescent="0.3">
      <c r="A42" s="33" t="s">
        <v>0</v>
      </c>
      <c r="B42" s="208">
        <f t="shared" si="22"/>
        <v>43126</v>
      </c>
      <c r="C42" s="24">
        <v>6174</v>
      </c>
      <c r="D42" s="23">
        <v>1536</v>
      </c>
      <c r="E42" s="160">
        <v>1009</v>
      </c>
      <c r="F42" s="23">
        <v>2105</v>
      </c>
      <c r="G42" s="19"/>
      <c r="H42" s="159">
        <v>1030</v>
      </c>
      <c r="I42" s="17">
        <v>1022</v>
      </c>
      <c r="J42" s="15">
        <v>2116</v>
      </c>
      <c r="K42" s="66">
        <f t="shared" si="21"/>
        <v>14992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43127</v>
      </c>
      <c r="C43" s="24">
        <v>8091</v>
      </c>
      <c r="D43" s="23"/>
      <c r="E43" s="160"/>
      <c r="F43" s="23"/>
      <c r="G43" s="397">
        <v>2198</v>
      </c>
      <c r="H43" s="160"/>
      <c r="I43" s="24"/>
      <c r="J43" s="22"/>
      <c r="K43" s="66">
        <f t="shared" si="21"/>
        <v>10289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43128</v>
      </c>
      <c r="C44" s="424">
        <v>3719</v>
      </c>
      <c r="D44" s="28"/>
      <c r="E44" s="161"/>
      <c r="F44" s="28"/>
      <c r="G44" s="402">
        <v>1117</v>
      </c>
      <c r="H44" s="161"/>
      <c r="I44" s="29"/>
      <c r="J44" s="27"/>
      <c r="K44" s="164">
        <f t="shared" si="21"/>
        <v>4836</v>
      </c>
      <c r="L44" s="145"/>
    </row>
    <row r="45" spans="1:12" s="58" customFormat="1" ht="15" customHeight="1" outlineLevel="1" thickBot="1" x14ac:dyDescent="0.3">
      <c r="A45" s="189" t="s">
        <v>21</v>
      </c>
      <c r="B45" s="511" t="s">
        <v>27</v>
      </c>
      <c r="C45" s="136">
        <f t="shared" ref="C45:K45" si="23">SUM(C38:C44)</f>
        <v>40345</v>
      </c>
      <c r="D45" s="135">
        <f t="shared" si="23"/>
        <v>8480</v>
      </c>
      <c r="E45" s="405">
        <f t="shared" si="23"/>
        <v>5364</v>
      </c>
      <c r="F45" s="135">
        <f t="shared" si="23"/>
        <v>10594</v>
      </c>
      <c r="G45" s="414">
        <f t="shared" si="23"/>
        <v>3315</v>
      </c>
      <c r="H45" s="405">
        <f t="shared" si="23"/>
        <v>5357</v>
      </c>
      <c r="I45" s="136">
        <f t="shared" si="23"/>
        <v>5814</v>
      </c>
      <c r="J45" s="134">
        <f t="shared" si="23"/>
        <v>12030</v>
      </c>
      <c r="K45" s="414">
        <f t="shared" si="23"/>
        <v>91299</v>
      </c>
    </row>
    <row r="46" spans="1:12" s="58" customFormat="1" ht="15" customHeight="1" outlineLevel="1" thickBot="1" x14ac:dyDescent="0.3">
      <c r="A46" s="127" t="s">
        <v>23</v>
      </c>
      <c r="B46" s="512"/>
      <c r="C46" s="131">
        <f t="shared" ref="C46:K46" si="24">AVERAGE(C38:C44)</f>
        <v>5763.5714285714284</v>
      </c>
      <c r="D46" s="130">
        <f t="shared" si="24"/>
        <v>1696</v>
      </c>
      <c r="E46" s="406">
        <f t="shared" si="24"/>
        <v>1072.8</v>
      </c>
      <c r="F46" s="130">
        <f t="shared" si="24"/>
        <v>2118.8000000000002</v>
      </c>
      <c r="G46" s="415">
        <f t="shared" si="24"/>
        <v>1657.5</v>
      </c>
      <c r="H46" s="406">
        <f t="shared" si="24"/>
        <v>1071.4000000000001</v>
      </c>
      <c r="I46" s="131">
        <f t="shared" si="24"/>
        <v>1162.8</v>
      </c>
      <c r="J46" s="129">
        <f t="shared" si="24"/>
        <v>2406</v>
      </c>
      <c r="K46" s="415">
        <f t="shared" si="24"/>
        <v>13042.714285714286</v>
      </c>
    </row>
    <row r="47" spans="1:12" s="58" customFormat="1" ht="15" customHeight="1" thickBot="1" x14ac:dyDescent="0.3">
      <c r="A47" s="34" t="s">
        <v>20</v>
      </c>
      <c r="B47" s="512"/>
      <c r="C47" s="38">
        <f t="shared" ref="C47:K47" si="25">SUM(C38:C42)</f>
        <v>28535</v>
      </c>
      <c r="D47" s="37">
        <f t="shared" si="25"/>
        <v>8480</v>
      </c>
      <c r="E47" s="407">
        <f t="shared" si="25"/>
        <v>5364</v>
      </c>
      <c r="F47" s="37">
        <f t="shared" si="25"/>
        <v>10594</v>
      </c>
      <c r="G47" s="417">
        <f t="shared" si="25"/>
        <v>0</v>
      </c>
      <c r="H47" s="407">
        <f t="shared" si="25"/>
        <v>5357</v>
      </c>
      <c r="I47" s="38">
        <f t="shared" si="25"/>
        <v>5814</v>
      </c>
      <c r="J47" s="36">
        <f t="shared" si="25"/>
        <v>12030</v>
      </c>
      <c r="K47" s="417">
        <f t="shared" si="25"/>
        <v>76174</v>
      </c>
    </row>
    <row r="48" spans="1:12" s="58" customFormat="1" ht="15" customHeight="1" thickBot="1" x14ac:dyDescent="0.3">
      <c r="A48" s="34" t="s">
        <v>22</v>
      </c>
      <c r="B48" s="513"/>
      <c r="C48" s="43">
        <f t="shared" ref="C48:K48" si="26">AVERAGE(C38:C42)</f>
        <v>5707</v>
      </c>
      <c r="D48" s="428">
        <f t="shared" si="26"/>
        <v>1696</v>
      </c>
      <c r="E48" s="412">
        <f t="shared" si="26"/>
        <v>1072.8</v>
      </c>
      <c r="F48" s="428">
        <f t="shared" si="26"/>
        <v>2118.8000000000002</v>
      </c>
      <c r="G48" s="416">
        <f>AVERAGE(G38:G44)</f>
        <v>1657.5</v>
      </c>
      <c r="H48" s="412">
        <f t="shared" si="26"/>
        <v>1071.4000000000001</v>
      </c>
      <c r="I48" s="395">
        <f t="shared" si="26"/>
        <v>1162.8</v>
      </c>
      <c r="J48" s="423">
        <f t="shared" si="26"/>
        <v>2406</v>
      </c>
      <c r="K48" s="416">
        <f t="shared" si="26"/>
        <v>15234.8</v>
      </c>
    </row>
    <row r="49" spans="1:11" s="58" customFormat="1" ht="15" customHeight="1" x14ac:dyDescent="0.25">
      <c r="A49" s="33" t="s">
        <v>3</v>
      </c>
      <c r="B49" s="207">
        <f>B44+1</f>
        <v>43129</v>
      </c>
      <c r="C49" s="268">
        <v>4965</v>
      </c>
      <c r="D49" s="267">
        <v>1656</v>
      </c>
      <c r="E49" s="413">
        <v>1118</v>
      </c>
      <c r="F49" s="269">
        <v>2057</v>
      </c>
      <c r="G49" s="403"/>
      <c r="H49" s="413">
        <v>1130</v>
      </c>
      <c r="I49" s="422">
        <v>1212</v>
      </c>
      <c r="J49" s="420">
        <v>2411</v>
      </c>
      <c r="K49" s="66">
        <f>SUM(C49:J49)</f>
        <v>14549</v>
      </c>
    </row>
    <row r="50" spans="1:11" s="58" customFormat="1" ht="15" customHeight="1" x14ac:dyDescent="0.25">
      <c r="A50" s="177" t="s">
        <v>4</v>
      </c>
      <c r="B50" s="208">
        <f>B49+1</f>
        <v>43130</v>
      </c>
      <c r="C50" s="396">
        <v>5154</v>
      </c>
      <c r="D50" s="429">
        <v>1689</v>
      </c>
      <c r="E50" s="270">
        <v>1125</v>
      </c>
      <c r="F50" s="272">
        <v>1975</v>
      </c>
      <c r="G50" s="403"/>
      <c r="H50" s="270">
        <v>1068</v>
      </c>
      <c r="I50" s="396">
        <v>1171</v>
      </c>
      <c r="J50" s="271">
        <v>2544</v>
      </c>
      <c r="K50" s="19">
        <f>SUM(C50:J50)</f>
        <v>14726</v>
      </c>
    </row>
    <row r="51" spans="1:11" s="58" customFormat="1" ht="15" customHeight="1" thickBot="1" x14ac:dyDescent="0.3">
      <c r="A51" s="177" t="s">
        <v>5</v>
      </c>
      <c r="B51" s="208">
        <f t="shared" ref="B51:B55" si="27">B50+1</f>
        <v>43131</v>
      </c>
      <c r="C51" s="396">
        <v>5702</v>
      </c>
      <c r="D51" s="272">
        <v>1704</v>
      </c>
      <c r="E51" s="270">
        <v>1258</v>
      </c>
      <c r="F51" s="272">
        <v>1865</v>
      </c>
      <c r="G51" s="403"/>
      <c r="H51" s="270">
        <v>1120</v>
      </c>
      <c r="I51" s="396">
        <v>1115</v>
      </c>
      <c r="J51" s="271">
        <v>2462</v>
      </c>
      <c r="K51" s="19">
        <f t="shared" ref="K51:K52" si="28">SUM(C51:J51)</f>
        <v>15226</v>
      </c>
    </row>
    <row r="52" spans="1:11" s="58" customFormat="1" ht="16.5" hidden="1" customHeight="1" x14ac:dyDescent="0.25">
      <c r="A52" s="177" t="s">
        <v>6</v>
      </c>
      <c r="B52" s="208">
        <f t="shared" si="27"/>
        <v>43132</v>
      </c>
      <c r="C52" s="393"/>
      <c r="D52" s="272"/>
      <c r="E52" s="270"/>
      <c r="F52" s="272"/>
      <c r="G52" s="403"/>
      <c r="H52" s="270"/>
      <c r="I52" s="396"/>
      <c r="J52" s="271"/>
      <c r="K52" s="19">
        <f t="shared" si="28"/>
        <v>0</v>
      </c>
    </row>
    <row r="53" spans="1:11" s="58" customFormat="1" ht="13.5" hidden="1" x14ac:dyDescent="0.25">
      <c r="A53" s="33" t="s">
        <v>0</v>
      </c>
      <c r="B53" s="210">
        <f t="shared" si="27"/>
        <v>43133</v>
      </c>
      <c r="C53" s="396"/>
      <c r="D53" s="272"/>
      <c r="E53" s="270"/>
      <c r="F53" s="272"/>
      <c r="G53" s="403"/>
      <c r="H53" s="270"/>
      <c r="I53" s="396"/>
      <c r="J53" s="271"/>
      <c r="K53" s="19">
        <f>SUM(C53:J53)</f>
        <v>0</v>
      </c>
    </row>
    <row r="54" spans="1:11" s="58" customFormat="1" ht="13.5" hidden="1" outlineLevel="1" x14ac:dyDescent="0.25">
      <c r="A54" s="33" t="s">
        <v>1</v>
      </c>
      <c r="B54" s="210">
        <f t="shared" si="27"/>
        <v>43134</v>
      </c>
      <c r="C54" s="24"/>
      <c r="D54" s="23"/>
      <c r="E54" s="160"/>
      <c r="F54" s="23"/>
      <c r="G54" s="397"/>
      <c r="H54" s="160"/>
      <c r="I54" s="24"/>
      <c r="J54" s="22"/>
      <c r="K54" s="19">
        <f>SUM(C54:J54)</f>
        <v>0</v>
      </c>
    </row>
    <row r="55" spans="1:11" s="58" customFormat="1" ht="14.25" hidden="1" outlineLevel="1" thickBot="1" x14ac:dyDescent="0.3">
      <c r="A55" s="177" t="s">
        <v>2</v>
      </c>
      <c r="B55" s="210">
        <f t="shared" si="27"/>
        <v>43135</v>
      </c>
      <c r="C55" s="29"/>
      <c r="D55" s="28"/>
      <c r="E55" s="161"/>
      <c r="F55" s="28"/>
      <c r="G55" s="404"/>
      <c r="H55" s="161"/>
      <c r="I55" s="29"/>
      <c r="J55" s="27"/>
      <c r="K55" s="418">
        <f>SUM(C55:J55)</f>
        <v>0</v>
      </c>
    </row>
    <row r="56" spans="1:11" s="58" customFormat="1" ht="15" customHeight="1" outlineLevel="1" thickBot="1" x14ac:dyDescent="0.3">
      <c r="A56" s="189" t="s">
        <v>21</v>
      </c>
      <c r="B56" s="511" t="s">
        <v>28</v>
      </c>
      <c r="C56" s="136">
        <f>SUM(C49:C55)</f>
        <v>15821</v>
      </c>
      <c r="D56" s="135">
        <f t="shared" ref="D56:J56" si="29">SUM(D49:D55)</f>
        <v>5049</v>
      </c>
      <c r="E56" s="405">
        <f t="shared" si="29"/>
        <v>3501</v>
      </c>
      <c r="F56" s="135">
        <f t="shared" si="29"/>
        <v>5897</v>
      </c>
      <c r="G56" s="414">
        <f t="shared" si="29"/>
        <v>0</v>
      </c>
      <c r="H56" s="405">
        <f t="shared" si="29"/>
        <v>3318</v>
      </c>
      <c r="I56" s="136">
        <f t="shared" si="29"/>
        <v>3498</v>
      </c>
      <c r="J56" s="134">
        <f t="shared" si="29"/>
        <v>7417</v>
      </c>
      <c r="K56" s="196">
        <f t="shared" ref="K56" si="30">SUM(K49:K55)</f>
        <v>44501</v>
      </c>
    </row>
    <row r="57" spans="1:11" s="58" customFormat="1" ht="15" customHeight="1" outlineLevel="1" thickBot="1" x14ac:dyDescent="0.3">
      <c r="A57" s="127" t="s">
        <v>23</v>
      </c>
      <c r="B57" s="512"/>
      <c r="C57" s="131">
        <f t="shared" ref="C57:J57" si="31">AVERAGE(C49:C55)</f>
        <v>5273.666666666667</v>
      </c>
      <c r="D57" s="130">
        <f t="shared" si="31"/>
        <v>1683</v>
      </c>
      <c r="E57" s="406">
        <f t="shared" si="31"/>
        <v>1167</v>
      </c>
      <c r="F57" s="130">
        <f t="shared" si="31"/>
        <v>1965.6666666666667</v>
      </c>
      <c r="G57" s="415" t="e">
        <f t="shared" si="31"/>
        <v>#DIV/0!</v>
      </c>
      <c r="H57" s="406">
        <f t="shared" si="31"/>
        <v>1106</v>
      </c>
      <c r="I57" s="131">
        <f t="shared" si="31"/>
        <v>1166</v>
      </c>
      <c r="J57" s="129">
        <f t="shared" si="31"/>
        <v>2472.3333333333335</v>
      </c>
      <c r="K57" s="197">
        <f t="shared" ref="K57" si="32">AVERAGE(K49:K55)</f>
        <v>6357.2857142857147</v>
      </c>
    </row>
    <row r="58" spans="1:11" s="58" customFormat="1" ht="15" customHeight="1" thickBot="1" x14ac:dyDescent="0.3">
      <c r="A58" s="34" t="s">
        <v>20</v>
      </c>
      <c r="B58" s="512"/>
      <c r="C58" s="38">
        <f t="shared" ref="C58:J58" si="33">SUM(C49:C53)</f>
        <v>15821</v>
      </c>
      <c r="D58" s="37">
        <f t="shared" si="33"/>
        <v>5049</v>
      </c>
      <c r="E58" s="407">
        <f t="shared" si="33"/>
        <v>3501</v>
      </c>
      <c r="F58" s="37">
        <f t="shared" si="33"/>
        <v>5897</v>
      </c>
      <c r="G58" s="417">
        <f t="shared" si="33"/>
        <v>0</v>
      </c>
      <c r="H58" s="407">
        <f t="shared" si="33"/>
        <v>3318</v>
      </c>
      <c r="I58" s="38">
        <f t="shared" si="33"/>
        <v>3498</v>
      </c>
      <c r="J58" s="36">
        <f t="shared" si="33"/>
        <v>7417</v>
      </c>
      <c r="K58" s="198">
        <f t="shared" ref="K58" si="34">SUM(K49:K53)</f>
        <v>44501</v>
      </c>
    </row>
    <row r="59" spans="1:11" s="58" customFormat="1" ht="14.25" thickBot="1" x14ac:dyDescent="0.3">
      <c r="A59" s="34" t="s">
        <v>22</v>
      </c>
      <c r="B59" s="513"/>
      <c r="C59" s="43">
        <f t="shared" ref="C59" si="35">AVERAGE(C49:C53)</f>
        <v>5273.666666666667</v>
      </c>
      <c r="D59" s="42">
        <f>AVERAGE(D50:D53)</f>
        <v>1696.5</v>
      </c>
      <c r="E59" s="408">
        <f>AVERAGE(E50:E53)</f>
        <v>1191.5</v>
      </c>
      <c r="F59" s="42">
        <f t="shared" ref="F59:K59" si="36">AVERAGE(F49:F53)</f>
        <v>1965.6666666666667</v>
      </c>
      <c r="G59" s="416" t="e">
        <f t="shared" si="36"/>
        <v>#DIV/0!</v>
      </c>
      <c r="H59" s="408">
        <f>AVERAGE(H50:H53)</f>
        <v>1094</v>
      </c>
      <c r="I59" s="43">
        <f>AVERAGE(I50:I53)</f>
        <v>1143</v>
      </c>
      <c r="J59" s="41">
        <f t="shared" si="36"/>
        <v>2472.3333333333335</v>
      </c>
      <c r="K59" s="199">
        <f t="shared" si="36"/>
        <v>8900.2000000000007</v>
      </c>
    </row>
    <row r="60" spans="1:11" s="58" customFormat="1" ht="14.25" hidden="1" thickBot="1" x14ac:dyDescent="0.3">
      <c r="A60" s="177" t="s">
        <v>3</v>
      </c>
      <c r="B60" s="207">
        <f>B55+1</f>
        <v>43136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7" t="s">
        <v>4</v>
      </c>
      <c r="B61" s="208">
        <f>B60+1</f>
        <v>43137</v>
      </c>
      <c r="C61" s="14"/>
      <c r="D61" s="14"/>
      <c r="E61" s="17"/>
      <c r="F61" s="185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K67" si="37">SUM(D60:D66)</f>
        <v>0</v>
      </c>
      <c r="E67" s="133">
        <f t="shared" si="37"/>
        <v>0</v>
      </c>
      <c r="F67" s="133">
        <f t="shared" si="37"/>
        <v>0</v>
      </c>
      <c r="G67" s="133">
        <f t="shared" si="37"/>
        <v>0</v>
      </c>
      <c r="H67" s="133">
        <f t="shared" si="37"/>
        <v>0</v>
      </c>
      <c r="I67" s="133">
        <f t="shared" si="37"/>
        <v>0</v>
      </c>
      <c r="J67" s="133">
        <f t="shared" si="37"/>
        <v>0</v>
      </c>
      <c r="K67" s="133">
        <f t="shared" si="37"/>
        <v>0</v>
      </c>
    </row>
    <row r="68" spans="1:15" s="58" customFormat="1" ht="14.25" hidden="1" outlineLevel="1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K68" si="38">AVERAGE(D60:D66)</f>
        <v>#DIV/0!</v>
      </c>
      <c r="E68" s="128" t="e">
        <f t="shared" si="38"/>
        <v>#DIV/0!</v>
      </c>
      <c r="F68" s="128" t="e">
        <f t="shared" si="38"/>
        <v>#DIV/0!</v>
      </c>
      <c r="G68" s="128" t="e">
        <f t="shared" si="38"/>
        <v>#DIV/0!</v>
      </c>
      <c r="H68" s="128" t="e">
        <f t="shared" si="38"/>
        <v>#DIV/0!</v>
      </c>
      <c r="I68" s="128" t="e">
        <f t="shared" si="38"/>
        <v>#DIV/0!</v>
      </c>
      <c r="J68" s="128" t="e">
        <f t="shared" si="38"/>
        <v>#DIV/0!</v>
      </c>
      <c r="K68" s="128">
        <f t="shared" si="38"/>
        <v>0</v>
      </c>
    </row>
    <row r="69" spans="1:15" s="58" customFormat="1" ht="14.25" hidden="1" thickBot="1" x14ac:dyDescent="0.3">
      <c r="A69" s="34" t="s">
        <v>20</v>
      </c>
      <c r="B69" s="512"/>
      <c r="C69" s="35">
        <f>SUM(C60:C64)</f>
        <v>0</v>
      </c>
      <c r="D69" s="35">
        <f t="shared" ref="D69:K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  <c r="K69" s="35">
        <f t="shared" si="39"/>
        <v>0</v>
      </c>
    </row>
    <row r="70" spans="1:15" s="58" customFormat="1" ht="14.25" hidden="1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K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 t="e">
        <f t="shared" si="40"/>
        <v>#DIV/0!</v>
      </c>
      <c r="K70" s="40">
        <f t="shared" si="40"/>
        <v>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32" t="s">
        <v>65</v>
      </c>
      <c r="G72" s="533"/>
      <c r="H72" s="534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207915</v>
      </c>
      <c r="C73" s="74">
        <f>SUM(H58:H58, H47:H47, H36:H36, H25:H25, H14:H14, H69:H69)</f>
        <v>21622</v>
      </c>
      <c r="D73" s="74">
        <f>SUM(I58:J58, I47:J47, I36:J36, I25:J25, I14:J14, I69:J69)</f>
        <v>62179</v>
      </c>
      <c r="E73" s="73"/>
      <c r="F73" s="524" t="s">
        <v>30</v>
      </c>
      <c r="G73" s="525"/>
      <c r="H73" s="119">
        <f>SUM(K14, K25, K36, K47, K58, K69)</f>
        <v>291716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241662</v>
      </c>
      <c r="C74" s="46">
        <f>SUM(H56:H56, H45:H45, H34:H34, H23:H23, H12:H12, H67:H67 )</f>
        <v>21622</v>
      </c>
      <c r="D74" s="46">
        <f>SUM(I56:J56, I45:J45, I34:J34, I23:J23, I12:J12, I67:J67)</f>
        <v>62179</v>
      </c>
      <c r="E74" s="73"/>
      <c r="F74" s="524" t="s">
        <v>29</v>
      </c>
      <c r="G74" s="525"/>
      <c r="H74" s="120">
        <f>SUM(K56, K45, K34, K23, K12, K67)</f>
        <v>325463</v>
      </c>
      <c r="I74" s="73"/>
      <c r="J74" s="73"/>
      <c r="K74" s="73"/>
      <c r="L74" s="73"/>
    </row>
    <row r="75" spans="1:15" ht="30" customHeight="1" x14ac:dyDescent="0.25">
      <c r="F75" s="524" t="s">
        <v>22</v>
      </c>
      <c r="G75" s="525"/>
      <c r="H75" s="120">
        <f>AVERAGE(K14, K25, K36, K47, K58, K69)</f>
        <v>48619.333333333336</v>
      </c>
    </row>
    <row r="76" spans="1:15" ht="30" customHeight="1" x14ac:dyDescent="0.25">
      <c r="F76" s="524" t="s">
        <v>68</v>
      </c>
      <c r="G76" s="525"/>
      <c r="H76" s="119">
        <f>AVERAGE(K56, K45, K34, K23, K12, K67)</f>
        <v>54243.833333333336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9 K21:K35 G36 H34:H37 C36 G14 C14:D14 K5:K12" formulaRange="1"/>
    <ignoredError sqref="C13:J13" evalError="1" emptyCellReference="1"/>
    <ignoredError sqref="C23:J24 C57 H15:J15 J26 H45:J47 C58 J59 F59 K15 J25 C35 C56 J48" evalError="1"/>
    <ignoredError sqref="E15:G15 C26 C45:G47 C59 C37 C48:F48 C25 E25:G25 E26:G26 D59:E59 C15" evalError="1" formulaRange="1"/>
    <ignoredError sqref="G37" formula="1" formulaRange="1"/>
    <ignoredError sqref="H48:I48 G57" evalError="1" formula="1"/>
    <ignoredError sqref="G59:I59 D15" evalError="1" formula="1" formulaRange="1"/>
    <ignoredError sqref="G49:I56 G48 G58:I58 H57:I57 I2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04" t="s">
        <v>10</v>
      </c>
      <c r="D1" s="516"/>
      <c r="E1" s="504" t="s">
        <v>14</v>
      </c>
      <c r="F1" s="516"/>
      <c r="G1" s="508" t="s">
        <v>19</v>
      </c>
    </row>
    <row r="2" spans="1:8" ht="14.25" customHeight="1" thickBot="1" x14ac:dyDescent="0.3">
      <c r="A2" s="32"/>
      <c r="B2" s="201"/>
      <c r="C2" s="506"/>
      <c r="D2" s="517"/>
      <c r="E2" s="506"/>
      <c r="F2" s="517"/>
      <c r="G2" s="509"/>
    </row>
    <row r="3" spans="1:8" ht="14.25" customHeight="1" x14ac:dyDescent="0.25">
      <c r="A3" s="526" t="s">
        <v>57</v>
      </c>
      <c r="B3" s="528" t="s">
        <v>58</v>
      </c>
      <c r="C3" s="569" t="s">
        <v>46</v>
      </c>
      <c r="D3" s="522" t="s">
        <v>47</v>
      </c>
      <c r="E3" s="569" t="s">
        <v>60</v>
      </c>
      <c r="F3" s="522" t="s">
        <v>47</v>
      </c>
      <c r="G3" s="509"/>
    </row>
    <row r="4" spans="1:8" ht="14.25" thickBot="1" x14ac:dyDescent="0.3">
      <c r="A4" s="527"/>
      <c r="B4" s="529"/>
      <c r="C4" s="527"/>
      <c r="D4" s="523"/>
      <c r="E4" s="527"/>
      <c r="F4" s="523"/>
      <c r="G4" s="509"/>
    </row>
    <row r="5" spans="1:8" s="57" customFormat="1" ht="14.25" thickBot="1" x14ac:dyDescent="0.3">
      <c r="A5" s="33" t="s">
        <v>3</v>
      </c>
      <c r="B5" s="202">
        <v>43101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thickBot="1" x14ac:dyDescent="0.3">
      <c r="A6" s="33" t="s">
        <v>4</v>
      </c>
      <c r="B6" s="202">
        <v>43102</v>
      </c>
      <c r="C6" s="17">
        <v>1440</v>
      </c>
      <c r="D6" s="15"/>
      <c r="E6" s="24">
        <v>1202</v>
      </c>
      <c r="F6" s="22"/>
      <c r="G6" s="20">
        <f t="shared" si="0"/>
        <v>2642</v>
      </c>
    </row>
    <row r="7" spans="1:8" s="57" customFormat="1" ht="14.25" thickBot="1" x14ac:dyDescent="0.3">
      <c r="A7" s="33" t="s">
        <v>5</v>
      </c>
      <c r="B7" s="202">
        <v>43103</v>
      </c>
      <c r="C7" s="17">
        <v>1926</v>
      </c>
      <c r="D7" s="15"/>
      <c r="E7" s="24">
        <v>1164</v>
      </c>
      <c r="F7" s="22"/>
      <c r="G7" s="20">
        <f t="shared" si="0"/>
        <v>3090</v>
      </c>
    </row>
    <row r="8" spans="1:8" s="57" customFormat="1" ht="14.25" thickBot="1" x14ac:dyDescent="0.3">
      <c r="A8" s="33" t="s">
        <v>6</v>
      </c>
      <c r="B8" s="202">
        <v>43104</v>
      </c>
      <c r="C8" s="17"/>
      <c r="D8" s="15"/>
      <c r="E8" s="24"/>
      <c r="F8" s="22"/>
      <c r="G8" s="20">
        <f t="shared" si="0"/>
        <v>0</v>
      </c>
      <c r="H8" s="178"/>
    </row>
    <row r="9" spans="1:8" s="57" customFormat="1" ht="14.25" thickBot="1" x14ac:dyDescent="0.3">
      <c r="A9" s="33" t="s">
        <v>0</v>
      </c>
      <c r="B9" s="202">
        <v>43105</v>
      </c>
      <c r="C9" s="17"/>
      <c r="D9" s="15"/>
      <c r="E9" s="24"/>
      <c r="F9" s="22"/>
      <c r="G9" s="20">
        <f>SUM(C9:F9)</f>
        <v>0</v>
      </c>
      <c r="H9" s="178"/>
    </row>
    <row r="10" spans="1:8" s="57" customFormat="1" ht="14.25" outlineLevel="1" thickBot="1" x14ac:dyDescent="0.3">
      <c r="A10" s="33" t="s">
        <v>1</v>
      </c>
      <c r="B10" s="202">
        <v>43106</v>
      </c>
      <c r="C10" s="24"/>
      <c r="D10" s="22"/>
      <c r="E10" s="24"/>
      <c r="F10" s="22"/>
      <c r="G10" s="20">
        <f>SUM(C10:F10)</f>
        <v>0</v>
      </c>
      <c r="H10" s="178"/>
    </row>
    <row r="11" spans="1:8" s="57" customFormat="1" ht="15" customHeight="1" outlineLevel="1" thickBot="1" x14ac:dyDescent="0.3">
      <c r="A11" s="33" t="s">
        <v>2</v>
      </c>
      <c r="B11" s="202">
        <v>43107</v>
      </c>
      <c r="C11" s="29"/>
      <c r="D11" s="27"/>
      <c r="E11" s="29"/>
      <c r="F11" s="27"/>
      <c r="G11" s="20">
        <f>SUM(C11:F11)</f>
        <v>0</v>
      </c>
      <c r="H11" s="178"/>
    </row>
    <row r="12" spans="1:8" s="58" customFormat="1" ht="15" customHeight="1" outlineLevel="1" thickBot="1" x14ac:dyDescent="0.3">
      <c r="A12" s="189" t="s">
        <v>21</v>
      </c>
      <c r="B12" s="511" t="s">
        <v>24</v>
      </c>
      <c r="C12" s="136">
        <f>SUM(C5:C11)</f>
        <v>3366</v>
      </c>
      <c r="D12" s="134">
        <f>SUM(D5:D11)</f>
        <v>0</v>
      </c>
      <c r="E12" s="136">
        <f>SUM(E5:E11)</f>
        <v>2366</v>
      </c>
      <c r="F12" s="134">
        <f>SUM(F5:F11)</f>
        <v>0</v>
      </c>
      <c r="G12" s="137">
        <f>SUM(G5:G11)</f>
        <v>5732</v>
      </c>
    </row>
    <row r="13" spans="1:8" s="58" customFormat="1" ht="15" customHeight="1" outlineLevel="1" thickBot="1" x14ac:dyDescent="0.3">
      <c r="A13" s="127" t="s">
        <v>23</v>
      </c>
      <c r="B13" s="512"/>
      <c r="C13" s="131">
        <f>AVERAGE(C5:C11)</f>
        <v>1683</v>
      </c>
      <c r="D13" s="129" t="e">
        <f>AVERAGE(D5:D11)</f>
        <v>#DIV/0!</v>
      </c>
      <c r="E13" s="131">
        <f>AVERAGE(E5:E11)</f>
        <v>1183</v>
      </c>
      <c r="F13" s="129" t="e">
        <f>AVERAGE(F5:F11)</f>
        <v>#DIV/0!</v>
      </c>
      <c r="G13" s="132">
        <f>AVERAGE(G5:G11)</f>
        <v>818.85714285714289</v>
      </c>
    </row>
    <row r="14" spans="1:8" s="58" customFormat="1" ht="15" customHeight="1" thickBot="1" x14ac:dyDescent="0.3">
      <c r="A14" s="34" t="s">
        <v>20</v>
      </c>
      <c r="B14" s="512"/>
      <c r="C14" s="38">
        <f>SUM(C5:C9)</f>
        <v>3366</v>
      </c>
      <c r="D14" s="36">
        <f>SUM(D5:D9)</f>
        <v>0</v>
      </c>
      <c r="E14" s="38">
        <f>SUM(E5:E9)</f>
        <v>2366</v>
      </c>
      <c r="F14" s="36">
        <f>SUM(F5:F9)</f>
        <v>0</v>
      </c>
      <c r="G14" s="35">
        <f>SUM(G5:G9)</f>
        <v>5732</v>
      </c>
    </row>
    <row r="15" spans="1:8" s="58" customFormat="1" ht="15" customHeight="1" thickBot="1" x14ac:dyDescent="0.3">
      <c r="A15" s="34" t="s">
        <v>22</v>
      </c>
      <c r="B15" s="512"/>
      <c r="C15" s="43">
        <f>AVERAGE(C5:C9)</f>
        <v>1683</v>
      </c>
      <c r="D15" s="41" t="e">
        <f>AVERAGE(D5:D9)</f>
        <v>#DIV/0!</v>
      </c>
      <c r="E15" s="43">
        <f>AVERAGE(E5:E9)</f>
        <v>1183</v>
      </c>
      <c r="F15" s="41" t="e">
        <f>AVERAGE(F5:F9)</f>
        <v>#DIV/0!</v>
      </c>
      <c r="G15" s="40">
        <f>AVERAGE(G5:G9)</f>
        <v>1146.4000000000001</v>
      </c>
    </row>
    <row r="16" spans="1:8" s="58" customFormat="1" ht="15" customHeight="1" thickBot="1" x14ac:dyDescent="0.3">
      <c r="A16" s="33" t="s">
        <v>3</v>
      </c>
      <c r="B16" s="202">
        <f>B11+1</f>
        <v>43108</v>
      </c>
      <c r="C16" s="17"/>
      <c r="D16" s="15"/>
      <c r="E16" s="17"/>
      <c r="F16" s="15"/>
      <c r="G16" s="18">
        <f>SUM(C16:F16)</f>
        <v>0</v>
      </c>
    </row>
    <row r="17" spans="1:8" s="58" customFormat="1" ht="15" customHeight="1" thickBot="1" x14ac:dyDescent="0.3">
      <c r="A17" s="33" t="s">
        <v>4</v>
      </c>
      <c r="B17" s="203">
        <f>B16+1</f>
        <v>43109</v>
      </c>
      <c r="C17" s="17">
        <v>992</v>
      </c>
      <c r="D17" s="22"/>
      <c r="E17" s="24">
        <v>595</v>
      </c>
      <c r="F17" s="22"/>
      <c r="G17" s="20">
        <f>SUM(C17:F17)</f>
        <v>1587</v>
      </c>
    </row>
    <row r="18" spans="1:8" s="58" customFormat="1" ht="15" customHeight="1" thickBot="1" x14ac:dyDescent="0.3">
      <c r="A18" s="33" t="s">
        <v>5</v>
      </c>
      <c r="B18" s="203">
        <f t="shared" ref="B18:B22" si="1">B17+1</f>
        <v>43110</v>
      </c>
      <c r="C18" s="17">
        <v>1805</v>
      </c>
      <c r="D18" s="22"/>
      <c r="E18" s="24">
        <v>1078</v>
      </c>
      <c r="F18" s="22"/>
      <c r="G18" s="20">
        <f t="shared" ref="G18:G22" si="2">SUM(C18:F18)</f>
        <v>2883</v>
      </c>
    </row>
    <row r="19" spans="1:8" s="58" customFormat="1" ht="15" customHeight="1" thickBot="1" x14ac:dyDescent="0.3">
      <c r="A19" s="33" t="s">
        <v>6</v>
      </c>
      <c r="B19" s="204">
        <f t="shared" si="1"/>
        <v>43111</v>
      </c>
      <c r="C19" s="17">
        <v>1761</v>
      </c>
      <c r="D19" s="22"/>
      <c r="E19" s="24">
        <v>1168</v>
      </c>
      <c r="F19" s="22"/>
      <c r="G19" s="20">
        <f t="shared" si="2"/>
        <v>2929</v>
      </c>
    </row>
    <row r="20" spans="1:8" s="58" customFormat="1" ht="15" customHeight="1" thickBot="1" x14ac:dyDescent="0.3">
      <c r="A20" s="33" t="s">
        <v>0</v>
      </c>
      <c r="B20" s="204">
        <f t="shared" si="1"/>
        <v>43112</v>
      </c>
      <c r="C20" s="17">
        <v>1347</v>
      </c>
      <c r="D20" s="22"/>
      <c r="E20" s="24">
        <v>991</v>
      </c>
      <c r="F20" s="22"/>
      <c r="G20" s="20">
        <f t="shared" si="2"/>
        <v>2338</v>
      </c>
    </row>
    <row r="21" spans="1:8" s="58" customFormat="1" ht="15" customHeight="1" outlineLevel="1" thickBot="1" x14ac:dyDescent="0.3">
      <c r="A21" s="33" t="s">
        <v>1</v>
      </c>
      <c r="B21" s="217">
        <f t="shared" si="1"/>
        <v>43113</v>
      </c>
      <c r="C21" s="24">
        <v>204</v>
      </c>
      <c r="D21" s="22"/>
      <c r="E21" s="24">
        <v>310</v>
      </c>
      <c r="F21" s="22"/>
      <c r="G21" s="20">
        <f t="shared" si="2"/>
        <v>514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1"/>
        <v>43114</v>
      </c>
      <c r="C22" s="29">
        <v>164</v>
      </c>
      <c r="D22" s="27"/>
      <c r="E22" s="29">
        <v>259</v>
      </c>
      <c r="F22" s="27"/>
      <c r="G22" s="78">
        <f t="shared" si="2"/>
        <v>423</v>
      </c>
    </row>
    <row r="23" spans="1:8" s="58" customFormat="1" ht="15" customHeight="1" outlineLevel="1" thickBot="1" x14ac:dyDescent="0.3">
      <c r="A23" s="189" t="s">
        <v>21</v>
      </c>
      <c r="B23" s="511" t="s">
        <v>25</v>
      </c>
      <c r="C23" s="136">
        <f>SUM(C16:C22)</f>
        <v>6273</v>
      </c>
      <c r="D23" s="134">
        <f>SUM(D16:D22)</f>
        <v>0</v>
      </c>
      <c r="E23" s="136">
        <f>SUM(E16:E22)</f>
        <v>4401</v>
      </c>
      <c r="F23" s="134">
        <f>SUM(F16:F22)</f>
        <v>0</v>
      </c>
      <c r="G23" s="133">
        <f t="shared" ref="G23" si="3">SUM(G16:G22)</f>
        <v>10674</v>
      </c>
    </row>
    <row r="24" spans="1:8" s="58" customFormat="1" ht="15" customHeight="1" outlineLevel="1" thickBot="1" x14ac:dyDescent="0.3">
      <c r="A24" s="127" t="s">
        <v>23</v>
      </c>
      <c r="B24" s="512"/>
      <c r="C24" s="131">
        <f>AVERAGE(C16:C22)</f>
        <v>1045.5</v>
      </c>
      <c r="D24" s="129" t="e">
        <f t="shared" ref="D24:F24" si="4">AVERAGE(D16:D22)</f>
        <v>#DIV/0!</v>
      </c>
      <c r="E24" s="131">
        <f t="shared" si="4"/>
        <v>733.5</v>
      </c>
      <c r="F24" s="129" t="e">
        <f t="shared" si="4"/>
        <v>#DIV/0!</v>
      </c>
      <c r="G24" s="128">
        <f t="shared" ref="G24" si="5">AVERAGE(G16:G22)</f>
        <v>1524.8571428571429</v>
      </c>
    </row>
    <row r="25" spans="1:8" s="58" customFormat="1" ht="15" customHeight="1" thickBot="1" x14ac:dyDescent="0.3">
      <c r="A25" s="34" t="s">
        <v>20</v>
      </c>
      <c r="B25" s="512"/>
      <c r="C25" s="38">
        <f>SUM(C16:C20)</f>
        <v>5905</v>
      </c>
      <c r="D25" s="36">
        <f>SUM(D16:D20)</f>
        <v>0</v>
      </c>
      <c r="E25" s="38">
        <f>SUM(E16:E20)</f>
        <v>3832</v>
      </c>
      <c r="F25" s="36">
        <f>SUM(F16:F20)</f>
        <v>0</v>
      </c>
      <c r="G25" s="35">
        <f t="shared" ref="G25" si="6">SUM(G16:G20)</f>
        <v>9737</v>
      </c>
    </row>
    <row r="26" spans="1:8" s="58" customFormat="1" ht="15" customHeight="1" thickBot="1" x14ac:dyDescent="0.3">
      <c r="A26" s="34" t="s">
        <v>22</v>
      </c>
      <c r="B26" s="513"/>
      <c r="C26" s="43">
        <f>AVERAGE(C16:C20)</f>
        <v>1476.25</v>
      </c>
      <c r="D26" s="41" t="e">
        <f>AVERAGE(D16:D20)</f>
        <v>#DIV/0!</v>
      </c>
      <c r="E26" s="43">
        <f t="shared" ref="E26:F26" si="7">AVERAGE(E16:E20)</f>
        <v>958</v>
      </c>
      <c r="F26" s="41" t="e">
        <f t="shared" si="7"/>
        <v>#DIV/0!</v>
      </c>
      <c r="G26" s="40">
        <f t="shared" ref="G26" si="8">AVERAGE(G16:G20)</f>
        <v>1947.4</v>
      </c>
    </row>
    <row r="27" spans="1:8" s="58" customFormat="1" ht="15" customHeight="1" thickBot="1" x14ac:dyDescent="0.3">
      <c r="A27" s="33" t="s">
        <v>3</v>
      </c>
      <c r="B27" s="205">
        <f>B22+1</f>
        <v>43115</v>
      </c>
      <c r="C27" s="17">
        <v>423</v>
      </c>
      <c r="D27" s="17">
        <v>502</v>
      </c>
      <c r="E27" s="17">
        <v>336</v>
      </c>
      <c r="F27" s="15"/>
      <c r="G27" s="18">
        <f>SUM(C27:F27)</f>
        <v>1261</v>
      </c>
    </row>
    <row r="28" spans="1:8" s="58" customFormat="1" ht="15" customHeight="1" thickBot="1" x14ac:dyDescent="0.3">
      <c r="A28" s="33" t="s">
        <v>4</v>
      </c>
      <c r="B28" s="206">
        <f>B27+1</f>
        <v>43116</v>
      </c>
      <c r="C28" s="17">
        <v>1269</v>
      </c>
      <c r="D28" s="24">
        <v>969</v>
      </c>
      <c r="E28" s="24">
        <v>971</v>
      </c>
      <c r="F28" s="22">
        <v>238</v>
      </c>
      <c r="G28" s="20">
        <f t="shared" ref="G28:G33" si="9">SUM(C28:F28)</f>
        <v>3447</v>
      </c>
    </row>
    <row r="29" spans="1:8" s="58" customFormat="1" ht="15" customHeight="1" thickBot="1" x14ac:dyDescent="0.3">
      <c r="A29" s="33" t="s">
        <v>5</v>
      </c>
      <c r="B29" s="206">
        <f t="shared" ref="B29:B33" si="10">B28+1</f>
        <v>43117</v>
      </c>
      <c r="C29" s="17">
        <v>1026</v>
      </c>
      <c r="D29" s="24">
        <v>941</v>
      </c>
      <c r="E29" s="24">
        <v>658</v>
      </c>
      <c r="F29" s="22">
        <v>587</v>
      </c>
      <c r="G29" s="20">
        <f t="shared" si="9"/>
        <v>3212</v>
      </c>
    </row>
    <row r="30" spans="1:8" s="58" customFormat="1" ht="15" customHeight="1" thickBot="1" x14ac:dyDescent="0.3">
      <c r="A30" s="33" t="s">
        <v>6</v>
      </c>
      <c r="B30" s="206">
        <f t="shared" si="10"/>
        <v>43118</v>
      </c>
      <c r="C30" s="17">
        <v>1068</v>
      </c>
      <c r="D30" s="24">
        <v>782</v>
      </c>
      <c r="E30" s="24">
        <v>652</v>
      </c>
      <c r="F30" s="22">
        <v>669</v>
      </c>
      <c r="G30" s="20">
        <f t="shared" si="9"/>
        <v>3171</v>
      </c>
    </row>
    <row r="31" spans="1:8" s="58" customFormat="1" ht="15" customHeight="1" thickBot="1" x14ac:dyDescent="0.3">
      <c r="A31" s="33" t="s">
        <v>0</v>
      </c>
      <c r="B31" s="206">
        <f t="shared" si="10"/>
        <v>43119</v>
      </c>
      <c r="C31" s="17">
        <v>872</v>
      </c>
      <c r="D31" s="15"/>
      <c r="E31" s="24">
        <v>575</v>
      </c>
      <c r="F31" s="22">
        <v>671</v>
      </c>
      <c r="G31" s="20">
        <f t="shared" si="9"/>
        <v>2118</v>
      </c>
    </row>
    <row r="32" spans="1:8" s="58" customFormat="1" ht="15" customHeight="1" outlineLevel="1" thickBot="1" x14ac:dyDescent="0.3">
      <c r="A32" s="33" t="s">
        <v>1</v>
      </c>
      <c r="B32" s="206">
        <f t="shared" si="10"/>
        <v>43120</v>
      </c>
      <c r="C32" s="24">
        <v>292</v>
      </c>
      <c r="D32" s="22"/>
      <c r="E32" s="24">
        <v>312</v>
      </c>
      <c r="F32" s="22"/>
      <c r="G32" s="20">
        <f t="shared" si="9"/>
        <v>604</v>
      </c>
    </row>
    <row r="33" spans="1:8" s="58" customFormat="1" ht="15" customHeight="1" outlineLevel="1" thickBot="1" x14ac:dyDescent="0.3">
      <c r="A33" s="33" t="s">
        <v>2</v>
      </c>
      <c r="B33" s="206">
        <f t="shared" si="10"/>
        <v>43121</v>
      </c>
      <c r="C33" s="29">
        <v>265</v>
      </c>
      <c r="D33" s="27"/>
      <c r="E33" s="29">
        <v>287</v>
      </c>
      <c r="F33" s="27"/>
      <c r="G33" s="78">
        <f t="shared" si="9"/>
        <v>552</v>
      </c>
      <c r="H33" s="181"/>
    </row>
    <row r="34" spans="1:8" s="58" customFormat="1" ht="15" customHeight="1" outlineLevel="1" thickBot="1" x14ac:dyDescent="0.3">
      <c r="A34" s="189" t="s">
        <v>21</v>
      </c>
      <c r="B34" s="511" t="s">
        <v>26</v>
      </c>
      <c r="C34" s="136">
        <f>SUM(C27:C33)</f>
        <v>5215</v>
      </c>
      <c r="D34" s="134">
        <f t="shared" ref="D34:G34" si="11">SUM(D27:D33)</f>
        <v>3194</v>
      </c>
      <c r="E34" s="136">
        <f t="shared" si="11"/>
        <v>3791</v>
      </c>
      <c r="F34" s="134">
        <f t="shared" si="11"/>
        <v>2165</v>
      </c>
      <c r="G34" s="133">
        <f t="shared" si="11"/>
        <v>14365</v>
      </c>
    </row>
    <row r="35" spans="1:8" s="58" customFormat="1" ht="15" customHeight="1" outlineLevel="1" thickBot="1" x14ac:dyDescent="0.3">
      <c r="A35" s="127" t="s">
        <v>23</v>
      </c>
      <c r="B35" s="512"/>
      <c r="C35" s="131">
        <f>AVERAGE(C27:C33)</f>
        <v>745</v>
      </c>
      <c r="D35" s="129">
        <f t="shared" ref="D35:G35" si="12">AVERAGE(D27:D33)</f>
        <v>798.5</v>
      </c>
      <c r="E35" s="131">
        <f t="shared" si="12"/>
        <v>541.57142857142856</v>
      </c>
      <c r="F35" s="129">
        <f t="shared" si="12"/>
        <v>541.25</v>
      </c>
      <c r="G35" s="128">
        <f t="shared" si="12"/>
        <v>2052.1428571428573</v>
      </c>
    </row>
    <row r="36" spans="1:8" s="58" customFormat="1" ht="15" customHeight="1" thickBot="1" x14ac:dyDescent="0.3">
      <c r="A36" s="34" t="s">
        <v>20</v>
      </c>
      <c r="B36" s="512"/>
      <c r="C36" s="38">
        <f>SUM(C27:C31)</f>
        <v>4658</v>
      </c>
      <c r="D36" s="36">
        <f t="shared" ref="D36:G36" si="13">SUM(D27:D31)</f>
        <v>3194</v>
      </c>
      <c r="E36" s="38">
        <f t="shared" si="13"/>
        <v>3192</v>
      </c>
      <c r="F36" s="36">
        <f t="shared" si="13"/>
        <v>2165</v>
      </c>
      <c r="G36" s="35">
        <f t="shared" si="13"/>
        <v>13209</v>
      </c>
    </row>
    <row r="37" spans="1:8" s="58" customFormat="1" ht="15" customHeight="1" thickBot="1" x14ac:dyDescent="0.3">
      <c r="A37" s="34" t="s">
        <v>22</v>
      </c>
      <c r="B37" s="513"/>
      <c r="C37" s="43">
        <f>AVERAGE(C27:C31)</f>
        <v>931.6</v>
      </c>
      <c r="D37" s="41">
        <f t="shared" ref="D37:G37" si="14">AVERAGE(D27:D31)</f>
        <v>798.5</v>
      </c>
      <c r="E37" s="43">
        <f t="shared" si="14"/>
        <v>638.4</v>
      </c>
      <c r="F37" s="41">
        <f>AVERAGE(F27:F31)</f>
        <v>541.25</v>
      </c>
      <c r="G37" s="40">
        <f t="shared" si="14"/>
        <v>2641.8</v>
      </c>
    </row>
    <row r="38" spans="1:8" s="58" customFormat="1" ht="15" customHeight="1" thickBot="1" x14ac:dyDescent="0.3">
      <c r="A38" s="33" t="s">
        <v>3</v>
      </c>
      <c r="B38" s="207">
        <f>B33+1</f>
        <v>43122</v>
      </c>
      <c r="C38" s="17">
        <v>934</v>
      </c>
      <c r="D38" s="15">
        <v>1112</v>
      </c>
      <c r="E38" s="17">
        <v>559</v>
      </c>
      <c r="F38" s="15">
        <v>940</v>
      </c>
      <c r="G38" s="18">
        <f t="shared" ref="G38:G44" si="15">SUM(C38:F38)</f>
        <v>3545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43123</v>
      </c>
      <c r="C39" s="17">
        <v>903</v>
      </c>
      <c r="D39" s="22">
        <v>1145</v>
      </c>
      <c r="E39" s="24">
        <v>579</v>
      </c>
      <c r="F39" s="22">
        <v>871</v>
      </c>
      <c r="G39" s="20">
        <f t="shared" si="15"/>
        <v>3498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6">B39+1</f>
        <v>43124</v>
      </c>
      <c r="C40" s="17">
        <v>1010</v>
      </c>
      <c r="D40" s="22">
        <v>1072</v>
      </c>
      <c r="E40" s="24">
        <v>723</v>
      </c>
      <c r="F40" s="15">
        <v>945</v>
      </c>
      <c r="G40" s="20">
        <f>SUM(C40:F40)</f>
        <v>3750</v>
      </c>
      <c r="H40" s="181"/>
    </row>
    <row r="41" spans="1:8" s="58" customFormat="1" ht="15" customHeight="1" thickBot="1" x14ac:dyDescent="0.3">
      <c r="A41" s="33" t="s">
        <v>6</v>
      </c>
      <c r="B41" s="208">
        <f t="shared" si="16"/>
        <v>43125</v>
      </c>
      <c r="C41" s="17">
        <v>1078</v>
      </c>
      <c r="D41" s="22">
        <v>1100</v>
      </c>
      <c r="E41" s="24">
        <v>672</v>
      </c>
      <c r="F41" s="22">
        <v>868</v>
      </c>
      <c r="G41" s="20">
        <f t="shared" si="15"/>
        <v>3718</v>
      </c>
      <c r="H41" s="181"/>
    </row>
    <row r="42" spans="1:8" s="58" customFormat="1" ht="15" customHeight="1" thickBot="1" x14ac:dyDescent="0.3">
      <c r="A42" s="33" t="s">
        <v>0</v>
      </c>
      <c r="B42" s="208">
        <f t="shared" si="16"/>
        <v>43126</v>
      </c>
      <c r="C42" s="17">
        <v>820</v>
      </c>
      <c r="D42" s="22">
        <v>937</v>
      </c>
      <c r="E42" s="24">
        <v>525</v>
      </c>
      <c r="F42" s="22">
        <v>686</v>
      </c>
      <c r="G42" s="20">
        <f t="shared" si="15"/>
        <v>2968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6"/>
        <v>43127</v>
      </c>
      <c r="C43" s="24"/>
      <c r="D43" s="22">
        <v>248</v>
      </c>
      <c r="E43" s="24"/>
      <c r="F43" s="22">
        <v>380</v>
      </c>
      <c r="G43" s="20">
        <f t="shared" si="15"/>
        <v>628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6"/>
        <v>43128</v>
      </c>
      <c r="C44" s="29"/>
      <c r="D44" s="27">
        <v>240</v>
      </c>
      <c r="E44" s="29"/>
      <c r="F44" s="27">
        <v>310</v>
      </c>
      <c r="G44" s="78">
        <f t="shared" si="15"/>
        <v>550</v>
      </c>
      <c r="H44" s="181"/>
    </row>
    <row r="45" spans="1:8" s="58" customFormat="1" ht="15" customHeight="1" outlineLevel="1" thickBot="1" x14ac:dyDescent="0.3">
      <c r="A45" s="189" t="s">
        <v>21</v>
      </c>
      <c r="B45" s="511" t="s">
        <v>27</v>
      </c>
      <c r="C45" s="136">
        <f>SUM(C38:C44)</f>
        <v>4745</v>
      </c>
      <c r="D45" s="134">
        <f>SUM(D38:D44)</f>
        <v>5854</v>
      </c>
      <c r="E45" s="136">
        <f t="shared" ref="E45:G45" si="17">SUM(E38:E44)</f>
        <v>3058</v>
      </c>
      <c r="F45" s="134">
        <f>SUM(F38:F44)</f>
        <v>5000</v>
      </c>
      <c r="G45" s="133">
        <f t="shared" si="17"/>
        <v>18657</v>
      </c>
    </row>
    <row r="46" spans="1:8" s="58" customFormat="1" ht="15" customHeight="1" outlineLevel="1" thickBot="1" x14ac:dyDescent="0.3">
      <c r="A46" s="127" t="s">
        <v>23</v>
      </c>
      <c r="B46" s="512"/>
      <c r="C46" s="131">
        <f>AVERAGE(C38:C44)</f>
        <v>949</v>
      </c>
      <c r="D46" s="129">
        <f t="shared" ref="D46:G46" si="18">AVERAGE(D38:D44)</f>
        <v>836.28571428571433</v>
      </c>
      <c r="E46" s="131">
        <f t="shared" si="18"/>
        <v>611.6</v>
      </c>
      <c r="F46" s="129">
        <f>AVERAGE(F38:F44)</f>
        <v>714.28571428571433</v>
      </c>
      <c r="G46" s="128">
        <f t="shared" si="18"/>
        <v>2665.2857142857142</v>
      </c>
    </row>
    <row r="47" spans="1:8" s="58" customFormat="1" ht="15" customHeight="1" thickBot="1" x14ac:dyDescent="0.3">
      <c r="A47" s="34" t="s">
        <v>20</v>
      </c>
      <c r="B47" s="512"/>
      <c r="C47" s="38">
        <f>SUM(C38:C42)</f>
        <v>4745</v>
      </c>
      <c r="D47" s="36">
        <f t="shared" ref="D47:G47" si="19">SUM(D38:D42)</f>
        <v>5366</v>
      </c>
      <c r="E47" s="38">
        <f t="shared" si="19"/>
        <v>3058</v>
      </c>
      <c r="F47" s="36">
        <f>SUM(F38:F42)</f>
        <v>4310</v>
      </c>
      <c r="G47" s="35">
        <f t="shared" si="19"/>
        <v>17479</v>
      </c>
    </row>
    <row r="48" spans="1:8" s="58" customFormat="1" ht="15" customHeight="1" thickBot="1" x14ac:dyDescent="0.3">
      <c r="A48" s="34" t="s">
        <v>22</v>
      </c>
      <c r="B48" s="513"/>
      <c r="C48" s="43">
        <f>AVERAGE(C38:C42)</f>
        <v>949</v>
      </c>
      <c r="D48" s="41">
        <f t="shared" ref="D48:G48" si="20">AVERAGE(D38:D42)</f>
        <v>1073.2</v>
      </c>
      <c r="E48" s="43">
        <f t="shared" si="20"/>
        <v>611.6</v>
      </c>
      <c r="F48" s="41">
        <f>AVERAGE(F38:F42)</f>
        <v>862</v>
      </c>
      <c r="G48" s="40">
        <f t="shared" si="20"/>
        <v>3495.8</v>
      </c>
    </row>
    <row r="49" spans="1:8" s="58" customFormat="1" ht="15" customHeight="1" thickBot="1" x14ac:dyDescent="0.3">
      <c r="A49" s="33" t="s">
        <v>3</v>
      </c>
      <c r="B49" s="207">
        <f>B44+1</f>
        <v>43129</v>
      </c>
      <c r="C49" s="65">
        <v>1003</v>
      </c>
      <c r="D49" s="63">
        <v>1025</v>
      </c>
      <c r="E49" s="65">
        <v>723</v>
      </c>
      <c r="F49" s="63">
        <v>815</v>
      </c>
      <c r="G49" s="20">
        <f>SUM(C49:F49)</f>
        <v>3566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43130</v>
      </c>
      <c r="C50" s="17">
        <v>1251</v>
      </c>
      <c r="D50" s="15">
        <v>947</v>
      </c>
      <c r="E50" s="17">
        <v>786</v>
      </c>
      <c r="F50" s="22">
        <v>618</v>
      </c>
      <c r="G50" s="20">
        <f t="shared" ref="G50:G52" si="21">SUM(C50:F50)</f>
        <v>3602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2">B50+1</f>
        <v>43131</v>
      </c>
      <c r="C51" s="17">
        <v>1072</v>
      </c>
      <c r="D51" s="22">
        <v>1093</v>
      </c>
      <c r="E51" s="391">
        <v>648</v>
      </c>
      <c r="F51" s="22">
        <v>737</v>
      </c>
      <c r="G51" s="20">
        <f t="shared" si="21"/>
        <v>3550</v>
      </c>
      <c r="H51" s="181"/>
    </row>
    <row r="52" spans="1:8" s="58" customFormat="1" ht="15" hidden="1" customHeight="1" thickBot="1" x14ac:dyDescent="0.3">
      <c r="A52" s="177" t="s">
        <v>6</v>
      </c>
      <c r="B52" s="208">
        <f t="shared" si="22"/>
        <v>43132</v>
      </c>
      <c r="C52" s="17"/>
      <c r="D52" s="22"/>
      <c r="E52" s="24"/>
      <c r="F52" s="22"/>
      <c r="G52" s="20">
        <f t="shared" si="21"/>
        <v>0</v>
      </c>
      <c r="H52" s="181"/>
    </row>
    <row r="53" spans="1:8" s="58" customFormat="1" ht="14.25" hidden="1" thickBot="1" x14ac:dyDescent="0.3">
      <c r="A53" s="33" t="s">
        <v>0</v>
      </c>
      <c r="B53" s="210">
        <f t="shared" si="22"/>
        <v>43133</v>
      </c>
      <c r="C53" s="17"/>
      <c r="D53" s="22"/>
      <c r="E53" s="24"/>
      <c r="F53" s="22"/>
      <c r="G53" s="20">
        <f>SUM(C53:F53)</f>
        <v>0</v>
      </c>
      <c r="H53" s="181"/>
    </row>
    <row r="54" spans="1:8" s="58" customFormat="1" ht="14.25" hidden="1" outlineLevel="1" thickBot="1" x14ac:dyDescent="0.3">
      <c r="A54" s="33" t="s">
        <v>1</v>
      </c>
      <c r="B54" s="210">
        <f t="shared" si="22"/>
        <v>43134</v>
      </c>
      <c r="C54" s="24"/>
      <c r="D54" s="22"/>
      <c r="E54" s="24"/>
      <c r="F54" s="22"/>
      <c r="G54" s="20">
        <f>SUM(C54:F54)</f>
        <v>0</v>
      </c>
      <c r="H54" s="181"/>
    </row>
    <row r="55" spans="1:8" s="58" customFormat="1" ht="14.25" hidden="1" outlineLevel="1" thickBot="1" x14ac:dyDescent="0.3">
      <c r="A55" s="177" t="s">
        <v>2</v>
      </c>
      <c r="B55" s="210">
        <f t="shared" si="22"/>
        <v>43135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9" t="s">
        <v>21</v>
      </c>
      <c r="B56" s="511" t="s">
        <v>28</v>
      </c>
      <c r="C56" s="136">
        <f>SUM(C49:C55)</f>
        <v>3326</v>
      </c>
      <c r="D56" s="134">
        <f>SUM(D49:D55)</f>
        <v>3065</v>
      </c>
      <c r="E56" s="136">
        <f>SUM(E49:E55)</f>
        <v>2157</v>
      </c>
      <c r="F56" s="134">
        <f>SUM(F49:F55)</f>
        <v>2170</v>
      </c>
      <c r="G56" s="137">
        <f>SUM(G49:G55)</f>
        <v>10718</v>
      </c>
    </row>
    <row r="57" spans="1:8" s="58" customFormat="1" ht="15" customHeight="1" outlineLevel="1" thickBot="1" x14ac:dyDescent="0.3">
      <c r="A57" s="127" t="s">
        <v>23</v>
      </c>
      <c r="B57" s="512"/>
      <c r="C57" s="131">
        <f>AVERAGE(C49:C55)</f>
        <v>1108.6666666666667</v>
      </c>
      <c r="D57" s="129">
        <f>AVERAGE(D49:D55)</f>
        <v>1021.6666666666666</v>
      </c>
      <c r="E57" s="131">
        <f>AVERAGE(E49:E55)</f>
        <v>719</v>
      </c>
      <c r="F57" s="129">
        <f>AVERAGE(F49:F55)</f>
        <v>723.33333333333337</v>
      </c>
      <c r="G57" s="132">
        <f>AVERAGE(G49:G55)</f>
        <v>1531.1428571428571</v>
      </c>
    </row>
    <row r="58" spans="1:8" s="58" customFormat="1" ht="15" customHeight="1" thickBot="1" x14ac:dyDescent="0.3">
      <c r="A58" s="34" t="s">
        <v>20</v>
      </c>
      <c r="B58" s="512"/>
      <c r="C58" s="38">
        <f>SUM(C49:C53)</f>
        <v>3326</v>
      </c>
      <c r="D58" s="36">
        <f>SUM(D49:D53)</f>
        <v>3065</v>
      </c>
      <c r="E58" s="38">
        <f>SUM(E49:E53)</f>
        <v>2157</v>
      </c>
      <c r="F58" s="36">
        <f>SUM(F49:F53)</f>
        <v>2170</v>
      </c>
      <c r="G58" s="35">
        <f>SUM(G49:G53)</f>
        <v>10718</v>
      </c>
    </row>
    <row r="59" spans="1:8" s="58" customFormat="1" ht="14.25" thickBot="1" x14ac:dyDescent="0.3">
      <c r="A59" s="34" t="s">
        <v>22</v>
      </c>
      <c r="B59" s="513"/>
      <c r="C59" s="43">
        <f>AVERAGE(C49:C53)</f>
        <v>1108.6666666666667</v>
      </c>
      <c r="D59" s="41">
        <f>AVERAGE(D49:D53)</f>
        <v>1021.6666666666666</v>
      </c>
      <c r="E59" s="43">
        <f>AVERAGE(E49:E53)</f>
        <v>719</v>
      </c>
      <c r="F59" s="41">
        <f>AVERAGE(F49:F53)</f>
        <v>723.33333333333337</v>
      </c>
      <c r="G59" s="40">
        <f>AVERAGE(G49:G53)</f>
        <v>2143.6</v>
      </c>
    </row>
    <row r="60" spans="1:8" s="58" customFormat="1" ht="14.25" hidden="1" thickBot="1" x14ac:dyDescent="0.3">
      <c r="A60" s="177" t="s">
        <v>3</v>
      </c>
      <c r="B60" s="207">
        <f>B55+1</f>
        <v>43136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7" t="s">
        <v>4</v>
      </c>
      <c r="B61" s="208">
        <f>B60+1</f>
        <v>43137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G67" si="23">SUM(D60:D66)</f>
        <v>0</v>
      </c>
      <c r="E67" s="133">
        <f t="shared" si="23"/>
        <v>0</v>
      </c>
      <c r="F67" s="133">
        <f t="shared" si="23"/>
        <v>0</v>
      </c>
      <c r="G67" s="133">
        <f t="shared" si="23"/>
        <v>0</v>
      </c>
    </row>
    <row r="68" spans="1:7" s="58" customFormat="1" ht="14.25" hidden="1" outlineLevel="1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G68" si="24">AVERAGE(D60:D66)</f>
        <v>#DIV/0!</v>
      </c>
      <c r="E68" s="128" t="e">
        <f t="shared" si="24"/>
        <v>#DIV/0!</v>
      </c>
      <c r="F68" s="128" t="e">
        <f t="shared" si="24"/>
        <v>#DIV/0!</v>
      </c>
      <c r="G68" s="128">
        <f t="shared" si="24"/>
        <v>0</v>
      </c>
    </row>
    <row r="69" spans="1:7" s="58" customFormat="1" ht="14.25" hidden="1" thickBot="1" x14ac:dyDescent="0.3">
      <c r="A69" s="34" t="s">
        <v>20</v>
      </c>
      <c r="B69" s="512"/>
      <c r="C69" s="35">
        <f>SUM(C60:C64)</f>
        <v>0</v>
      </c>
      <c r="D69" s="35">
        <f t="shared" ref="D69:G69" si="25">SUM(D60:D64)</f>
        <v>0</v>
      </c>
      <c r="E69" s="35">
        <f t="shared" si="25"/>
        <v>0</v>
      </c>
      <c r="F69" s="35">
        <f t="shared" si="25"/>
        <v>0</v>
      </c>
      <c r="G69" s="35">
        <f t="shared" si="25"/>
        <v>0</v>
      </c>
    </row>
    <row r="70" spans="1:7" s="58" customFormat="1" ht="14.25" hidden="1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G70" si="26">AVERAGE(D60:D64)</f>
        <v>#DIV/0!</v>
      </c>
      <c r="E70" s="40" t="e">
        <f t="shared" si="26"/>
        <v>#DIV/0!</v>
      </c>
      <c r="F70" s="40" t="e">
        <f t="shared" si="26"/>
        <v>#DIV/0!</v>
      </c>
      <c r="G70" s="40">
        <f t="shared" si="26"/>
        <v>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32" t="s">
        <v>66</v>
      </c>
      <c r="F72" s="533"/>
      <c r="G72" s="534"/>
    </row>
    <row r="73" spans="1:7" ht="30" customHeight="1" x14ac:dyDescent="0.25">
      <c r="A73" s="53" t="s">
        <v>30</v>
      </c>
      <c r="B73" s="224">
        <f>SUM(C58:D58, C47:D47, C36:D36, C25:D25, C14:D14, C69:D69)</f>
        <v>33625</v>
      </c>
      <c r="C73" s="46">
        <f>SUM(E69:F69, E58:F58, E47:F47, E36:F36, E25:F25, E14:F14)</f>
        <v>23250</v>
      </c>
      <c r="D73" s="140"/>
      <c r="E73" s="524" t="s">
        <v>30</v>
      </c>
      <c r="F73" s="525"/>
      <c r="G73" s="119">
        <f>SUM(G14, G25, G36, G47, G58, G69)</f>
        <v>56875</v>
      </c>
    </row>
    <row r="74" spans="1:7" ht="30" customHeight="1" x14ac:dyDescent="0.25">
      <c r="A74" s="53" t="s">
        <v>29</v>
      </c>
      <c r="B74" s="224">
        <f>SUM(C56:D56, C45:D45, C34:D34, C23:D23, C12:D12, C67:D67)</f>
        <v>35038</v>
      </c>
      <c r="C74" s="46">
        <f>SUM(E67:F67, E56:F56, E45:F45, E34:F34, E23:F23, E12:F12)</f>
        <v>25108</v>
      </c>
      <c r="D74" s="140"/>
      <c r="E74" s="524" t="s">
        <v>29</v>
      </c>
      <c r="F74" s="525"/>
      <c r="G74" s="120">
        <f>SUM(G56, G45, G34, G23, G12, G67)</f>
        <v>60146</v>
      </c>
    </row>
    <row r="75" spans="1:7" ht="30" customHeight="1" x14ac:dyDescent="0.25">
      <c r="E75" s="524" t="s">
        <v>22</v>
      </c>
      <c r="F75" s="525"/>
      <c r="G75" s="120">
        <f>AVERAGE(G14, G25, G36, G47, G58, G69)</f>
        <v>9479.1666666666661</v>
      </c>
    </row>
    <row r="76" spans="1:7" x14ac:dyDescent="0.25">
      <c r="E76" s="524" t="s">
        <v>68</v>
      </c>
      <c r="F76" s="525"/>
      <c r="G76" s="119">
        <f>AVERAGE(G56, G45, G34, G23, G12, G67)</f>
        <v>10024.333333333334</v>
      </c>
    </row>
    <row r="78" spans="1:7" x14ac:dyDescent="0.25">
      <c r="C78" s="179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F70817-4521-444B-888F-1333458EE1E9}"/>
</file>

<file path=customXml/itemProps2.xml><?xml version="1.0" encoding="utf-8"?>
<ds:datastoreItem xmlns:ds="http://schemas.openxmlformats.org/officeDocument/2006/customXml" ds:itemID="{C28EBB3A-58BD-4E8D-AA82-2B41223ECF2A}"/>
</file>

<file path=customXml/itemProps3.xml><?xml version="1.0" encoding="utf-8"?>
<ds:datastoreItem xmlns:ds="http://schemas.openxmlformats.org/officeDocument/2006/customXml" ds:itemID="{826BB104-1C81-4AF1-AB8A-64494CAD6F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2019-03-19T17:11:44Z</dcterms:created>
  <dcterms:modified xsi:type="dcterms:W3CDTF">2019-03-19T17:11:44Z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